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36D33EAB-D7F4-4317-AD76-008A037245F9}" xr6:coauthVersionLast="47" xr6:coauthVersionMax="47" xr10:uidLastSave="{00000000-0000-0000-0000-000000000000}"/>
  <bookViews>
    <workbookView xWindow="14460" yWindow="0" windowWidth="14445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5" i="88" l="1"/>
  <c r="AC69" i="88"/>
  <c r="AB69" i="88"/>
  <c r="AA69" i="88"/>
  <c r="Z69" i="88"/>
  <c r="Y69" i="88"/>
  <c r="X69" i="88"/>
  <c r="W69" i="88"/>
  <c r="V69" i="88"/>
  <c r="U69" i="88"/>
  <c r="T69" i="88"/>
  <c r="S69" i="88"/>
  <c r="R69" i="88"/>
  <c r="Q69" i="88"/>
  <c r="P69" i="88"/>
  <c r="O69" i="88"/>
  <c r="N69" i="88"/>
  <c r="M69" i="88"/>
  <c r="L69" i="88"/>
  <c r="AC68" i="88"/>
  <c r="AB68" i="88"/>
  <c r="AA68" i="88"/>
  <c r="Z68" i="88"/>
  <c r="Y68" i="88"/>
  <c r="X68" i="88"/>
  <c r="W68" i="88"/>
  <c r="V68" i="88"/>
  <c r="U68" i="88"/>
  <c r="T68" i="88"/>
  <c r="S68" i="88"/>
  <c r="R68" i="88"/>
  <c r="Q68" i="88"/>
  <c r="P68" i="88"/>
  <c r="O68" i="88"/>
  <c r="N68" i="88"/>
  <c r="M68" i="88"/>
  <c r="L68" i="88"/>
  <c r="AC67" i="88"/>
  <c r="AB67" i="88"/>
  <c r="AA67" i="88"/>
  <c r="Z67" i="88"/>
  <c r="Y67" i="88"/>
  <c r="X67" i="88"/>
  <c r="W67" i="88"/>
  <c r="V67" i="88"/>
  <c r="U67" i="88"/>
  <c r="T67" i="88"/>
  <c r="S67" i="88"/>
  <c r="R67" i="88"/>
  <c r="Q67" i="88"/>
  <c r="P67" i="88"/>
  <c r="O67" i="88"/>
  <c r="N67" i="88"/>
  <c r="M67" i="88"/>
  <c r="L67" i="88"/>
  <c r="AC66" i="88"/>
  <c r="AB66" i="88"/>
  <c r="AA66" i="88"/>
  <c r="Z66" i="88"/>
  <c r="Y66" i="88"/>
  <c r="X66" i="88"/>
  <c r="W66" i="88"/>
  <c r="V66" i="88"/>
  <c r="U66" i="88"/>
  <c r="T66" i="88"/>
  <c r="S66" i="88"/>
  <c r="R66" i="88"/>
  <c r="Q66" i="88"/>
  <c r="P66" i="88"/>
  <c r="O66" i="88"/>
  <c r="N66" i="88"/>
  <c r="M66" i="88"/>
  <c r="L66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AC17" i="88"/>
  <c r="AB17" i="88"/>
  <c r="AA17" i="88"/>
  <c r="Z17" i="88"/>
  <c r="Y17" i="88"/>
  <c r="X17" i="88"/>
  <c r="W17" i="88"/>
  <c r="V17" i="88"/>
  <c r="U17" i="88"/>
  <c r="T17" i="88"/>
  <c r="S17" i="88"/>
  <c r="R17" i="88"/>
  <c r="Q17" i="88"/>
  <c r="P17" i="88"/>
  <c r="O17" i="88"/>
  <c r="N17" i="88"/>
  <c r="M17" i="88"/>
  <c r="L17" i="88"/>
  <c r="K17" i="88"/>
  <c r="J17" i="88"/>
  <c r="I17" i="88"/>
  <c r="H17" i="88"/>
  <c r="G17" i="88"/>
  <c r="F17" i="88"/>
  <c r="E17" i="88"/>
  <c r="AC16" i="88"/>
  <c r="AB16" i="88"/>
  <c r="AA16" i="88"/>
  <c r="Z16" i="88"/>
  <c r="Y16" i="88"/>
  <c r="X16" i="88"/>
  <c r="W16" i="88"/>
  <c r="V16" i="88"/>
  <c r="U16" i="88"/>
  <c r="T16" i="88"/>
  <c r="S16" i="88"/>
  <c r="R16" i="88"/>
  <c r="Q16" i="88"/>
  <c r="P16" i="88"/>
  <c r="O16" i="88"/>
  <c r="N16" i="88"/>
  <c r="M16" i="88"/>
  <c r="L16" i="88"/>
  <c r="K16" i="88"/>
  <c r="J16" i="88"/>
  <c r="I16" i="88"/>
  <c r="H16" i="88"/>
  <c r="G16" i="88"/>
  <c r="F16" i="88"/>
  <c r="E16" i="88"/>
  <c r="AC15" i="88"/>
  <c r="AB15" i="88"/>
  <c r="AA15" i="88"/>
  <c r="Z15" i="88"/>
  <c r="Y15" i="88"/>
  <c r="X15" i="88"/>
  <c r="W15" i="88"/>
  <c r="V15" i="88"/>
  <c r="U15" i="88"/>
  <c r="T15" i="88"/>
  <c r="S15" i="88"/>
  <c r="R15" i="88"/>
  <c r="Q15" i="88"/>
  <c r="P15" i="88"/>
  <c r="O15" i="88"/>
  <c r="N15" i="88"/>
  <c r="M15" i="88"/>
  <c r="L15" i="88"/>
  <c r="K15" i="88"/>
  <c r="J15" i="88"/>
  <c r="I15" i="88"/>
  <c r="I67" i="88" s="1"/>
  <c r="H15" i="88"/>
  <c r="H67" i="88" s="1"/>
  <c r="G15" i="88"/>
  <c r="G67" i="88" s="1"/>
  <c r="F15" i="88"/>
  <c r="F67" i="88" s="1"/>
  <c r="E15" i="88"/>
  <c r="E67" i="88" s="1"/>
  <c r="AC14" i="88"/>
  <c r="AB14" i="88"/>
  <c r="AA14" i="88"/>
  <c r="Z14" i="88"/>
  <c r="Y14" i="88"/>
  <c r="X14" i="88"/>
  <c r="W14" i="88"/>
  <c r="V14" i="88"/>
  <c r="U14" i="88"/>
  <c r="T14" i="88"/>
  <c r="S14" i="88"/>
  <c r="R14" i="88"/>
  <c r="Q14" i="88"/>
  <c r="P14" i="88"/>
  <c r="O14" i="88"/>
  <c r="N14" i="88"/>
  <c r="M14" i="88"/>
  <c r="L14" i="88"/>
  <c r="K14" i="88"/>
  <c r="K66" i="88" s="1"/>
  <c r="J14" i="88"/>
  <c r="J66" i="88" s="1"/>
  <c r="I14" i="88"/>
  <c r="I66" i="88" s="1"/>
  <c r="H14" i="88"/>
  <c r="G14" i="88"/>
  <c r="F14" i="88"/>
  <c r="E14" i="88"/>
  <c r="K69" i="88"/>
  <c r="J69" i="88"/>
  <c r="I69" i="88"/>
  <c r="H69" i="88"/>
  <c r="G69" i="88"/>
  <c r="F69" i="88"/>
  <c r="E69" i="88"/>
  <c r="K68" i="88"/>
  <c r="J68" i="88"/>
  <c r="I68" i="88"/>
  <c r="H68" i="88"/>
  <c r="G68" i="88"/>
  <c r="F68" i="88"/>
  <c r="E68" i="88"/>
  <c r="K67" i="88"/>
  <c r="J67" i="88"/>
  <c r="H66" i="88"/>
  <c r="G66" i="88"/>
  <c r="F66" i="88"/>
  <c r="E66" i="88"/>
  <c r="E41" i="88" l="1"/>
  <c r="F41" i="88"/>
  <c r="E42" i="88"/>
  <c r="F42" i="88"/>
  <c r="E40" i="88"/>
  <c r="F40" i="88"/>
  <c r="E43" i="88"/>
  <c r="F43" i="88"/>
  <c r="C31" i="81" l="1"/>
  <c r="C32" i="81"/>
  <c r="C33" i="81"/>
  <c r="C30" i="81"/>
  <c r="C31" i="68"/>
  <c r="C32" i="68"/>
  <c r="C33" i="68"/>
  <c r="C30" i="68"/>
  <c r="D84" i="88"/>
  <c r="C33" i="72" s="1"/>
  <c r="D83" i="88"/>
  <c r="C32" i="72" s="1"/>
  <c r="D82" i="88"/>
  <c r="C31" i="72" s="1"/>
  <c r="D81" i="88"/>
  <c r="C30" i="72" s="1"/>
  <c r="J14" i="72"/>
  <c r="K14" i="72"/>
  <c r="L14" i="72"/>
  <c r="M14" i="72"/>
  <c r="N14" i="72"/>
  <c r="O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84" i="88" l="1"/>
  <c r="AG33" i="72" s="1"/>
  <c r="AB84" i="88"/>
  <c r="AF33" i="72" s="1"/>
  <c r="AA84" i="88"/>
  <c r="AE33" i="72" s="1"/>
  <c r="Z84" i="88"/>
  <c r="AD33" i="72" s="1"/>
  <c r="Y84" i="88"/>
  <c r="AC33" i="72" s="1"/>
  <c r="X84" i="88"/>
  <c r="AB33" i="72" s="1"/>
  <c r="W84" i="88"/>
  <c r="AA33" i="72" s="1"/>
  <c r="V84" i="88"/>
  <c r="Z33" i="72" s="1"/>
  <c r="U84" i="88"/>
  <c r="Y33" i="72" s="1"/>
  <c r="T84" i="88"/>
  <c r="X33" i="72" s="1"/>
  <c r="S84" i="88"/>
  <c r="W33" i="72" s="1"/>
  <c r="R84" i="88"/>
  <c r="V33" i="72" s="1"/>
  <c r="Q84" i="88"/>
  <c r="U33" i="72" s="1"/>
  <c r="P84" i="88"/>
  <c r="T33" i="72" s="1"/>
  <c r="O84" i="88"/>
  <c r="S33" i="72" s="1"/>
  <c r="N84" i="88"/>
  <c r="R33" i="72" s="1"/>
  <c r="M84" i="88"/>
  <c r="Q33" i="72" s="1"/>
  <c r="L84" i="88"/>
  <c r="P33" i="72" s="1"/>
  <c r="K84" i="88"/>
  <c r="O33" i="72" s="1"/>
  <c r="J84" i="88"/>
  <c r="N33" i="72" s="1"/>
  <c r="I84" i="88"/>
  <c r="M33" i="72" s="1"/>
  <c r="H84" i="88"/>
  <c r="L33" i="72" s="1"/>
  <c r="G84" i="88"/>
  <c r="K33" i="72" s="1"/>
  <c r="F84" i="88"/>
  <c r="J33" i="72" s="1"/>
  <c r="E84" i="88"/>
  <c r="I33" i="72" s="1"/>
  <c r="AC77" i="88"/>
  <c r="AB77" i="88"/>
  <c r="AA77" i="88"/>
  <c r="Z77" i="88"/>
  <c r="Y77" i="88"/>
  <c r="X77" i="88"/>
  <c r="W77" i="88"/>
  <c r="V77" i="88"/>
  <c r="U77" i="88"/>
  <c r="T77" i="88"/>
  <c r="S77" i="88"/>
  <c r="R77" i="88"/>
  <c r="Q77" i="88"/>
  <c r="P77" i="88"/>
  <c r="O77" i="88"/>
  <c r="N77" i="88"/>
  <c r="M77" i="88"/>
  <c r="L77" i="88"/>
  <c r="K77" i="88"/>
  <c r="J77" i="88"/>
  <c r="I77" i="88"/>
  <c r="H77" i="88"/>
  <c r="G77" i="88"/>
  <c r="F77" i="88"/>
  <c r="E77" i="88"/>
  <c r="AC83" i="88"/>
  <c r="AG32" i="72" s="1"/>
  <c r="AB83" i="88"/>
  <c r="AF32" i="72" s="1"/>
  <c r="AA83" i="88"/>
  <c r="AE32" i="72" s="1"/>
  <c r="Z83" i="88"/>
  <c r="AD32" i="72" s="1"/>
  <c r="Y83" i="88"/>
  <c r="AC32" i="72" s="1"/>
  <c r="X83" i="88"/>
  <c r="AB32" i="72" s="1"/>
  <c r="W83" i="88"/>
  <c r="AA32" i="72" s="1"/>
  <c r="V83" i="88"/>
  <c r="Z32" i="72" s="1"/>
  <c r="U83" i="88"/>
  <c r="Y32" i="72" s="1"/>
  <c r="T83" i="88"/>
  <c r="X32" i="72" s="1"/>
  <c r="S83" i="88"/>
  <c r="W32" i="72" s="1"/>
  <c r="R83" i="88"/>
  <c r="V32" i="72" s="1"/>
  <c r="Q83" i="88"/>
  <c r="U32" i="72" s="1"/>
  <c r="P83" i="88"/>
  <c r="T32" i="72" s="1"/>
  <c r="O83" i="88"/>
  <c r="S32" i="72" s="1"/>
  <c r="F83" i="88"/>
  <c r="J32" i="72" s="1"/>
  <c r="AC82" i="88"/>
  <c r="AG31" i="72" s="1"/>
  <c r="AB82" i="88"/>
  <c r="AF31" i="72" s="1"/>
  <c r="AA82" i="88"/>
  <c r="AE31" i="72" s="1"/>
  <c r="Z82" i="88"/>
  <c r="AD31" i="72" s="1"/>
  <c r="Y82" i="88"/>
  <c r="AC31" i="72" s="1"/>
  <c r="X82" i="88"/>
  <c r="AB31" i="72" s="1"/>
  <c r="W82" i="88"/>
  <c r="AA31" i="72" s="1"/>
  <c r="V82" i="88"/>
  <c r="Z31" i="72" s="1"/>
  <c r="U82" i="88"/>
  <c r="Y31" i="72" s="1"/>
  <c r="T82" i="88"/>
  <c r="X31" i="72" s="1"/>
  <c r="S82" i="88"/>
  <c r="W31" i="72" s="1"/>
  <c r="R82" i="88"/>
  <c r="V31" i="72" s="1"/>
  <c r="Q82" i="88"/>
  <c r="U31" i="72" s="1"/>
  <c r="P82" i="88"/>
  <c r="T31" i="72" s="1"/>
  <c r="O82" i="88"/>
  <c r="S31" i="72" s="1"/>
  <c r="K82" i="88"/>
  <c r="O31" i="72" s="1"/>
  <c r="AC81" i="88"/>
  <c r="AG30" i="72" s="1"/>
  <c r="Y81" i="88"/>
  <c r="AC30" i="72" s="1"/>
  <c r="X81" i="88"/>
  <c r="AB30" i="72" s="1"/>
  <c r="W81" i="88"/>
  <c r="AA30" i="72" s="1"/>
  <c r="V81" i="88"/>
  <c r="Z30" i="72" s="1"/>
  <c r="U81" i="88"/>
  <c r="Y30" i="72" s="1"/>
  <c r="T81" i="88"/>
  <c r="X30" i="72" s="1"/>
  <c r="S81" i="88"/>
  <c r="W30" i="72" s="1"/>
  <c r="R81" i="88"/>
  <c r="V30" i="72" s="1"/>
  <c r="AB80" i="88"/>
  <c r="AF28" i="72" s="1"/>
  <c r="AA80" i="88"/>
  <c r="AE28" i="72" s="1"/>
  <c r="Z80" i="88"/>
  <c r="AD28" i="72" s="1"/>
  <c r="Y80" i="88"/>
  <c r="AC28" i="72" s="1"/>
  <c r="X80" i="88"/>
  <c r="AB28" i="72" s="1"/>
  <c r="U80" i="88"/>
  <c r="Y28" i="72" s="1"/>
  <c r="Q80" i="88"/>
  <c r="U28" i="72" s="1"/>
  <c r="P80" i="88"/>
  <c r="T28" i="72" s="1"/>
  <c r="O80" i="88"/>
  <c r="S28" i="72" s="1"/>
  <c r="F64" i="88"/>
  <c r="G64" i="88" s="1"/>
  <c r="H64" i="88" s="1"/>
  <c r="I64" i="88" s="1"/>
  <c r="J64" i="88" s="1"/>
  <c r="K64" i="88" s="1"/>
  <c r="L64" i="88" s="1"/>
  <c r="M64" i="88" s="1"/>
  <c r="N64" i="88" s="1"/>
  <c r="O64" i="88" s="1"/>
  <c r="P64" i="88" s="1"/>
  <c r="Q64" i="88" s="1"/>
  <c r="R64" i="88" s="1"/>
  <c r="S64" i="88" s="1"/>
  <c r="T64" i="88" s="1"/>
  <c r="U64" i="88" s="1"/>
  <c r="V64" i="88" s="1"/>
  <c r="W64" i="88" s="1"/>
  <c r="X64" i="88" s="1"/>
  <c r="Y64" i="88" s="1"/>
  <c r="Z64" i="88" s="1"/>
  <c r="AA64" i="88" s="1"/>
  <c r="AB64" i="88" s="1"/>
  <c r="AC64" i="88" s="1"/>
  <c r="AC58" i="88"/>
  <c r="AG33" i="81" s="1"/>
  <c r="AB58" i="88"/>
  <c r="AF33" i="81" s="1"/>
  <c r="AA58" i="88"/>
  <c r="AE33" i="81" s="1"/>
  <c r="Z58" i="88"/>
  <c r="AD33" i="81" s="1"/>
  <c r="Y58" i="88"/>
  <c r="AC33" i="81" s="1"/>
  <c r="X58" i="88"/>
  <c r="AB33" i="81" s="1"/>
  <c r="W58" i="88"/>
  <c r="AA33" i="81" s="1"/>
  <c r="V58" i="88"/>
  <c r="Z33" i="81" s="1"/>
  <c r="U58" i="88"/>
  <c r="Y33" i="81" s="1"/>
  <c r="T58" i="88"/>
  <c r="X33" i="81" s="1"/>
  <c r="S58" i="88"/>
  <c r="W33" i="81" s="1"/>
  <c r="R58" i="88"/>
  <c r="V33" i="81" s="1"/>
  <c r="Q58" i="88"/>
  <c r="U33" i="81" s="1"/>
  <c r="P58" i="88"/>
  <c r="T33" i="81" s="1"/>
  <c r="O58" i="88"/>
  <c r="S33" i="81" s="1"/>
  <c r="N58" i="88"/>
  <c r="R33" i="81" s="1"/>
  <c r="M58" i="88"/>
  <c r="Q33" i="81" s="1"/>
  <c r="L58" i="88"/>
  <c r="P33" i="81" s="1"/>
  <c r="K58" i="88"/>
  <c r="O33" i="81" s="1"/>
  <c r="J58" i="88"/>
  <c r="N33" i="81" s="1"/>
  <c r="I58" i="88"/>
  <c r="M33" i="81" s="1"/>
  <c r="H58" i="88"/>
  <c r="L33" i="81" s="1"/>
  <c r="G58" i="88"/>
  <c r="K33" i="81" s="1"/>
  <c r="F58" i="88"/>
  <c r="J33" i="81" s="1"/>
  <c r="E58" i="88"/>
  <c r="I33" i="81" s="1"/>
  <c r="AC51" i="88"/>
  <c r="AB51" i="88"/>
  <c r="AA51" i="88"/>
  <c r="Z51" i="88"/>
  <c r="Y51" i="88"/>
  <c r="X51" i="88"/>
  <c r="W51" i="88"/>
  <c r="V51" i="88"/>
  <c r="U51" i="88"/>
  <c r="T51" i="88"/>
  <c r="S51" i="88"/>
  <c r="R51" i="88"/>
  <c r="Q51" i="88"/>
  <c r="P51" i="88"/>
  <c r="O51" i="88"/>
  <c r="N51" i="88"/>
  <c r="M51" i="88"/>
  <c r="L51" i="88"/>
  <c r="K51" i="88"/>
  <c r="J51" i="88"/>
  <c r="I51" i="88"/>
  <c r="H51" i="88"/>
  <c r="G51" i="88"/>
  <c r="F51" i="88"/>
  <c r="E51" i="88"/>
  <c r="AC57" i="88"/>
  <c r="AG32" i="81" s="1"/>
  <c r="AB57" i="88"/>
  <c r="AF32" i="81" s="1"/>
  <c r="AA57" i="88"/>
  <c r="AE32" i="81" s="1"/>
  <c r="Z57" i="88"/>
  <c r="AD32" i="81" s="1"/>
  <c r="Y57" i="88"/>
  <c r="AC32" i="81" s="1"/>
  <c r="X57" i="88"/>
  <c r="AB32" i="81" s="1"/>
  <c r="W57" i="88"/>
  <c r="AA32" i="81" s="1"/>
  <c r="V57" i="88"/>
  <c r="Z32" i="81" s="1"/>
  <c r="U57" i="88"/>
  <c r="Y32" i="81" s="1"/>
  <c r="R57" i="88"/>
  <c r="V32" i="81" s="1"/>
  <c r="Q57" i="88"/>
  <c r="U32" i="81" s="1"/>
  <c r="P57" i="88"/>
  <c r="T32" i="81" s="1"/>
  <c r="O57" i="88"/>
  <c r="S32" i="81" s="1"/>
  <c r="N57" i="88"/>
  <c r="R32" i="81" s="1"/>
  <c r="M57" i="88"/>
  <c r="Q32" i="81" s="1"/>
  <c r="L57" i="88"/>
  <c r="P32" i="81" s="1"/>
  <c r="K57" i="88"/>
  <c r="O32" i="81" s="1"/>
  <c r="J57" i="88"/>
  <c r="N32" i="81" s="1"/>
  <c r="I57" i="88"/>
  <c r="M32" i="81" s="1"/>
  <c r="G57" i="88"/>
  <c r="K32" i="81" s="1"/>
  <c r="F57" i="88"/>
  <c r="J32" i="81" s="1"/>
  <c r="AC56" i="88"/>
  <c r="AG31" i="81" s="1"/>
  <c r="AB56" i="88"/>
  <c r="AF31" i="81" s="1"/>
  <c r="AA56" i="88"/>
  <c r="AE31" i="81" s="1"/>
  <c r="Z56" i="88"/>
  <c r="AD31" i="81" s="1"/>
  <c r="Y56" i="88"/>
  <c r="AC31" i="81" s="1"/>
  <c r="X56" i="88"/>
  <c r="AB31" i="81" s="1"/>
  <c r="W56" i="88"/>
  <c r="AA31" i="81" s="1"/>
  <c r="V56" i="88"/>
  <c r="Z31" i="81" s="1"/>
  <c r="T56" i="88"/>
  <c r="X31" i="81" s="1"/>
  <c r="S56" i="88"/>
  <c r="W31" i="81" s="1"/>
  <c r="R56" i="88"/>
  <c r="V31" i="81" s="1"/>
  <c r="Q56" i="88"/>
  <c r="U31" i="81" s="1"/>
  <c r="P56" i="88"/>
  <c r="T31" i="81" s="1"/>
  <c r="O56" i="88"/>
  <c r="S31" i="81" s="1"/>
  <c r="N56" i="88"/>
  <c r="R31" i="81" s="1"/>
  <c r="M56" i="88"/>
  <c r="Q31" i="81" s="1"/>
  <c r="L56" i="88"/>
  <c r="P31" i="81" s="1"/>
  <c r="K56" i="88"/>
  <c r="O31" i="81" s="1"/>
  <c r="J56" i="88"/>
  <c r="N31" i="81" s="1"/>
  <c r="G56" i="88"/>
  <c r="K31" i="81" s="1"/>
  <c r="F56" i="88"/>
  <c r="J31" i="81" s="1"/>
  <c r="E56" i="88"/>
  <c r="I31" i="81" s="1"/>
  <c r="AA55" i="88"/>
  <c r="AE30" i="81" s="1"/>
  <c r="Z55" i="88"/>
  <c r="AD30" i="81" s="1"/>
  <c r="Y55" i="88"/>
  <c r="AC30" i="81" s="1"/>
  <c r="X55" i="88"/>
  <c r="AB30" i="81" s="1"/>
  <c r="W55" i="88"/>
  <c r="AA30" i="81" s="1"/>
  <c r="U55" i="88"/>
  <c r="Y30" i="81" s="1"/>
  <c r="T55" i="88"/>
  <c r="X30" i="81" s="1"/>
  <c r="S55" i="88"/>
  <c r="W30" i="81" s="1"/>
  <c r="R55" i="88"/>
  <c r="V30" i="81" s="1"/>
  <c r="Q55" i="88"/>
  <c r="U30" i="81" s="1"/>
  <c r="P55" i="88"/>
  <c r="T30" i="81" s="1"/>
  <c r="O55" i="88"/>
  <c r="S30" i="81" s="1"/>
  <c r="N55" i="88"/>
  <c r="R30" i="81" s="1"/>
  <c r="M55" i="88"/>
  <c r="Q30" i="81" s="1"/>
  <c r="L55" i="88"/>
  <c r="P30" i="81" s="1"/>
  <c r="K55" i="88"/>
  <c r="O30" i="81" s="1"/>
  <c r="J55" i="88"/>
  <c r="N30" i="81" s="1"/>
  <c r="I55" i="88"/>
  <c r="M30" i="81" s="1"/>
  <c r="H55" i="88"/>
  <c r="L30" i="81" s="1"/>
  <c r="G55" i="88"/>
  <c r="K30" i="81" s="1"/>
  <c r="F55" i="88"/>
  <c r="J30" i="81" s="1"/>
  <c r="AC54" i="88"/>
  <c r="AG28" i="81" s="1"/>
  <c r="AB54" i="88"/>
  <c r="AF28" i="81" s="1"/>
  <c r="AA54" i="88"/>
  <c r="AE28" i="81" s="1"/>
  <c r="Z54" i="88"/>
  <c r="AD28" i="81" s="1"/>
  <c r="Y54" i="88"/>
  <c r="AC28" i="81" s="1"/>
  <c r="X54" i="88"/>
  <c r="AB28" i="81" s="1"/>
  <c r="W54" i="88"/>
  <c r="AA28" i="81" s="1"/>
  <c r="V54" i="88"/>
  <c r="Z28" i="81" s="1"/>
  <c r="U54" i="88"/>
  <c r="Y28" i="81" s="1"/>
  <c r="T54" i="88"/>
  <c r="X28" i="81" s="1"/>
  <c r="S54" i="88"/>
  <c r="W28" i="81" s="1"/>
  <c r="J54" i="88"/>
  <c r="N28" i="81" s="1"/>
  <c r="F38" i="88"/>
  <c r="G38" i="88" s="1"/>
  <c r="H38" i="88" s="1"/>
  <c r="I38" i="88" s="1"/>
  <c r="J38" i="88" s="1"/>
  <c r="K38" i="88" s="1"/>
  <c r="L38" i="88" s="1"/>
  <c r="M38" i="88" s="1"/>
  <c r="N38" i="88" s="1"/>
  <c r="O38" i="88" s="1"/>
  <c r="P38" i="88" s="1"/>
  <c r="Q38" i="88" s="1"/>
  <c r="R38" i="88" s="1"/>
  <c r="S38" i="88" s="1"/>
  <c r="T38" i="88" s="1"/>
  <c r="U38" i="88" s="1"/>
  <c r="V38" i="88" s="1"/>
  <c r="W38" i="88" s="1"/>
  <c r="X38" i="88" s="1"/>
  <c r="Y38" i="88" s="1"/>
  <c r="Z38" i="88" s="1"/>
  <c r="AA38" i="88" s="1"/>
  <c r="AB38" i="88" s="1"/>
  <c r="AC38" i="88" s="1"/>
  <c r="AC32" i="88"/>
  <c r="AG33" i="68" s="1"/>
  <c r="AB32" i="88"/>
  <c r="AF33" i="68" s="1"/>
  <c r="AA32" i="88"/>
  <c r="AE33" i="68" s="1"/>
  <c r="Z32" i="88"/>
  <c r="AD33" i="68" s="1"/>
  <c r="Y32" i="88"/>
  <c r="AC33" i="68" s="1"/>
  <c r="X32" i="88"/>
  <c r="AB33" i="68" s="1"/>
  <c r="W32" i="88"/>
  <c r="AA33" i="68" s="1"/>
  <c r="V32" i="88"/>
  <c r="Z33" i="68" s="1"/>
  <c r="U32" i="88"/>
  <c r="Y33" i="68" s="1"/>
  <c r="T32" i="88"/>
  <c r="X33" i="68" s="1"/>
  <c r="S32" i="88"/>
  <c r="W33" i="68" s="1"/>
  <c r="R32" i="88"/>
  <c r="V33" i="68" s="1"/>
  <c r="Q32" i="88"/>
  <c r="U33" i="68" s="1"/>
  <c r="P32" i="88"/>
  <c r="T33" i="68" s="1"/>
  <c r="O32" i="88"/>
  <c r="S33" i="68" s="1"/>
  <c r="N32" i="88"/>
  <c r="R33" i="68" s="1"/>
  <c r="M32" i="88"/>
  <c r="Q33" i="68" s="1"/>
  <c r="L32" i="88"/>
  <c r="P33" i="68" s="1"/>
  <c r="K32" i="88"/>
  <c r="O33" i="68" s="1"/>
  <c r="J32" i="88"/>
  <c r="N33" i="68" s="1"/>
  <c r="I32" i="88"/>
  <c r="M33" i="68" s="1"/>
  <c r="H32" i="88"/>
  <c r="L33" i="68" s="1"/>
  <c r="G32" i="88"/>
  <c r="K33" i="68" s="1"/>
  <c r="F32" i="88"/>
  <c r="J33" i="68" s="1"/>
  <c r="E32" i="88"/>
  <c r="I33" i="68" s="1"/>
  <c r="AA31" i="88"/>
  <c r="AE32" i="68" s="1"/>
  <c r="I31" i="88"/>
  <c r="M32" i="68" s="1"/>
  <c r="G31" i="88"/>
  <c r="K32" i="68" s="1"/>
  <c r="AA30" i="88"/>
  <c r="AE31" i="68" s="1"/>
  <c r="Z30" i="88"/>
  <c r="AD31" i="68" s="1"/>
  <c r="Y30" i="88"/>
  <c r="AC31" i="68" s="1"/>
  <c r="X30" i="88"/>
  <c r="AB31" i="68" s="1"/>
  <c r="W30" i="88"/>
  <c r="AA31" i="68" s="1"/>
  <c r="I30" i="88"/>
  <c r="M31" i="68" s="1"/>
  <c r="G30" i="88"/>
  <c r="K31" i="68" s="1"/>
  <c r="Q29" i="88"/>
  <c r="U30" i="68" s="1"/>
  <c r="AC25" i="88"/>
  <c r="AB25" i="88"/>
  <c r="AA25" i="88"/>
  <c r="Z25" i="88"/>
  <c r="Y25" i="88"/>
  <c r="X25" i="88"/>
  <c r="W25" i="88"/>
  <c r="V25" i="88"/>
  <c r="U25" i="88"/>
  <c r="T25" i="88"/>
  <c r="S25" i="88"/>
  <c r="R25" i="88"/>
  <c r="Q25" i="88"/>
  <c r="P25" i="88"/>
  <c r="O25" i="88"/>
  <c r="N25" i="88"/>
  <c r="M25" i="88"/>
  <c r="L25" i="88"/>
  <c r="K25" i="88"/>
  <c r="J25" i="88"/>
  <c r="I25" i="88"/>
  <c r="H25" i="88"/>
  <c r="G25" i="88"/>
  <c r="F25" i="88"/>
  <c r="E25" i="88"/>
  <c r="AC31" i="88"/>
  <c r="AG32" i="68" s="1"/>
  <c r="AB31" i="88"/>
  <c r="AF32" i="68" s="1"/>
  <c r="Z31" i="88"/>
  <c r="AD32" i="68" s="1"/>
  <c r="Y31" i="88"/>
  <c r="AC32" i="68" s="1"/>
  <c r="X31" i="88"/>
  <c r="AB32" i="68" s="1"/>
  <c r="W31" i="88"/>
  <c r="AA32" i="68" s="1"/>
  <c r="V31" i="88"/>
  <c r="Z32" i="68" s="1"/>
  <c r="U31" i="88"/>
  <c r="Y32" i="68" s="1"/>
  <c r="T31" i="88"/>
  <c r="X32" i="68" s="1"/>
  <c r="S31" i="88"/>
  <c r="W32" i="68" s="1"/>
  <c r="R31" i="88"/>
  <c r="V32" i="68" s="1"/>
  <c r="Q31" i="88"/>
  <c r="U32" i="68" s="1"/>
  <c r="P31" i="88"/>
  <c r="T32" i="68" s="1"/>
  <c r="O31" i="88"/>
  <c r="S32" i="68" s="1"/>
  <c r="J83" i="88"/>
  <c r="N32" i="72" s="1"/>
  <c r="I83" i="88"/>
  <c r="M32" i="72" s="1"/>
  <c r="H83" i="88"/>
  <c r="L32" i="72" s="1"/>
  <c r="G83" i="88"/>
  <c r="K32" i="72" s="1"/>
  <c r="F31" i="88"/>
  <c r="J32" i="68" s="1"/>
  <c r="E83" i="88"/>
  <c r="I32" i="72" s="1"/>
  <c r="AC30" i="88"/>
  <c r="AG31" i="68" s="1"/>
  <c r="AB30" i="88"/>
  <c r="AF31" i="68" s="1"/>
  <c r="V30" i="88"/>
  <c r="Z31" i="68" s="1"/>
  <c r="U30" i="88"/>
  <c r="Y31" i="68" s="1"/>
  <c r="T30" i="88"/>
  <c r="X31" i="68" s="1"/>
  <c r="S30" i="88"/>
  <c r="W31" i="68" s="1"/>
  <c r="R30" i="88"/>
  <c r="V31" i="68" s="1"/>
  <c r="Q30" i="88"/>
  <c r="U31" i="68" s="1"/>
  <c r="P30" i="88"/>
  <c r="T31" i="68" s="1"/>
  <c r="O30" i="88"/>
  <c r="S31" i="68" s="1"/>
  <c r="N82" i="88"/>
  <c r="R31" i="72" s="1"/>
  <c r="M30" i="88"/>
  <c r="Q31" i="68" s="1"/>
  <c r="L82" i="88"/>
  <c r="P31" i="72" s="1"/>
  <c r="K30" i="88"/>
  <c r="O31" i="68" s="1"/>
  <c r="J30" i="88"/>
  <c r="N31" i="68" s="1"/>
  <c r="G82" i="88"/>
  <c r="K31" i="72" s="1"/>
  <c r="F30" i="88"/>
  <c r="J31" i="68" s="1"/>
  <c r="AC29" i="88"/>
  <c r="AG30" i="68" s="1"/>
  <c r="AB29" i="88"/>
  <c r="AF30" i="68" s="1"/>
  <c r="AA29" i="88"/>
  <c r="AE30" i="68" s="1"/>
  <c r="Z29" i="88"/>
  <c r="AD30" i="68" s="1"/>
  <c r="Y29" i="88"/>
  <c r="AC30" i="68" s="1"/>
  <c r="X29" i="88"/>
  <c r="AB30" i="68" s="1"/>
  <c r="W29" i="88"/>
  <c r="AA30" i="68" s="1"/>
  <c r="V29" i="88"/>
  <c r="Z30" i="68" s="1"/>
  <c r="U29" i="88"/>
  <c r="Y30" i="68" s="1"/>
  <c r="T29" i="88"/>
  <c r="X30" i="68" s="1"/>
  <c r="S29" i="88"/>
  <c r="W30" i="68" s="1"/>
  <c r="R29" i="88"/>
  <c r="V30" i="68" s="1"/>
  <c r="O29" i="88"/>
  <c r="S30" i="68" s="1"/>
  <c r="N81" i="88"/>
  <c r="R30" i="72" s="1"/>
  <c r="L81" i="88"/>
  <c r="P30" i="72" s="1"/>
  <c r="K81" i="88"/>
  <c r="O30" i="72" s="1"/>
  <c r="J81" i="88"/>
  <c r="N30" i="72" s="1"/>
  <c r="I81" i="88"/>
  <c r="M30" i="72" s="1"/>
  <c r="H81" i="88"/>
  <c r="L30" i="72" s="1"/>
  <c r="AC28" i="88"/>
  <c r="AA28" i="88"/>
  <c r="AE28" i="68" s="1"/>
  <c r="Z28" i="88"/>
  <c r="AD28" i="68" s="1"/>
  <c r="Y28" i="88"/>
  <c r="AC28" i="68" s="1"/>
  <c r="X28" i="88"/>
  <c r="AB28" i="68" s="1"/>
  <c r="V28" i="88"/>
  <c r="Z28" i="68" s="1"/>
  <c r="U28" i="88"/>
  <c r="Y28" i="68" s="1"/>
  <c r="T28" i="88"/>
  <c r="X28" i="68" s="1"/>
  <c r="S28" i="88"/>
  <c r="W28" i="68" s="1"/>
  <c r="R28" i="88"/>
  <c r="V28" i="68" s="1"/>
  <c r="Q28" i="88"/>
  <c r="U28" i="68" s="1"/>
  <c r="P28" i="88"/>
  <c r="T28" i="68" s="1"/>
  <c r="O28" i="88"/>
  <c r="S28" i="68" s="1"/>
  <c r="J28" i="88"/>
  <c r="N28" i="68" s="1"/>
  <c r="E80" i="88"/>
  <c r="I28" i="72" s="1"/>
  <c r="F12" i="88"/>
  <c r="G12" i="88" s="1"/>
  <c r="H12" i="88" s="1"/>
  <c r="I12" i="88" s="1"/>
  <c r="J12" i="88" s="1"/>
  <c r="K12" i="88" s="1"/>
  <c r="L12" i="88" s="1"/>
  <c r="M12" i="88" s="1"/>
  <c r="N12" i="88" s="1"/>
  <c r="O12" i="88" s="1"/>
  <c r="P12" i="88" s="1"/>
  <c r="Q12" i="88" s="1"/>
  <c r="R12" i="88" s="1"/>
  <c r="S12" i="88" s="1"/>
  <c r="T12" i="88" s="1"/>
  <c r="U12" i="88" s="1"/>
  <c r="V12" i="88" s="1"/>
  <c r="W12" i="88" s="1"/>
  <c r="X12" i="88" s="1"/>
  <c r="Y12" i="88" s="1"/>
  <c r="Z12" i="88" s="1"/>
  <c r="AA12" i="88" s="1"/>
  <c r="AB12" i="88" s="1"/>
  <c r="AC12" i="88" s="1"/>
  <c r="A2" i="88"/>
  <c r="A1" i="88"/>
  <c r="T46" i="87"/>
  <c r="S46" i="87"/>
  <c r="AA46" i="87"/>
  <c r="Z46" i="87"/>
  <c r="Y46" i="87"/>
  <c r="X46" i="87"/>
  <c r="W46" i="87"/>
  <c r="V46" i="87"/>
  <c r="N46" i="87"/>
  <c r="J46" i="87"/>
  <c r="F46" i="87"/>
  <c r="E46" i="87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A30" i="87"/>
  <c r="Z30" i="87"/>
  <c r="Y30" i="87"/>
  <c r="X30" i="87"/>
  <c r="T30" i="87"/>
  <c r="S30" i="87"/>
  <c r="R30" i="87"/>
  <c r="Q30" i="87"/>
  <c r="P30" i="87"/>
  <c r="N30" i="87"/>
  <c r="J30" i="87"/>
  <c r="H30" i="87"/>
  <c r="G30" i="87"/>
  <c r="E30" i="87"/>
  <c r="AB46" i="87"/>
  <c r="W30" i="87"/>
  <c r="V30" i="87"/>
  <c r="U30" i="87"/>
  <c r="R46" i="87"/>
  <c r="Q46" i="87"/>
  <c r="P46" i="87"/>
  <c r="O30" i="87"/>
  <c r="I46" i="87"/>
  <c r="H46" i="87"/>
  <c r="F30" i="87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M15" i="8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N54" i="81" s="1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I54" i="81" l="1"/>
  <c r="K54" i="81"/>
  <c r="L54" i="81"/>
  <c r="I54" i="72"/>
  <c r="J54" i="81"/>
  <c r="L54" i="72"/>
  <c r="M54" i="72"/>
  <c r="J54" i="72"/>
  <c r="R54" i="81"/>
  <c r="S54" i="81"/>
  <c r="W54" i="72"/>
  <c r="W54" i="81"/>
  <c r="X54" i="72"/>
  <c r="X54" i="81"/>
  <c r="N54" i="72"/>
  <c r="Z54" i="72"/>
  <c r="Z54" i="81"/>
  <c r="AB54" i="72"/>
  <c r="AB54" i="81"/>
  <c r="AC54" i="72"/>
  <c r="AC54" i="81"/>
  <c r="AD54" i="81"/>
  <c r="AD54" i="72"/>
  <c r="AF54" i="72"/>
  <c r="T54" i="81"/>
  <c r="T54" i="72"/>
  <c r="U54" i="72"/>
  <c r="U54" i="81"/>
  <c r="V54" i="72"/>
  <c r="V54" i="81"/>
  <c r="Y54" i="81"/>
  <c r="R54" i="72"/>
  <c r="AA54" i="72"/>
  <c r="AA54" i="81"/>
  <c r="AE54" i="72"/>
  <c r="AE54" i="81"/>
  <c r="L40" i="87"/>
  <c r="P14" i="72"/>
  <c r="I24" i="87"/>
  <c r="M14" i="81"/>
  <c r="I40" i="87"/>
  <c r="M15" i="72"/>
  <c r="K15" i="81"/>
  <c r="L15" i="81"/>
  <c r="AC33" i="88"/>
  <c r="AG28" i="68"/>
  <c r="AC70" i="88"/>
  <c r="L29" i="88"/>
  <c r="P30" i="68" s="1"/>
  <c r="H29" i="88"/>
  <c r="L30" i="68" s="1"/>
  <c r="I29" i="88"/>
  <c r="M30" i="68" s="1"/>
  <c r="V18" i="88"/>
  <c r="J29" i="88"/>
  <c r="N30" i="68" s="1"/>
  <c r="K29" i="88"/>
  <c r="O30" i="68" s="1"/>
  <c r="N29" i="88"/>
  <c r="R30" i="68" s="1"/>
  <c r="K18" i="88"/>
  <c r="K28" i="88"/>
  <c r="O28" i="68" s="1"/>
  <c r="F29" i="88"/>
  <c r="F81" i="88"/>
  <c r="J30" i="72" s="1"/>
  <c r="Q70" i="88"/>
  <c r="L18" i="88"/>
  <c r="L28" i="88"/>
  <c r="P28" i="68" s="1"/>
  <c r="G18" i="88"/>
  <c r="G81" i="88"/>
  <c r="K30" i="72" s="1"/>
  <c r="AA33" i="88"/>
  <c r="J44" i="88"/>
  <c r="M80" i="88"/>
  <c r="Q28" i="72" s="1"/>
  <c r="M28" i="88"/>
  <c r="Q28" i="68" s="1"/>
  <c r="L30" i="88"/>
  <c r="P31" i="68" s="1"/>
  <c r="N80" i="88"/>
  <c r="N28" i="88"/>
  <c r="N30" i="88"/>
  <c r="R31" i="68" s="1"/>
  <c r="E30" i="88"/>
  <c r="I31" i="68" s="1"/>
  <c r="E82" i="88"/>
  <c r="I31" i="72" s="1"/>
  <c r="O54" i="88"/>
  <c r="O44" i="88"/>
  <c r="F28" i="88"/>
  <c r="J28" i="68" s="1"/>
  <c r="K31" i="88"/>
  <c r="O32" i="68" s="1"/>
  <c r="K83" i="88"/>
  <c r="O32" i="72" s="1"/>
  <c r="M83" i="88"/>
  <c r="Q32" i="72" s="1"/>
  <c r="M31" i="88"/>
  <c r="Q32" i="68" s="1"/>
  <c r="N83" i="88"/>
  <c r="R32" i="72" s="1"/>
  <c r="N31" i="88"/>
  <c r="R32" i="68" s="1"/>
  <c r="E29" i="88"/>
  <c r="I30" i="68" s="1"/>
  <c r="E55" i="88"/>
  <c r="I30" i="81" s="1"/>
  <c r="E81" i="88"/>
  <c r="I30" i="72" s="1"/>
  <c r="U18" i="88"/>
  <c r="X85" i="88"/>
  <c r="Z59" i="88"/>
  <c r="T44" i="88"/>
  <c r="K54" i="88"/>
  <c r="K44" i="88"/>
  <c r="AA59" i="88"/>
  <c r="L54" i="88"/>
  <c r="L44" i="88"/>
  <c r="AB70" i="88"/>
  <c r="W18" i="88"/>
  <c r="J31" i="88"/>
  <c r="N32" i="68" s="1"/>
  <c r="M54" i="88"/>
  <c r="M44" i="88"/>
  <c r="X70" i="88"/>
  <c r="X18" i="88"/>
  <c r="S33" i="88"/>
  <c r="Y70" i="88"/>
  <c r="AC80" i="88"/>
  <c r="X59" i="88"/>
  <c r="Y44" i="88"/>
  <c r="Q18" i="88"/>
  <c r="F82" i="88"/>
  <c r="J31" i="72" s="1"/>
  <c r="Z44" i="88"/>
  <c r="T33" i="88"/>
  <c r="AA44" i="88"/>
  <c r="U33" i="88"/>
  <c r="P18" i="88"/>
  <c r="J59" i="88"/>
  <c r="S44" i="88"/>
  <c r="J18" i="88"/>
  <c r="O18" i="88"/>
  <c r="N44" i="88"/>
  <c r="AC55" i="88"/>
  <c r="AG30" i="81" s="1"/>
  <c r="AC44" i="88"/>
  <c r="J82" i="88"/>
  <c r="N31" i="72" s="1"/>
  <c r="Y59" i="88"/>
  <c r="Y18" i="88"/>
  <c r="H18" i="88"/>
  <c r="H28" i="88"/>
  <c r="L28" i="68" s="1"/>
  <c r="AB18" i="88"/>
  <c r="AB28" i="88"/>
  <c r="P85" i="88"/>
  <c r="V33" i="88"/>
  <c r="S18" i="88"/>
  <c r="W28" i="88"/>
  <c r="O70" i="88"/>
  <c r="AB30" i="87"/>
  <c r="AF54" i="81" s="1"/>
  <c r="T18" i="88"/>
  <c r="X33" i="88"/>
  <c r="P70" i="88"/>
  <c r="M82" i="88"/>
  <c r="Q31" i="72" s="1"/>
  <c r="E31" i="88"/>
  <c r="I32" i="68" s="1"/>
  <c r="E57" i="88"/>
  <c r="I32" i="81" s="1"/>
  <c r="M46" i="87"/>
  <c r="Q54" i="72" s="1"/>
  <c r="M30" i="87"/>
  <c r="Q54" i="81" s="1"/>
  <c r="AA70" i="88"/>
  <c r="AA81" i="88"/>
  <c r="O33" i="88"/>
  <c r="R18" i="88"/>
  <c r="Y33" i="88"/>
  <c r="T57" i="88"/>
  <c r="S80" i="88"/>
  <c r="S70" i="88"/>
  <c r="U70" i="88"/>
  <c r="O81" i="88"/>
  <c r="S30" i="72" s="1"/>
  <c r="Z70" i="88"/>
  <c r="Z81" i="88"/>
  <c r="S57" i="88"/>
  <c r="R80" i="88"/>
  <c r="R70" i="88"/>
  <c r="N54" i="88"/>
  <c r="T70" i="88"/>
  <c r="T80" i="88"/>
  <c r="P81" i="88"/>
  <c r="T30" i="72" s="1"/>
  <c r="U46" i="87"/>
  <c r="Y54" i="72" s="1"/>
  <c r="V70" i="88"/>
  <c r="V80" i="88"/>
  <c r="L46" i="87"/>
  <c r="P54" i="72" s="1"/>
  <c r="L30" i="87"/>
  <c r="P54" i="81" s="1"/>
  <c r="H57" i="88"/>
  <c r="L32" i="81" s="1"/>
  <c r="H31" i="88"/>
  <c r="L32" i="68" s="1"/>
  <c r="U56" i="88"/>
  <c r="U44" i="88"/>
  <c r="Z33" i="88"/>
  <c r="I28" i="88"/>
  <c r="I18" i="88"/>
  <c r="AB55" i="88"/>
  <c r="AB44" i="88"/>
  <c r="AC30" i="87"/>
  <c r="AG54" i="81" s="1"/>
  <c r="AC46" i="87"/>
  <c r="AG54" i="72" s="1"/>
  <c r="AC18" i="88"/>
  <c r="U85" i="88"/>
  <c r="Q81" i="88"/>
  <c r="R33" i="88"/>
  <c r="M29" i="88"/>
  <c r="Q30" i="68" s="1"/>
  <c r="M18" i="88"/>
  <c r="H30" i="88"/>
  <c r="L31" i="68" s="1"/>
  <c r="H82" i="88"/>
  <c r="L31" i="72" s="1"/>
  <c r="H56" i="88"/>
  <c r="L31" i="81" s="1"/>
  <c r="K46" i="87"/>
  <c r="O54" i="72" s="1"/>
  <c r="K30" i="87"/>
  <c r="O54" i="81" s="1"/>
  <c r="I56" i="88"/>
  <c r="M31" i="81" s="1"/>
  <c r="I82" i="88"/>
  <c r="M31" i="72" s="1"/>
  <c r="W70" i="88"/>
  <c r="W80" i="88"/>
  <c r="P44" i="88"/>
  <c r="P54" i="88"/>
  <c r="Q33" i="88"/>
  <c r="Q44" i="88"/>
  <c r="Q54" i="88"/>
  <c r="R44" i="88"/>
  <c r="R54" i="88"/>
  <c r="Z18" i="88"/>
  <c r="X44" i="88"/>
  <c r="G28" i="88"/>
  <c r="K28" i="68" s="1"/>
  <c r="L31" i="88"/>
  <c r="L83" i="88"/>
  <c r="P32" i="72" s="1"/>
  <c r="AA18" i="88"/>
  <c r="E18" i="88"/>
  <c r="W44" i="88"/>
  <c r="F18" i="88"/>
  <c r="I30" i="87"/>
  <c r="M54" i="81" s="1"/>
  <c r="O46" i="87"/>
  <c r="S54" i="72" s="1"/>
  <c r="E28" i="88"/>
  <c r="V44" i="88"/>
  <c r="G29" i="88"/>
  <c r="K30" i="68" s="1"/>
  <c r="W59" i="88"/>
  <c r="G46" i="87"/>
  <c r="K54" i="72" s="1"/>
  <c r="N18" i="88"/>
  <c r="P29" i="88"/>
  <c r="T30" i="68" s="1"/>
  <c r="V55" i="88"/>
  <c r="Z30" i="81" s="1"/>
  <c r="AB81" i="88"/>
  <c r="AF30" i="72" s="1"/>
  <c r="O85" i="88" l="1"/>
  <c r="AC59" i="88"/>
  <c r="H24" i="87"/>
  <c r="L14" i="81"/>
  <c r="G40" i="87"/>
  <c r="K15" i="72"/>
  <c r="H40" i="87"/>
  <c r="L15" i="72"/>
  <c r="G24" i="87"/>
  <c r="K14" i="81"/>
  <c r="M40" i="87"/>
  <c r="Q14" i="72"/>
  <c r="N40" i="87"/>
  <c r="R14" i="72"/>
  <c r="AB59" i="88"/>
  <c r="AF30" i="81"/>
  <c r="S59" i="88"/>
  <c r="W32" i="81"/>
  <c r="AB33" i="88"/>
  <c r="AF28" i="68"/>
  <c r="K59" i="88"/>
  <c r="O28" i="81"/>
  <c r="K33" i="88"/>
  <c r="E85" i="88"/>
  <c r="Z85" i="88"/>
  <c r="AD30" i="72"/>
  <c r="N33" i="88"/>
  <c r="R28" i="68"/>
  <c r="E33" i="88"/>
  <c r="I28" i="68"/>
  <c r="V85" i="88"/>
  <c r="Z28" i="72"/>
  <c r="R59" i="88"/>
  <c r="V28" i="81"/>
  <c r="Q85" i="88"/>
  <c r="U30" i="72"/>
  <c r="T59" i="88"/>
  <c r="X32" i="81"/>
  <c r="AB85" i="88"/>
  <c r="M59" i="88"/>
  <c r="Q28" i="81"/>
  <c r="W85" i="88"/>
  <c r="AA28" i="72"/>
  <c r="W33" i="88"/>
  <c r="AA28" i="68"/>
  <c r="I33" i="88"/>
  <c r="M28" i="68"/>
  <c r="R85" i="88"/>
  <c r="V28" i="72"/>
  <c r="L59" i="88"/>
  <c r="P28" i="81"/>
  <c r="O59" i="88"/>
  <c r="S28" i="81"/>
  <c r="P33" i="88"/>
  <c r="F33" i="88"/>
  <c r="J30" i="68"/>
  <c r="L33" i="88"/>
  <c r="P32" i="68"/>
  <c r="U59" i="88"/>
  <c r="Y31" i="81"/>
  <c r="AA85" i="88"/>
  <c r="AE30" i="72"/>
  <c r="V59" i="88"/>
  <c r="AC85" i="88"/>
  <c r="AG28" i="72"/>
  <c r="J33" i="88"/>
  <c r="N85" i="88"/>
  <c r="R28" i="72"/>
  <c r="S85" i="88"/>
  <c r="W28" i="72"/>
  <c r="Q59" i="88"/>
  <c r="U28" i="81"/>
  <c r="T85" i="88"/>
  <c r="X28" i="72"/>
  <c r="P59" i="88"/>
  <c r="T28" i="81"/>
  <c r="N59" i="88"/>
  <c r="R28" i="81"/>
  <c r="N70" i="88"/>
  <c r="E70" i="88"/>
  <c r="F80" i="88"/>
  <c r="F70" i="88"/>
  <c r="G33" i="88"/>
  <c r="M33" i="88"/>
  <c r="K70" i="88"/>
  <c r="K80" i="88"/>
  <c r="L80" i="88"/>
  <c r="L70" i="88"/>
  <c r="M81" i="88"/>
  <c r="M70" i="88"/>
  <c r="H33" i="88"/>
  <c r="H70" i="88"/>
  <c r="H80" i="88"/>
  <c r="H54" i="88"/>
  <c r="H44" i="88"/>
  <c r="I44" i="88"/>
  <c r="I54" i="88"/>
  <c r="F54" i="88"/>
  <c r="F44" i="88"/>
  <c r="J80" i="88"/>
  <c r="J70" i="88"/>
  <c r="I70" i="88"/>
  <c r="I80" i="88"/>
  <c r="G70" i="88"/>
  <c r="G80" i="88"/>
  <c r="E44" i="88"/>
  <c r="E54" i="88"/>
  <c r="G54" i="88"/>
  <c r="G44" i="88"/>
  <c r="H85" i="88" l="1"/>
  <c r="L28" i="72"/>
  <c r="M85" i="88"/>
  <c r="Q30" i="72"/>
  <c r="I85" i="88"/>
  <c r="M28" i="72"/>
  <c r="J85" i="88"/>
  <c r="N28" i="72"/>
  <c r="F59" i="88"/>
  <c r="J28" i="81"/>
  <c r="G59" i="88"/>
  <c r="K28" i="81"/>
  <c r="L85" i="88"/>
  <c r="P28" i="72"/>
  <c r="K85" i="88"/>
  <c r="O28" i="72"/>
  <c r="E59" i="88"/>
  <c r="I28" i="81"/>
  <c r="G85" i="88"/>
  <c r="K28" i="72"/>
  <c r="F85" i="88"/>
  <c r="J28" i="72"/>
  <c r="I59" i="88"/>
  <c r="M28" i="81"/>
  <c r="H59" i="88"/>
  <c r="L28" i="8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<sst xmlns="http://schemas.openxmlformats.org/spreadsheetml/2006/main" count="982" uniqueCount="327">
  <si>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</si>
  <si>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</si>
  <si>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</si>
  <si>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</si>
  <si>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</si>
  <si>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</si>
  <si>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</si>
  <si>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</si>
  <si>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</si>
  <si>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</si>
  <si>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</si>
  <si>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</si>
  <si>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</si>
  <si>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</si>
  <si>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</si>
  <si>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</si>
  <si>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</si>
  <si>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</si>
  <si>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</si>
  <si>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</si>
  <si>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</si>
  <si>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</si>
  <si>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</si>
  <si>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</si>
  <si>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</si>
  <si>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</si>
  <si>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</si>
  <si>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</si>
  <si>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</si>
  <si>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</si>
  <si>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</si>
  <si>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</si>
  <si>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</si>
  <si>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</si>
  <si>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</si>
  <si>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</si>
  <si>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</si>
  <si>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</si>
  <si>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</si>
  <si>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</si>
  <si>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</si>
  <si>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</si>
  <si>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</si>
  <si>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</si>
  <si>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</si>
  <si>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</si>
  <si>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</si>
  <si>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</si>
  <si>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</si>
  <si>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</si>
  <si>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</si>
  <si>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</si>
  <si>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</si>
  <si>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</si>
  <si>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</si>
  <si>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</si>
  <si>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</si>
  <si>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</si>
  <si>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</si>
  <si>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</si>
  <si>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</si>
  <si>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</si>
  <si>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</si>
  <si>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</si>
  <si>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</si>
  <si>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</si>
  <si>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</si>
  <si>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</si>
  <si>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</si>
  <si>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</si>
  <si>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</si>
  <si>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</si>
  <si>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</si>
  <si>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</si>
  <si>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</si>
  <si>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</si>
  <si>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</si>
  <si>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</si>
  <si>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</si>
  <si>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</si>
  <si>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</si>
  <si>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</si>
  <si>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</si>
  <si>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</si>
  <si>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</si>
  <si>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</si>
  <si>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</si>
  <si>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</si>
  <si>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</si>
  <si>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</si>
  <si>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</si>
  <si>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</si>
  <si>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</si>
  <si>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</si>
  <si>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</si>
  <si>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</si>
  <si>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</si>
  <si>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</si>
  <si>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</si>
  <si>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</si>
  <si>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</si>
  <si>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</si>
  <si>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</si>
  <si>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</si>
  <si>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</si>
  <si>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</si>
  <si>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</si>
  <si>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</si>
  <si>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</si>
  <si>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</si>
  <si>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</si>
  <si>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</si>
  <si>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</si>
  <si>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</si>
  <si>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</si>
  <si>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</si>
  <si>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</si>
  <si>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</si>
  <si>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</si>
  <si>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</si>
  <si>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</si>
  <si>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</si>
  <si>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</si>
  <si>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</si>
  <si>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</si>
  <si>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</si>
  <si>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</si>
  <si>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</si>
  <si>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</si>
  <si>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</si>
  <si>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</si>
  <si>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</si>
  <si>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</si>
  <si>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</si>
  <si>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</si>
  <si>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</si>
  <si>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</si>
  <si>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</si>
  <si>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</si>
  <si>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</si>
  <si>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Armadale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</si>
  <si>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</si>
  <si>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</si>
  <si>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</si>
  <si>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</si>
  <si>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</si>
  <si>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</si>
  <si>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</si>
  <si>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</si>
  <si>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</si>
  <si>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</si>
  <si>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</si>
  <si>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</si>
  <si>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</si>
  <si>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</si>
  <si>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</si>
  <si>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</si>
  <si>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</si>
  <si>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</si>
  <si>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</si>
  <si>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</si>
  <si>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</si>
  <si>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</si>
  <si>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</si>
  <si>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</si>
  <si>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</si>
  <si>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</si>
  <si>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</si>
  <si>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</si>
  <si>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</si>
  <si>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</si>
  <si>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</si>
  <si>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</si>
  <si>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</si>
  <si>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</si>
  <si>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</si>
  <si>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</si>
  <si>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</si>
  <si>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</si>
  <si>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</si>
  <si>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</si>
  <si>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</si>
  <si>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</si>
  <si>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</si>
  <si>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</si>
  <si>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</si>
  <si>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</si>
  <si>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</si>
  <si>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</si>
  <si>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</si>
  <si>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</si>
  <si>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</si>
  <si>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</si>
  <si>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</si>
  <si>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</si>
  <si>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</si>
  <si>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</si>
  <si>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</si>
  <si>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</si>
  <si>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</si>
  <si>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</si>
  <si>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</si>
  <si>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</si>
  <si>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</si>
  <si>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</si>
  <si>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</si>
  <si>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</si>
  <si>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</si>
  <si>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</si>
  <si>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</si>
  <si>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</si>
  <si>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</si>
  <si>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</si>
  <si>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</si>
  <si>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</si>
  <si>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</si>
  <si>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</si>
  <si>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</si>
  <si>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</si>
  <si>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</si>
  <si>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</si>
  <si>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</si>
  <si>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</si>
  <si>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</si>
  <si>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</si>
  <si>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</si>
  <si>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</si>
  <si>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</si>
  <si>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</si>
  <si>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</si>
  <si>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</si>
  <si>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</si>
  <si>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</si>
  <si>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</si>
  <si>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</si>
  <si>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</si>
  <si>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</si>
  <si>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</si>
  <si>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</si>
  <si>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</si>
  <si>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</si>
  <si>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</si>
  <si>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</si>
  <si>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</si>
  <si>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</si>
  <si>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</si>
  <si>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</si>
  <si>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</si>
  <si>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</si>
  <si>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</si>
  <si>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</si>
  <si>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</si>
  <si>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</si>
  <si>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Option 2 - Combined replacement of SWBD (i.e. all three buses) and relays completed in 2030-31</t>
  </si>
  <si>
    <t>SWBD capex profile ($)</t>
  </si>
  <si>
    <t>Relay capex profile ($)</t>
  </si>
  <si>
    <t>Total capex ($)</t>
  </si>
  <si>
    <t>Option 3 - Relay replacement completed in 2030-31 and SWBD replacement completed in 2035-36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</si>
  <si>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</si>
  <si>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</si>
  <si>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</si>
  <si>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</si>
  <si>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</si>
  <si>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</si>
  <si>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Total SWBD risks</t>
  </si>
  <si>
    <t>Relay risks</t>
  </si>
  <si>
    <t>Environment risk ($)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</si>
  <si>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</si>
  <si>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</si>
  <si>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</si>
  <si>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</si>
  <si>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</si>
  <si>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</si>
  <si>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</si>
  <si>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</si>
  <si>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</si>
  <si>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</si>
  <si>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</si>
  <si>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</si>
  <si>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</si>
  <si>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</si>
  <si>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</si>
  <si>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</si>
  <si>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</si>
  <si>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</si>
  <si>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</si>
  <si>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</si>
  <si>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</si>
  <si>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</si>
  <si>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</si>
  <si>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</si>
  <si>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</si>
  <si>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</si>
  <si>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</si>
  <si>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</si>
  <si>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</si>
  <si>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</si>
  <si>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</si>
  <si>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</si>
  <si>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</si>
  <si>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</si>
  <si>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</si>
  <si>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</si>
  <si>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</si>
  <si>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</si>
  <si>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</si>
  <si>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</si>
  <si>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</si>
  <si>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</si>
  <si>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</si>
  <si>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</si>
  <si>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Switchboard</t>
  </si>
  <si>
    <t>Relays</t>
  </si>
  <si>
    <t>Safety risk</t>
  </si>
  <si>
    <t>Unplanned fault</t>
  </si>
  <si>
    <t>Environmental risk</t>
  </si>
  <si>
    <t>Opex saving</t>
  </si>
  <si>
    <t>Option 2 - Combined replacement of SWBD (i.e. all three buses) and relays completed in 2027-28</t>
  </si>
  <si>
    <t>Option 3 - Relay replacement completed in 2027-28 and SWBD replacement completed in 2032-33</t>
  </si>
  <si>
    <t>AR</t>
  </si>
  <si>
    <t>Scenario #1: AR - Indoor CB</t>
  </si>
  <si>
    <t>Scenario #2: AR - Indoor CB</t>
  </si>
  <si>
    <t>Scenario #3: AR - Indoor CB</t>
  </si>
  <si>
    <t>AR switchboard and relay</t>
  </si>
  <si>
    <t>AR switchboard and relay replacement</t>
  </si>
  <si>
    <t>Combined replacement of SWBD (i.e. all three buses) and relays completed in 2027-28</t>
  </si>
  <si>
    <t>Relay replacement completed in 2027-28 and SWBD replacement completed in 2032-33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</si>
</sst>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1" formatCode="?0"/>
    <numFmt numFmtId="202" formatCode="0.0"/>
    <numFmt numFmtId="206" formatCode="_-&quot;$&quot;* #,##0.00_-;\-&quot;$&quot;* #,##0.00_-;_-&quot;$&quot;* &quot;-&quot;??_-;_-@_-"/>
    <numFmt numFmtId="207" formatCode="_-* #,##0.00_-;\-* #,##0.00_-;_-* &quot;-&quot;??_-;_-@_-"/>
  </numFmts>
  <fonts count="11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Fill="0" applyBorder="0"/>
    <xf numFmtId="9" fontId="99" fillId="0" borderId="0" applyFont="0" applyFill="0" applyBorder="0" applyAlignment="0" applyProtection="0"/>
    <xf numFmtId="206" fontId="9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20" applyNumberFormat="0" applyAlignment="0" applyProtection="0"/>
    <xf numFmtId="0" fontId="107" fillId="22" borderId="21" applyNumberFormat="0" applyAlignment="0" applyProtection="0"/>
    <xf numFmtId="0" fontId="108" fillId="22" borderId="20" applyNumberFormat="0" applyAlignment="0" applyProtection="0"/>
    <xf numFmtId="0" fontId="109" fillId="0" borderId="22" applyNumberFormat="0" applyFill="0" applyAlignment="0" applyProtection="0"/>
    <xf numFmtId="0" fontId="98" fillId="23" borderId="23" applyNumberFormat="0" applyAlignment="0" applyProtection="0"/>
    <xf numFmtId="0" fontId="110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1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1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11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11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24" borderId="24" applyNumberFormat="0" applyFont="0" applyAlignment="0" applyProtection="0"/>
    <xf numFmtId="0" fontId="112" fillId="0" borderId="0" applyNumberFormat="0" applyFill="0" applyBorder="0" applyAlignment="0" applyProtection="0"/>
    <xf numFmtId="206" fontId="7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207" fontId="7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78" fillId="0" borderId="0" applyFont="0" applyFill="0" applyBorder="0" applyAlignment="0" applyProtection="0"/>
  </cellStyleXfs>
  <cellXfs count="408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197" fontId="25" fillId="8" borderId="0" xfId="16" applyNumberFormat="1" applyFont="1" applyFill="1"/>
    <xf numFmtId="166" fontId="25" fillId="8" borderId="0" xfId="16" applyFont="1" applyFill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49" borderId="0" xfId="18" applyFont="1" applyFill="1" applyAlignment="1">
      <alignment vertical="center"/>
    </xf>
    <xf numFmtId="197" fontId="24" fillId="49" borderId="0" xfId="18" applyNumberFormat="1" applyFont="1" applyFill="1" applyAlignment="1">
      <alignment vertical="center"/>
    </xf>
    <xf numFmtId="0" fontId="24" fillId="49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6" fillId="8" borderId="0" xfId="0" applyFont="1" applyFill="1"/>
    <xf numFmtId="0" fontId="97" fillId="0" borderId="0" xfId="18" applyFont="1"/>
    <xf numFmtId="0" fontId="15" fillId="50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0" fontId="15" fillId="0" borderId="12" xfId="18" applyBorder="1"/>
    <xf numFmtId="0" fontId="15" fillId="51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51" borderId="0" xfId="18" applyNumberFormat="1" applyFill="1"/>
    <xf numFmtId="198" fontId="15" fillId="51" borderId="0" xfId="34" applyNumberFormat="1" applyFont="1" applyFill="1"/>
    <xf numFmtId="0" fontId="15" fillId="0" borderId="0" xfId="28" applyFont="1"/>
    <xf numFmtId="198" fontId="15" fillId="53" borderId="26" xfId="29" applyNumberFormat="1" applyFont="1" applyFill="1" applyBorder="1"/>
    <xf numFmtId="44" fontId="15" fillId="54" borderId="26" xfId="27" applyNumberFormat="1" applyFont="1" applyFill="1" applyBorder="1" applyAlignment="1" applyProtection="1">
      <alignment horizontal="left" vertical="center"/>
      <protection locked="0"/>
    </xf>
    <xf numFmtId="199" fontId="15" fillId="0" borderId="0" xfId="30" applyNumberFormat="1" applyFont="1"/>
    <xf numFmtId="199" fontId="15" fillId="2" borderId="26" xfId="30" applyNumberFormat="1" applyFont="1" applyFill="1" applyBorder="1"/>
    <xf numFmtId="10" fontId="15" fillId="2" borderId="26" xfId="30" applyNumberFormat="1" applyFont="1" applyFill="1" applyBorder="1"/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27" fillId="2" borderId="0" xfId="23" applyNumberFormat="1"/>
    <xf numFmtId="0" fontId="15" fillId="0" borderId="0" xfId="18"/>
    <xf numFmtId="0" fontId="15" fillId="0" borderId="0" xfId="0" applyFont="1"/>
    <xf numFmtId="167" fontId="27" fillId="2" borderId="8" xfId="18" applyNumberFormat="1" applyFont="1" applyFill="1" applyBorder="1" applyAlignment="1">
      <alignment horizontal="right" vertical="center"/>
    </xf>
    <xf numFmtId="0" fontId="24" fillId="49" borderId="0" xfId="18" applyFont="1" applyFill="1" applyAlignment="1">
      <alignment vertical="center"/>
    </xf>
    <xf numFmtId="198" fontId="15" fillId="2" borderId="0" xfId="18" applyNumberForma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15" fillId="0" borderId="0" xfId="28" applyFont="1"/>
    <xf numFmtId="0" fontId="56" fillId="52" borderId="0" xfId="26" applyFont="1" applyFill="1" applyAlignment="1">
      <alignment vertical="center"/>
    </xf>
    <xf numFmtId="9" fontId="34" fillId="53" borderId="26" xfId="27" applyFont="1" applyFill="1" applyBorder="1" applyAlignment="1" applyProtection="1">
      <alignment horizontal="center" vertical="center"/>
      <protection locked="0"/>
    </xf>
    <xf numFmtId="0" fontId="34" fillId="0" borderId="0" xfId="26" applyFont="1" applyAlignment="1">
      <alignment horizontal="left"/>
    </xf>
    <xf numFmtId="201" fontId="34" fillId="53" borderId="26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89" fontId="15" fillId="2" borderId="26" xfId="27" applyNumberFormat="1" applyFont="1" applyFill="1" applyBorder="1" applyAlignment="1" applyProtection="1">
      <alignment horizontal="center" vertical="center"/>
      <protection locked="0"/>
    </xf>
    <xf numFmtId="9" fontId="15" fillId="2" borderId="26" xfId="27" applyFont="1" applyFill="1" applyBorder="1" applyAlignment="1" applyProtection="1">
      <alignment horizontal="center" vertical="center"/>
      <protection locked="0"/>
    </xf>
    <xf numFmtId="9" fontId="15" fillId="54" borderId="26" xfId="27" applyFont="1" applyFill="1" applyBorder="1" applyAlignment="1" applyProtection="1">
      <alignment horizontal="left" vertical="center"/>
      <protection locked="0"/>
    </xf>
    <xf numFmtId="198" fontId="15" fillId="54" borderId="26" xfId="27" applyNumberFormat="1" applyFont="1" applyFill="1" applyBorder="1" applyAlignment="1" applyProtection="1">
      <alignment horizontal="left" vertical="center"/>
      <protection locked="0"/>
    </xf>
    <xf numFmtId="10" fontId="15" fillId="2" borderId="26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55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202" fontId="15" fillId="0" borderId="0" xfId="26" applyNumberFormat="1" applyFont="1" applyAlignment="1">
      <alignment horizontal="center"/>
    </xf>
    <xf numFmtId="0" fontId="34" fillId="0" borderId="27" xfId="26" applyFont="1" applyBorder="1" applyAlignment="1">
      <alignment horizontal="left"/>
    </xf>
    <xf numFmtId="0" fontId="36" fillId="56" borderId="27" xfId="26" applyFont="1" applyFill="1" applyBorder="1" applyAlignment="1">
      <alignment horizontal="left"/>
    </xf>
    <xf numFmtId="198" fontId="36" fillId="56" borderId="27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57" borderId="0" xfId="26" applyFont="1" applyFill="1" applyAlignment="1">
      <alignment horizontal="left"/>
    </xf>
    <xf numFmtId="198" fontId="34" fillId="57" borderId="0" xfId="26" applyNumberFormat="1" applyFont="1" applyFill="1" applyAlignment="1">
      <alignment horizontal="left"/>
    </xf>
    <xf numFmtId="9" fontId="15" fillId="54" borderId="26" xfId="35" applyFont="1" applyFill="1" applyBorder="1" applyAlignment="1" applyProtection="1">
      <alignment horizontal="right" vertical="center"/>
      <protection locked="0"/>
    </xf>
  </cellXfs>
  <cellStyles count="92">
    <cellStyle name="20% - Accent1 2" xfId="58" xr:uid="{27FDEE84-C25F-4B04-97BD-2A53BE157790}"/>
    <cellStyle name="20% - Accent2 2" xfId="62" xr:uid="{FCC73D84-3264-4CEC-A38D-192A3EDCF35E}"/>
    <cellStyle name="20% - Accent3 2" xfId="66" xr:uid="{04EC1C5E-F9D4-40E9-8CF1-6CB82FF6F344}"/>
    <cellStyle name="20% - Accent4 2" xfId="70" xr:uid="{CA6E2978-439B-4F25-B399-3913F0B68782}"/>
    <cellStyle name="20% - Accent5 2" xfId="74" xr:uid="{FA9B04AB-1C47-45E5-AB68-577AFBC4E23F}"/>
    <cellStyle name="20% - Accent6 2" xfId="78" xr:uid="{D64A97D6-9B04-4E55-B886-84B67A96C81F}"/>
    <cellStyle name="40% - Accent1 2" xfId="59" xr:uid="{5C485B75-DFE1-43D2-AC5E-0AC19275BBE5}"/>
    <cellStyle name="40% - Accent2 2" xfId="63" xr:uid="{36D63CA9-9CBB-40EB-A2CF-6B4D4892CFC8}"/>
    <cellStyle name="40% - Accent3 2" xfId="67" xr:uid="{7FE67735-E6EE-42AF-BE78-1A0F2EEBCB4C}"/>
    <cellStyle name="40% - Accent4 2" xfId="71" xr:uid="{CA38DFF1-06C2-44F0-9A5A-C548774629D7}"/>
    <cellStyle name="40% - Accent5 2" xfId="75" xr:uid="{811756FF-91F3-41A9-BF6D-4E40E302B78B}"/>
    <cellStyle name="40% - Accent6 2" xfId="79" xr:uid="{B90DD441-7821-4E2D-BBA5-09D58663061A}"/>
    <cellStyle name="60% - Accent1 2" xfId="60" xr:uid="{D782E704-FB1B-4C64-88F1-09D283902820}"/>
    <cellStyle name="60% - Accent2 2" xfId="64" xr:uid="{A2BC960E-29E4-40E0-B4E8-3BA1920A3A96}"/>
    <cellStyle name="60% - Accent3 2" xfId="68" xr:uid="{9E75B431-F30A-49AB-9DE8-2DAF1F9C857A}"/>
    <cellStyle name="60% - Accent4 2" xfId="72" xr:uid="{EC3268B2-95BC-4EB0-A610-0F2D98DE1DEA}"/>
    <cellStyle name="60% - Accent5 2" xfId="76" xr:uid="{A4C07B88-C246-4452-8A25-04353962710C}"/>
    <cellStyle name="60% - Accent6 2" xfId="80" xr:uid="{2909B405-F11F-49FA-9458-E18867D9E9D7}"/>
    <cellStyle name="Accent1 2" xfId="57" xr:uid="{71FE5FF5-EC24-45BF-B0E8-20FCB2E76718}"/>
    <cellStyle name="Accent2 2" xfId="61" xr:uid="{C2AC8B86-BDDD-4D2C-AEA0-C6297DD33C95}"/>
    <cellStyle name="Accent3 2" xfId="65" xr:uid="{C794517A-4C88-4AD8-A0BE-291AE979AA2D}"/>
    <cellStyle name="Accent4 2" xfId="69" xr:uid="{3D057098-38C2-440D-B8E2-B99EC2032669}"/>
    <cellStyle name="Accent5 2" xfId="73" xr:uid="{3CC1E2CB-2C8B-4719-BA66-5F87B908C392}"/>
    <cellStyle name="Accent6 2" xfId="77" xr:uid="{FD9B878D-148A-492E-B014-22C6FC4F0601}"/>
    <cellStyle name="Assumption" xfId="23" xr:uid="{E21B85CB-AE39-493C-90CF-A6033D394DF7}"/>
    <cellStyle name="Bad 2" xfId="48" xr:uid="{5DD8BED3-48FA-4190-B59C-CC8203AA0BF7}"/>
    <cellStyle name="Base_Input" xfId="12" xr:uid="{00000000-0005-0000-0000-000000000000}"/>
    <cellStyle name="Calculation 2" xfId="52" xr:uid="{F68A7A04-3744-4EC6-9CD4-31950D6E4C75}"/>
    <cellStyle name="Check Cell 2" xfId="54" xr:uid="{9C6C22A9-F494-4F94-AFA9-C9F51FD4327A}"/>
    <cellStyle name="Comma [0] 2" xfId="3" xr:uid="{00000000-0005-0000-0000-000002000000}"/>
    <cellStyle name="Comma 2" xfId="30" xr:uid="{50BDA386-AB13-404C-8C84-0EDF43721243}"/>
    <cellStyle name="Comma 2 2" xfId="89" xr:uid="{80061F79-EB90-4000-AFF4-E49214912727}"/>
    <cellStyle name="Comma 3" xfId="86" xr:uid="{FC8C937F-4E95-4033-B01F-B15D1117CED0}"/>
    <cellStyle name="Comma 4" xfId="91" xr:uid="{178931B2-E701-47F8-885B-5DFFC473C8D0}"/>
    <cellStyle name="Currency" xfId="34" builtinId="4"/>
    <cellStyle name="Currency 2" xfId="39" xr:uid="{E2D8D30C-EC43-435D-9413-6746B6241791}"/>
    <cellStyle name="Currency 2 2" xfId="29" xr:uid="{F29057D5-5718-441F-8CAD-00B1D320E1EF}"/>
    <cellStyle name="Currency 2 2 2" xfId="87" xr:uid="{D351A479-2017-457C-A825-0026F5A0C2C3}"/>
    <cellStyle name="Currency 3" xfId="85" xr:uid="{D3787227-E124-4C9B-BF59-FD082EB06900}"/>
    <cellStyle name="Currency 4" xfId="90" xr:uid="{B174AB27-9ACC-4932-8BD9-D81344BFA840}"/>
    <cellStyle name="Currency 5" xfId="84" xr:uid="{AC2AD5B2-F60C-49A4-8B4D-EC8C6C3BDC3D}"/>
    <cellStyle name="Empty_Cell" xfId="9" xr:uid="{00000000-0005-0000-0000-000004000000}"/>
    <cellStyle name="Explanatory Text" xfId="1" builtinId="53" customBuiltin="1"/>
    <cellStyle name="Explanatory Text 2" xfId="83" xr:uid="{37B8CED7-463D-4A2A-A7CC-D96BB21D71F8}"/>
    <cellStyle name="Fixed_input" xfId="24" xr:uid="{0B0B930C-107A-4F05-8A3E-C5F6EECE17A8}"/>
    <cellStyle name="Flag" xfId="4" xr:uid="{00000000-0005-0000-0000-000006000000}"/>
    <cellStyle name="Good 2" xfId="47" xr:uid="{4C1C9DA0-F7AB-40EB-8136-9329E63D7F8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3" xr:uid="{9D3B47A4-B1E6-4222-80BE-3CABCD2D32DC}"/>
    <cellStyle name="Heading 2 2" xfId="44" xr:uid="{0AEFF609-0FC4-4100-BC60-E612F8EE5BB2}"/>
    <cellStyle name="Heading 3 2" xfId="45" xr:uid="{C0EB4F11-FD63-4693-90DC-6766A087BBF1}"/>
    <cellStyle name="Heading 4 2" xfId="46" xr:uid="{0274EEB1-2FD9-40E4-86E9-3AFF6F92ABD7}"/>
    <cellStyle name="Input 2" xfId="50" xr:uid="{573D253A-EFB3-4E6A-9900-445B9508BF23}"/>
    <cellStyle name="Insheet" xfId="6" xr:uid="{00000000-0005-0000-0000-00000D000000}"/>
    <cellStyle name="Line_SubTotal" xfId="7" xr:uid="{00000000-0005-0000-0000-00000E000000}"/>
    <cellStyle name="Linked Cell 2" xfId="53" xr:uid="{40ED6877-D97A-403B-AC9B-18827F15CC23}"/>
    <cellStyle name="Neutral 2" xfId="49" xr:uid="{B9986E6E-CF11-461D-8B73-CC39A8D0115E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7" xr:uid="{6CA71292-F4F3-4AAE-952A-AFA9D18B9784}"/>
    <cellStyle name="Normal 5" xfId="40" xr:uid="{8F2E6D1E-E748-4C54-AD32-213520ECA8CC}"/>
    <cellStyle name="Normal 6" xfId="41" xr:uid="{AB90C847-155F-455F-9271-F340A723B55B}"/>
    <cellStyle name="Normal 7" xfId="81" xr:uid="{95F9945B-5D01-4793-9185-E9BD65C298CC}"/>
    <cellStyle name="Normal 8" xfId="28" xr:uid="{A72DEBFF-D704-40A2-B10B-0D568324BDB3}"/>
    <cellStyle name="Note 2" xfId="82" xr:uid="{D59A5D40-F850-4FC6-9608-8005B28F5D03}"/>
    <cellStyle name="Offsheet" xfId="10" xr:uid="{00000000-0005-0000-0000-000012000000}"/>
    <cellStyle name="Output 2" xfId="51" xr:uid="{0E9A3415-7530-44E7-BACB-1E79CE4348FE}"/>
    <cellStyle name="Percent" xfId="35" builtinId="5"/>
    <cellStyle name="Percent 2" xfId="19" xr:uid="{39961233-90E2-46DE-A48A-52E8009F685E}"/>
    <cellStyle name="Percent 2 2" xfId="27" xr:uid="{E4F6E093-BFA5-41AA-B689-F440D86C5D1D}"/>
    <cellStyle name="Percent 3" xfId="38" xr:uid="{FE74188D-AF9E-4C19-9282-64BF64354A5D}"/>
    <cellStyle name="Percent 4" xfId="42" xr:uid="{43B9ECE0-D17B-40F1-9C83-C98F76E92FDB}"/>
    <cellStyle name="Percent 5" xfId="88" xr:uid="{447D60ED-B0A9-4FDE-9025-AC5C7AF42363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Title" xfId="36" builtinId="15" customBuiltin="1"/>
    <cellStyle name="Total 2" xfId="56" xr:uid="{1025AFE6-D61B-4754-99DA-91DF60799FA8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5" xr:uid="{F90834D8-E354-4386-A729-15ADFF9D81AA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0.43138087347474824</c:v>
                </c:pt>
                <c:pt idx="1">
                  <c:v>0.43138087347474824</c:v>
                </c:pt>
                <c:pt idx="2">
                  <c:v>0.43138087347474824</c:v>
                </c:pt>
                <c:pt idx="3">
                  <c:v>0.43138087347474824</c:v>
                </c:pt>
                <c:pt idx="4">
                  <c:v>0.43138087347474824</c:v>
                </c:pt>
                <c:pt idx="5">
                  <c:v>0.43138087347474824</c:v>
                </c:pt>
                <c:pt idx="6">
                  <c:v>0.43138087347474824</c:v>
                </c:pt>
                <c:pt idx="7">
                  <c:v>0.43138087347474824</c:v>
                </c:pt>
                <c:pt idx="8">
                  <c:v>0.43138087347474824</c:v>
                </c:pt>
                <c:pt idx="9">
                  <c:v>0.43138087347474824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0.45312010727013635</c:v>
                </c:pt>
                <c:pt idx="1">
                  <c:v>0.46944766479219024</c:v>
                </c:pt>
                <c:pt idx="2">
                  <c:v>0.48838797606681533</c:v>
                </c:pt>
                <c:pt idx="3">
                  <c:v>0.51029411727989726</c:v>
                </c:pt>
                <c:pt idx="4">
                  <c:v>0.5326398999179156</c:v>
                </c:pt>
                <c:pt idx="5">
                  <c:v>0.55805617580235889</c:v>
                </c:pt>
                <c:pt idx="6">
                  <c:v>0.58814064644253117</c:v>
                </c:pt>
                <c:pt idx="7">
                  <c:v>0.62167129786792064</c:v>
                </c:pt>
                <c:pt idx="8">
                  <c:v>0.65142467741682919</c:v>
                </c:pt>
                <c:pt idx="9">
                  <c:v>0.67916629432292774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82079518072289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0.33608482071867329</c:v>
                </c:pt>
                <c:pt idx="1">
                  <c:v>0.34631535220643517</c:v>
                </c:pt>
                <c:pt idx="2">
                  <c:v>0.35849352291571196</c:v>
                </c:pt>
                <c:pt idx="3">
                  <c:v>0.37289321144736504</c:v>
                </c:pt>
                <c:pt idx="4">
                  <c:v>0.38716249577507761</c:v>
                </c:pt>
                <c:pt idx="5">
                  <c:v>0.40365526943800134</c:v>
                </c:pt>
                <c:pt idx="6">
                  <c:v>0.42375249559166589</c:v>
                </c:pt>
                <c:pt idx="7">
                  <c:v>0.44627150027768991</c:v>
                </c:pt>
                <c:pt idx="8">
                  <c:v>0.46466485548858744</c:v>
                </c:pt>
                <c:pt idx="9">
                  <c:v>0.4804427533409133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9525</xdr:rowOff>
    </xdr:from>
    <xdr:to>
      <xdr:col>10</xdr:col>
      <xdr:colOff>291725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1" sqref="A31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243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323</v>
      </c>
    </row>
    <row r="6" spans="1:19" x14ac:dyDescent="0.25">
      <c r="A6" s="310"/>
      <c r="C6" s="315" t="s">
        <v>244</v>
      </c>
      <c r="D6" s="329">
        <v>4.0599999999999996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AR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190</v>
      </c>
      <c r="H7" s="152" t="s">
        <v>191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Combined replacement of SWBD (i.e. all three buses) and relays completed in 2027-28</v>
      </c>
      <c r="E10" s="334"/>
      <c r="F10" s="334"/>
      <c r="G10" s="103">
        <f>IF(Data!$C10, "", INDEX(Consol!$F$15:$F$82, MATCH($C10&amp;G$7, Consol!$D$15:$D$82,0))/mill_conv)</f>
        <v>-5.6767419815704852</v>
      </c>
      <c r="H10" s="103">
        <f>IF(Data!$C10, "", INDEX(Consol!$F$15:$F$82, MATCH($C10&amp;H$7, Consol!$D$15:$D$82,0))/mill_conv)</f>
        <v>8.5255814970454065</v>
      </c>
      <c r="I10" s="103">
        <f>IF(Data!$C10, "", INDEX(Consol!$F$15:$F$82, MATCH($C10&amp;I$7, Consol!$D$15:$D$82,0))/mill_conv)</f>
        <v>2.8488395154749222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Relay replacement completed in 2027-28 and SWBD replacement completed in 2032-33</v>
      </c>
      <c r="E11" s="334"/>
      <c r="F11" s="334"/>
      <c r="G11" s="103">
        <f>IF(Data!$C11, "", INDEX(Consol!$F$15:$F$82, MATCH($C11&amp;G$7, Consol!$D$15:$D$82,0))/mill_conv)</f>
        <v>-5.3526215378921433</v>
      </c>
      <c r="H11" s="103">
        <f>IF(Data!$C11, "", INDEX(Consol!$F$15:$F$82, MATCH($C11&amp;H$7, Consol!$D$15:$D$82,0))/mill_conv)</f>
        <v>7.3160106957411113</v>
      </c>
      <c r="I11" s="103">
        <f>IF(Data!$C11, "", INDEX(Consol!$F$15:$F$82, MATCH($C11&amp;I$7, Consol!$D$15:$D$82,0))/mill_conv)</f>
        <v>1.9633891578489682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Combined replacement of SWBD (i.e. all three buses) and relays completed in 2027-28</v>
      </c>
      <c r="E18" s="330"/>
      <c r="F18" s="330"/>
      <c r="G18" s="104">
        <f>_xlfn.MAXIFS(I9:I13, IF(compliance, Data!$F$9:$F$13, Data!$C$9:$C$13),FALSE)</f>
        <v>2.8488395154749222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5.7690706637172422</v>
      </c>
      <c r="G30" s="105">
        <f>-INDEX(Consol!$I$15:$Q$82,MATCH($C$26&amp;$C30,Consol!$D$15:$D$82,0), MATCH(G$29, Consol!$I$9:$Q$9,0))/mill_conv</f>
        <v>2.8845353318586207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8.6536059955758624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2.8488395154749222</v>
      </c>
      <c r="H67" s="286">
        <f>Sensitivity_calcs!E90</f>
        <v>1.9633891578489684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2.2811653173178734</v>
      </c>
      <c r="H68" s="273">
        <f>Sensitivity_calcs!E91</f>
        <v>1.4281270040597538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3.4165137136319705</v>
      </c>
      <c r="H69" s="274">
        <f>Sensitivity_calcs!E92</f>
        <v>2.4986513116381821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3.7013976651794627</v>
      </c>
      <c r="H70" s="274">
        <f>Sensitivity_calcs!E93</f>
        <v>2.6949902274230793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1.9962813657703808</v>
      </c>
      <c r="H71" s="274">
        <f>Sensitivity_calcs!E94</f>
        <v>1.2317880882748573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1.4286071676133327</v>
      </c>
      <c r="H72" s="274">
        <f>Sensitivity_calcs!E95</f>
        <v>0.69652593448564271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AR switchboard and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324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325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326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4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5" t="s">
        <v>319</v>
      </c>
      <c r="F41" s="326"/>
      <c r="G41" s="327" t="s">
        <v>140</v>
      </c>
      <c r="H41" s="131">
        <v>35599.455554362678</v>
      </c>
      <c r="I41" s="328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6">
        <v>5400000</v>
      </c>
      <c r="H50" s="69">
        <v>45107</v>
      </c>
    </row>
    <row r="52" spans="3:8" x14ac:dyDescent="0.2">
      <c r="C52" s="8" t="s">
        <v>166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7" t="s">
        <v>68</v>
      </c>
      <c r="H69" s="157" t="s">
        <v>167</v>
      </c>
      <c r="I69" s="157" t="s">
        <v>181</v>
      </c>
      <c r="J69" s="156" t="s">
        <v>185</v>
      </c>
      <c r="K69" s="157"/>
      <c r="L69" s="157"/>
      <c r="M69" s="157"/>
    </row>
    <row r="70" spans="2:16" x14ac:dyDescent="0.2">
      <c r="C70" s="8" t="s">
        <v>168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169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4">
        <v>0</v>
      </c>
      <c r="H78" s="69">
        <f>input_dollars</f>
        <v>45291</v>
      </c>
    </row>
    <row r="79" spans="2:16" x14ac:dyDescent="0.2">
      <c r="C79" s="8" t="s">
        <v>171</v>
      </c>
      <c r="G79" s="154">
        <v>0</v>
      </c>
      <c r="H79" s="69">
        <f>input_dollars</f>
        <v>45291</v>
      </c>
    </row>
    <row r="81" spans="1:16" x14ac:dyDescent="0.2">
      <c r="C81" s="8" t="s">
        <v>172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143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35599.455554362678</v>
      </c>
      <c r="F28" s="238" t="str">
        <f>IF(AND(SUM(I27:AG27)&lt;&gt;0, E28=0), "!", "")</f>
        <v/>
      </c>
      <c r="G28" s="207">
        <f>input_dollars</f>
        <v>45291</v>
      </c>
      <c r="H28"/>
      <c r="I28" s="297">
        <f>Workings_risks!E28</f>
        <v>336084.82071867329</v>
      </c>
      <c r="J28" s="297">
        <f>Workings_risks!F28</f>
        <v>346315.35220643517</v>
      </c>
      <c r="K28" s="297">
        <f>Workings_risks!G28</f>
        <v>358493.52291571198</v>
      </c>
      <c r="L28" s="297">
        <f>Workings_risks!H28</f>
        <v>372893.21144736506</v>
      </c>
      <c r="M28" s="297">
        <f>Workings_risks!I28</f>
        <v>387162.49577507761</v>
      </c>
      <c r="N28" s="297">
        <f>Workings_risks!J28</f>
        <v>403655.26943800133</v>
      </c>
      <c r="O28" s="297">
        <f>Workings_risks!K28</f>
        <v>423752.49559166591</v>
      </c>
      <c r="P28" s="297">
        <f>Workings_risks!L28</f>
        <v>446271.50027768989</v>
      </c>
      <c r="Q28" s="297">
        <f>Workings_risks!M28</f>
        <v>464664.85548858746</v>
      </c>
      <c r="R28" s="297">
        <f>Workings_risks!N28</f>
        <v>480442.75334091327</v>
      </c>
      <c r="S28" s="297">
        <f>Workings_risks!O28</f>
        <v>497877.95409082383</v>
      </c>
      <c r="T28" s="297">
        <f>Workings_risks!P28</f>
        <v>517182.26181426889</v>
      </c>
      <c r="U28" s="297">
        <f>Workings_risks!Q28</f>
        <v>538603.27479985182</v>
      </c>
      <c r="V28" s="297">
        <f>Workings_risks!R28</f>
        <v>562432.23896547756</v>
      </c>
      <c r="W28" s="297">
        <f>Workings_risks!S28</f>
        <v>589013.918719735</v>
      </c>
      <c r="X28" s="297">
        <f>Workings_risks!T28</f>
        <v>618759.04181778338</v>
      </c>
      <c r="Y28" s="297">
        <f>Workings_risks!U28</f>
        <v>652160.03273243411</v>
      </c>
      <c r="Z28" s="297">
        <f>Workings_risks!V28</f>
        <v>689810.95238183625</v>
      </c>
      <c r="AA28" s="297">
        <f>Workings_risks!W28</f>
        <v>732432.82380972011</v>
      </c>
      <c r="AB28" s="297">
        <f>Workings_risks!X28</f>
        <v>780905.77946474426</v>
      </c>
      <c r="AC28" s="297">
        <f>Workings_risks!Y28</f>
        <v>836310.00908807153</v>
      </c>
      <c r="AD28" s="297">
        <f>Workings_risks!Z28</f>
        <v>899978.83050107094</v>
      </c>
      <c r="AE28" s="297">
        <f>Workings_risks!AA28</f>
        <v>973565.05151202227</v>
      </c>
      <c r="AF28" s="297">
        <f>Workings_risks!AB28</f>
        <v>1059126.9404168075</v>
      </c>
      <c r="AG28" s="297">
        <f>Workings_risks!AC28</f>
        <v>1159238.0758851271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Workings_risks!D29</f>
        <v>Safety risk</v>
      </c>
      <c r="D30" s="205" t="s">
        <v>209</v>
      </c>
      <c r="G30" s="207">
        <f>input_dollars</f>
        <v>45291</v>
      </c>
      <c r="H30" s="149"/>
      <c r="I30" s="32">
        <f>Workings_risks!E29</f>
        <v>2050.4005722086772</v>
      </c>
      <c r="J30" s="32">
        <f>Workings_risks!F29</f>
        <v>2194.2916997915127</v>
      </c>
      <c r="K30" s="32">
        <f>Workings_risks!G29</f>
        <v>2351.1529797044809</v>
      </c>
      <c r="L30" s="32">
        <f>Workings_risks!H29</f>
        <v>2522.8294707207401</v>
      </c>
      <c r="M30" s="32">
        <f>Workings_risks!I29</f>
        <v>2714.8681216958457</v>
      </c>
      <c r="N30" s="32">
        <f>Workings_risks!J29</f>
        <v>2925.2006885036703</v>
      </c>
      <c r="O30" s="32">
        <f>Workings_risks!K29</f>
        <v>3156.6005654975042</v>
      </c>
      <c r="P30" s="32">
        <f>Workings_risks!L29</f>
        <v>3420.2583181081141</v>
      </c>
      <c r="Q30" s="32">
        <f>Workings_risks!M29</f>
        <v>3716.2646755419437</v>
      </c>
      <c r="R30" s="32">
        <f>Workings_risks!N29</f>
        <v>4049.1464343690332</v>
      </c>
      <c r="S30" s="32">
        <f>Workings_risks!O29</f>
        <v>4427.038122980056</v>
      </c>
      <c r="T30" s="32">
        <f>Workings_risks!P29</f>
        <v>4863.7394154299136</v>
      </c>
      <c r="U30" s="32">
        <f>Workings_risks!Q29</f>
        <v>5375.3855409092312</v>
      </c>
      <c r="V30" s="32">
        <f>Workings_risks!R29</f>
        <v>5984.9643306801881</v>
      </c>
      <c r="W30" s="32">
        <f>Workings_risks!S29</f>
        <v>6728.1393085078535</v>
      </c>
      <c r="X30" s="32">
        <f>Workings_risks!T29</f>
        <v>7658.4479242172147</v>
      </c>
      <c r="Y30" s="32">
        <f>Workings_risks!U29</f>
        <v>8857.1693244446469</v>
      </c>
      <c r="Z30" s="32">
        <f>Workings_risks!V29</f>
        <v>10448.810249592083</v>
      </c>
      <c r="AA30" s="32">
        <f>Workings_risks!W29</f>
        <v>12625.44936217022</v>
      </c>
      <c r="AB30" s="32">
        <f>Workings_risks!X29</f>
        <v>15094.163197134161</v>
      </c>
      <c r="AC30" s="32">
        <f>Workings_risks!Y29</f>
        <v>16161.611015311233</v>
      </c>
      <c r="AD30" s="32">
        <f>Workings_risks!Z29</f>
        <v>17393.69938627374</v>
      </c>
      <c r="AE30" s="32">
        <f>Workings_risks!AA29</f>
        <v>18827.301396461495</v>
      </c>
      <c r="AF30" s="32">
        <f>Workings_risks!AB29</f>
        <v>20510.123918843074</v>
      </c>
      <c r="AG30" s="32">
        <f>Workings_risks!AC29</f>
        <v>22504.379031442506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Workings_risks!D30</f>
        <v>Unplanned replacement</v>
      </c>
      <c r="D31" s="206"/>
      <c r="E31"/>
      <c r="G31" s="207">
        <f>input_dollars</f>
        <v>45291</v>
      </c>
      <c r="H31" s="149"/>
      <c r="I31" s="32">
        <f>Workings_risks!E30</f>
        <v>68452.023041117674</v>
      </c>
      <c r="J31" s="32">
        <f>Workings_risks!F30</f>
        <v>72738.236822610052</v>
      </c>
      <c r="K31" s="32">
        <f>Workings_risks!G30</f>
        <v>77410.579214884012</v>
      </c>
      <c r="L31" s="32">
        <f>Workings_risks!H30</f>
        <v>82510.456462736896</v>
      </c>
      <c r="M31" s="32">
        <f>Workings_risks!I30</f>
        <v>88114.010772519978</v>
      </c>
      <c r="N31" s="32">
        <f>Workings_risks!J30</f>
        <v>94233.453551291037</v>
      </c>
      <c r="O31" s="32">
        <f>Workings_risks!K30</f>
        <v>100920.39941428692</v>
      </c>
      <c r="P31" s="32">
        <f>Workings_risks!L30</f>
        <v>108246.87898948384</v>
      </c>
      <c r="Q31" s="32">
        <f>Workings_risks!M30</f>
        <v>116269.81136196584</v>
      </c>
      <c r="R31" s="32">
        <f>Workings_risks!N30</f>
        <v>125060.42956793336</v>
      </c>
      <c r="S31" s="32">
        <f>Workings_risks!O30</f>
        <v>134703.53605319344</v>
      </c>
      <c r="T31" s="32">
        <f>Workings_risks!P30</f>
        <v>145300.06454241218</v>
      </c>
      <c r="U31" s="32">
        <f>Workings_risks!Q30</f>
        <v>156966.38438831395</v>
      </c>
      <c r="V31" s="32">
        <f>Workings_risks!R30</f>
        <v>169842.20736098944</v>
      </c>
      <c r="W31" s="32">
        <f>Workings_risks!S30</f>
        <v>184101.26347388889</v>
      </c>
      <c r="X31" s="32">
        <f>Workings_risks!T30</f>
        <v>199963.65398515805</v>
      </c>
      <c r="Y31" s="32">
        <f>Workings_risks!U30</f>
        <v>217716.22170125536</v>
      </c>
      <c r="Z31" s="32">
        <f>Workings_risks!V30</f>
        <v>237743.74758446854</v>
      </c>
      <c r="AA31" s="32">
        <f>Workings_risks!W30</f>
        <v>260577.0713561188</v>
      </c>
      <c r="AB31" s="32">
        <f>Workings_risks!X30</f>
        <v>285874.34625565202</v>
      </c>
      <c r="AC31" s="32">
        <f>Workings_risks!Y30</f>
        <v>310731.71276918839</v>
      </c>
      <c r="AD31" s="32">
        <f>Workings_risks!Z30</f>
        <v>338311.06898692029</v>
      </c>
      <c r="AE31" s="32">
        <f>Workings_risks!AA30</f>
        <v>368986.6932018653</v>
      </c>
      <c r="AF31" s="32">
        <f>Workings_risks!AB30</f>
        <v>403202.97568889888</v>
      </c>
      <c r="AG31" s="32">
        <f>Workings_risks!AC30</f>
        <v>441491.50554225035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Workings_risks!D31</f>
        <v>Unplanned fault</v>
      </c>
      <c r="D32" s="205" t="s">
        <v>209</v>
      </c>
      <c r="E32"/>
      <c r="G32" s="207">
        <f>input_dollars</f>
        <v>45291</v>
      </c>
      <c r="H32"/>
      <c r="I32" s="32">
        <f>Workings_risks!E31</f>
        <v>431.8</v>
      </c>
      <c r="J32" s="32">
        <f>Workings_risks!F31</f>
        <v>431.8</v>
      </c>
      <c r="K32" s="32">
        <f>Workings_risks!G31</f>
        <v>431.8</v>
      </c>
      <c r="L32" s="32">
        <f>Workings_risks!H31</f>
        <v>431.8</v>
      </c>
      <c r="M32" s="32">
        <f>Workings_risks!I31</f>
        <v>431.8</v>
      </c>
      <c r="N32" s="32">
        <f>Workings_risks!J31</f>
        <v>431.8</v>
      </c>
      <c r="O32" s="32">
        <f>Workings_risks!K31</f>
        <v>431.8</v>
      </c>
      <c r="P32" s="32">
        <f>Workings_risks!L31</f>
        <v>431.8</v>
      </c>
      <c r="Q32" s="32">
        <f>Workings_risks!M31</f>
        <v>431.8</v>
      </c>
      <c r="R32" s="32">
        <f>Workings_risks!N31</f>
        <v>431.8</v>
      </c>
      <c r="S32" s="32">
        <f>Workings_risks!O31</f>
        <v>431.8</v>
      </c>
      <c r="T32" s="32">
        <f>Workings_risks!P31</f>
        <v>431.8</v>
      </c>
      <c r="U32" s="32">
        <f>Workings_risks!Q31</f>
        <v>431.8</v>
      </c>
      <c r="V32" s="32">
        <f>Workings_risks!R31</f>
        <v>431.8</v>
      </c>
      <c r="W32" s="32">
        <f>Workings_risks!S31</f>
        <v>431.8</v>
      </c>
      <c r="X32" s="32">
        <f>Workings_risks!T31</f>
        <v>431.8</v>
      </c>
      <c r="Y32" s="32">
        <f>Workings_risks!U31</f>
        <v>431.8</v>
      </c>
      <c r="Z32" s="32">
        <f>Workings_risks!V31</f>
        <v>431.8</v>
      </c>
      <c r="AA32" s="32">
        <f>Workings_risks!W31</f>
        <v>431.8</v>
      </c>
      <c r="AB32" s="32">
        <f>Workings_risks!X31</f>
        <v>431.8</v>
      </c>
      <c r="AC32" s="32">
        <f>Workings_risks!Y31</f>
        <v>431.8</v>
      </c>
      <c r="AD32" s="32">
        <f>Workings_risks!Z31</f>
        <v>431.8</v>
      </c>
      <c r="AE32" s="32">
        <f>Workings_risks!AA31</f>
        <v>431.8</v>
      </c>
      <c r="AF32" s="32">
        <f>Workings_risks!AB31</f>
        <v>431.8</v>
      </c>
      <c r="AG32" s="32">
        <f>Workings_risks!AC31</f>
        <v>431.8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Workings_risks!D32</f>
        <v>Environmental risk</v>
      </c>
      <c r="D33" s="219"/>
      <c r="E33"/>
      <c r="G33" s="207">
        <f>input_dollars</f>
        <v>45291</v>
      </c>
      <c r="H33"/>
      <c r="I33" s="32">
        <f>Workings_risks!E32</f>
        <v>128.90993836617474</v>
      </c>
      <c r="J33" s="32">
        <f>Workings_risks!F32</f>
        <v>139.2879959214024</v>
      </c>
      <c r="K33" s="32">
        <f>Workings_risks!G32</f>
        <v>150.59997372391589</v>
      </c>
      <c r="L33" s="32">
        <f>Workings_risks!H32</f>
        <v>162.97014449826773</v>
      </c>
      <c r="M33" s="32">
        <f>Workings_risks!I32</f>
        <v>176.74207433606776</v>
      </c>
      <c r="N33" s="32">
        <f>Workings_risks!J32</f>
        <v>191.81286131310335</v>
      </c>
      <c r="O33" s="32">
        <f>Workings_risks!K32</f>
        <v>208.43503701314901</v>
      </c>
      <c r="P33" s="32">
        <f>Workings_risks!L32</f>
        <v>228.02912241897809</v>
      </c>
      <c r="Q33" s="32">
        <f>Workings_risks!M32</f>
        <v>250.42962928725814</v>
      </c>
      <c r="R33" s="32">
        <f>Workings_risks!N32</f>
        <v>276.07078096842378</v>
      </c>
      <c r="S33" s="32">
        <f>Workings_risks!O32</f>
        <v>305.86490171871787</v>
      </c>
      <c r="T33" s="32">
        <f>Workings_risks!P32</f>
        <v>341.48639098028553</v>
      </c>
      <c r="U33" s="32">
        <f>Workings_risks!Q32</f>
        <v>384.89492780842994</v>
      </c>
      <c r="V33" s="32">
        <f>Workings_risks!R32</f>
        <v>438.96278626548548</v>
      </c>
      <c r="W33" s="32">
        <f>Workings_risks!S32</f>
        <v>508.28386280877169</v>
      </c>
      <c r="X33" s="32">
        <f>Workings_risks!T32</f>
        <v>599.89160358173331</v>
      </c>
      <c r="Y33" s="32">
        <f>Workings_risks!U32</f>
        <v>724.63123063755438</v>
      </c>
      <c r="Z33" s="32">
        <f>Workings_risks!V32</f>
        <v>899.31888827628609</v>
      </c>
      <c r="AA33" s="32">
        <f>Workings_risks!W32</f>
        <v>1150.1430339570124</v>
      </c>
      <c r="AB33" s="32">
        <f>Workings_risks!X32</f>
        <v>1434.7454562384755</v>
      </c>
      <c r="AC33" s="32">
        <f>Workings_risks!Y32</f>
        <v>1513.1522413397793</v>
      </c>
      <c r="AD33" s="32">
        <f>Workings_risks!Z32</f>
        <v>1604.4572369928228</v>
      </c>
      <c r="AE33" s="32">
        <f>Workings_risks!AA32</f>
        <v>1711.8713947134383</v>
      </c>
      <c r="AF33" s="32">
        <f>Workings_risks!AB32</f>
        <v>1839.655367801528</v>
      </c>
      <c r="AG33" s="32">
        <f>Workings_risks!AC32</f>
        <v>1993.5087774314363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06">
        <f>SUM(I28:I34)</f>
        <v>407147.95427036582</v>
      </c>
      <c r="J36" s="106">
        <f t="shared" ref="J36:AB36" si="3">SUM(J28:J34)</f>
        <v>421818.96872475813</v>
      </c>
      <c r="K36" s="106">
        <f t="shared" si="3"/>
        <v>438837.65508402442</v>
      </c>
      <c r="L36" s="106">
        <f t="shared" si="3"/>
        <v>458521.26752532093</v>
      </c>
      <c r="M36" s="106">
        <f t="shared" si="3"/>
        <v>478599.91674362944</v>
      </c>
      <c r="N36" s="106">
        <f t="shared" si="3"/>
        <v>501437.53653910913</v>
      </c>
      <c r="O36" s="106">
        <f t="shared" si="3"/>
        <v>528469.73060846352</v>
      </c>
      <c r="P36" s="106">
        <f t="shared" si="3"/>
        <v>558598.46670770086</v>
      </c>
      <c r="Q36" s="106">
        <f t="shared" si="3"/>
        <v>585333.16115538252</v>
      </c>
      <c r="R36" s="106">
        <f t="shared" si="3"/>
        <v>610260.20012418414</v>
      </c>
      <c r="S36" s="106">
        <f t="shared" si="3"/>
        <v>637746.19316871604</v>
      </c>
      <c r="T36" s="106">
        <f t="shared" si="3"/>
        <v>668119.35216309142</v>
      </c>
      <c r="U36" s="106">
        <f t="shared" si="3"/>
        <v>701761.73965688352</v>
      </c>
      <c r="V36" s="106">
        <f t="shared" si="3"/>
        <v>739130.17344341276</v>
      </c>
      <c r="W36" s="106">
        <f t="shared" si="3"/>
        <v>780783.40536494053</v>
      </c>
      <c r="X36" s="106">
        <f t="shared" si="3"/>
        <v>827412.83533074043</v>
      </c>
      <c r="Y36" s="106">
        <f t="shared" si="3"/>
        <v>879889.85498877161</v>
      </c>
      <c r="Z36" s="106">
        <f t="shared" si="3"/>
        <v>939334.62910417316</v>
      </c>
      <c r="AA36" s="106">
        <f t="shared" si="3"/>
        <v>1007217.2875619661</v>
      </c>
      <c r="AB36" s="106">
        <f t="shared" si="3"/>
        <v>1083740.8343737689</v>
      </c>
      <c r="AC36" s="106">
        <f>SUM(AC28:AC34)</f>
        <v>1165148.2851139109</v>
      </c>
      <c r="AD36" s="106">
        <f>SUM(AD28:AD34)</f>
        <v>1257719.8561112578</v>
      </c>
      <c r="AE36" s="106">
        <f>SUM(AE28:AE34)</f>
        <v>1363522.7175050625</v>
      </c>
      <c r="AF36" s="106">
        <f>SUM(AF28:AF34)</f>
        <v>1485111.4953923509</v>
      </c>
      <c r="AG36" s="106">
        <f>SUM(AG28:AG34)</f>
        <v>1625659.2692362515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Combined replacement of SWBD (i.e. all three buses) and relays completed in 2027-28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311</v>
      </c>
      <c r="D14"/>
      <c r="E14" s="148">
        <v>50</v>
      </c>
      <c r="G14" s="207">
        <f>input_dollars</f>
        <v>45291</v>
      </c>
      <c r="H14" s="149"/>
      <c r="I14" s="32">
        <f>Workings_costs!E22</f>
        <v>3110255.2472340427</v>
      </c>
      <c r="J14" s="32">
        <f>Workings_costs!F22</f>
        <v>1555127.6236170214</v>
      </c>
      <c r="K14" s="32">
        <f>Workings_costs!G22</f>
        <v>0</v>
      </c>
      <c r="L14" s="32">
        <f>Workings_costs!H22</f>
        <v>0</v>
      </c>
      <c r="M14" s="32">
        <f>Workings_costs!I22</f>
        <v>0</v>
      </c>
      <c r="N14" s="32">
        <f>Workings_costs!J22</f>
        <v>0</v>
      </c>
      <c r="O14" s="32">
        <f>Workings_costs!K22</f>
        <v>0</v>
      </c>
      <c r="P14" s="32">
        <f>Workings_costs!L22</f>
        <v>0</v>
      </c>
      <c r="Q14" s="32">
        <f>Workings_costs!M22</f>
        <v>0</v>
      </c>
      <c r="R14" s="32">
        <f>Workings_costs!N22</f>
        <v>0</v>
      </c>
      <c r="S14" s="32">
        <f>Workings_costs!O22</f>
        <v>0</v>
      </c>
      <c r="T14" s="32">
        <f>Workings_costs!P22</f>
        <v>0</v>
      </c>
      <c r="U14" s="32">
        <f>Workings_costs!Q22</f>
        <v>0</v>
      </c>
      <c r="V14" s="32">
        <f>Workings_costs!R22</f>
        <v>0</v>
      </c>
      <c r="W14" s="32">
        <f>Workings_costs!S22</f>
        <v>0</v>
      </c>
      <c r="X14" s="32">
        <f>Workings_costs!T22</f>
        <v>0</v>
      </c>
      <c r="Y14" s="32">
        <f>Workings_costs!U22</f>
        <v>0</v>
      </c>
      <c r="Z14" s="32">
        <f>Workings_costs!V22</f>
        <v>0</v>
      </c>
      <c r="AA14" s="32">
        <f>Workings_costs!W22</f>
        <v>0</v>
      </c>
      <c r="AB14" s="32">
        <f>Workings_costs!X22</f>
        <v>0</v>
      </c>
      <c r="AC14" s="32">
        <f>Workings_costs!Y22</f>
        <v>0</v>
      </c>
      <c r="AD14" s="32">
        <f>Workings_costs!Z22</f>
        <v>0</v>
      </c>
      <c r="AE14" s="32">
        <f>Workings_costs!AA22</f>
        <v>0</v>
      </c>
      <c r="AF14" s="32">
        <f>Workings_costs!AB22</f>
        <v>0</v>
      </c>
      <c r="AG14" s="32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312</v>
      </c>
      <c r="D15"/>
      <c r="E15" s="148">
        <v>25</v>
      </c>
      <c r="G15" s="207">
        <f>input_dollars</f>
        <v>45291</v>
      </c>
      <c r="H15" s="2"/>
      <c r="I15" s="32">
        <f>Workings_costs!E23</f>
        <v>2073503.4981560286</v>
      </c>
      <c r="J15" s="32">
        <f>Workings_costs!F23</f>
        <v>1036751.7490780142</v>
      </c>
      <c r="K15" s="32">
        <f>Workings_costs!G23</f>
        <v>0</v>
      </c>
      <c r="L15" s="32">
        <f>Workings_costs!H23</f>
        <v>0</v>
      </c>
      <c r="M15" s="32">
        <f>Workings_costs!I23</f>
        <v>0</v>
      </c>
      <c r="N15" s="32">
        <f>Workings_costs!J23</f>
        <v>0</v>
      </c>
      <c r="O15" s="32">
        <f>Workings_costs!K23</f>
        <v>0</v>
      </c>
      <c r="P15" s="32">
        <f>Workings_costs!L23</f>
        <v>0</v>
      </c>
      <c r="Q15" s="32">
        <f>Workings_costs!M23</f>
        <v>0</v>
      </c>
      <c r="R15" s="32">
        <f>Workings_costs!N23</f>
        <v>0</v>
      </c>
      <c r="S15" s="32">
        <f>Workings_costs!O23</f>
        <v>0</v>
      </c>
      <c r="T15" s="32">
        <f>Workings_costs!P23</f>
        <v>0</v>
      </c>
      <c r="U15" s="32">
        <f>Workings_costs!Q23</f>
        <v>0</v>
      </c>
      <c r="V15" s="32">
        <f>Workings_costs!R23</f>
        <v>0</v>
      </c>
      <c r="W15" s="32">
        <f>Workings_costs!S23</f>
        <v>0</v>
      </c>
      <c r="X15" s="32">
        <f>Workings_costs!T23</f>
        <v>0</v>
      </c>
      <c r="Y15" s="32">
        <f>Workings_costs!U23</f>
        <v>0</v>
      </c>
      <c r="Z15" s="32">
        <f>Workings_costs!V23</f>
        <v>0</v>
      </c>
      <c r="AA15" s="32">
        <f>Workings_costs!W23</f>
        <v>0</v>
      </c>
      <c r="AB15" s="32">
        <f>Workings_costs!X23</f>
        <v>0</v>
      </c>
      <c r="AC15" s="32">
        <f>Workings_costs!Y23</f>
        <v>0</v>
      </c>
      <c r="AD15" s="32">
        <f>Workings_costs!Z23</f>
        <v>0</v>
      </c>
      <c r="AE15" s="32">
        <f>Workings_costs!AA23</f>
        <v>0</v>
      </c>
      <c r="AF15" s="32">
        <f>Workings_costs!AB23</f>
        <v>0</v>
      </c>
      <c r="AG15" s="32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5183758.7453900715</v>
      </c>
      <c r="J17" s="106">
        <f t="shared" si="0"/>
        <v>2591879.3726950353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35599.455554362678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Workings_risks!E54</f>
        <v>336084.82071867329</v>
      </c>
      <c r="J28" s="119">
        <f>Workings_risks!F54</f>
        <v>346315.35220643517</v>
      </c>
      <c r="K28" s="119">
        <f>Workings_risks!G54</f>
        <v>30310.29772393336</v>
      </c>
      <c r="L28" s="119">
        <f>Workings_risks!H54</f>
        <v>30989.872056428132</v>
      </c>
      <c r="M28" s="119">
        <f>Workings_risks!I54</f>
        <v>31522.796928758493</v>
      </c>
      <c r="N28" s="119">
        <f>Workings_risks!J54</f>
        <v>32204.979404917893</v>
      </c>
      <c r="O28" s="119">
        <f>Workings_risks!K54</f>
        <v>33185.668469719072</v>
      </c>
      <c r="P28" s="119">
        <f>Workings_risks!L54</f>
        <v>34312.574070831615</v>
      </c>
      <c r="Q28" s="119">
        <f>Workings_risks!M54</f>
        <v>34803.649148971344</v>
      </c>
      <c r="R28" s="119">
        <f>Workings_risks!N54</f>
        <v>34817.175460142491</v>
      </c>
      <c r="S28" s="119">
        <f>Workings_risks!O54</f>
        <v>34831.816540269225</v>
      </c>
      <c r="T28" s="119">
        <f>Workings_risks!P54</f>
        <v>34847.666686459488</v>
      </c>
      <c r="U28" s="119">
        <f>Workings_risks!Q54</f>
        <v>34864.828973738884</v>
      </c>
      <c r="V28" s="119">
        <f>Workings_risks!R54</f>
        <v>34883.415857696229</v>
      </c>
      <c r="W28" s="119">
        <f>Workings_risks!S54</f>
        <v>34903.549898499172</v>
      </c>
      <c r="X28" s="119">
        <f>Workings_risks!T54</f>
        <v>34925.364832585634</v>
      </c>
      <c r="Y28" s="119">
        <f>Workings_risks!U54</f>
        <v>34949.006842607458</v>
      </c>
      <c r="Z28" s="119">
        <f>Workings_risks!V54</f>
        <v>34974.636102676021</v>
      </c>
      <c r="AA28" s="119">
        <f>Workings_risks!W54</f>
        <v>35002.428717306102</v>
      </c>
      <c r="AB28" s="119">
        <f>Workings_risks!X54</f>
        <v>35047.713519727855</v>
      </c>
      <c r="AC28" s="119">
        <f>Workings_risks!Y54</f>
        <v>35110.384076622831</v>
      </c>
      <c r="AD28" s="119">
        <f>Workings_risks!Z54</f>
        <v>35187.032403451965</v>
      </c>
      <c r="AE28" s="119">
        <f>Workings_risks!AA54</f>
        <v>35282.267283191126</v>
      </c>
      <c r="AF28" s="119">
        <f>Workings_risks!AB54</f>
        <v>35402.332250633539</v>
      </c>
      <c r="AG28" s="119">
        <f>Workings_risks!AC54</f>
        <v>35556.500977125528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Workings_risks!D55</f>
        <v>Safety risk</v>
      </c>
      <c r="D30" s="205" t="s">
        <v>209</v>
      </c>
      <c r="G30" s="207">
        <f>input_dollars</f>
        <v>45291</v>
      </c>
      <c r="H30" s="149"/>
      <c r="I30" s="32">
        <f>Workings_risks!E55</f>
        <v>2050.4005722086772</v>
      </c>
      <c r="J30" s="32">
        <f>Workings_risks!F55</f>
        <v>2194.2916997915127</v>
      </c>
      <c r="K30" s="32">
        <f>Workings_risks!G55</f>
        <v>838.24549338603276</v>
      </c>
      <c r="L30" s="32">
        <f>Workings_risks!H55</f>
        <v>862.25195312000039</v>
      </c>
      <c r="M30" s="32">
        <f>Workings_risks!I55</f>
        <v>888.36428648257413</v>
      </c>
      <c r="N30" s="32">
        <f>Workings_risks!J55</f>
        <v>916.77344064539989</v>
      </c>
      <c r="O30" s="32">
        <f>Workings_risks!K55</f>
        <v>947.6880548028322</v>
      </c>
      <c r="P30" s="32">
        <f>Workings_risks!L55</f>
        <v>981.33612414890104</v>
      </c>
      <c r="Q30" s="32">
        <f>Workings_risks!M55</f>
        <v>1017.9668220612408</v>
      </c>
      <c r="R30" s="32">
        <f>Workings_risks!N55</f>
        <v>1058.6902784414526</v>
      </c>
      <c r="S30" s="32">
        <f>Workings_risks!O55</f>
        <v>1112.8121224059023</v>
      </c>
      <c r="T30" s="32">
        <f>Workings_risks!P55</f>
        <v>1178.2773749097187</v>
      </c>
      <c r="U30" s="32">
        <f>Workings_risks!Q55</f>
        <v>1257.1584249936307</v>
      </c>
      <c r="V30" s="32">
        <f>Workings_risks!R55</f>
        <v>1354.767641526963</v>
      </c>
      <c r="W30" s="32">
        <f>Workings_risks!S55</f>
        <v>1481.6416736167719</v>
      </c>
      <c r="X30" s="32">
        <f>Workings_risks!T55</f>
        <v>1650.1209321510082</v>
      </c>
      <c r="Y30" s="32">
        <f>Workings_risks!U55</f>
        <v>1878.7530888959857</v>
      </c>
      <c r="Z30" s="32">
        <f>Workings_risks!V55</f>
        <v>2197.9738418738784</v>
      </c>
      <c r="AA30" s="32">
        <f>Workings_risks!W55</f>
        <v>2655.1261508385824</v>
      </c>
      <c r="AB30" s="32">
        <f>Workings_risks!X55</f>
        <v>3416.6899576649744</v>
      </c>
      <c r="AC30" s="32">
        <f>Workings_risks!Y55</f>
        <v>4596.3320836891235</v>
      </c>
      <c r="AD30" s="32">
        <f>Workings_risks!Z55</f>
        <v>6353.0907416286027</v>
      </c>
      <c r="AE30" s="32">
        <f>Workings_risks!AA55</f>
        <v>8408.038506463663</v>
      </c>
      <c r="AF30" s="32">
        <f>Workings_risks!AB55</f>
        <v>9089.99602095714</v>
      </c>
      <c r="AG30" s="32">
        <f>Workings_risks!AC55</f>
        <v>9999.0680251961185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Workings_risks!D56</f>
        <v>Unplanned replacement</v>
      </c>
      <c r="D31" s="206"/>
      <c r="E31"/>
      <c r="G31" s="207">
        <f>input_dollars</f>
        <v>45291</v>
      </c>
      <c r="H31" s="149"/>
      <c r="I31" s="32">
        <f>Workings_risks!E56</f>
        <v>68452.023041117674</v>
      </c>
      <c r="J31" s="32">
        <f>Workings_risks!F56</f>
        <v>72738.236822610052</v>
      </c>
      <c r="K31" s="32">
        <f>Workings_risks!G56</f>
        <v>6820.1261766867356</v>
      </c>
      <c r="L31" s="32">
        <f>Workings_risks!H56</f>
        <v>7140.6844782330791</v>
      </c>
      <c r="M31" s="32">
        <f>Workings_risks!I56</f>
        <v>7487.8070529794186</v>
      </c>
      <c r="N31" s="32">
        <f>Workings_risks!J56</f>
        <v>7863.7784193201305</v>
      </c>
      <c r="O31" s="32">
        <f>Workings_risks!K56</f>
        <v>8271.0844806100104</v>
      </c>
      <c r="P31" s="32">
        <f>Workings_risks!L56</f>
        <v>8712.430595886055</v>
      </c>
      <c r="Q31" s="32">
        <f>Workings_risks!M56</f>
        <v>9190.7612942277883</v>
      </c>
      <c r="R31" s="32">
        <f>Workings_risks!N56</f>
        <v>9710.8320105161201</v>
      </c>
      <c r="S31" s="32">
        <f>Workings_risks!O56</f>
        <v>10292.800290083756</v>
      </c>
      <c r="T31" s="32">
        <f>Workings_risks!P56</f>
        <v>10936.060502377775</v>
      </c>
      <c r="U31" s="32">
        <f>Workings_risks!Q56</f>
        <v>11647.925764945456</v>
      </c>
      <c r="V31" s="32">
        <f>Workings_risks!R56</f>
        <v>12442.011112883338</v>
      </c>
      <c r="W31" s="32">
        <f>Workings_risks!S56</f>
        <v>13339.765638000148</v>
      </c>
      <c r="X31" s="32">
        <f>Workings_risks!T56</f>
        <v>14368.553492388297</v>
      </c>
      <c r="Y31" s="32">
        <f>Workings_risks!U56</f>
        <v>15568.098022091255</v>
      </c>
      <c r="Z31" s="32">
        <f>Workings_risks!V56</f>
        <v>16999.3977569009</v>
      </c>
      <c r="AA31" s="32">
        <f>Workings_risks!W56</f>
        <v>18754.948934208434</v>
      </c>
      <c r="AB31" s="32">
        <f>Workings_risks!X56</f>
        <v>21073.148193396162</v>
      </c>
      <c r="AC31" s="32">
        <f>Workings_risks!Y56</f>
        <v>24170.99654144096</v>
      </c>
      <c r="AD31" s="32">
        <f>Workings_risks!Z56</f>
        <v>28365.746585498673</v>
      </c>
      <c r="AE31" s="32">
        <f>Workings_risks!AA56</f>
        <v>33124.052906137047</v>
      </c>
      <c r="AF31" s="32">
        <f>Workings_risks!AB56</f>
        <v>35326.670238471386</v>
      </c>
      <c r="AG31" s="32">
        <f>Workings_risks!AC56</f>
        <v>37893.527627391966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Workings_risks!D57</f>
        <v>Unplanned fault</v>
      </c>
      <c r="D32" s="205" t="s">
        <v>209</v>
      </c>
      <c r="E32"/>
      <c r="G32" s="207">
        <f>input_dollars</f>
        <v>45291</v>
      </c>
      <c r="H32"/>
      <c r="I32" s="32">
        <f>Workings_risks!E57</f>
        <v>431.8</v>
      </c>
      <c r="J32" s="32">
        <f>Workings_risks!F57</f>
        <v>431.8</v>
      </c>
      <c r="K32" s="32">
        <f>Workings_risks!G57</f>
        <v>50.79999999999999</v>
      </c>
      <c r="L32" s="32">
        <f>Workings_risks!H57</f>
        <v>50.79999999999999</v>
      </c>
      <c r="M32" s="32">
        <f>Workings_risks!I57</f>
        <v>50.79999999999999</v>
      </c>
      <c r="N32" s="32">
        <f>Workings_risks!J57</f>
        <v>50.79999999999999</v>
      </c>
      <c r="O32" s="32">
        <f>Workings_risks!K57</f>
        <v>50.79999999999999</v>
      </c>
      <c r="P32" s="32">
        <f>Workings_risks!L57</f>
        <v>50.79999999999999</v>
      </c>
      <c r="Q32" s="32">
        <f>Workings_risks!M57</f>
        <v>50.79999999999999</v>
      </c>
      <c r="R32" s="32">
        <f>Workings_risks!N57</f>
        <v>50.79999999999999</v>
      </c>
      <c r="S32" s="32">
        <f>Workings_risks!O57</f>
        <v>50.79999999999999</v>
      </c>
      <c r="T32" s="32">
        <f>Workings_risks!P57</f>
        <v>50.79999999999999</v>
      </c>
      <c r="U32" s="32">
        <f>Workings_risks!Q57</f>
        <v>50.79999999999999</v>
      </c>
      <c r="V32" s="32">
        <f>Workings_risks!R57</f>
        <v>50.79999999999999</v>
      </c>
      <c r="W32" s="32">
        <f>Workings_risks!S57</f>
        <v>50.79999999999999</v>
      </c>
      <c r="X32" s="32">
        <f>Workings_risks!T57</f>
        <v>50.79999999999999</v>
      </c>
      <c r="Y32" s="32">
        <f>Workings_risks!U57</f>
        <v>50.79999999999999</v>
      </c>
      <c r="Z32" s="32">
        <f>Workings_risks!V57</f>
        <v>50.79999999999999</v>
      </c>
      <c r="AA32" s="32">
        <f>Workings_risks!W57</f>
        <v>50.79999999999999</v>
      </c>
      <c r="AB32" s="32">
        <f>Workings_risks!X57</f>
        <v>50.79999999999999</v>
      </c>
      <c r="AC32" s="32">
        <f>Workings_risks!Y57</f>
        <v>50.79999999999999</v>
      </c>
      <c r="AD32" s="32">
        <f>Workings_risks!Z57</f>
        <v>50.79999999999999</v>
      </c>
      <c r="AE32" s="32">
        <f>Workings_risks!AA57</f>
        <v>50.79999999999999</v>
      </c>
      <c r="AF32" s="32">
        <f>Workings_risks!AB57</f>
        <v>50.79999999999999</v>
      </c>
      <c r="AG32" s="32">
        <f>Workings_risks!AC57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Workings_risks!D58</f>
        <v>Environmental risk</v>
      </c>
      <c r="D33" s="219"/>
      <c r="E33"/>
      <c r="G33" s="207">
        <f>input_dollars</f>
        <v>45291</v>
      </c>
      <c r="H33"/>
      <c r="I33" s="32">
        <f>Workings_risks!E58</f>
        <v>128.90993836617474</v>
      </c>
      <c r="J33" s="32">
        <f>Workings_risks!F58</f>
        <v>139.2879959214024</v>
      </c>
      <c r="K33" s="32">
        <f>Workings_risks!G58</f>
        <v>107.78071789503269</v>
      </c>
      <c r="L33" s="32">
        <f>Workings_risks!H58</f>
        <v>110.76632567096888</v>
      </c>
      <c r="M33" s="32">
        <f>Workings_risks!I58</f>
        <v>114.01650603808918</v>
      </c>
      <c r="N33" s="32">
        <f>Workings_risks!J58</f>
        <v>117.55546201182378</v>
      </c>
      <c r="O33" s="32">
        <f>Workings_risks!K58</f>
        <v>121.4096567798945</v>
      </c>
      <c r="P33" s="32">
        <f>Workings_risks!L58</f>
        <v>125.60802777128524</v>
      </c>
      <c r="Q33" s="32">
        <f>Workings_risks!M58</f>
        <v>130.18222120631344</v>
      </c>
      <c r="R33" s="32">
        <f>Workings_risks!N58</f>
        <v>135.28492831054675</v>
      </c>
      <c r="S33" s="32">
        <f>Workings_risks!O58</f>
        <v>142.22360776013602</v>
      </c>
      <c r="T33" s="32">
        <f>Workings_risks!P58</f>
        <v>150.70417005896473</v>
      </c>
      <c r="U33" s="32">
        <f>Workings_risks!Q58</f>
        <v>161.01386045873846</v>
      </c>
      <c r="V33" s="32">
        <f>Workings_risks!R58</f>
        <v>173.89615410905424</v>
      </c>
      <c r="W33" s="32">
        <f>Workings_risks!S58</f>
        <v>190.83040704484642</v>
      </c>
      <c r="X33" s="32">
        <f>Workings_risks!T58</f>
        <v>213.54968715126793</v>
      </c>
      <c r="Y33" s="32">
        <f>Workings_risks!U58</f>
        <v>244.66138299207273</v>
      </c>
      <c r="Z33" s="32">
        <f>Workings_risks!V58</f>
        <v>288.44782903313296</v>
      </c>
      <c r="AA33" s="32">
        <f>Workings_risks!W58</f>
        <v>351.57367036169387</v>
      </c>
      <c r="AB33" s="32">
        <f>Workings_risks!X58</f>
        <v>457.47559221236804</v>
      </c>
      <c r="AC33" s="32">
        <f>Workings_risks!Y58</f>
        <v>622.16503450621292</v>
      </c>
      <c r="AD33" s="32">
        <f>Workings_risks!Z58</f>
        <v>868.05148844833366</v>
      </c>
      <c r="AE33" s="32">
        <f>Workings_risks!AA58</f>
        <v>1155.8055933544281</v>
      </c>
      <c r="AF33" s="32">
        <f>Workings_risks!AB58</f>
        <v>1249.8672977465706</v>
      </c>
      <c r="AG33" s="32">
        <f>Workings_risks!AC58</f>
        <v>1375.7353156305264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407147.95427036582</v>
      </c>
      <c r="J36" s="170">
        <f t="shared" ref="J36:AG36" si="2">SUM(J28:J34)</f>
        <v>421818.96872475813</v>
      </c>
      <c r="K36" s="170">
        <f t="shared" si="2"/>
        <v>38127.250111901158</v>
      </c>
      <c r="L36" s="170">
        <f t="shared" si="2"/>
        <v>39154.374813452188</v>
      </c>
      <c r="M36" s="170">
        <f t="shared" si="2"/>
        <v>40063.78477425858</v>
      </c>
      <c r="N36" s="170">
        <f t="shared" si="2"/>
        <v>41153.886726895253</v>
      </c>
      <c r="O36" s="170">
        <f t="shared" si="2"/>
        <v>42576.650661911808</v>
      </c>
      <c r="P36" s="170">
        <f t="shared" si="2"/>
        <v>44182.748818637861</v>
      </c>
      <c r="Q36" s="170">
        <f t="shared" si="2"/>
        <v>45193.359486466696</v>
      </c>
      <c r="R36" s="170">
        <f t="shared" si="2"/>
        <v>45772.782677410614</v>
      </c>
      <c r="S36" s="170">
        <f t="shared" si="2"/>
        <v>46430.452560519021</v>
      </c>
      <c r="T36" s="170">
        <f t="shared" si="2"/>
        <v>47163.508733805946</v>
      </c>
      <c r="U36" s="170">
        <f t="shared" si="2"/>
        <v>47981.727024136708</v>
      </c>
      <c r="V36" s="170">
        <f t="shared" si="2"/>
        <v>48904.890766215583</v>
      </c>
      <c r="W36" s="170">
        <f t="shared" si="2"/>
        <v>49966.587617160942</v>
      </c>
      <c r="X36" s="170">
        <f t="shared" si="2"/>
        <v>51208.388944276208</v>
      </c>
      <c r="Y36" s="170">
        <f t="shared" si="2"/>
        <v>52691.319336586777</v>
      </c>
      <c r="Z36" s="170">
        <f t="shared" si="2"/>
        <v>54511.255530483933</v>
      </c>
      <c r="AA36" s="170">
        <f t="shared" si="2"/>
        <v>56814.877472714812</v>
      </c>
      <c r="AB36" s="170">
        <f t="shared" si="2"/>
        <v>60045.82726300136</v>
      </c>
      <c r="AC36" s="170">
        <f t="shared" si="2"/>
        <v>64550.677736259131</v>
      </c>
      <c r="AD36" s="170">
        <f t="shared" si="2"/>
        <v>70824.72121902756</v>
      </c>
      <c r="AE36" s="170">
        <f t="shared" si="2"/>
        <v>78020.964289146257</v>
      </c>
      <c r="AF36" s="170">
        <f t="shared" si="2"/>
        <v>81119.665807808648</v>
      </c>
      <c r="AG36" s="170">
        <f t="shared" si="2"/>
        <v>84875.631945344139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207</v>
      </c>
      <c r="E49" s="112">
        <f>Assumptions!G98</f>
        <v>0.54769380678923496</v>
      </c>
      <c r="G49" s="207" t="s">
        <v>208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207</v>
      </c>
      <c r="E50" s="112">
        <f>Assumptions!G99</f>
        <v>0.54769380678923496</v>
      </c>
      <c r="G50" s="207" t="s">
        <v>208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316</v>
      </c>
      <c r="D54" s="205"/>
      <c r="G54" s="207">
        <f>input_dollars</f>
        <v>45291</v>
      </c>
      <c r="I54" s="32">
        <f>Workings_costs!E15-Workings_costs!E30</f>
        <v>0</v>
      </c>
      <c r="J54" s="32">
        <f>Workings_costs!F15-Workings_costs!F30</f>
        <v>0</v>
      </c>
      <c r="K54" s="32">
        <f>Workings_costs!G15-Workings_costs!G30</f>
        <v>0</v>
      </c>
      <c r="L54" s="32">
        <f>Workings_costs!H15-Workings_costs!H30</f>
        <v>0</v>
      </c>
      <c r="M54" s="32">
        <f>Workings_costs!I15-Workings_costs!I30</f>
        <v>0</v>
      </c>
      <c r="N54" s="32">
        <f>Workings_costs!J15-Workings_costs!J30</f>
        <v>0</v>
      </c>
      <c r="O54" s="32">
        <f>Workings_costs!K15-Workings_costs!K30</f>
        <v>0</v>
      </c>
      <c r="P54" s="32">
        <f>Workings_costs!L15-Workings_costs!L30</f>
        <v>0</v>
      </c>
      <c r="Q54" s="32">
        <f>Workings_costs!M15-Workings_costs!M30</f>
        <v>0</v>
      </c>
      <c r="R54" s="32">
        <f>Workings_costs!N15-Workings_costs!N30</f>
        <v>0</v>
      </c>
      <c r="S54" s="32">
        <f>Workings_costs!O15-Workings_costs!O30</f>
        <v>0</v>
      </c>
      <c r="T54" s="32">
        <f>Workings_costs!P15-Workings_costs!P30</f>
        <v>0</v>
      </c>
      <c r="U54" s="32">
        <f>Workings_costs!Q15-Workings_costs!Q30</f>
        <v>0</v>
      </c>
      <c r="V54" s="32">
        <f>Workings_costs!R15-Workings_costs!R30</f>
        <v>0</v>
      </c>
      <c r="W54" s="32">
        <f>Workings_costs!S15-Workings_costs!S30</f>
        <v>0</v>
      </c>
      <c r="X54" s="32">
        <f>Workings_costs!T15-Workings_costs!T30</f>
        <v>0</v>
      </c>
      <c r="Y54" s="32">
        <f>Workings_costs!U15-Workings_costs!U30</f>
        <v>0</v>
      </c>
      <c r="Z54" s="32">
        <f>Workings_costs!V15-Workings_costs!V30</f>
        <v>0</v>
      </c>
      <c r="AA54" s="32">
        <f>Workings_costs!W15-Workings_costs!W30</f>
        <v>0</v>
      </c>
      <c r="AB54" s="32">
        <f>Workings_costs!X15-Workings_costs!X30</f>
        <v>0</v>
      </c>
      <c r="AC54" s="32">
        <f>Workings_costs!Y15-Workings_costs!Y30</f>
        <v>0</v>
      </c>
      <c r="AD54" s="32">
        <f>Workings_costs!Z15-Workings_costs!Z30</f>
        <v>0</v>
      </c>
      <c r="AE54" s="32">
        <f>Workings_costs!AA15-Workings_costs!AA30</f>
        <v>0</v>
      </c>
      <c r="AF54" s="32">
        <f>Workings_costs!AB15-Workings_costs!AB30</f>
        <v>0</v>
      </c>
      <c r="AG54" s="32">
        <f>Workings_costs!AC15-Workings_costs!AC30</f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400710.40497212327</v>
      </c>
      <c r="L64" s="132">
        <f>(1-INDEX(Data!$C$9:$C$13, MATCH($A$3, options,0)))*('Option1 (base case)'!L36-L36)</f>
        <v>419366.89271186874</v>
      </c>
      <c r="M64" s="132">
        <f>(1-INDEX(Data!$C$9:$C$13, MATCH($A$3, options,0)))*('Option1 (base case)'!M36-M36)</f>
        <v>438536.13196937088</v>
      </c>
      <c r="N64" s="132">
        <f>(1-INDEX(Data!$C$9:$C$13, MATCH($A$3, options,0)))*('Option1 (base case)'!N36-N36)</f>
        <v>460283.6498122139</v>
      </c>
      <c r="O64" s="132">
        <f>(1-INDEX(Data!$C$9:$C$13, MATCH($A$3, options,0)))*('Option1 (base case)'!O36-O36)</f>
        <v>485893.0799465517</v>
      </c>
      <c r="P64" s="132">
        <f>(1-INDEX(Data!$C$9:$C$13, MATCH($A$3, options,0)))*('Option1 (base case)'!P36-P36)</f>
        <v>514415.717889063</v>
      </c>
      <c r="Q64" s="132">
        <f>(1-INDEX(Data!$C$9:$C$13, MATCH($A$3, options,0)))*('Option1 (base case)'!Q36-Q36)</f>
        <v>540139.80166891578</v>
      </c>
      <c r="R64" s="132">
        <f>(1-INDEX(Data!$C$9:$C$13, MATCH($A$3, options,0)))*('Option1 (base case)'!R36-R36)</f>
        <v>564487.4174467735</v>
      </c>
      <c r="S64" s="132">
        <f>(1-INDEX(Data!$C$9:$C$13, MATCH($A$3, options,0)))*('Option1 (base case)'!S36-S36)</f>
        <v>591315.74060819705</v>
      </c>
      <c r="T64" s="132">
        <f>(1-INDEX(Data!$C$9:$C$13, MATCH($A$3, options,0)))*('Option1 (base case)'!T36-T36)</f>
        <v>620955.84342928545</v>
      </c>
      <c r="U64" s="132">
        <f>(1-INDEX(Data!$C$9:$C$13, MATCH($A$3, options,0)))*('Option1 (base case)'!U36-U36)</f>
        <v>653780.01263274683</v>
      </c>
      <c r="V64" s="132">
        <f>(1-INDEX(Data!$C$9:$C$13, MATCH($A$3, options,0)))*('Option1 (base case)'!V36-V36)</f>
        <v>690225.28267719713</v>
      </c>
      <c r="W64" s="132">
        <f>(1-INDEX(Data!$C$9:$C$13, MATCH($A$3, options,0)))*('Option1 (base case)'!W36-W36)</f>
        <v>730816.81774777954</v>
      </c>
      <c r="X64" s="132">
        <f>(1-INDEX(Data!$C$9:$C$13, MATCH($A$3, options,0)))*('Option1 (base case)'!X36-X36)</f>
        <v>776204.44638646417</v>
      </c>
      <c r="Y64" s="132">
        <f>(1-INDEX(Data!$C$9:$C$13, MATCH($A$3, options,0)))*('Option1 (base case)'!Y36-Y36)</f>
        <v>827198.53565218486</v>
      </c>
      <c r="Z64" s="132">
        <f>(1-INDEX(Data!$C$9:$C$13, MATCH($A$3, options,0)))*('Option1 (base case)'!Z36-Z36)</f>
        <v>884823.37357368926</v>
      </c>
      <c r="AA64" s="132">
        <f>(1-INDEX(Data!$C$9:$C$13, MATCH($A$3, options,0)))*('Option1 (base case)'!AA36-AA36)</f>
        <v>950402.41008925135</v>
      </c>
      <c r="AB64" s="132">
        <f>(1-INDEX(Data!$C$9:$C$13, MATCH($A$3, options,0)))*('Option1 (base case)'!AB36-AB36)</f>
        <v>1023695.0071107675</v>
      </c>
      <c r="AC64" s="132">
        <f>(1-INDEX(Data!$C$9:$C$13, MATCH($A$3, options,0)))*('Option1 (base case)'!AC36-AC36)</f>
        <v>1100597.6073776518</v>
      </c>
      <c r="AD64" s="132">
        <f>(1-INDEX(Data!$C$9:$C$13, MATCH($A$3, options,0)))*('Option1 (base case)'!AD36-AD36)</f>
        <v>1186895.1348922302</v>
      </c>
      <c r="AE64" s="132">
        <f>(1-INDEX(Data!$C$9:$C$13, MATCH($A$3, options,0)))*('Option1 (base case)'!AE36-AE36)</f>
        <v>1285501.7532159162</v>
      </c>
      <c r="AF64" s="132">
        <f>(1-INDEX(Data!$C$9:$C$13, MATCH($A$3, options,0)))*('Option1 (base case)'!AF36-AF36)</f>
        <v>1403991.8295845422</v>
      </c>
      <c r="AG64" s="132">
        <f>(1-INDEX(Data!$C$9:$C$13, MATCH($A$3, options,0)))*('Option1 (base case)'!AG36-AG36)</f>
        <v>1540783.6372909073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-3110255.2472340427</v>
      </c>
      <c r="J67" s="119">
        <f t="shared" si="4"/>
        <v>-1555127.6236170214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-2073503.4981560286</v>
      </c>
      <c r="J68" s="119">
        <f t="shared" si="5"/>
        <v>-1036751.7490780142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-3110255.2472340427</v>
      </c>
      <c r="J72" s="119" cm="1">
        <f t="array" ref="J72">SUMPRODUCT(($I67:J67))-SUMPRODUCT(($I67:J67)*($I$6:J$6&lt;=(J$6-$E14)))</f>
        <v>-4665382.8708510641</v>
      </c>
      <c r="K72" s="119" cm="1">
        <f t="array" ref="K72">SUMPRODUCT(($I67:K67))-SUMPRODUCT(($I67:K67)*($I$6:K$6&lt;=(K$6-$E14)))</f>
        <v>-4665382.8708510641</v>
      </c>
      <c r="L72" s="119" cm="1">
        <f t="array" ref="L72">SUMPRODUCT(($I67:L67))-SUMPRODUCT(($I67:L67)*($I$6:L$6&lt;=(L$6-$E14)))</f>
        <v>-4665382.8708510641</v>
      </c>
      <c r="M72" s="119" cm="1">
        <f t="array" ref="M72">SUMPRODUCT(($I67:M67))-SUMPRODUCT(($I67:M67)*($I$6:M$6&lt;=(M$6-$E14)))</f>
        <v>-4665382.8708510641</v>
      </c>
      <c r="N72" s="119" cm="1">
        <f t="array" ref="N72">SUMPRODUCT(($I67:N67))-SUMPRODUCT(($I67:N67)*($I$6:N$6&lt;=(N$6-$E14)))</f>
        <v>-4665382.8708510641</v>
      </c>
      <c r="O72" s="119" cm="1">
        <f t="array" ref="O72">SUMPRODUCT(($I67:O67))-SUMPRODUCT(($I67:O67)*($I$6:O$6&lt;=(O$6-$E14)))</f>
        <v>-4665382.8708510641</v>
      </c>
      <c r="P72" s="119" cm="1">
        <f t="array" ref="P72">SUMPRODUCT(($I67:P67))-SUMPRODUCT(($I67:P67)*($I$6:P$6&lt;=(P$6-$E14)))</f>
        <v>-4665382.8708510641</v>
      </c>
      <c r="Q72" s="119" cm="1">
        <f t="array" ref="Q72">SUMPRODUCT(($I67:Q67))-SUMPRODUCT(($I67:Q67)*($I$6:Q$6&lt;=(Q$6-$E14)))</f>
        <v>-4665382.8708510641</v>
      </c>
      <c r="R72" s="119" cm="1">
        <f t="array" ref="R72">SUMPRODUCT(($I67:R67))-SUMPRODUCT(($I67:R67)*($I$6:R$6&lt;=(R$6-$E14)))</f>
        <v>-4665382.8708510641</v>
      </c>
      <c r="S72" s="119" cm="1">
        <f t="array" ref="S72">SUMPRODUCT(($I67:S67))-SUMPRODUCT(($I67:S67)*($I$6:S$6&lt;=(S$6-$E14)))</f>
        <v>-4665382.8708510641</v>
      </c>
      <c r="T72" s="119" cm="1">
        <f t="array" ref="T72">SUMPRODUCT(($I67:T67))-SUMPRODUCT(($I67:T67)*($I$6:T$6&lt;=(T$6-$E14)))</f>
        <v>-4665382.8708510641</v>
      </c>
      <c r="U72" s="119" cm="1">
        <f t="array" ref="U72">SUMPRODUCT(($I67:U67))-SUMPRODUCT(($I67:U67)*($I$6:U$6&lt;=(U$6-$E14)))</f>
        <v>-4665382.8708510641</v>
      </c>
      <c r="V72" s="119" cm="1">
        <f t="array" ref="V72">SUMPRODUCT(($I67:V67))-SUMPRODUCT(($I67:V67)*($I$6:V$6&lt;=(V$6-$E14)))</f>
        <v>-4665382.8708510641</v>
      </c>
      <c r="W72" s="119" cm="1">
        <f t="array" ref="W72">SUMPRODUCT(($I67:W67))-SUMPRODUCT(($I67:W67)*($I$6:W$6&lt;=(W$6-$E14)))</f>
        <v>-4665382.8708510641</v>
      </c>
      <c r="X72" s="119" cm="1">
        <f t="array" ref="X72">SUMPRODUCT(($I67:X67))-SUMPRODUCT(($I67:X67)*($I$6:X$6&lt;=(X$6-$E14)))</f>
        <v>-4665382.8708510641</v>
      </c>
      <c r="Y72" s="119" cm="1">
        <f t="array" ref="Y72">SUMPRODUCT(($I67:Y67))-SUMPRODUCT(($I67:Y67)*($I$6:Y$6&lt;=(Y$6-$E14)))</f>
        <v>-4665382.8708510641</v>
      </c>
      <c r="Z72" s="119" cm="1">
        <f t="array" ref="Z72">SUMPRODUCT(($I67:Z67))-SUMPRODUCT(($I67:Z67)*($I$6:Z$6&lt;=(Z$6-$E14)))</f>
        <v>-4665382.8708510641</v>
      </c>
      <c r="AA72" s="119" cm="1">
        <f t="array" ref="AA72">SUMPRODUCT(($I67:AA67))-SUMPRODUCT(($I67:AA67)*($I$6:AA$6&lt;=(AA$6-$E14)))</f>
        <v>-4665382.8708510641</v>
      </c>
      <c r="AB72" s="119" cm="1">
        <f t="array" ref="AB72">SUMPRODUCT(($I67:AB67))-SUMPRODUCT(($I67:AB67)*($I$6:AB$6&lt;=(AB$6-$E14)))</f>
        <v>-4665382.8708510641</v>
      </c>
      <c r="AC72" s="119" cm="1">
        <f t="array" ref="AC72">SUMPRODUCT(($I67:AC67))-SUMPRODUCT(($I67:AC67)*($I$6:AC$6&lt;=(AC$6-$E14)))</f>
        <v>-4665382.8708510641</v>
      </c>
      <c r="AD72" s="119" cm="1">
        <f t="array" ref="AD72">SUMPRODUCT(($I67:AD67))-SUMPRODUCT(($I67:AD67)*($I$6:AD$6&lt;=(AD$6-$E14)))</f>
        <v>-4665382.8708510641</v>
      </c>
      <c r="AE72" s="119" cm="1">
        <f t="array" ref="AE72">SUMPRODUCT(($I67:AE67))-SUMPRODUCT(($I67:AE67)*($I$6:AE$6&lt;=(AE$6-$E14)))</f>
        <v>-4665382.8708510641</v>
      </c>
      <c r="AF72" s="119" cm="1">
        <f t="array" ref="AF72">SUMPRODUCT(($I67:AF67))-SUMPRODUCT(($I67:AF67)*($I$6:AF$6&lt;=(AF$6-$E14)))</f>
        <v>-4665382.8708510641</v>
      </c>
      <c r="AG72" s="119" cm="1">
        <f t="array" ref="AG72">SUMPRODUCT(($I67:AG67))-SUMPRODUCT(($I67:AG67)*($I$6:AG$6&lt;=(AG$6-$E14)))</f>
        <v>-4665382.8708510641</v>
      </c>
    </row>
    <row r="73" spans="1:33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-2073503.4981560286</v>
      </c>
      <c r="J73" s="119" cm="1">
        <f t="array" ref="J73">SUMPRODUCT(($I68:J68))-SUMPRODUCT(($I68:J68)*($I$6:J$6&lt;=(J$6-$E15)))</f>
        <v>-3110255.2472340427</v>
      </c>
      <c r="K73" s="119" cm="1">
        <f t="array" ref="K73">SUMPRODUCT(($I68:K68))-SUMPRODUCT(($I68:K68)*($I$6:K$6&lt;=(K$6-$E15)))</f>
        <v>-3110255.2472340427</v>
      </c>
      <c r="L73" s="119" cm="1">
        <f t="array" ref="L73">SUMPRODUCT(($I68:L68))-SUMPRODUCT(($I68:L68)*($I$6:L$6&lt;=(L$6-$E15)))</f>
        <v>-3110255.2472340427</v>
      </c>
      <c r="M73" s="119" cm="1">
        <f t="array" ref="M73">SUMPRODUCT(($I68:M68))-SUMPRODUCT(($I68:M68)*($I$6:M$6&lt;=(M$6-$E15)))</f>
        <v>-3110255.2472340427</v>
      </c>
      <c r="N73" s="119" cm="1">
        <f t="array" ref="N73">SUMPRODUCT(($I68:N68))-SUMPRODUCT(($I68:N68)*($I$6:N$6&lt;=(N$6-$E15)))</f>
        <v>-3110255.2472340427</v>
      </c>
      <c r="O73" s="119" cm="1">
        <f t="array" ref="O73">SUMPRODUCT(($I68:O68))-SUMPRODUCT(($I68:O68)*($I$6:O$6&lt;=(O$6-$E15)))</f>
        <v>-3110255.2472340427</v>
      </c>
      <c r="P73" s="119" cm="1">
        <f t="array" ref="P73">SUMPRODUCT(($I68:P68))-SUMPRODUCT(($I68:P68)*($I$6:P$6&lt;=(P$6-$E15)))</f>
        <v>-3110255.2472340427</v>
      </c>
      <c r="Q73" s="119" cm="1">
        <f t="array" ref="Q73">SUMPRODUCT(($I68:Q68))-SUMPRODUCT(($I68:Q68)*($I$6:Q$6&lt;=(Q$6-$E15)))</f>
        <v>-3110255.2472340427</v>
      </c>
      <c r="R73" s="119" cm="1">
        <f t="array" ref="R73">SUMPRODUCT(($I68:R68))-SUMPRODUCT(($I68:R68)*($I$6:R$6&lt;=(R$6-$E15)))</f>
        <v>-3110255.2472340427</v>
      </c>
      <c r="S73" s="119" cm="1">
        <f t="array" ref="S73">SUMPRODUCT(($I68:S68))-SUMPRODUCT(($I68:S68)*($I$6:S$6&lt;=(S$6-$E15)))</f>
        <v>-3110255.2472340427</v>
      </c>
      <c r="T73" s="119" cm="1">
        <f t="array" ref="T73">SUMPRODUCT(($I68:T68))-SUMPRODUCT(($I68:T68)*($I$6:T$6&lt;=(T$6-$E15)))</f>
        <v>-3110255.2472340427</v>
      </c>
      <c r="U73" s="119" cm="1">
        <f t="array" ref="U73">SUMPRODUCT(($I68:U68))-SUMPRODUCT(($I68:U68)*($I$6:U$6&lt;=(U$6-$E15)))</f>
        <v>-3110255.2472340427</v>
      </c>
      <c r="V73" s="119" cm="1">
        <f t="array" ref="V73">SUMPRODUCT(($I68:V68))-SUMPRODUCT(($I68:V68)*($I$6:V$6&lt;=(V$6-$E15)))</f>
        <v>-3110255.2472340427</v>
      </c>
      <c r="W73" s="119" cm="1">
        <f t="array" ref="W73">SUMPRODUCT(($I68:W68))-SUMPRODUCT(($I68:W68)*($I$6:W$6&lt;=(W$6-$E15)))</f>
        <v>-3110255.2472340427</v>
      </c>
      <c r="X73" s="119" cm="1">
        <f t="array" ref="X73">SUMPRODUCT(($I68:X68))-SUMPRODUCT(($I68:X68)*($I$6:X$6&lt;=(X$6-$E15)))</f>
        <v>-3110255.2472340427</v>
      </c>
      <c r="Y73" s="119" cm="1">
        <f t="array" ref="Y73">SUMPRODUCT(($I68:Y68))-SUMPRODUCT(($I68:Y68)*($I$6:Y$6&lt;=(Y$6-$E15)))</f>
        <v>-3110255.2472340427</v>
      </c>
      <c r="Z73" s="119" cm="1">
        <f t="array" ref="Z73">SUMPRODUCT(($I68:Z68))-SUMPRODUCT(($I68:Z68)*($I$6:Z$6&lt;=(Z$6-$E15)))</f>
        <v>-3110255.2472340427</v>
      </c>
      <c r="AA73" s="119" cm="1">
        <f t="array" ref="AA73">SUMPRODUCT(($I68:AA68))-SUMPRODUCT(($I68:AA68)*($I$6:AA$6&lt;=(AA$6-$E15)))</f>
        <v>-3110255.2472340427</v>
      </c>
      <c r="AB73" s="119" cm="1">
        <f t="array" ref="AB73">SUMPRODUCT(($I68:AB68))-SUMPRODUCT(($I68:AB68)*($I$6:AB$6&lt;=(AB$6-$E15)))</f>
        <v>-3110255.2472340427</v>
      </c>
      <c r="AC73" s="119" cm="1">
        <f t="array" ref="AC73">SUMPRODUCT(($I68:AC68))-SUMPRODUCT(($I68:AC68)*($I$6:AC$6&lt;=(AC$6-$E15)))</f>
        <v>-3110255.2472340427</v>
      </c>
      <c r="AD73" s="119" cm="1">
        <f t="array" ref="AD73">SUMPRODUCT(($I68:AD68))-SUMPRODUCT(($I68:AD68)*($I$6:AD$6&lt;=(AD$6-$E15)))</f>
        <v>-3110255.2472340427</v>
      </c>
      <c r="AE73" s="119" cm="1">
        <f t="array" ref="AE73">SUMPRODUCT(($I68:AE68))-SUMPRODUCT(($I68:AE68)*($I$6:AE$6&lt;=(AE$6-$E15)))</f>
        <v>-3110255.2472340427</v>
      </c>
      <c r="AF73" s="119" cm="1">
        <f t="array" ref="AF73">SUMPRODUCT(($I68:AF68))-SUMPRODUCT(($I68:AF68)*($I$6:AF$6&lt;=(AF$6-$E15)))</f>
        <v>-3110255.2472340427</v>
      </c>
      <c r="AG73" s="119" cm="1">
        <f t="array" ref="AG73">SUMPRODUCT(($I68:AG68))-SUMPRODUCT(($I68:AG68)*($I$6:AG$6&lt;=(AG$6-$E15)))</f>
        <v>-3110255.2472340427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Switchboard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-132601.71888840807</v>
      </c>
      <c r="K77" s="119">
        <f t="shared" si="7"/>
        <v>-198902.57833261209</v>
      </c>
      <c r="L77" s="119">
        <f t="shared" si="7"/>
        <v>-198902.57833261209</v>
      </c>
      <c r="M77" s="119">
        <f t="shared" si="7"/>
        <v>-198902.57833261209</v>
      </c>
      <c r="N77" s="119">
        <f t="shared" si="7"/>
        <v>-198902.57833261209</v>
      </c>
      <c r="O77" s="119">
        <f t="shared" si="7"/>
        <v>-198902.57833261209</v>
      </c>
      <c r="P77" s="119">
        <f t="shared" si="7"/>
        <v>-198902.57833261209</v>
      </c>
      <c r="Q77" s="119">
        <f t="shared" si="7"/>
        <v>-198902.57833261209</v>
      </c>
      <c r="R77" s="119">
        <f t="shared" si="7"/>
        <v>-198902.57833261209</v>
      </c>
      <c r="S77" s="119">
        <f t="shared" si="7"/>
        <v>-198902.57833261209</v>
      </c>
      <c r="T77" s="119">
        <f t="shared" si="7"/>
        <v>-198902.57833261209</v>
      </c>
      <c r="U77" s="119">
        <f t="shared" si="7"/>
        <v>-198902.57833261209</v>
      </c>
      <c r="V77" s="119">
        <f t="shared" si="7"/>
        <v>-198902.57833261209</v>
      </c>
      <c r="W77" s="119">
        <f t="shared" si="7"/>
        <v>-198902.57833261209</v>
      </c>
      <c r="X77" s="119">
        <f t="shared" si="7"/>
        <v>-198902.57833261209</v>
      </c>
      <c r="Y77" s="119">
        <f t="shared" si="7"/>
        <v>-198902.57833261209</v>
      </c>
      <c r="Z77" s="119">
        <f t="shared" si="7"/>
        <v>-198902.57833261209</v>
      </c>
      <c r="AA77" s="119">
        <f t="shared" si="7"/>
        <v>-198902.57833261209</v>
      </c>
      <c r="AB77" s="119">
        <f t="shared" si="7"/>
        <v>-198902.57833261209</v>
      </c>
      <c r="AC77" s="119">
        <f t="shared" si="7"/>
        <v>-198902.57833261209</v>
      </c>
      <c r="AD77" s="119">
        <f t="shared" si="7"/>
        <v>-198902.57833261209</v>
      </c>
      <c r="AE77" s="119">
        <f t="shared" si="7"/>
        <v>-198902.57833261209</v>
      </c>
      <c r="AF77" s="119">
        <f t="shared" si="7"/>
        <v>-198902.57833261209</v>
      </c>
      <c r="AG77" s="119">
        <f t="shared" si="7"/>
        <v>-198902.57833261209</v>
      </c>
    </row>
    <row r="78" spans="1:33" x14ac:dyDescent="0.2">
      <c r="A78" s="8"/>
      <c r="B78" s="8"/>
      <c r="C78" s="4" t="str">
        <f>$C$76&amp;" - "&amp;C15</f>
        <v>Annualised capex - Relays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-125807.82467204216</v>
      </c>
      <c r="K78" s="119">
        <f t="shared" si="8"/>
        <v>-188711.73700806321</v>
      </c>
      <c r="L78" s="119">
        <f t="shared" si="8"/>
        <v>-188711.73700806321</v>
      </c>
      <c r="M78" s="119">
        <f t="shared" si="8"/>
        <v>-188711.73700806321</v>
      </c>
      <c r="N78" s="119">
        <f t="shared" si="8"/>
        <v>-188711.73700806321</v>
      </c>
      <c r="O78" s="119">
        <f t="shared" si="8"/>
        <v>-188711.73700806321</v>
      </c>
      <c r="P78" s="119">
        <f t="shared" si="8"/>
        <v>-188711.73700806321</v>
      </c>
      <c r="Q78" s="119">
        <f t="shared" si="8"/>
        <v>-188711.73700806321</v>
      </c>
      <c r="R78" s="119">
        <f t="shared" si="8"/>
        <v>-188711.73700806321</v>
      </c>
      <c r="S78" s="119">
        <f t="shared" si="8"/>
        <v>-188711.73700806321</v>
      </c>
      <c r="T78" s="119">
        <f t="shared" si="8"/>
        <v>-188711.73700806321</v>
      </c>
      <c r="U78" s="119">
        <f t="shared" si="8"/>
        <v>-188711.73700806321</v>
      </c>
      <c r="V78" s="119">
        <f t="shared" si="8"/>
        <v>-188711.73700806321</v>
      </c>
      <c r="W78" s="119">
        <f t="shared" si="8"/>
        <v>-188711.73700806321</v>
      </c>
      <c r="X78" s="119">
        <f t="shared" si="8"/>
        <v>-188711.73700806321</v>
      </c>
      <c r="Y78" s="119">
        <f t="shared" si="8"/>
        <v>-188711.73700806321</v>
      </c>
      <c r="Z78" s="119">
        <f t="shared" si="8"/>
        <v>-188711.73700806321</v>
      </c>
      <c r="AA78" s="119">
        <f t="shared" si="8"/>
        <v>-188711.73700806321</v>
      </c>
      <c r="AB78" s="119">
        <f t="shared" si="8"/>
        <v>-188711.73700806321</v>
      </c>
      <c r="AC78" s="119">
        <f t="shared" si="8"/>
        <v>-188711.73700806321</v>
      </c>
      <c r="AD78" s="119">
        <f t="shared" si="8"/>
        <v>-188711.73700806321</v>
      </c>
      <c r="AE78" s="119">
        <f t="shared" si="8"/>
        <v>-188711.73700806321</v>
      </c>
      <c r="AF78" s="119">
        <f t="shared" si="8"/>
        <v>-188711.73700806321</v>
      </c>
      <c r="AG78" s="119">
        <f t="shared" si="8"/>
        <v>-188711.73700806321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-258409.54356045023</v>
      </c>
      <c r="K80" s="176">
        <f t="shared" si="10"/>
        <v>-387614.3153406753</v>
      </c>
      <c r="L80" s="176">
        <f t="shared" si="10"/>
        <v>-387614.3153406753</v>
      </c>
      <c r="M80" s="176">
        <f t="shared" si="10"/>
        <v>-387614.3153406753</v>
      </c>
      <c r="N80" s="176">
        <f t="shared" si="10"/>
        <v>-387614.3153406753</v>
      </c>
      <c r="O80" s="176">
        <f t="shared" si="10"/>
        <v>-387614.3153406753</v>
      </c>
      <c r="P80" s="176">
        <f t="shared" si="10"/>
        <v>-387614.3153406753</v>
      </c>
      <c r="Q80" s="176">
        <f t="shared" si="10"/>
        <v>-387614.3153406753</v>
      </c>
      <c r="R80" s="176">
        <f t="shared" si="10"/>
        <v>-387614.3153406753</v>
      </c>
      <c r="S80" s="176">
        <f t="shared" si="10"/>
        <v>-387614.3153406753</v>
      </c>
      <c r="T80" s="176">
        <f t="shared" si="10"/>
        <v>-387614.3153406753</v>
      </c>
      <c r="U80" s="176">
        <f t="shared" si="10"/>
        <v>-387614.3153406753</v>
      </c>
      <c r="V80" s="176">
        <f t="shared" si="10"/>
        <v>-387614.3153406753</v>
      </c>
      <c r="W80" s="176">
        <f t="shared" si="10"/>
        <v>-387614.3153406753</v>
      </c>
      <c r="X80" s="176">
        <f t="shared" si="10"/>
        <v>-387614.3153406753</v>
      </c>
      <c r="Y80" s="176">
        <f t="shared" si="10"/>
        <v>-387614.3153406753</v>
      </c>
      <c r="Z80" s="176">
        <f t="shared" si="10"/>
        <v>-387614.3153406753</v>
      </c>
      <c r="AA80" s="176">
        <f t="shared" si="10"/>
        <v>-387614.3153406753</v>
      </c>
      <c r="AB80" s="176">
        <f t="shared" si="10"/>
        <v>-387614.3153406753</v>
      </c>
      <c r="AC80" s="176">
        <f>SUM(AC77:AC79)</f>
        <v>-387614.3153406753</v>
      </c>
      <c r="AD80" s="176">
        <f>SUM(AD77:AD79)</f>
        <v>-387614.3153406753</v>
      </c>
      <c r="AE80" s="176">
        <f>SUM(AE77:AE79)</f>
        <v>-387614.3153406753</v>
      </c>
      <c r="AF80" s="176">
        <f>SUM(AF77:AF79)</f>
        <v>-387614.3153406753</v>
      </c>
      <c r="AG80" s="176">
        <f>SUM(AG77:AG79)</f>
        <v>-387614.3153406753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-258409.54356045023</v>
      </c>
      <c r="K82" s="119">
        <f t="shared" si="12"/>
        <v>-387614.3153406753</v>
      </c>
      <c r="L82" s="119">
        <f t="shared" si="12"/>
        <v>-387614.3153406753</v>
      </c>
      <c r="M82" s="119">
        <f t="shared" si="12"/>
        <v>-387614.3153406753</v>
      </c>
      <c r="N82" s="119">
        <f t="shared" si="12"/>
        <v>-387614.3153406753</v>
      </c>
      <c r="O82" s="119">
        <f t="shared" si="12"/>
        <v>-387614.3153406753</v>
      </c>
      <c r="P82" s="119">
        <f t="shared" si="12"/>
        <v>-387614.3153406753</v>
      </c>
      <c r="Q82" s="119">
        <f t="shared" si="12"/>
        <v>-387614.3153406753</v>
      </c>
      <c r="R82" s="119">
        <f t="shared" si="12"/>
        <v>-387614.3153406753</v>
      </c>
      <c r="S82" s="119">
        <f t="shared" si="12"/>
        <v>-387614.3153406753</v>
      </c>
      <c r="T82" s="119">
        <f t="shared" si="12"/>
        <v>-387614.3153406753</v>
      </c>
      <c r="U82" s="119">
        <f t="shared" si="12"/>
        <v>-387614.3153406753</v>
      </c>
      <c r="V82" s="119">
        <f t="shared" si="12"/>
        <v>-387614.3153406753</v>
      </c>
      <c r="W82" s="119">
        <f t="shared" si="12"/>
        <v>-387614.3153406753</v>
      </c>
      <c r="X82" s="119">
        <f t="shared" si="12"/>
        <v>-387614.3153406753</v>
      </c>
      <c r="Y82" s="119">
        <f t="shared" si="12"/>
        <v>-387614.3153406753</v>
      </c>
      <c r="Z82" s="119">
        <f t="shared" si="12"/>
        <v>-387614.3153406753</v>
      </c>
      <c r="AA82" s="119">
        <f t="shared" si="12"/>
        <v>-387614.3153406753</v>
      </c>
      <c r="AB82" s="119">
        <f t="shared" si="12"/>
        <v>-387614.3153406753</v>
      </c>
      <c r="AC82" s="119">
        <f>AC80</f>
        <v>-387614.3153406753</v>
      </c>
      <c r="AD82" s="119">
        <f>AD80</f>
        <v>-387614.3153406753</v>
      </c>
      <c r="AE82" s="119">
        <f>AE80</f>
        <v>-387614.3153406753</v>
      </c>
      <c r="AF82" s="119">
        <f>AF80</f>
        <v>-387614.3153406753</v>
      </c>
      <c r="AG82" s="119">
        <f>AG80</f>
        <v>-387614.3153406753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400710.40497212327</v>
      </c>
      <c r="L84" s="31">
        <f t="shared" si="14"/>
        <v>419366.89271186874</v>
      </c>
      <c r="M84" s="31">
        <f t="shared" si="14"/>
        <v>438536.13196937088</v>
      </c>
      <c r="N84" s="31">
        <f t="shared" si="14"/>
        <v>460283.6498122139</v>
      </c>
      <c r="O84" s="31">
        <f t="shared" si="14"/>
        <v>485893.0799465517</v>
      </c>
      <c r="P84" s="31">
        <f t="shared" si="14"/>
        <v>514415.717889063</v>
      </c>
      <c r="Q84" s="31">
        <f t="shared" si="14"/>
        <v>540139.80166891578</v>
      </c>
      <c r="R84" s="31">
        <f t="shared" si="14"/>
        <v>564487.4174467735</v>
      </c>
      <c r="S84" s="31">
        <f t="shared" si="14"/>
        <v>591315.74060819705</v>
      </c>
      <c r="T84" s="31">
        <f t="shared" si="14"/>
        <v>620955.84342928545</v>
      </c>
      <c r="U84" s="31">
        <f t="shared" si="14"/>
        <v>653780.01263274683</v>
      </c>
      <c r="V84" s="31">
        <f t="shared" si="14"/>
        <v>690225.28267719713</v>
      </c>
      <c r="W84" s="31">
        <f t="shared" si="14"/>
        <v>730816.81774777954</v>
      </c>
      <c r="X84" s="31">
        <f t="shared" si="14"/>
        <v>776204.44638646417</v>
      </c>
      <c r="Y84" s="31">
        <f t="shared" si="14"/>
        <v>827198.53565218486</v>
      </c>
      <c r="Z84" s="31">
        <f t="shared" si="14"/>
        <v>884823.37357368926</v>
      </c>
      <c r="AA84" s="31">
        <f t="shared" si="14"/>
        <v>950402.41008925135</v>
      </c>
      <c r="AB84" s="31">
        <f t="shared" si="14"/>
        <v>1023695.0071107675</v>
      </c>
      <c r="AC84" s="31">
        <f>AC64</f>
        <v>1100597.6073776518</v>
      </c>
      <c r="AD84" s="31">
        <f>AD64</f>
        <v>1186895.1348922302</v>
      </c>
      <c r="AE84" s="31">
        <f>AE64</f>
        <v>1285501.7532159162</v>
      </c>
      <c r="AF84" s="31">
        <f>AF64</f>
        <v>1403991.8295845422</v>
      </c>
      <c r="AG84" s="31">
        <f>AG64</f>
        <v>1540783.6372909073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-258409.54356045023</v>
      </c>
      <c r="K87" s="179">
        <f t="shared" si="16"/>
        <v>13096.089631447976</v>
      </c>
      <c r="L87" s="179">
        <f t="shared" si="16"/>
        <v>31752.577371193445</v>
      </c>
      <c r="M87" s="179">
        <f t="shared" si="16"/>
        <v>50921.816628695582</v>
      </c>
      <c r="N87" s="179">
        <f t="shared" si="16"/>
        <v>72669.334471538605</v>
      </c>
      <c r="O87" s="179">
        <f t="shared" si="16"/>
        <v>98278.764605876408</v>
      </c>
      <c r="P87" s="179">
        <f t="shared" si="16"/>
        <v>126801.4025483877</v>
      </c>
      <c r="Q87" s="179">
        <f t="shared" si="16"/>
        <v>152525.48632824048</v>
      </c>
      <c r="R87" s="179">
        <f t="shared" si="16"/>
        <v>176873.1021060982</v>
      </c>
      <c r="S87" s="179">
        <f t="shared" si="16"/>
        <v>203701.42526752176</v>
      </c>
      <c r="T87" s="179">
        <f t="shared" si="16"/>
        <v>233341.52808861015</v>
      </c>
      <c r="U87" s="179">
        <f t="shared" si="16"/>
        <v>266165.69729207153</v>
      </c>
      <c r="V87" s="179">
        <f t="shared" si="16"/>
        <v>302610.96733652183</v>
      </c>
      <c r="W87" s="179">
        <f t="shared" si="16"/>
        <v>343202.50240710424</v>
      </c>
      <c r="X87" s="179">
        <f t="shared" si="16"/>
        <v>388590.13104578888</v>
      </c>
      <c r="Y87" s="179">
        <f t="shared" si="16"/>
        <v>439584.22031150956</v>
      </c>
      <c r="Z87" s="179">
        <f t="shared" si="16"/>
        <v>497209.05823301396</v>
      </c>
      <c r="AA87" s="179">
        <f t="shared" si="16"/>
        <v>562788.09474857606</v>
      </c>
      <c r="AB87" s="179">
        <f t="shared" si="16"/>
        <v>636080.69177009223</v>
      </c>
      <c r="AC87" s="179">
        <f>SUM(AC82:AC86)</f>
        <v>712983.29203697655</v>
      </c>
      <c r="AD87" s="179">
        <f>SUM(AD82:AD86)</f>
        <v>799280.81955155486</v>
      </c>
      <c r="AE87" s="179">
        <f>SUM(AE82:AE86)</f>
        <v>897887.43787524092</v>
      </c>
      <c r="AF87" s="179">
        <f>SUM(AF82:AF86)</f>
        <v>1016377.5142438669</v>
      </c>
      <c r="AG87" s="179">
        <f>SUM(AG82:AG86)</f>
        <v>1153169.3219502321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-258409.54356045023</v>
      </c>
      <c r="K106" s="31">
        <f t="shared" si="17"/>
        <v>13096.089631447976</v>
      </c>
      <c r="L106" s="31">
        <f t="shared" si="17"/>
        <v>31752.577371193445</v>
      </c>
      <c r="M106" s="31">
        <f t="shared" si="17"/>
        <v>50921.816628695582</v>
      </c>
      <c r="N106" s="31">
        <f t="shared" si="17"/>
        <v>72669.334471538605</v>
      </c>
      <c r="O106" s="31">
        <f t="shared" si="17"/>
        <v>98278.764605876408</v>
      </c>
      <c r="P106" s="31">
        <f t="shared" si="17"/>
        <v>126801.4025483877</v>
      </c>
      <c r="Q106" s="31">
        <f t="shared" si="17"/>
        <v>152525.48632824048</v>
      </c>
      <c r="R106" s="31">
        <f t="shared" si="17"/>
        <v>176873.1021060982</v>
      </c>
      <c r="S106" s="31">
        <f t="shared" si="17"/>
        <v>203701.42526752176</v>
      </c>
      <c r="T106" s="31">
        <f t="shared" si="17"/>
        <v>233341.52808861015</v>
      </c>
      <c r="U106" s="31">
        <f t="shared" si="17"/>
        <v>266165.69729207153</v>
      </c>
      <c r="V106" s="31">
        <f t="shared" si="17"/>
        <v>302610.96733652183</v>
      </c>
      <c r="W106" s="31">
        <f t="shared" si="17"/>
        <v>343202.50240710424</v>
      </c>
      <c r="X106" s="31">
        <f t="shared" si="17"/>
        <v>388590.13104578888</v>
      </c>
      <c r="Y106" s="31">
        <f t="shared" si="17"/>
        <v>439584.22031150956</v>
      </c>
      <c r="Z106" s="31">
        <f t="shared" si="17"/>
        <v>497209.05823301396</v>
      </c>
      <c r="AA106" s="31">
        <f t="shared" si="17"/>
        <v>562788.09474857606</v>
      </c>
      <c r="AB106" s="31">
        <f t="shared" si="17"/>
        <v>636080.69177009223</v>
      </c>
      <c r="AC106" s="31">
        <f t="shared" si="17"/>
        <v>712983.29203697655</v>
      </c>
      <c r="AD106" s="31">
        <f t="shared" si="17"/>
        <v>799280.81955155486</v>
      </c>
      <c r="AE106" s="31">
        <f t="shared" si="17"/>
        <v>897887.43787524092</v>
      </c>
      <c r="AF106" s="31">
        <f t="shared" si="17"/>
        <v>1016377.5142438669</v>
      </c>
      <c r="AG106" s="31">
        <f t="shared" si="17"/>
        <v>1153169.3219502321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-258409.54356045023</v>
      </c>
      <c r="K107" s="31">
        <f t="shared" si="18"/>
        <v>-387614.3153406753</v>
      </c>
      <c r="L107" s="31">
        <f t="shared" si="18"/>
        <v>-387614.3153406753</v>
      </c>
      <c r="M107" s="31">
        <f t="shared" si="18"/>
        <v>-387614.3153406753</v>
      </c>
      <c r="N107" s="31">
        <f t="shared" si="18"/>
        <v>-387614.3153406753</v>
      </c>
      <c r="O107" s="31">
        <f t="shared" si="18"/>
        <v>-387614.3153406753</v>
      </c>
      <c r="P107" s="31">
        <f t="shared" si="18"/>
        <v>-387614.3153406753</v>
      </c>
      <c r="Q107" s="31">
        <f t="shared" si="18"/>
        <v>-387614.3153406753</v>
      </c>
      <c r="R107" s="31">
        <f t="shared" si="18"/>
        <v>-387614.3153406753</v>
      </c>
      <c r="S107" s="31">
        <f t="shared" si="18"/>
        <v>-387614.3153406753</v>
      </c>
      <c r="T107" s="31">
        <f t="shared" si="18"/>
        <v>-387614.3153406753</v>
      </c>
      <c r="U107" s="31">
        <f t="shared" si="18"/>
        <v>-387614.3153406753</v>
      </c>
      <c r="V107" s="31">
        <f t="shared" si="18"/>
        <v>-387614.3153406753</v>
      </c>
      <c r="W107" s="31">
        <f t="shared" si="18"/>
        <v>-387614.3153406753</v>
      </c>
      <c r="X107" s="31">
        <f t="shared" si="18"/>
        <v>-387614.3153406753</v>
      </c>
      <c r="Y107" s="31">
        <f t="shared" si="18"/>
        <v>-387614.3153406753</v>
      </c>
      <c r="Z107" s="31">
        <f t="shared" si="18"/>
        <v>-387614.3153406753</v>
      </c>
      <c r="AA107" s="31">
        <f t="shared" si="18"/>
        <v>-387614.3153406753</v>
      </c>
      <c r="AB107" s="31">
        <f t="shared" si="18"/>
        <v>-387614.3153406753</v>
      </c>
      <c r="AC107" s="31">
        <f t="shared" si="18"/>
        <v>-387614.3153406753</v>
      </c>
      <c r="AD107" s="31">
        <f t="shared" si="18"/>
        <v>-387614.3153406753</v>
      </c>
      <c r="AE107" s="31">
        <f t="shared" si="18"/>
        <v>-387614.3153406753</v>
      </c>
      <c r="AF107" s="31">
        <f t="shared" si="18"/>
        <v>-387614.3153406753</v>
      </c>
      <c r="AG107" s="31">
        <f t="shared" si="18"/>
        <v>-387614.3153406753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400710.40497212327</v>
      </c>
      <c r="L108" s="31">
        <f t="shared" si="19"/>
        <v>419366.89271186874</v>
      </c>
      <c r="M108" s="31">
        <f t="shared" si="19"/>
        <v>438536.13196937088</v>
      </c>
      <c r="N108" s="31">
        <f t="shared" si="19"/>
        <v>460283.6498122139</v>
      </c>
      <c r="O108" s="31">
        <f t="shared" si="19"/>
        <v>485893.0799465517</v>
      </c>
      <c r="P108" s="31">
        <f t="shared" si="19"/>
        <v>514415.717889063</v>
      </c>
      <c r="Q108" s="31">
        <f t="shared" si="19"/>
        <v>540139.80166891578</v>
      </c>
      <c r="R108" s="31">
        <f t="shared" si="19"/>
        <v>564487.4174467735</v>
      </c>
      <c r="S108" s="31">
        <f t="shared" si="19"/>
        <v>591315.74060819705</v>
      </c>
      <c r="T108" s="31">
        <f t="shared" si="19"/>
        <v>620955.84342928545</v>
      </c>
      <c r="U108" s="31">
        <f t="shared" si="19"/>
        <v>653780.01263274683</v>
      </c>
      <c r="V108" s="31">
        <f t="shared" si="19"/>
        <v>690225.28267719713</v>
      </c>
      <c r="W108" s="31">
        <f t="shared" si="19"/>
        <v>730816.81774777954</v>
      </c>
      <c r="X108" s="31">
        <f t="shared" si="19"/>
        <v>776204.44638646417</v>
      </c>
      <c r="Y108" s="31">
        <f t="shared" si="19"/>
        <v>827198.53565218486</v>
      </c>
      <c r="Z108" s="31">
        <f t="shared" si="19"/>
        <v>884823.37357368926</v>
      </c>
      <c r="AA108" s="31">
        <f t="shared" si="19"/>
        <v>950402.41008925135</v>
      </c>
      <c r="AB108" s="31">
        <f t="shared" si="19"/>
        <v>1023695.0071107675</v>
      </c>
      <c r="AC108" s="31">
        <f t="shared" si="19"/>
        <v>1100597.6073776518</v>
      </c>
      <c r="AD108" s="31">
        <f t="shared" si="19"/>
        <v>1186895.1348922302</v>
      </c>
      <c r="AE108" s="31">
        <f t="shared" si="19"/>
        <v>1285501.7532159162</v>
      </c>
      <c r="AF108" s="31">
        <f t="shared" si="19"/>
        <v>1403991.8295845422</v>
      </c>
      <c r="AG108" s="31">
        <f t="shared" si="19"/>
        <v>1540783.6372909073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-284250.49791649525</v>
      </c>
      <c r="K110" s="31" cm="1">
        <f t="array" ref="K110">K$106+IF($C110&lt;&gt;0,SUMPRODUCT((K$107:K$108)*TRANSPOSE(($D110:$E110))),0)</f>
        <v>-25665.341902619555</v>
      </c>
      <c r="L110" s="31" cm="1">
        <f t="array" ref="L110">L$106+IF($C110&lt;&gt;0,SUMPRODUCT((L$107:L$108)*TRANSPOSE(($D110:$E110))),0)</f>
        <v>-7008.8541628740859</v>
      </c>
      <c r="M110" s="31" cm="1">
        <f t="array" ref="M110">M$106+IF($C110&lt;&gt;0,SUMPRODUCT((M$107:M$108)*TRANSPOSE(($D110:$E110))),0)</f>
        <v>12160.385094628051</v>
      </c>
      <c r="N110" s="31" cm="1">
        <f t="array" ref="N110">N$106+IF($C110&lt;&gt;0,SUMPRODUCT((N$107:N$108)*TRANSPOSE(($D110:$E110))),0)</f>
        <v>33907.902937471074</v>
      </c>
      <c r="O110" s="31" cm="1">
        <f t="array" ref="O110">O$106+IF($C110&lt;&gt;0,SUMPRODUCT((O$107:O$108)*TRANSPOSE(($D110:$E110))),0)</f>
        <v>59517.333071808876</v>
      </c>
      <c r="P110" s="31" cm="1">
        <f t="array" ref="P110">P$106+IF($C110&lt;&gt;0,SUMPRODUCT((P$107:P$108)*TRANSPOSE(($D110:$E110))),0)</f>
        <v>88039.971014320181</v>
      </c>
      <c r="Q110" s="31" cm="1">
        <f t="array" ref="Q110">Q$106+IF($C110&lt;&gt;0,SUMPRODUCT((Q$107:Q$108)*TRANSPOSE(($D110:$E110))),0)</f>
        <v>113764.05479417296</v>
      </c>
      <c r="R110" s="31" cm="1">
        <f t="array" ref="R110">R$106+IF($C110&lt;&gt;0,SUMPRODUCT((R$107:R$108)*TRANSPOSE(($D110:$E110))),0)</f>
        <v>138111.67057203068</v>
      </c>
      <c r="S110" s="31" cm="1">
        <f t="array" ref="S110">S$106+IF($C110&lt;&gt;0,SUMPRODUCT((S$107:S$108)*TRANSPOSE(($D110:$E110))),0)</f>
        <v>164939.99373345423</v>
      </c>
      <c r="T110" s="31" cm="1">
        <f t="array" ref="T110">T$106+IF($C110&lt;&gt;0,SUMPRODUCT((T$107:T$108)*TRANSPOSE(($D110:$E110))),0)</f>
        <v>194580.09655454263</v>
      </c>
      <c r="U110" s="31" cm="1">
        <f t="array" ref="U110">U$106+IF($C110&lt;&gt;0,SUMPRODUCT((U$107:U$108)*TRANSPOSE(($D110:$E110))),0)</f>
        <v>227404.26575800401</v>
      </c>
      <c r="V110" s="31" cm="1">
        <f t="array" ref="V110">V$106+IF($C110&lt;&gt;0,SUMPRODUCT((V$107:V$108)*TRANSPOSE(($D110:$E110))),0)</f>
        <v>263849.53580245428</v>
      </c>
      <c r="W110" s="31" cm="1">
        <f t="array" ref="W110">W$106+IF($C110&lt;&gt;0,SUMPRODUCT((W$107:W$108)*TRANSPOSE(($D110:$E110))),0)</f>
        <v>304441.07087303669</v>
      </c>
      <c r="X110" s="31" cm="1">
        <f t="array" ref="X110">X$106+IF($C110&lt;&gt;0,SUMPRODUCT((X$107:X$108)*TRANSPOSE(($D110:$E110))),0)</f>
        <v>349828.69951172132</v>
      </c>
      <c r="Y110" s="31" cm="1">
        <f t="array" ref="Y110">Y$106+IF($C110&lt;&gt;0,SUMPRODUCT((Y$107:Y$108)*TRANSPOSE(($D110:$E110))),0)</f>
        <v>400822.78877744201</v>
      </c>
      <c r="Z110" s="31" cm="1">
        <f t="array" ref="Z110">Z$106+IF($C110&lt;&gt;0,SUMPRODUCT((Z$107:Z$108)*TRANSPOSE(($D110:$E110))),0)</f>
        <v>458447.62669894641</v>
      </c>
      <c r="AA110" s="31" cm="1">
        <f t="array" ref="AA110">AA$106+IF($C110&lt;&gt;0,SUMPRODUCT((AA$107:AA$108)*TRANSPOSE(($D110:$E110))),0)</f>
        <v>524026.6632145085</v>
      </c>
      <c r="AB110" s="31" cm="1">
        <f t="array" ref="AB110">AB$106+IF($C110&lt;&gt;0,SUMPRODUCT((AB$107:AB$108)*TRANSPOSE(($D110:$E110))),0)</f>
        <v>597319.26023602474</v>
      </c>
      <c r="AC110" s="31" cm="1">
        <f t="array" ref="AC110">AC$106+IF($C110&lt;&gt;0,SUMPRODUCT((AC$107:AC$108)*TRANSPOSE(($D110:$E110))),0)</f>
        <v>674221.86050290905</v>
      </c>
      <c r="AD110" s="31" cm="1">
        <f t="array" ref="AD110">AD$106+IF($C110&lt;&gt;0,SUMPRODUCT((AD$107:AD$108)*TRANSPOSE(($D110:$E110))),0)</f>
        <v>760519.38801748736</v>
      </c>
      <c r="AE110" s="31" cm="1">
        <f t="array" ref="AE110">AE$106+IF($C110&lt;&gt;0,SUMPRODUCT((AE$107:AE$108)*TRANSPOSE(($D110:$E110))),0)</f>
        <v>859126.00634117343</v>
      </c>
      <c r="AF110" s="31" cm="1">
        <f t="array" ref="AF110">AF$106+IF($C110&lt;&gt;0,SUMPRODUCT((AF$107:AF$108)*TRANSPOSE(($D110:$E110))),0)</f>
        <v>977616.0827097994</v>
      </c>
      <c r="AG110" s="31" cm="1">
        <f t="array" ref="AG110">AG$106+IF($C110&lt;&gt;0,SUMPRODUCT((AG$107:AG$108)*TRANSPOSE(($D110:$E110))),0)</f>
        <v>1114407.8904161646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-232568.5892044052</v>
      </c>
      <c r="K111" s="31" cm="1">
        <f t="array" ref="K111">K$106+IF($C111&lt;&gt;0,SUMPRODUCT((K$107:K$108)*TRANSPOSE(($D111:$E111))),0)</f>
        <v>51857.521165515507</v>
      </c>
      <c r="L111" s="31" cm="1">
        <f t="array" ref="L111">L$106+IF($C111&lt;&gt;0,SUMPRODUCT((L$107:L$108)*TRANSPOSE(($D111:$E111))),0)</f>
        <v>70514.008905260969</v>
      </c>
      <c r="M111" s="31" cm="1">
        <f t="array" ref="M111">M$106+IF($C111&lt;&gt;0,SUMPRODUCT((M$107:M$108)*TRANSPOSE(($D111:$E111))),0)</f>
        <v>89683.248162763106</v>
      </c>
      <c r="N111" s="31" cm="1">
        <f t="array" ref="N111">N$106+IF($C111&lt;&gt;0,SUMPRODUCT((N$107:N$108)*TRANSPOSE(($D111:$E111))),0)</f>
        <v>111430.76600560613</v>
      </c>
      <c r="O111" s="31" cm="1">
        <f t="array" ref="O111">O$106+IF($C111&lt;&gt;0,SUMPRODUCT((O$107:O$108)*TRANSPOSE(($D111:$E111))),0)</f>
        <v>137040.19613994393</v>
      </c>
      <c r="P111" s="31" cm="1">
        <f t="array" ref="P111">P$106+IF($C111&lt;&gt;0,SUMPRODUCT((P$107:P$108)*TRANSPOSE(($D111:$E111))),0)</f>
        <v>165562.83408245523</v>
      </c>
      <c r="Q111" s="31" cm="1">
        <f t="array" ref="Q111">Q$106+IF($C111&lt;&gt;0,SUMPRODUCT((Q$107:Q$108)*TRANSPOSE(($D111:$E111))),0)</f>
        <v>191286.91786230801</v>
      </c>
      <c r="R111" s="31" cm="1">
        <f t="array" ref="R111">R$106+IF($C111&lt;&gt;0,SUMPRODUCT((R$107:R$108)*TRANSPOSE(($D111:$E111))),0)</f>
        <v>215634.53364016573</v>
      </c>
      <c r="S111" s="31" cm="1">
        <f t="array" ref="S111">S$106+IF($C111&lt;&gt;0,SUMPRODUCT((S$107:S$108)*TRANSPOSE(($D111:$E111))),0)</f>
        <v>242462.85680158928</v>
      </c>
      <c r="T111" s="31" cm="1">
        <f t="array" ref="T111">T$106+IF($C111&lt;&gt;0,SUMPRODUCT((T$107:T$108)*TRANSPOSE(($D111:$E111))),0)</f>
        <v>272102.95962267771</v>
      </c>
      <c r="U111" s="31" cm="1">
        <f t="array" ref="U111">U$106+IF($C111&lt;&gt;0,SUMPRODUCT((U$107:U$108)*TRANSPOSE(($D111:$E111))),0)</f>
        <v>304927.12882613909</v>
      </c>
      <c r="V111" s="31" cm="1">
        <f t="array" ref="V111">V$106+IF($C111&lt;&gt;0,SUMPRODUCT((V$107:V$108)*TRANSPOSE(($D111:$E111))),0)</f>
        <v>341372.39887058939</v>
      </c>
      <c r="W111" s="31" cm="1">
        <f t="array" ref="W111">W$106+IF($C111&lt;&gt;0,SUMPRODUCT((W$107:W$108)*TRANSPOSE(($D111:$E111))),0)</f>
        <v>381963.9339411718</v>
      </c>
      <c r="X111" s="31" cm="1">
        <f t="array" ref="X111">X$106+IF($C111&lt;&gt;0,SUMPRODUCT((X$107:X$108)*TRANSPOSE(($D111:$E111))),0)</f>
        <v>427351.56257985643</v>
      </c>
      <c r="Y111" s="31" cm="1">
        <f t="array" ref="Y111">Y$106+IF($C111&lt;&gt;0,SUMPRODUCT((Y$107:Y$108)*TRANSPOSE(($D111:$E111))),0)</f>
        <v>478345.65184557711</v>
      </c>
      <c r="Z111" s="31" cm="1">
        <f t="array" ref="Z111">Z$106+IF($C111&lt;&gt;0,SUMPRODUCT((Z$107:Z$108)*TRANSPOSE(($D111:$E111))),0)</f>
        <v>535970.48976708145</v>
      </c>
      <c r="AA111" s="31" cm="1">
        <f t="array" ref="AA111">AA$106+IF($C111&lt;&gt;0,SUMPRODUCT((AA$107:AA$108)*TRANSPOSE(($D111:$E111))),0)</f>
        <v>601549.52628264355</v>
      </c>
      <c r="AB111" s="31" cm="1">
        <f t="array" ref="AB111">AB$106+IF($C111&lt;&gt;0,SUMPRODUCT((AB$107:AB$108)*TRANSPOSE(($D111:$E111))),0)</f>
        <v>674842.12330415973</v>
      </c>
      <c r="AC111" s="31" cm="1">
        <f t="array" ref="AC111">AC$106+IF($C111&lt;&gt;0,SUMPRODUCT((AC$107:AC$108)*TRANSPOSE(($D111:$E111))),0)</f>
        <v>751744.72357104404</v>
      </c>
      <c r="AD111" s="31" cm="1">
        <f t="array" ref="AD111">AD$106+IF($C111&lt;&gt;0,SUMPRODUCT((AD$107:AD$108)*TRANSPOSE(($D111:$E111))),0)</f>
        <v>838042.25108562235</v>
      </c>
      <c r="AE111" s="31" cm="1">
        <f t="array" ref="AE111">AE$106+IF($C111&lt;&gt;0,SUMPRODUCT((AE$107:AE$108)*TRANSPOSE(($D111:$E111))),0)</f>
        <v>936648.86940930842</v>
      </c>
      <c r="AF111" s="31" cm="1">
        <f t="array" ref="AF111">AF$106+IF($C111&lt;&gt;0,SUMPRODUCT((AF$107:AF$108)*TRANSPOSE(($D111:$E111))),0)</f>
        <v>1055138.9457779345</v>
      </c>
      <c r="AG111" s="31" cm="1">
        <f t="array" ref="AG111">AG$106+IF($C111&lt;&gt;0,SUMPRODUCT((AG$107:AG$108)*TRANSPOSE(($D111:$E111))),0)</f>
        <v>1191930.7534842996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-258409.54356045023</v>
      </c>
      <c r="K112" s="31" cm="1">
        <f t="array" ref="K112">K$106+IF($C112&lt;&gt;0,SUMPRODUCT((K$107:K$108)*TRANSPOSE(($D112:$E112))),0)</f>
        <v>53167.130128660305</v>
      </c>
      <c r="L112" s="31" cm="1">
        <f t="array" ref="L112">L$106+IF($C112&lt;&gt;0,SUMPRODUCT((L$107:L$108)*TRANSPOSE(($D112:$E112))),0)</f>
        <v>73689.266642380331</v>
      </c>
      <c r="M112" s="31" cm="1">
        <f t="array" ref="M112">M$106+IF($C112&lt;&gt;0,SUMPRODUCT((M$107:M$108)*TRANSPOSE(($D112:$E112))),0)</f>
        <v>94775.429825632673</v>
      </c>
      <c r="N112" s="31" cm="1">
        <f t="array" ref="N112">N$106+IF($C112&lt;&gt;0,SUMPRODUCT((N$107:N$108)*TRANSPOSE(($D112:$E112))),0)</f>
        <v>118697.69945275999</v>
      </c>
      <c r="O112" s="31" cm="1">
        <f t="array" ref="O112">O$106+IF($C112&lt;&gt;0,SUMPRODUCT((O$107:O$108)*TRANSPOSE(($D112:$E112))),0)</f>
        <v>146868.07260053157</v>
      </c>
      <c r="P112" s="31" cm="1">
        <f t="array" ref="P112">P$106+IF($C112&lt;&gt;0,SUMPRODUCT((P$107:P$108)*TRANSPOSE(($D112:$E112))),0)</f>
        <v>178242.974337294</v>
      </c>
      <c r="Q112" s="31" cm="1">
        <f t="array" ref="Q112">Q$106+IF($C112&lt;&gt;0,SUMPRODUCT((Q$107:Q$108)*TRANSPOSE(($D112:$E112))),0)</f>
        <v>206539.46649513207</v>
      </c>
      <c r="R112" s="31" cm="1">
        <f t="array" ref="R112">R$106+IF($C112&lt;&gt;0,SUMPRODUCT((R$107:R$108)*TRANSPOSE(($D112:$E112))),0)</f>
        <v>233321.84385077556</v>
      </c>
      <c r="S112" s="31" cm="1">
        <f t="array" ref="S112">S$106+IF($C112&lt;&gt;0,SUMPRODUCT((S$107:S$108)*TRANSPOSE(($D112:$E112))),0)</f>
        <v>262832.99932834145</v>
      </c>
      <c r="T112" s="31" cm="1">
        <f t="array" ref="T112">T$106+IF($C112&lt;&gt;0,SUMPRODUCT((T$107:T$108)*TRANSPOSE(($D112:$E112))),0)</f>
        <v>295437.1124315387</v>
      </c>
      <c r="U112" s="31" cm="1">
        <f t="array" ref="U112">U$106+IF($C112&lt;&gt;0,SUMPRODUCT((U$107:U$108)*TRANSPOSE(($D112:$E112))),0)</f>
        <v>331543.69855534623</v>
      </c>
      <c r="V112" s="31" cm="1">
        <f t="array" ref="V112">V$106+IF($C112&lt;&gt;0,SUMPRODUCT((V$107:V$108)*TRANSPOSE(($D112:$E112))),0)</f>
        <v>371633.49560424156</v>
      </c>
      <c r="W112" s="31" cm="1">
        <f t="array" ref="W112">W$106+IF($C112&lt;&gt;0,SUMPRODUCT((W$107:W$108)*TRANSPOSE(($D112:$E112))),0)</f>
        <v>416284.18418188218</v>
      </c>
      <c r="X112" s="31" cm="1">
        <f t="array" ref="X112">X$106+IF($C112&lt;&gt;0,SUMPRODUCT((X$107:X$108)*TRANSPOSE(($D112:$E112))),0)</f>
        <v>466210.57568443532</v>
      </c>
      <c r="Y112" s="31" cm="1">
        <f t="array" ref="Y112">Y$106+IF($C112&lt;&gt;0,SUMPRODUCT((Y$107:Y$108)*TRANSPOSE(($D112:$E112))),0)</f>
        <v>522304.07387672807</v>
      </c>
      <c r="Z112" s="31" cm="1">
        <f t="array" ref="Z112">Z$106+IF($C112&lt;&gt;0,SUMPRODUCT((Z$107:Z$108)*TRANSPOSE(($D112:$E112))),0)</f>
        <v>585691.39559038286</v>
      </c>
      <c r="AA112" s="31" cm="1">
        <f t="array" ref="AA112">AA$106+IF($C112&lt;&gt;0,SUMPRODUCT((AA$107:AA$108)*TRANSPOSE(($D112:$E112))),0)</f>
        <v>657828.33575750119</v>
      </c>
      <c r="AB112" s="31" cm="1">
        <f t="array" ref="AB112">AB$106+IF($C112&lt;&gt;0,SUMPRODUCT((AB$107:AB$108)*TRANSPOSE(($D112:$E112))),0)</f>
        <v>738450.19248116901</v>
      </c>
      <c r="AC112" s="31" cm="1">
        <f t="array" ref="AC112">AC$106+IF($C112&lt;&gt;0,SUMPRODUCT((AC$107:AC$108)*TRANSPOSE(($D112:$E112))),0)</f>
        <v>823043.05277474178</v>
      </c>
      <c r="AD112" s="31" cm="1">
        <f t="array" ref="AD112">AD$106+IF($C112&lt;&gt;0,SUMPRODUCT((AD$107:AD$108)*TRANSPOSE(($D112:$E112))),0)</f>
        <v>917970.33304077783</v>
      </c>
      <c r="AE112" s="31" cm="1">
        <f t="array" ref="AE112">AE$106+IF($C112&lt;&gt;0,SUMPRODUCT((AE$107:AE$108)*TRANSPOSE(($D112:$E112))),0)</f>
        <v>1026437.6131968326</v>
      </c>
      <c r="AF112" s="31" cm="1">
        <f t="array" ref="AF112">AF$106+IF($C112&lt;&gt;0,SUMPRODUCT((AF$107:AF$108)*TRANSPOSE(($D112:$E112))),0)</f>
        <v>1156776.6972023211</v>
      </c>
      <c r="AG112" s="31" cm="1">
        <f t="array" ref="AG112">AG$106+IF($C112&lt;&gt;0,SUMPRODUCT((AG$107:AG$108)*TRANSPOSE(($D112:$E112))),0)</f>
        <v>1307247.6856793228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-258409.54356045023</v>
      </c>
      <c r="K113" s="31" cm="1">
        <f t="array" ref="K113">K$106+IF($C113&lt;&gt;0,SUMPRODUCT((K$107:K$108)*TRANSPOSE(($D113:$E113))),0)</f>
        <v>-26974.950865764353</v>
      </c>
      <c r="L113" s="31" cm="1">
        <f t="array" ref="L113">L$106+IF($C113&lt;&gt;0,SUMPRODUCT((L$107:L$108)*TRANSPOSE(($D113:$E113))),0)</f>
        <v>-10184.111899993433</v>
      </c>
      <c r="M113" s="31" cm="1">
        <f t="array" ref="M113">M$106+IF($C113&lt;&gt;0,SUMPRODUCT((M$107:M$108)*TRANSPOSE(($D113:$E113))),0)</f>
        <v>7068.2034317584912</v>
      </c>
      <c r="N113" s="31" cm="1">
        <f t="array" ref="N113">N$106+IF($C113&lt;&gt;0,SUMPRODUCT((N$107:N$108)*TRANSPOSE(($D113:$E113))),0)</f>
        <v>26640.969490317213</v>
      </c>
      <c r="O113" s="31" cm="1">
        <f t="array" ref="O113">O$106+IF($C113&lt;&gt;0,SUMPRODUCT((O$107:O$108)*TRANSPOSE(($D113:$E113))),0)</f>
        <v>49689.456611221234</v>
      </c>
      <c r="P113" s="31" cm="1">
        <f t="array" ref="P113">P$106+IF($C113&lt;&gt;0,SUMPRODUCT((P$107:P$108)*TRANSPOSE(($D113:$E113))),0)</f>
        <v>75359.83075948141</v>
      </c>
      <c r="Q113" s="31" cm="1">
        <f t="array" ref="Q113">Q$106+IF($C113&lt;&gt;0,SUMPRODUCT((Q$107:Q$108)*TRANSPOSE(($D113:$E113))),0)</f>
        <v>98511.506161348894</v>
      </c>
      <c r="R113" s="31" cm="1">
        <f t="array" ref="R113">R$106+IF($C113&lt;&gt;0,SUMPRODUCT((R$107:R$108)*TRANSPOSE(($D113:$E113))),0)</f>
        <v>120424.36036142084</v>
      </c>
      <c r="S113" s="31" cm="1">
        <f t="array" ref="S113">S$106+IF($C113&lt;&gt;0,SUMPRODUCT((S$107:S$108)*TRANSPOSE(($D113:$E113))),0)</f>
        <v>144569.85120670206</v>
      </c>
      <c r="T113" s="31" cm="1">
        <f t="array" ref="T113">T$106+IF($C113&lt;&gt;0,SUMPRODUCT((T$107:T$108)*TRANSPOSE(($D113:$E113))),0)</f>
        <v>171245.94374568161</v>
      </c>
      <c r="U113" s="31" cm="1">
        <f t="array" ref="U113">U$106+IF($C113&lt;&gt;0,SUMPRODUCT((U$107:U$108)*TRANSPOSE(($D113:$E113))),0)</f>
        <v>200787.69602879684</v>
      </c>
      <c r="V113" s="31" cm="1">
        <f t="array" ref="V113">V$106+IF($C113&lt;&gt;0,SUMPRODUCT((V$107:V$108)*TRANSPOSE(($D113:$E113))),0)</f>
        <v>233588.43906880211</v>
      </c>
      <c r="W113" s="31" cm="1">
        <f t="array" ref="W113">W$106+IF($C113&lt;&gt;0,SUMPRODUCT((W$107:W$108)*TRANSPOSE(($D113:$E113))),0)</f>
        <v>270120.8206323263</v>
      </c>
      <c r="X113" s="31" cm="1">
        <f t="array" ref="X113">X$106+IF($C113&lt;&gt;0,SUMPRODUCT((X$107:X$108)*TRANSPOSE(($D113:$E113))),0)</f>
        <v>310969.68640714244</v>
      </c>
      <c r="Y113" s="31" cm="1">
        <f t="array" ref="Y113">Y$106+IF($C113&lt;&gt;0,SUMPRODUCT((Y$107:Y$108)*TRANSPOSE(($D113:$E113))),0)</f>
        <v>356864.36674629105</v>
      </c>
      <c r="Z113" s="31" cm="1">
        <f t="array" ref="Z113">Z$106+IF($C113&lt;&gt;0,SUMPRODUCT((Z$107:Z$108)*TRANSPOSE(($D113:$E113))),0)</f>
        <v>408726.72087564506</v>
      </c>
      <c r="AA113" s="31" cm="1">
        <f t="array" ref="AA113">AA$106+IF($C113&lt;&gt;0,SUMPRODUCT((AA$107:AA$108)*TRANSPOSE(($D113:$E113))),0)</f>
        <v>467747.85373965092</v>
      </c>
      <c r="AB113" s="31" cm="1">
        <f t="array" ref="AB113">AB$106+IF($C113&lt;&gt;0,SUMPRODUCT((AB$107:AB$108)*TRANSPOSE(($D113:$E113))),0)</f>
        <v>533711.19105901546</v>
      </c>
      <c r="AC113" s="31" cm="1">
        <f t="array" ref="AC113">AC$106+IF($C113&lt;&gt;0,SUMPRODUCT((AC$107:AC$108)*TRANSPOSE(($D113:$E113))),0)</f>
        <v>602923.53129921132</v>
      </c>
      <c r="AD113" s="31" cm="1">
        <f t="array" ref="AD113">AD$106+IF($C113&lt;&gt;0,SUMPRODUCT((AD$107:AD$108)*TRANSPOSE(($D113:$E113))),0)</f>
        <v>680591.30606233189</v>
      </c>
      <c r="AE113" s="31" cm="1">
        <f t="array" ref="AE113">AE$106+IF($C113&lt;&gt;0,SUMPRODUCT((AE$107:AE$108)*TRANSPOSE(($D113:$E113))),0)</f>
        <v>769337.26255364926</v>
      </c>
      <c r="AF113" s="31" cm="1">
        <f t="array" ref="AF113">AF$106+IF($C113&lt;&gt;0,SUMPRODUCT((AF$107:AF$108)*TRANSPOSE(($D113:$E113))),0)</f>
        <v>875978.33128541266</v>
      </c>
      <c r="AG113" s="31" cm="1">
        <f t="array" ref="AG113">AG$106+IF($C113&lt;&gt;0,SUMPRODUCT((AG$107:AG$108)*TRANSPOSE(($D113:$E113))),0)</f>
        <v>999090.95822114137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-284250.49791649525</v>
      </c>
      <c r="K114" s="31" cm="1">
        <f t="array" ref="K114">K$106+IF($C114&lt;&gt;0,SUMPRODUCT((K$107:K$108)*TRANSPOSE(($D114:$E114))),0)</f>
        <v>-65736.382399831884</v>
      </c>
      <c r="L114" s="31" cm="1">
        <f t="array" ref="L114">L$106+IF($C114&lt;&gt;0,SUMPRODUCT((L$107:L$108)*TRANSPOSE(($D114:$E114))),0)</f>
        <v>-48945.543434060965</v>
      </c>
      <c r="M114" s="31" cm="1">
        <f t="array" ref="M114">M$106+IF($C114&lt;&gt;0,SUMPRODUCT((M$107:M$108)*TRANSPOSE(($D114:$E114))),0)</f>
        <v>-31693.228102309047</v>
      </c>
      <c r="N114" s="31" cm="1">
        <f t="array" ref="N114">N$106+IF($C114&lt;&gt;0,SUMPRODUCT((N$107:N$108)*TRANSPOSE(($D114:$E114))),0)</f>
        <v>-12120.462043750318</v>
      </c>
      <c r="O114" s="31" cm="1">
        <f t="array" ref="O114">O$106+IF($C114&lt;&gt;0,SUMPRODUCT((O$107:O$108)*TRANSPOSE(($D114:$E114))),0)</f>
        <v>10928.025077153696</v>
      </c>
      <c r="P114" s="31" cm="1">
        <f t="array" ref="P114">P$106+IF($C114&lt;&gt;0,SUMPRODUCT((P$107:P$108)*TRANSPOSE(($D114:$E114))),0)</f>
        <v>36598.399225413872</v>
      </c>
      <c r="Q114" s="31" cm="1">
        <f t="array" ref="Q114">Q$106+IF($C114&lt;&gt;0,SUMPRODUCT((Q$107:Q$108)*TRANSPOSE(($D114:$E114))),0)</f>
        <v>59750.07462728137</v>
      </c>
      <c r="R114" s="31" cm="1">
        <f t="array" ref="R114">R$106+IF($C114&lt;&gt;0,SUMPRODUCT((R$107:R$108)*TRANSPOSE(($D114:$E114))),0)</f>
        <v>81662.928827353317</v>
      </c>
      <c r="S114" s="31" cm="1">
        <f t="array" ref="S114">S$106+IF($C114&lt;&gt;0,SUMPRODUCT((S$107:S$108)*TRANSPOSE(($D114:$E114))),0)</f>
        <v>105808.41967263451</v>
      </c>
      <c r="T114" s="31" cm="1">
        <f t="array" ref="T114">T$106+IF($C114&lt;&gt;0,SUMPRODUCT((T$107:T$108)*TRANSPOSE(($D114:$E114))),0)</f>
        <v>132484.51221161408</v>
      </c>
      <c r="U114" s="31" cm="1">
        <f t="array" ref="U114">U$106+IF($C114&lt;&gt;0,SUMPRODUCT((U$107:U$108)*TRANSPOSE(($D114:$E114))),0)</f>
        <v>162026.26449472932</v>
      </c>
      <c r="V114" s="31" cm="1">
        <f t="array" ref="V114">V$106+IF($C114&lt;&gt;0,SUMPRODUCT((V$107:V$108)*TRANSPOSE(($D114:$E114))),0)</f>
        <v>194827.00753473458</v>
      </c>
      <c r="W114" s="31" cm="1">
        <f t="array" ref="W114">W$106+IF($C114&lt;&gt;0,SUMPRODUCT((W$107:W$108)*TRANSPOSE(($D114:$E114))),0)</f>
        <v>231359.38909825875</v>
      </c>
      <c r="X114" s="31" cm="1">
        <f t="array" ref="X114">X$106+IF($C114&lt;&gt;0,SUMPRODUCT((X$107:X$108)*TRANSPOSE(($D114:$E114))),0)</f>
        <v>272208.25487307494</v>
      </c>
      <c r="Y114" s="31" cm="1">
        <f t="array" ref="Y114">Y$106+IF($C114&lt;&gt;0,SUMPRODUCT((Y$107:Y$108)*TRANSPOSE(($D114:$E114))),0)</f>
        <v>318102.93521222356</v>
      </c>
      <c r="Z114" s="31" cm="1">
        <f t="array" ref="Z114">Z$106+IF($C114&lt;&gt;0,SUMPRODUCT((Z$107:Z$108)*TRANSPOSE(($D114:$E114))),0)</f>
        <v>369965.2893415775</v>
      </c>
      <c r="AA114" s="31" cm="1">
        <f t="array" ref="AA114">AA$106+IF($C114&lt;&gt;0,SUMPRODUCT((AA$107:AA$108)*TRANSPOSE(($D114:$E114))),0)</f>
        <v>428986.42220558343</v>
      </c>
      <c r="AB114" s="31" cm="1">
        <f t="array" ref="AB114">AB$106+IF($C114&lt;&gt;0,SUMPRODUCT((AB$107:AB$108)*TRANSPOSE(($D114:$E114))),0)</f>
        <v>494949.75952494796</v>
      </c>
      <c r="AC114" s="31" cm="1">
        <f t="array" ref="AC114">AC$106+IF($C114&lt;&gt;0,SUMPRODUCT((AC$107:AC$108)*TRANSPOSE(($D114:$E114))),0)</f>
        <v>564162.09976514382</v>
      </c>
      <c r="AD114" s="31" cm="1">
        <f t="array" ref="AD114">AD$106+IF($C114&lt;&gt;0,SUMPRODUCT((AD$107:AD$108)*TRANSPOSE(($D114:$E114))),0)</f>
        <v>641829.87452826428</v>
      </c>
      <c r="AE114" s="31" cm="1">
        <f t="array" ref="AE114">AE$106+IF($C114&lt;&gt;0,SUMPRODUCT((AE$107:AE$108)*TRANSPOSE(($D114:$E114))),0)</f>
        <v>730575.83101958176</v>
      </c>
      <c r="AF114" s="31" cm="1">
        <f t="array" ref="AF114">AF$106+IF($C114&lt;&gt;0,SUMPRODUCT((AF$107:AF$108)*TRANSPOSE(($D114:$E114))),0)</f>
        <v>837216.89975134516</v>
      </c>
      <c r="AG114" s="31" cm="1">
        <f t="array" ref="AG114">AG$106+IF($C114&lt;&gt;0,SUMPRODUCT((AG$107:AG$108)*TRANSPOSE(($D114:$E114))),0)</f>
        <v>960329.52668707387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-258409.54356045023</v>
      </c>
      <c r="K115" s="31" cm="1">
        <f t="array" ref="K115">K$106+IF($C115&lt;&gt;0,SUMPRODUCT((K$107:K$108)*TRANSPOSE(($D115:$E115))),0)</f>
        <v>13096.089631447976</v>
      </c>
      <c r="L115" s="31" cm="1">
        <f t="array" ref="L115">L$106+IF($C115&lt;&gt;0,SUMPRODUCT((L$107:L$108)*TRANSPOSE(($D115:$E115))),0)</f>
        <v>31752.577371193445</v>
      </c>
      <c r="M115" s="31" cm="1">
        <f t="array" ref="M115">M$106+IF($C115&lt;&gt;0,SUMPRODUCT((M$107:M$108)*TRANSPOSE(($D115:$E115))),0)</f>
        <v>50921.816628695582</v>
      </c>
      <c r="N115" s="31" cm="1">
        <f t="array" ref="N115">N$106+IF($C115&lt;&gt;0,SUMPRODUCT((N$107:N$108)*TRANSPOSE(($D115:$E115))),0)</f>
        <v>72669.334471538605</v>
      </c>
      <c r="O115" s="31" cm="1">
        <f t="array" ref="O115">O$106+IF($C115&lt;&gt;0,SUMPRODUCT((O$107:O$108)*TRANSPOSE(($D115:$E115))),0)</f>
        <v>98278.764605876408</v>
      </c>
      <c r="P115" s="31" cm="1">
        <f t="array" ref="P115">P$106+IF($C115&lt;&gt;0,SUMPRODUCT((P$107:P$108)*TRANSPOSE(($D115:$E115))),0)</f>
        <v>126801.4025483877</v>
      </c>
      <c r="Q115" s="31" cm="1">
        <f t="array" ref="Q115">Q$106+IF($C115&lt;&gt;0,SUMPRODUCT((Q$107:Q$108)*TRANSPOSE(($D115:$E115))),0)</f>
        <v>152525.48632824048</v>
      </c>
      <c r="R115" s="31" cm="1">
        <f t="array" ref="R115">R$106+IF($C115&lt;&gt;0,SUMPRODUCT((R$107:R$108)*TRANSPOSE(($D115:$E115))),0)</f>
        <v>176873.1021060982</v>
      </c>
      <c r="S115" s="31" cm="1">
        <f t="array" ref="S115">S$106+IF($C115&lt;&gt;0,SUMPRODUCT((S$107:S$108)*TRANSPOSE(($D115:$E115))),0)</f>
        <v>203701.42526752176</v>
      </c>
      <c r="T115" s="31" cm="1">
        <f t="array" ref="T115">T$106+IF($C115&lt;&gt;0,SUMPRODUCT((T$107:T$108)*TRANSPOSE(($D115:$E115))),0)</f>
        <v>233341.52808861015</v>
      </c>
      <c r="U115" s="31" cm="1">
        <f t="array" ref="U115">U$106+IF($C115&lt;&gt;0,SUMPRODUCT((U$107:U$108)*TRANSPOSE(($D115:$E115))),0)</f>
        <v>266165.69729207153</v>
      </c>
      <c r="V115" s="31" cm="1">
        <f t="array" ref="V115">V$106+IF($C115&lt;&gt;0,SUMPRODUCT((V$107:V$108)*TRANSPOSE(($D115:$E115))),0)</f>
        <v>302610.96733652183</v>
      </c>
      <c r="W115" s="31" cm="1">
        <f t="array" ref="W115">W$106+IF($C115&lt;&gt;0,SUMPRODUCT((W$107:W$108)*TRANSPOSE(($D115:$E115))),0)</f>
        <v>343202.50240710424</v>
      </c>
      <c r="X115" s="31" cm="1">
        <f t="array" ref="X115">X$106+IF($C115&lt;&gt;0,SUMPRODUCT((X$107:X$108)*TRANSPOSE(($D115:$E115))),0)</f>
        <v>388590.13104578888</v>
      </c>
      <c r="Y115" s="31" cm="1">
        <f t="array" ref="Y115">Y$106+IF($C115&lt;&gt;0,SUMPRODUCT((Y$107:Y$108)*TRANSPOSE(($D115:$E115))),0)</f>
        <v>439584.22031150956</v>
      </c>
      <c r="Z115" s="31" cm="1">
        <f t="array" ref="Z115">Z$106+IF($C115&lt;&gt;0,SUMPRODUCT((Z$107:Z$108)*TRANSPOSE(($D115:$E115))),0)</f>
        <v>497209.05823301396</v>
      </c>
      <c r="AA115" s="31" cm="1">
        <f t="array" ref="AA115">AA$106+IF($C115&lt;&gt;0,SUMPRODUCT((AA$107:AA$108)*TRANSPOSE(($D115:$E115))),0)</f>
        <v>562788.09474857606</v>
      </c>
      <c r="AB115" s="31" cm="1">
        <f t="array" ref="AB115">AB$106+IF($C115&lt;&gt;0,SUMPRODUCT((AB$107:AB$108)*TRANSPOSE(($D115:$E115))),0)</f>
        <v>636080.69177009223</v>
      </c>
      <c r="AC115" s="31" cm="1">
        <f t="array" ref="AC115">AC$106+IF($C115&lt;&gt;0,SUMPRODUCT((AC$107:AC$108)*TRANSPOSE(($D115:$E115))),0)</f>
        <v>712983.29203697655</v>
      </c>
      <c r="AD115" s="31" cm="1">
        <f t="array" ref="AD115">AD$106+IF($C115&lt;&gt;0,SUMPRODUCT((AD$107:AD$108)*TRANSPOSE(($D115:$E115))),0)</f>
        <v>799280.81955155486</v>
      </c>
      <c r="AE115" s="31" cm="1">
        <f t="array" ref="AE115">AE$106+IF($C115&lt;&gt;0,SUMPRODUCT((AE$107:AE$108)*TRANSPOSE(($D115:$E115))),0)</f>
        <v>897887.43787524092</v>
      </c>
      <c r="AF115" s="31" cm="1">
        <f t="array" ref="AF115">AF$106+IF($C115&lt;&gt;0,SUMPRODUCT((AF$107:AF$108)*TRANSPOSE(($D115:$E115))),0)</f>
        <v>1016377.5142438669</v>
      </c>
      <c r="AG115" s="31" cm="1">
        <f t="array" ref="AG115">AG$106+IF($C115&lt;&gt;0,SUMPRODUCT((AG$107:AG$108)*TRANSPOSE(($D115:$E115))),0)</f>
        <v>1153169.3219502321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-258409.54356045023</v>
      </c>
      <c r="K116" s="31" cm="1">
        <f t="array" ref="K116">K$106+IF($C116&lt;&gt;0,SUMPRODUCT((K$107:K$108)*TRANSPOSE(($D116:$E116))),0)</f>
        <v>13096.089631447976</v>
      </c>
      <c r="L116" s="31" cm="1">
        <f t="array" ref="L116">L$106+IF($C116&lt;&gt;0,SUMPRODUCT((L$107:L$108)*TRANSPOSE(($D116:$E116))),0)</f>
        <v>31752.577371193445</v>
      </c>
      <c r="M116" s="31" cm="1">
        <f t="array" ref="M116">M$106+IF($C116&lt;&gt;0,SUMPRODUCT((M$107:M$108)*TRANSPOSE(($D116:$E116))),0)</f>
        <v>50921.816628695582</v>
      </c>
      <c r="N116" s="31" cm="1">
        <f t="array" ref="N116">N$106+IF($C116&lt;&gt;0,SUMPRODUCT((N$107:N$108)*TRANSPOSE(($D116:$E116))),0)</f>
        <v>72669.334471538605</v>
      </c>
      <c r="O116" s="31" cm="1">
        <f t="array" ref="O116">O$106+IF($C116&lt;&gt;0,SUMPRODUCT((O$107:O$108)*TRANSPOSE(($D116:$E116))),0)</f>
        <v>98278.764605876408</v>
      </c>
      <c r="P116" s="31" cm="1">
        <f t="array" ref="P116">P$106+IF($C116&lt;&gt;0,SUMPRODUCT((P$107:P$108)*TRANSPOSE(($D116:$E116))),0)</f>
        <v>126801.4025483877</v>
      </c>
      <c r="Q116" s="31" cm="1">
        <f t="array" ref="Q116">Q$106+IF($C116&lt;&gt;0,SUMPRODUCT((Q$107:Q$108)*TRANSPOSE(($D116:$E116))),0)</f>
        <v>152525.48632824048</v>
      </c>
      <c r="R116" s="31" cm="1">
        <f t="array" ref="R116">R$106+IF($C116&lt;&gt;0,SUMPRODUCT((R$107:R$108)*TRANSPOSE(($D116:$E116))),0)</f>
        <v>176873.1021060982</v>
      </c>
      <c r="S116" s="31" cm="1">
        <f t="array" ref="S116">S$106+IF($C116&lt;&gt;0,SUMPRODUCT((S$107:S$108)*TRANSPOSE(($D116:$E116))),0)</f>
        <v>203701.42526752176</v>
      </c>
      <c r="T116" s="31" cm="1">
        <f t="array" ref="T116">T$106+IF($C116&lt;&gt;0,SUMPRODUCT((T$107:T$108)*TRANSPOSE(($D116:$E116))),0)</f>
        <v>233341.52808861015</v>
      </c>
      <c r="U116" s="31" cm="1">
        <f t="array" ref="U116">U$106+IF($C116&lt;&gt;0,SUMPRODUCT((U$107:U$108)*TRANSPOSE(($D116:$E116))),0)</f>
        <v>266165.69729207153</v>
      </c>
      <c r="V116" s="31" cm="1">
        <f t="array" ref="V116">V$106+IF($C116&lt;&gt;0,SUMPRODUCT((V$107:V$108)*TRANSPOSE(($D116:$E116))),0)</f>
        <v>302610.96733652183</v>
      </c>
      <c r="W116" s="31" cm="1">
        <f t="array" ref="W116">W$106+IF($C116&lt;&gt;0,SUMPRODUCT((W$107:W$108)*TRANSPOSE(($D116:$E116))),0)</f>
        <v>343202.50240710424</v>
      </c>
      <c r="X116" s="31" cm="1">
        <f t="array" ref="X116">X$106+IF($C116&lt;&gt;0,SUMPRODUCT((X$107:X$108)*TRANSPOSE(($D116:$E116))),0)</f>
        <v>388590.13104578888</v>
      </c>
      <c r="Y116" s="31" cm="1">
        <f t="array" ref="Y116">Y$106+IF($C116&lt;&gt;0,SUMPRODUCT((Y$107:Y$108)*TRANSPOSE(($D116:$E116))),0)</f>
        <v>439584.22031150956</v>
      </c>
      <c r="Z116" s="31" cm="1">
        <f t="array" ref="Z116">Z$106+IF($C116&lt;&gt;0,SUMPRODUCT((Z$107:Z$108)*TRANSPOSE(($D116:$E116))),0)</f>
        <v>497209.05823301396</v>
      </c>
      <c r="AA116" s="31" cm="1">
        <f t="array" ref="AA116">AA$106+IF($C116&lt;&gt;0,SUMPRODUCT((AA$107:AA$108)*TRANSPOSE(($D116:$E116))),0)</f>
        <v>562788.09474857606</v>
      </c>
      <c r="AB116" s="31" cm="1">
        <f t="array" ref="AB116">AB$106+IF($C116&lt;&gt;0,SUMPRODUCT((AB$107:AB$108)*TRANSPOSE(($D116:$E116))),0)</f>
        <v>636080.69177009223</v>
      </c>
      <c r="AC116" s="31" cm="1">
        <f t="array" ref="AC116">AC$106+IF($C116&lt;&gt;0,SUMPRODUCT((AC$107:AC$108)*TRANSPOSE(($D116:$E116))),0)</f>
        <v>712983.29203697655</v>
      </c>
      <c r="AD116" s="31" cm="1">
        <f t="array" ref="AD116">AD$106+IF($C116&lt;&gt;0,SUMPRODUCT((AD$107:AD$108)*TRANSPOSE(($D116:$E116))),0)</f>
        <v>799280.81955155486</v>
      </c>
      <c r="AE116" s="31" cm="1">
        <f t="array" ref="AE116">AE$106+IF($C116&lt;&gt;0,SUMPRODUCT((AE$107:AE$108)*TRANSPOSE(($D116:$E116))),0)</f>
        <v>897887.43787524092</v>
      </c>
      <c r="AF116" s="31" cm="1">
        <f t="array" ref="AF116">AF$106+IF($C116&lt;&gt;0,SUMPRODUCT((AF$107:AF$108)*TRANSPOSE(($D116:$E116))),0)</f>
        <v>1016377.5142438669</v>
      </c>
      <c r="AG116" s="31" cm="1">
        <f t="array" ref="AG116">AG$106+IF($C116&lt;&gt;0,SUMPRODUCT((AG$107:AG$108)*TRANSPOSE(($D116:$E116))),0)</f>
        <v>1153169.3219502321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-258409.54356045023</v>
      </c>
      <c r="K117" s="31" cm="1">
        <f t="array" ref="K117">K$106+IF($C117&lt;&gt;0,SUMPRODUCT((K$107:K$108)*TRANSPOSE(($D117:$E117))),0)</f>
        <v>13096.089631447976</v>
      </c>
      <c r="L117" s="31" cm="1">
        <f t="array" ref="L117">L$106+IF($C117&lt;&gt;0,SUMPRODUCT((L$107:L$108)*TRANSPOSE(($D117:$E117))),0)</f>
        <v>31752.577371193445</v>
      </c>
      <c r="M117" s="31" cm="1">
        <f t="array" ref="M117">M$106+IF($C117&lt;&gt;0,SUMPRODUCT((M$107:M$108)*TRANSPOSE(($D117:$E117))),0)</f>
        <v>50921.816628695582</v>
      </c>
      <c r="N117" s="31" cm="1">
        <f t="array" ref="N117">N$106+IF($C117&lt;&gt;0,SUMPRODUCT((N$107:N$108)*TRANSPOSE(($D117:$E117))),0)</f>
        <v>72669.334471538605</v>
      </c>
      <c r="O117" s="31" cm="1">
        <f t="array" ref="O117">O$106+IF($C117&lt;&gt;0,SUMPRODUCT((O$107:O$108)*TRANSPOSE(($D117:$E117))),0)</f>
        <v>98278.764605876408</v>
      </c>
      <c r="P117" s="31" cm="1">
        <f t="array" ref="P117">P$106+IF($C117&lt;&gt;0,SUMPRODUCT((P$107:P$108)*TRANSPOSE(($D117:$E117))),0)</f>
        <v>126801.4025483877</v>
      </c>
      <c r="Q117" s="31" cm="1">
        <f t="array" ref="Q117">Q$106+IF($C117&lt;&gt;0,SUMPRODUCT((Q$107:Q$108)*TRANSPOSE(($D117:$E117))),0)</f>
        <v>152525.48632824048</v>
      </c>
      <c r="R117" s="31" cm="1">
        <f t="array" ref="R117">R$106+IF($C117&lt;&gt;0,SUMPRODUCT((R$107:R$108)*TRANSPOSE(($D117:$E117))),0)</f>
        <v>176873.1021060982</v>
      </c>
      <c r="S117" s="31" cm="1">
        <f t="array" ref="S117">S$106+IF($C117&lt;&gt;0,SUMPRODUCT((S$107:S$108)*TRANSPOSE(($D117:$E117))),0)</f>
        <v>203701.42526752176</v>
      </c>
      <c r="T117" s="31" cm="1">
        <f t="array" ref="T117">T$106+IF($C117&lt;&gt;0,SUMPRODUCT((T$107:T$108)*TRANSPOSE(($D117:$E117))),0)</f>
        <v>233341.52808861015</v>
      </c>
      <c r="U117" s="31" cm="1">
        <f t="array" ref="U117">U$106+IF($C117&lt;&gt;0,SUMPRODUCT((U$107:U$108)*TRANSPOSE(($D117:$E117))),0)</f>
        <v>266165.69729207153</v>
      </c>
      <c r="V117" s="31" cm="1">
        <f t="array" ref="V117">V$106+IF($C117&lt;&gt;0,SUMPRODUCT((V$107:V$108)*TRANSPOSE(($D117:$E117))),0)</f>
        <v>302610.96733652183</v>
      </c>
      <c r="W117" s="31" cm="1">
        <f t="array" ref="W117">W$106+IF($C117&lt;&gt;0,SUMPRODUCT((W$107:W$108)*TRANSPOSE(($D117:$E117))),0)</f>
        <v>343202.50240710424</v>
      </c>
      <c r="X117" s="31" cm="1">
        <f t="array" ref="X117">X$106+IF($C117&lt;&gt;0,SUMPRODUCT((X$107:X$108)*TRANSPOSE(($D117:$E117))),0)</f>
        <v>388590.13104578888</v>
      </c>
      <c r="Y117" s="31" cm="1">
        <f t="array" ref="Y117">Y$106+IF($C117&lt;&gt;0,SUMPRODUCT((Y$107:Y$108)*TRANSPOSE(($D117:$E117))),0)</f>
        <v>439584.22031150956</v>
      </c>
      <c r="Z117" s="31" cm="1">
        <f t="array" ref="Z117">Z$106+IF($C117&lt;&gt;0,SUMPRODUCT((Z$107:Z$108)*TRANSPOSE(($D117:$E117))),0)</f>
        <v>497209.05823301396</v>
      </c>
      <c r="AA117" s="31" cm="1">
        <f t="array" ref="AA117">AA$106+IF($C117&lt;&gt;0,SUMPRODUCT((AA$107:AA$108)*TRANSPOSE(($D117:$E117))),0)</f>
        <v>562788.09474857606</v>
      </c>
      <c r="AB117" s="31" cm="1">
        <f t="array" ref="AB117">AB$106+IF($C117&lt;&gt;0,SUMPRODUCT((AB$107:AB$108)*TRANSPOSE(($D117:$E117))),0)</f>
        <v>636080.69177009223</v>
      </c>
      <c r="AC117" s="31" cm="1">
        <f t="array" ref="AC117">AC$106+IF($C117&lt;&gt;0,SUMPRODUCT((AC$107:AC$108)*TRANSPOSE(($D117:$E117))),0)</f>
        <v>712983.29203697655</v>
      </c>
      <c r="AD117" s="31" cm="1">
        <f t="array" ref="AD117">AD$106+IF($C117&lt;&gt;0,SUMPRODUCT((AD$107:AD$108)*TRANSPOSE(($D117:$E117))),0)</f>
        <v>799280.81955155486</v>
      </c>
      <c r="AE117" s="31" cm="1">
        <f t="array" ref="AE117">AE$106+IF($C117&lt;&gt;0,SUMPRODUCT((AE$107:AE$108)*TRANSPOSE(($D117:$E117))),0)</f>
        <v>897887.43787524092</v>
      </c>
      <c r="AF117" s="31" cm="1">
        <f t="array" ref="AF117">AF$106+IF($C117&lt;&gt;0,SUMPRODUCT((AF$107:AF$108)*TRANSPOSE(($D117:$E117))),0)</f>
        <v>1016377.5142438669</v>
      </c>
      <c r="AG117" s="31" cm="1">
        <f t="array" ref="AG117">AG$106+IF($C117&lt;&gt;0,SUMPRODUCT((AG$107:AG$108)*TRANSPOSE(($D117:$E117))),0)</f>
        <v>1153169.3219502321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Relay replacement completed in 2027-28 and SWBD replacement completed in 2032-33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311</v>
      </c>
      <c r="D14"/>
      <c r="E14" s="148">
        <v>50</v>
      </c>
      <c r="G14" s="207">
        <f>input_dollars</f>
        <v>45291</v>
      </c>
      <c r="H14" s="149"/>
      <c r="I14" s="32">
        <f>Workings_costs!E38</f>
        <v>0</v>
      </c>
      <c r="J14" s="32">
        <f>Workings_costs!F38</f>
        <v>0</v>
      </c>
      <c r="K14" s="32">
        <f>Workings_costs!G38</f>
        <v>0</v>
      </c>
      <c r="L14" s="32">
        <f>Workings_costs!H38</f>
        <v>0</v>
      </c>
      <c r="M14" s="32">
        <f>Workings_costs!I38</f>
        <v>0</v>
      </c>
      <c r="N14" s="32">
        <f>Workings_costs!J38</f>
        <v>4147006.9963120571</v>
      </c>
      <c r="O14" s="32">
        <f>Workings_costs!K38</f>
        <v>2073503.4981560286</v>
      </c>
      <c r="P14" s="32">
        <f>Workings_costs!L38</f>
        <v>0</v>
      </c>
      <c r="Q14" s="32">
        <f>Workings_costs!M38</f>
        <v>0</v>
      </c>
      <c r="R14" s="32">
        <f>Workings_costs!N38</f>
        <v>0</v>
      </c>
      <c r="S14" s="32">
        <f>Workings_costs!O38</f>
        <v>0</v>
      </c>
      <c r="T14" s="32">
        <f>Workings_costs!P38</f>
        <v>0</v>
      </c>
      <c r="U14" s="32">
        <f>Workings_costs!Q38</f>
        <v>0</v>
      </c>
      <c r="V14" s="32">
        <f>Workings_costs!R38</f>
        <v>0</v>
      </c>
      <c r="W14" s="32">
        <f>Workings_costs!S38</f>
        <v>0</v>
      </c>
      <c r="X14" s="32">
        <f>Workings_costs!T38</f>
        <v>0</v>
      </c>
      <c r="Y14" s="32">
        <f>Workings_costs!U38</f>
        <v>0</v>
      </c>
      <c r="Z14" s="32">
        <f>Workings_costs!V38</f>
        <v>0</v>
      </c>
      <c r="AA14" s="32">
        <f>Workings_costs!W38</f>
        <v>0</v>
      </c>
      <c r="AB14" s="32">
        <f>Workings_costs!X38</f>
        <v>0</v>
      </c>
      <c r="AC14" s="32">
        <f>Workings_costs!Y38</f>
        <v>0</v>
      </c>
      <c r="AD14" s="32">
        <f>Workings_costs!Z38</f>
        <v>0</v>
      </c>
      <c r="AE14" s="32">
        <f>Workings_costs!AA38</f>
        <v>0</v>
      </c>
      <c r="AF14" s="32">
        <f>Workings_costs!AB38</f>
        <v>0</v>
      </c>
      <c r="AG14" s="32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312</v>
      </c>
      <c r="D15"/>
      <c r="E15" s="148">
        <v>25</v>
      </c>
      <c r="G15" s="207">
        <f>input_dollars</f>
        <v>45291</v>
      </c>
      <c r="H15" s="2"/>
      <c r="I15" s="32">
        <f>Workings_costs!E39</f>
        <v>2073503.4981560286</v>
      </c>
      <c r="J15" s="32">
        <f>Workings_costs!F39</f>
        <v>1036751.7490780143</v>
      </c>
      <c r="K15" s="32">
        <f>Workings_costs!G39</f>
        <v>0</v>
      </c>
      <c r="L15" s="32">
        <f>Workings_costs!H39</f>
        <v>0</v>
      </c>
      <c r="M15" s="32">
        <f>Workings_costs!I39</f>
        <v>0</v>
      </c>
      <c r="N15" s="32">
        <f>Workings_costs!J39</f>
        <v>0</v>
      </c>
      <c r="O15" s="32">
        <f>Workings_costs!K39</f>
        <v>0</v>
      </c>
      <c r="P15" s="32">
        <f>Workings_costs!L39</f>
        <v>0</v>
      </c>
      <c r="Q15" s="32">
        <f>Workings_costs!M39</f>
        <v>0</v>
      </c>
      <c r="R15" s="32">
        <f>Workings_costs!N39</f>
        <v>0</v>
      </c>
      <c r="S15" s="32">
        <f>Workings_costs!O39</f>
        <v>0</v>
      </c>
      <c r="T15" s="32">
        <f>Workings_costs!P39</f>
        <v>0</v>
      </c>
      <c r="U15" s="32">
        <f>Workings_costs!Q39</f>
        <v>0</v>
      </c>
      <c r="V15" s="32">
        <f>Workings_costs!R39</f>
        <v>0</v>
      </c>
      <c r="W15" s="32">
        <f>Workings_costs!S39</f>
        <v>0</v>
      </c>
      <c r="X15" s="32">
        <f>Workings_costs!T39</f>
        <v>0</v>
      </c>
      <c r="Y15" s="32">
        <f>Workings_costs!U39</f>
        <v>0</v>
      </c>
      <c r="Z15" s="32">
        <f>Workings_costs!V39</f>
        <v>0</v>
      </c>
      <c r="AA15" s="32">
        <f>Workings_costs!W39</f>
        <v>0</v>
      </c>
      <c r="AB15" s="32">
        <f>Workings_costs!X39</f>
        <v>0</v>
      </c>
      <c r="AC15" s="32">
        <f>Workings_costs!Y39</f>
        <v>0</v>
      </c>
      <c r="AD15" s="32">
        <f>Workings_costs!Z39</f>
        <v>0</v>
      </c>
      <c r="AE15" s="32">
        <f>Workings_costs!AA39</f>
        <v>0</v>
      </c>
      <c r="AF15" s="32">
        <f>Workings_costs!AB39</f>
        <v>0</v>
      </c>
      <c r="AG15" s="32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2073503.4981560286</v>
      </c>
      <c r="J17" s="106">
        <f t="shared" si="0"/>
        <v>1036751.7490780143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4147006.9963120571</v>
      </c>
      <c r="O17" s="106">
        <f t="shared" si="0"/>
        <v>2073503.4981560286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35599.455554362678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Workings_risks!E80</f>
        <v>336084.82071867329</v>
      </c>
      <c r="J28" s="119">
        <f>Workings_risks!F80</f>
        <v>346315.35220643517</v>
      </c>
      <c r="K28" s="119">
        <f>Workings_risks!G80</f>
        <v>257660.3495044653</v>
      </c>
      <c r="L28" s="119">
        <f>Workings_risks!H80</f>
        <v>263405.64584581414</v>
      </c>
      <c r="M28" s="119">
        <f>Workings_risks!I80</f>
        <v>267892.32802403113</v>
      </c>
      <c r="N28" s="119">
        <f>Workings_risks!J80</f>
        <v>273649.05585780361</v>
      </c>
      <c r="O28" s="119">
        <f>Workings_risks!K80</f>
        <v>281951.254296812</v>
      </c>
      <c r="P28" s="119">
        <f>Workings_risks!L80</f>
        <v>34312.574070831615</v>
      </c>
      <c r="Q28" s="119">
        <f>Workings_risks!M80</f>
        <v>34803.649148971344</v>
      </c>
      <c r="R28" s="119">
        <f>Workings_risks!N80</f>
        <v>34817.175460142491</v>
      </c>
      <c r="S28" s="119">
        <f>Workings_risks!O80</f>
        <v>34831.816540269225</v>
      </c>
      <c r="T28" s="119">
        <f>Workings_risks!P80</f>
        <v>34847.666686459488</v>
      </c>
      <c r="U28" s="119">
        <f>Workings_risks!Q80</f>
        <v>34864.828973738884</v>
      </c>
      <c r="V28" s="119">
        <f>Workings_risks!R80</f>
        <v>34883.415857696229</v>
      </c>
      <c r="W28" s="119">
        <f>Workings_risks!S80</f>
        <v>34903.549898499172</v>
      </c>
      <c r="X28" s="119">
        <f>Workings_risks!T80</f>
        <v>34925.364832585634</v>
      </c>
      <c r="Y28" s="119">
        <f>Workings_risks!U80</f>
        <v>34949.006842607458</v>
      </c>
      <c r="Z28" s="119">
        <f>Workings_risks!V80</f>
        <v>34974.636102676021</v>
      </c>
      <c r="AA28" s="119">
        <f>Workings_risks!W80</f>
        <v>35002.428717306102</v>
      </c>
      <c r="AB28" s="119">
        <f>Workings_risks!X80</f>
        <v>35047.713519727855</v>
      </c>
      <c r="AC28" s="119">
        <f>Workings_risks!Y80</f>
        <v>35110.384076622831</v>
      </c>
      <c r="AD28" s="119">
        <f>Workings_risks!Z80</f>
        <v>35187.032403451965</v>
      </c>
      <c r="AE28" s="119">
        <f>Workings_risks!AA80</f>
        <v>35282.267283191126</v>
      </c>
      <c r="AF28" s="119">
        <f>Workings_risks!AB80</f>
        <v>35402.332250633539</v>
      </c>
      <c r="AG28" s="119">
        <f>Workings_risks!AC80</f>
        <v>35556.500977125528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Workings_risks!D81</f>
        <v>Safety risk</v>
      </c>
      <c r="D30" s="205" t="s">
        <v>209</v>
      </c>
      <c r="G30" s="207">
        <f>input_dollars</f>
        <v>45291</v>
      </c>
      <c r="H30" s="149"/>
      <c r="I30" s="32">
        <f>Workings_risks!E81</f>
        <v>2050.4005722086772</v>
      </c>
      <c r="J30" s="32">
        <f>Workings_risks!F81</f>
        <v>2194.2916997915127</v>
      </c>
      <c r="K30" s="32">
        <f>Workings_risks!G81</f>
        <v>1104.4628246610328</v>
      </c>
      <c r="L30" s="32">
        <f>Workings_risks!H81</f>
        <v>1128.4692843950006</v>
      </c>
      <c r="M30" s="32">
        <f>Workings_risks!I81</f>
        <v>1154.5816177575743</v>
      </c>
      <c r="N30" s="32">
        <f>Workings_risks!J81</f>
        <v>1182.9907719204</v>
      </c>
      <c r="O30" s="32">
        <f>Workings_risks!K81</f>
        <v>1213.9053860778322</v>
      </c>
      <c r="P30" s="32">
        <f>Workings_risks!L81</f>
        <v>981.33612414890104</v>
      </c>
      <c r="Q30" s="32">
        <f>Workings_risks!M81</f>
        <v>1017.9668220612408</v>
      </c>
      <c r="R30" s="32">
        <f>Workings_risks!N81</f>
        <v>1058.6902784414526</v>
      </c>
      <c r="S30" s="32">
        <f>Workings_risks!O81</f>
        <v>1112.8121224059023</v>
      </c>
      <c r="T30" s="32">
        <f>Workings_risks!P81</f>
        <v>1178.2773749097187</v>
      </c>
      <c r="U30" s="32">
        <f>Workings_risks!Q81</f>
        <v>1257.1584249936307</v>
      </c>
      <c r="V30" s="32">
        <f>Workings_risks!R81</f>
        <v>1354.767641526963</v>
      </c>
      <c r="W30" s="32">
        <f>Workings_risks!S81</f>
        <v>1481.6416736167719</v>
      </c>
      <c r="X30" s="32">
        <f>Workings_risks!T81</f>
        <v>1650.1209321510082</v>
      </c>
      <c r="Y30" s="32">
        <f>Workings_risks!U81</f>
        <v>1878.7530888959857</v>
      </c>
      <c r="Z30" s="32">
        <f>Workings_risks!V81</f>
        <v>2197.9738418738784</v>
      </c>
      <c r="AA30" s="32">
        <f>Workings_risks!W81</f>
        <v>2655.1261508385824</v>
      </c>
      <c r="AB30" s="32">
        <f>Workings_risks!X81</f>
        <v>3416.6899576649744</v>
      </c>
      <c r="AC30" s="32">
        <f>Workings_risks!Y81</f>
        <v>4596.3320836891235</v>
      </c>
      <c r="AD30" s="32">
        <f>Workings_risks!Z81</f>
        <v>6353.0907416286027</v>
      </c>
      <c r="AE30" s="32">
        <f>Workings_risks!AA81</f>
        <v>8408.038506463663</v>
      </c>
      <c r="AF30" s="32">
        <f>Workings_risks!AB81</f>
        <v>9089.99602095714</v>
      </c>
      <c r="AG30" s="32">
        <f>Workings_risks!AC81</f>
        <v>9999.0680251961185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Workings_risks!D82</f>
        <v>Unplanned replacement</v>
      </c>
      <c r="D31" s="206"/>
      <c r="E31"/>
      <c r="G31" s="207">
        <f>input_dollars</f>
        <v>45291</v>
      </c>
      <c r="H31" s="149"/>
      <c r="I31" s="32">
        <f>Workings_risks!E82</f>
        <v>68452.023041117674</v>
      </c>
      <c r="J31" s="32">
        <f>Workings_risks!F82</f>
        <v>72738.236822610052</v>
      </c>
      <c r="K31" s="32">
        <f>Workings_risks!G82</f>
        <v>22724.840509133544</v>
      </c>
      <c r="L31" s="32">
        <f>Workings_risks!H82</f>
        <v>23045.39881067989</v>
      </c>
      <c r="M31" s="32">
        <f>Workings_risks!I82</f>
        <v>23392.521385426229</v>
      </c>
      <c r="N31" s="32">
        <f>Workings_risks!J82</f>
        <v>23768.492751766942</v>
      </c>
      <c r="O31" s="32">
        <f>Workings_risks!K82</f>
        <v>24175.798813056823</v>
      </c>
      <c r="P31" s="32">
        <f>Workings_risks!L82</f>
        <v>8712.430595886055</v>
      </c>
      <c r="Q31" s="32">
        <f>Workings_risks!M82</f>
        <v>9190.7612942277883</v>
      </c>
      <c r="R31" s="32">
        <f>Workings_risks!N82</f>
        <v>9710.8320105161201</v>
      </c>
      <c r="S31" s="32">
        <f>Workings_risks!O82</f>
        <v>10292.800290083756</v>
      </c>
      <c r="T31" s="32">
        <f>Workings_risks!P82</f>
        <v>10936.060502377775</v>
      </c>
      <c r="U31" s="32">
        <f>Workings_risks!Q82</f>
        <v>11647.925764945456</v>
      </c>
      <c r="V31" s="32">
        <f>Workings_risks!R82</f>
        <v>12442.011112883338</v>
      </c>
      <c r="W31" s="32">
        <f>Workings_risks!S82</f>
        <v>13339.765638000148</v>
      </c>
      <c r="X31" s="32">
        <f>Workings_risks!T82</f>
        <v>14368.553492388297</v>
      </c>
      <c r="Y31" s="32">
        <f>Workings_risks!U82</f>
        <v>15568.098022091255</v>
      </c>
      <c r="Z31" s="32">
        <f>Workings_risks!V82</f>
        <v>16999.3977569009</v>
      </c>
      <c r="AA31" s="32">
        <f>Workings_risks!W82</f>
        <v>18754.948934208434</v>
      </c>
      <c r="AB31" s="32">
        <f>Workings_risks!X82</f>
        <v>21073.148193396162</v>
      </c>
      <c r="AC31" s="32">
        <f>Workings_risks!Y82</f>
        <v>24170.99654144096</v>
      </c>
      <c r="AD31" s="32">
        <f>Workings_risks!Z82</f>
        <v>28365.746585498673</v>
      </c>
      <c r="AE31" s="32">
        <f>Workings_risks!AA82</f>
        <v>33124.052906137047</v>
      </c>
      <c r="AF31" s="32">
        <f>Workings_risks!AB82</f>
        <v>35326.670238471386</v>
      </c>
      <c r="AG31" s="32">
        <f>Workings_risks!AC82</f>
        <v>37893.527627391966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Workings_risks!D83</f>
        <v>Unplanned fault</v>
      </c>
      <c r="D32" s="205"/>
      <c r="E32"/>
      <c r="G32" s="207">
        <f>input_dollars</f>
        <v>45291</v>
      </c>
      <c r="H32"/>
      <c r="I32" s="32">
        <f>Workings_risks!E83</f>
        <v>431.8</v>
      </c>
      <c r="J32" s="32">
        <f>Workings_risks!F83</f>
        <v>431.8</v>
      </c>
      <c r="K32" s="32">
        <f>Workings_risks!G83</f>
        <v>431.8</v>
      </c>
      <c r="L32" s="32">
        <f>Workings_risks!H83</f>
        <v>431.8</v>
      </c>
      <c r="M32" s="32">
        <f>Workings_risks!I83</f>
        <v>431.8</v>
      </c>
      <c r="N32" s="32">
        <f>Workings_risks!J83</f>
        <v>431.8</v>
      </c>
      <c r="O32" s="32">
        <f>Workings_risks!K83</f>
        <v>431.8</v>
      </c>
      <c r="P32" s="32">
        <f>Workings_risks!L83</f>
        <v>50.79999999999999</v>
      </c>
      <c r="Q32" s="32">
        <f>Workings_risks!M83</f>
        <v>50.79999999999999</v>
      </c>
      <c r="R32" s="32">
        <f>Workings_risks!N83</f>
        <v>50.79999999999999</v>
      </c>
      <c r="S32" s="32">
        <f>Workings_risks!O83</f>
        <v>50.79999999999999</v>
      </c>
      <c r="T32" s="32">
        <f>Workings_risks!P83</f>
        <v>50.79999999999999</v>
      </c>
      <c r="U32" s="32">
        <f>Workings_risks!Q83</f>
        <v>50.79999999999999</v>
      </c>
      <c r="V32" s="32">
        <f>Workings_risks!R83</f>
        <v>50.79999999999999</v>
      </c>
      <c r="W32" s="32">
        <f>Workings_risks!S83</f>
        <v>50.79999999999999</v>
      </c>
      <c r="X32" s="32">
        <f>Workings_risks!T83</f>
        <v>50.79999999999999</v>
      </c>
      <c r="Y32" s="32">
        <f>Workings_risks!U83</f>
        <v>50.79999999999999</v>
      </c>
      <c r="Z32" s="32">
        <f>Workings_risks!V83</f>
        <v>50.79999999999999</v>
      </c>
      <c r="AA32" s="32">
        <f>Workings_risks!W83</f>
        <v>50.79999999999999</v>
      </c>
      <c r="AB32" s="32">
        <f>Workings_risks!X83</f>
        <v>50.79999999999999</v>
      </c>
      <c r="AC32" s="32">
        <f>Workings_risks!Y83</f>
        <v>50.79999999999999</v>
      </c>
      <c r="AD32" s="32">
        <f>Workings_risks!Z83</f>
        <v>50.79999999999999</v>
      </c>
      <c r="AE32" s="32">
        <f>Workings_risks!AA83</f>
        <v>50.79999999999999</v>
      </c>
      <c r="AF32" s="32">
        <f>Workings_risks!AB83</f>
        <v>50.79999999999999</v>
      </c>
      <c r="AG32" s="32">
        <f>Workings_risks!AC83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Workings_risks!D84</f>
        <v>Environmental risk</v>
      </c>
      <c r="D33" s="219"/>
      <c r="E33"/>
      <c r="G33" s="207">
        <f>input_dollars</f>
        <v>45291</v>
      </c>
      <c r="H33"/>
      <c r="I33" s="32">
        <f>Workings_risks!E84</f>
        <v>128.90993836617474</v>
      </c>
      <c r="J33" s="32">
        <f>Workings_risks!F84</f>
        <v>139.2879959214024</v>
      </c>
      <c r="K33" s="32">
        <f>Workings_risks!G84</f>
        <v>107.78071789503269</v>
      </c>
      <c r="L33" s="32">
        <f>Workings_risks!H84</f>
        <v>110.76632567096888</v>
      </c>
      <c r="M33" s="32">
        <f>Workings_risks!I84</f>
        <v>114.01650603808918</v>
      </c>
      <c r="N33" s="32">
        <f>Workings_risks!J84</f>
        <v>117.55546201182378</v>
      </c>
      <c r="O33" s="32">
        <f>Workings_risks!K84</f>
        <v>121.4096567798945</v>
      </c>
      <c r="P33" s="32">
        <f>Workings_risks!L84</f>
        <v>125.60802777128524</v>
      </c>
      <c r="Q33" s="32">
        <f>Workings_risks!M84</f>
        <v>130.18222120631344</v>
      </c>
      <c r="R33" s="32">
        <f>Workings_risks!N84</f>
        <v>135.28492831054675</v>
      </c>
      <c r="S33" s="32">
        <f>Workings_risks!O84</f>
        <v>142.22360776013602</v>
      </c>
      <c r="T33" s="32">
        <f>Workings_risks!P84</f>
        <v>150.70417005896473</v>
      </c>
      <c r="U33" s="32">
        <f>Workings_risks!Q84</f>
        <v>161.01386045873846</v>
      </c>
      <c r="V33" s="32">
        <f>Workings_risks!R84</f>
        <v>173.89615410905424</v>
      </c>
      <c r="W33" s="32">
        <f>Workings_risks!S84</f>
        <v>190.83040704484642</v>
      </c>
      <c r="X33" s="32">
        <f>Workings_risks!T84</f>
        <v>213.54968715126793</v>
      </c>
      <c r="Y33" s="32">
        <f>Workings_risks!U84</f>
        <v>244.66138299207273</v>
      </c>
      <c r="Z33" s="32">
        <f>Workings_risks!V84</f>
        <v>288.44782903313296</v>
      </c>
      <c r="AA33" s="32">
        <f>Workings_risks!W84</f>
        <v>351.57367036169387</v>
      </c>
      <c r="AB33" s="32">
        <f>Workings_risks!X84</f>
        <v>457.47559221236804</v>
      </c>
      <c r="AC33" s="32">
        <f>Workings_risks!Y84</f>
        <v>622.16503450621292</v>
      </c>
      <c r="AD33" s="32">
        <f>Workings_risks!Z84</f>
        <v>868.05148844833366</v>
      </c>
      <c r="AE33" s="32">
        <f>Workings_risks!AA84</f>
        <v>1155.8055933544281</v>
      </c>
      <c r="AF33" s="32">
        <f>Workings_risks!AB84</f>
        <v>1249.8672977465706</v>
      </c>
      <c r="AG33" s="32">
        <f>Workings_risks!AC84</f>
        <v>1375.7353156305264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407147.95427036582</v>
      </c>
      <c r="J36" s="170">
        <f t="shared" ref="J36:AB36" si="2">SUM(J28:J34)</f>
        <v>421818.96872475813</v>
      </c>
      <c r="K36" s="170">
        <f t="shared" si="2"/>
        <v>282029.23355615488</v>
      </c>
      <c r="L36" s="170">
        <f t="shared" si="2"/>
        <v>288122.08026656002</v>
      </c>
      <c r="M36" s="170">
        <f t="shared" si="2"/>
        <v>292985.24753325299</v>
      </c>
      <c r="N36" s="170">
        <f t="shared" si="2"/>
        <v>299149.89484350279</v>
      </c>
      <c r="O36" s="170">
        <f t="shared" si="2"/>
        <v>307894.16815272655</v>
      </c>
      <c r="P36" s="170">
        <f t="shared" si="2"/>
        <v>44182.748818637861</v>
      </c>
      <c r="Q36" s="170">
        <f t="shared" si="2"/>
        <v>45193.359486466696</v>
      </c>
      <c r="R36" s="170">
        <f t="shared" si="2"/>
        <v>45772.782677410614</v>
      </c>
      <c r="S36" s="170">
        <f t="shared" si="2"/>
        <v>46430.452560519021</v>
      </c>
      <c r="T36" s="170">
        <f t="shared" si="2"/>
        <v>47163.508733805946</v>
      </c>
      <c r="U36" s="170">
        <f t="shared" si="2"/>
        <v>47981.727024136708</v>
      </c>
      <c r="V36" s="170">
        <f t="shared" si="2"/>
        <v>48904.890766215583</v>
      </c>
      <c r="W36" s="170">
        <f t="shared" si="2"/>
        <v>49966.587617160942</v>
      </c>
      <c r="X36" s="170">
        <f t="shared" si="2"/>
        <v>51208.388944276208</v>
      </c>
      <c r="Y36" s="170">
        <f t="shared" si="2"/>
        <v>52691.319336586777</v>
      </c>
      <c r="Z36" s="170">
        <f t="shared" si="2"/>
        <v>54511.255530483933</v>
      </c>
      <c r="AA36" s="170">
        <f t="shared" si="2"/>
        <v>56814.877472714812</v>
      </c>
      <c r="AB36" s="170">
        <f t="shared" si="2"/>
        <v>60045.82726300136</v>
      </c>
      <c r="AC36" s="170">
        <f>SUM(AC28:AC34)</f>
        <v>64550.677736259131</v>
      </c>
      <c r="AD36" s="170">
        <f>SUM(AD28:AD34)</f>
        <v>70824.72121902756</v>
      </c>
      <c r="AE36" s="170">
        <f>SUM(AE28:AE34)</f>
        <v>78020.964289146257</v>
      </c>
      <c r="AF36" s="170">
        <f>SUM(AF28:AF34)</f>
        <v>81119.665807808648</v>
      </c>
      <c r="AG36" s="170">
        <f>SUM(AG28:AG34)</f>
        <v>84875.631945344139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316</v>
      </c>
      <c r="D54" s="205"/>
      <c r="G54" s="207">
        <f>input_dollars</f>
        <v>45291</v>
      </c>
      <c r="I54" s="32">
        <f>Workings_costs!E15-Workings_costs!E46</f>
        <v>0</v>
      </c>
      <c r="J54" s="32">
        <f>Workings_costs!F15-Workings_costs!F46</f>
        <v>0</v>
      </c>
      <c r="K54" s="32">
        <f>Workings_costs!G15-Workings_costs!G46</f>
        <v>0</v>
      </c>
      <c r="L54" s="32">
        <f>Workings_costs!H15-Workings_costs!H46</f>
        <v>0</v>
      </c>
      <c r="M54" s="32">
        <f>Workings_costs!I15-Workings_costs!I46</f>
        <v>0</v>
      </c>
      <c r="N54" s="32">
        <f>Workings_costs!J15-Workings_costs!J46</f>
        <v>0</v>
      </c>
      <c r="O54" s="32">
        <f>Workings_costs!K15-Workings_costs!K46</f>
        <v>0</v>
      </c>
      <c r="P54" s="32">
        <f>Workings_costs!L15-Workings_costs!L46</f>
        <v>0</v>
      </c>
      <c r="Q54" s="32">
        <f>Workings_costs!M15-Workings_costs!M46</f>
        <v>0</v>
      </c>
      <c r="R54" s="32">
        <f>Workings_costs!N15-Workings_costs!N46</f>
        <v>0</v>
      </c>
      <c r="S54" s="32">
        <f>Workings_costs!O15-Workings_costs!O46</f>
        <v>0</v>
      </c>
      <c r="T54" s="32">
        <f>Workings_costs!P15-Workings_costs!P46</f>
        <v>0</v>
      </c>
      <c r="U54" s="32">
        <f>Workings_costs!Q15-Workings_costs!Q46</f>
        <v>0</v>
      </c>
      <c r="V54" s="32">
        <f>Workings_costs!R15-Workings_costs!R46</f>
        <v>0</v>
      </c>
      <c r="W54" s="32">
        <f>Workings_costs!S15-Workings_costs!S46</f>
        <v>0</v>
      </c>
      <c r="X54" s="32">
        <f>Workings_costs!T15-Workings_costs!T46</f>
        <v>0</v>
      </c>
      <c r="Y54" s="32">
        <f>Workings_costs!U15-Workings_costs!U46</f>
        <v>0</v>
      </c>
      <c r="Z54" s="32">
        <f>Workings_costs!V15-Workings_costs!V46</f>
        <v>0</v>
      </c>
      <c r="AA54" s="32">
        <f>Workings_costs!W15-Workings_costs!W46</f>
        <v>0</v>
      </c>
      <c r="AB54" s="32">
        <f>Workings_costs!X15-Workings_costs!X46</f>
        <v>0</v>
      </c>
      <c r="AC54" s="32">
        <f>Workings_costs!Y15-Workings_costs!Y46</f>
        <v>0</v>
      </c>
      <c r="AD54" s="32">
        <f>Workings_costs!Z15-Workings_costs!Z46</f>
        <v>0</v>
      </c>
      <c r="AE54" s="32">
        <f>Workings_costs!AA15-Workings_costs!AA46</f>
        <v>0</v>
      </c>
      <c r="AF54" s="32">
        <f>Workings_costs!AB15-Workings_costs!AB46</f>
        <v>0</v>
      </c>
      <c r="AG54" s="32">
        <f>Workings_costs!AC15-Workings_costs!AC46</f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156808.42152786953</v>
      </c>
      <c r="L64" s="132">
        <f>(1-INDEX(Data!$C$9:$C$13, MATCH($A$3, options,0)))*('Option1 (base case)'!L36-L36)</f>
        <v>170399.18725876091</v>
      </c>
      <c r="M64" s="132">
        <f>(1-INDEX(Data!$C$9:$C$13, MATCH($A$3, options,0)))*('Option1 (base case)'!M36-M36)</f>
        <v>185614.66921037645</v>
      </c>
      <c r="N64" s="132">
        <f>(1-INDEX(Data!$C$9:$C$13, MATCH($A$3, options,0)))*('Option1 (base case)'!N36-N36)</f>
        <v>202287.64169560635</v>
      </c>
      <c r="O64" s="132">
        <f>(1-INDEX(Data!$C$9:$C$13, MATCH($A$3, options,0)))*('Option1 (base case)'!O36-O36)</f>
        <v>220575.56245573697</v>
      </c>
      <c r="P64" s="132">
        <f>(1-INDEX(Data!$C$9:$C$13, MATCH($A$3, options,0)))*('Option1 (base case)'!P36-P36)</f>
        <v>514415.717889063</v>
      </c>
      <c r="Q64" s="132">
        <f>(1-INDEX(Data!$C$9:$C$13, MATCH($A$3, options,0)))*('Option1 (base case)'!Q36-Q36)</f>
        <v>540139.80166891578</v>
      </c>
      <c r="R64" s="132">
        <f>(1-INDEX(Data!$C$9:$C$13, MATCH($A$3, options,0)))*('Option1 (base case)'!R36-R36)</f>
        <v>564487.4174467735</v>
      </c>
      <c r="S64" s="132">
        <f>(1-INDEX(Data!$C$9:$C$13, MATCH($A$3, options,0)))*('Option1 (base case)'!S36-S36)</f>
        <v>591315.74060819705</v>
      </c>
      <c r="T64" s="132">
        <f>(1-INDEX(Data!$C$9:$C$13, MATCH($A$3, options,0)))*('Option1 (base case)'!T36-T36)</f>
        <v>620955.84342928545</v>
      </c>
      <c r="U64" s="132">
        <f>(1-INDEX(Data!$C$9:$C$13, MATCH($A$3, options,0)))*('Option1 (base case)'!U36-U36)</f>
        <v>653780.01263274683</v>
      </c>
      <c r="V64" s="132">
        <f>(1-INDEX(Data!$C$9:$C$13, MATCH($A$3, options,0)))*('Option1 (base case)'!V36-V36)</f>
        <v>690225.28267719713</v>
      </c>
      <c r="W64" s="132">
        <f>(1-INDEX(Data!$C$9:$C$13, MATCH($A$3, options,0)))*('Option1 (base case)'!W36-W36)</f>
        <v>730816.81774777954</v>
      </c>
      <c r="X64" s="132">
        <f>(1-INDEX(Data!$C$9:$C$13, MATCH($A$3, options,0)))*('Option1 (base case)'!X36-X36)</f>
        <v>776204.44638646417</v>
      </c>
      <c r="Y64" s="132">
        <f>(1-INDEX(Data!$C$9:$C$13, MATCH($A$3, options,0)))*('Option1 (base case)'!Y36-Y36)</f>
        <v>827198.53565218486</v>
      </c>
      <c r="Z64" s="132">
        <f>(1-INDEX(Data!$C$9:$C$13, MATCH($A$3, options,0)))*('Option1 (base case)'!Z36-Z36)</f>
        <v>884823.37357368926</v>
      </c>
      <c r="AA64" s="132">
        <f>(1-INDEX(Data!$C$9:$C$13, MATCH($A$3, options,0)))*('Option1 (base case)'!AA36-AA36)</f>
        <v>950402.41008925135</v>
      </c>
      <c r="AB64" s="132">
        <f>(1-INDEX(Data!$C$9:$C$13, MATCH($A$3, options,0)))*('Option1 (base case)'!AB36-AB36)</f>
        <v>1023695.0071107675</v>
      </c>
      <c r="AC64" s="132">
        <f>(1-INDEX(Data!$C$9:$C$13, MATCH($A$3, options,0)))*('Option1 (base case)'!AC36-AC36)</f>
        <v>1100597.6073776518</v>
      </c>
      <c r="AD64" s="132">
        <f>(1-INDEX(Data!$C$9:$C$13, MATCH($A$3, options,0)))*('Option1 (base case)'!AD36-AD36)</f>
        <v>1186895.1348922302</v>
      </c>
      <c r="AE64" s="132">
        <f>(1-INDEX(Data!$C$9:$C$13, MATCH($A$3, options,0)))*('Option1 (base case)'!AE36-AE36)</f>
        <v>1285501.7532159162</v>
      </c>
      <c r="AF64" s="132">
        <f>(1-INDEX(Data!$C$9:$C$13, MATCH($A$3, options,0)))*('Option1 (base case)'!AF36-AF36)</f>
        <v>1403991.8295845422</v>
      </c>
      <c r="AG64" s="132">
        <f>(1-INDEX(Data!$C$9:$C$13, MATCH($A$3, options,0)))*('Option1 (base case)'!AG36-AG36)</f>
        <v>1540783.6372909073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-4147006.9963120571</v>
      </c>
      <c r="O67" s="119">
        <f t="shared" si="4"/>
        <v>-2073503.4981560286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-2073503.4981560286</v>
      </c>
      <c r="J68" s="119">
        <f t="shared" si="5"/>
        <v>-1036751.7490780143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-4147006.9963120571</v>
      </c>
      <c r="O72" s="119" cm="1">
        <f t="array" ref="O72">SUMPRODUCT(($I67:O67))-SUMPRODUCT(($I67:O67)*($I$6:O$6&lt;=(O$6-$E14)))</f>
        <v>-6220510.4944680855</v>
      </c>
      <c r="P72" s="119" cm="1">
        <f t="array" ref="P72">SUMPRODUCT(($I67:P67))-SUMPRODUCT(($I67:P67)*($I$6:P$6&lt;=(P$6-$E14)))</f>
        <v>-6220510.4944680855</v>
      </c>
      <c r="Q72" s="119" cm="1">
        <f t="array" ref="Q72">SUMPRODUCT(($I67:Q67))-SUMPRODUCT(($I67:Q67)*($I$6:Q$6&lt;=(Q$6-$E14)))</f>
        <v>-6220510.4944680855</v>
      </c>
      <c r="R72" s="119" cm="1">
        <f t="array" ref="R72">SUMPRODUCT(($I67:R67))-SUMPRODUCT(($I67:R67)*($I$6:R$6&lt;=(R$6-$E14)))</f>
        <v>-6220510.4944680855</v>
      </c>
      <c r="S72" s="119" cm="1">
        <f t="array" ref="S72">SUMPRODUCT(($I67:S67))-SUMPRODUCT(($I67:S67)*($I$6:S$6&lt;=(S$6-$E14)))</f>
        <v>-6220510.4944680855</v>
      </c>
      <c r="T72" s="119" cm="1">
        <f t="array" ref="T72">SUMPRODUCT(($I67:T67))-SUMPRODUCT(($I67:T67)*($I$6:T$6&lt;=(T$6-$E14)))</f>
        <v>-6220510.4944680855</v>
      </c>
      <c r="U72" s="119" cm="1">
        <f t="array" ref="U72">SUMPRODUCT(($I67:U67))-SUMPRODUCT(($I67:U67)*($I$6:U$6&lt;=(U$6-$E14)))</f>
        <v>-6220510.4944680855</v>
      </c>
      <c r="V72" s="119" cm="1">
        <f t="array" ref="V72">SUMPRODUCT(($I67:V67))-SUMPRODUCT(($I67:V67)*($I$6:V$6&lt;=(V$6-$E14)))</f>
        <v>-6220510.4944680855</v>
      </c>
      <c r="W72" s="119" cm="1">
        <f t="array" ref="W72">SUMPRODUCT(($I67:W67))-SUMPRODUCT(($I67:W67)*($I$6:W$6&lt;=(W$6-$E14)))</f>
        <v>-6220510.4944680855</v>
      </c>
      <c r="X72" s="119" cm="1">
        <f t="array" ref="X72">SUMPRODUCT(($I67:X67))-SUMPRODUCT(($I67:X67)*($I$6:X$6&lt;=(X$6-$E14)))</f>
        <v>-6220510.4944680855</v>
      </c>
      <c r="Y72" s="119" cm="1">
        <f t="array" ref="Y72">SUMPRODUCT(($I67:Y67))-SUMPRODUCT(($I67:Y67)*($I$6:Y$6&lt;=(Y$6-$E14)))</f>
        <v>-6220510.4944680855</v>
      </c>
      <c r="Z72" s="119" cm="1">
        <f t="array" ref="Z72">SUMPRODUCT(($I67:Z67))-SUMPRODUCT(($I67:Z67)*($I$6:Z$6&lt;=(Z$6-$E14)))</f>
        <v>-6220510.4944680855</v>
      </c>
      <c r="AA72" s="119" cm="1">
        <f t="array" ref="AA72">SUMPRODUCT(($I67:AA67))-SUMPRODUCT(($I67:AA67)*($I$6:AA$6&lt;=(AA$6-$E14)))</f>
        <v>-6220510.4944680855</v>
      </c>
      <c r="AB72" s="119" cm="1">
        <f t="array" ref="AB72">SUMPRODUCT(($I67:AB67))-SUMPRODUCT(($I67:AB67)*($I$6:AB$6&lt;=(AB$6-$E14)))</f>
        <v>-6220510.4944680855</v>
      </c>
      <c r="AC72" s="119" cm="1">
        <f t="array" ref="AC72">SUMPRODUCT(($I67:AC67))-SUMPRODUCT(($I67:AC67)*($I$6:AC$6&lt;=(AC$6-$E14)))</f>
        <v>-6220510.4944680855</v>
      </c>
      <c r="AD72" s="119" cm="1">
        <f t="array" ref="AD72">SUMPRODUCT(($I67:AD67))-SUMPRODUCT(($I67:AD67)*($I$6:AD$6&lt;=(AD$6-$E14)))</f>
        <v>-6220510.4944680855</v>
      </c>
      <c r="AE72" s="119" cm="1">
        <f t="array" ref="AE72">SUMPRODUCT(($I67:AE67))-SUMPRODUCT(($I67:AE67)*($I$6:AE$6&lt;=(AE$6-$E14)))</f>
        <v>-6220510.4944680855</v>
      </c>
      <c r="AF72" s="119" cm="1">
        <f t="array" ref="AF72">SUMPRODUCT(($I67:AF67))-SUMPRODUCT(($I67:AF67)*($I$6:AF$6&lt;=(AF$6-$E14)))</f>
        <v>-6220510.4944680855</v>
      </c>
      <c r="AG72" s="119" cm="1">
        <f t="array" ref="AG72">SUMPRODUCT(($I67:AG67))-SUMPRODUCT(($I67:AG67)*($I$6:AG$6&lt;=(AG$6-$E14)))</f>
        <v>-6220510.4944680855</v>
      </c>
      <c r="AH72"/>
    </row>
    <row r="73" spans="1:34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-2073503.4981560286</v>
      </c>
      <c r="J73" s="119" cm="1">
        <f t="array" ref="J73">SUMPRODUCT(($I68:J68))-SUMPRODUCT(($I68:J68)*($I$6:J$6&lt;=(J$6-$E15)))</f>
        <v>-3110255.2472340427</v>
      </c>
      <c r="K73" s="119" cm="1">
        <f t="array" ref="K73">SUMPRODUCT(($I68:K68))-SUMPRODUCT(($I68:K68)*($I$6:K$6&lt;=(K$6-$E15)))</f>
        <v>-3110255.2472340427</v>
      </c>
      <c r="L73" s="119" cm="1">
        <f t="array" ref="L73">SUMPRODUCT(($I68:L68))-SUMPRODUCT(($I68:L68)*($I$6:L$6&lt;=(L$6-$E15)))</f>
        <v>-3110255.2472340427</v>
      </c>
      <c r="M73" s="119" cm="1">
        <f t="array" ref="M73">SUMPRODUCT(($I68:M68))-SUMPRODUCT(($I68:M68)*($I$6:M$6&lt;=(M$6-$E15)))</f>
        <v>-3110255.2472340427</v>
      </c>
      <c r="N73" s="119" cm="1">
        <f t="array" ref="N73">SUMPRODUCT(($I68:N68))-SUMPRODUCT(($I68:N68)*($I$6:N$6&lt;=(N$6-$E15)))</f>
        <v>-3110255.2472340427</v>
      </c>
      <c r="O73" s="119" cm="1">
        <f t="array" ref="O73">SUMPRODUCT(($I68:O68))-SUMPRODUCT(($I68:O68)*($I$6:O$6&lt;=(O$6-$E15)))</f>
        <v>-3110255.2472340427</v>
      </c>
      <c r="P73" s="119" cm="1">
        <f t="array" ref="P73">SUMPRODUCT(($I68:P68))-SUMPRODUCT(($I68:P68)*($I$6:P$6&lt;=(P$6-$E15)))</f>
        <v>-3110255.2472340427</v>
      </c>
      <c r="Q73" s="119" cm="1">
        <f t="array" ref="Q73">SUMPRODUCT(($I68:Q68))-SUMPRODUCT(($I68:Q68)*($I$6:Q$6&lt;=(Q$6-$E15)))</f>
        <v>-3110255.2472340427</v>
      </c>
      <c r="R73" s="119" cm="1">
        <f t="array" ref="R73">SUMPRODUCT(($I68:R68))-SUMPRODUCT(($I68:R68)*($I$6:R$6&lt;=(R$6-$E15)))</f>
        <v>-3110255.2472340427</v>
      </c>
      <c r="S73" s="119" cm="1">
        <f t="array" ref="S73">SUMPRODUCT(($I68:S68))-SUMPRODUCT(($I68:S68)*($I$6:S$6&lt;=(S$6-$E15)))</f>
        <v>-3110255.2472340427</v>
      </c>
      <c r="T73" s="119" cm="1">
        <f t="array" ref="T73">SUMPRODUCT(($I68:T68))-SUMPRODUCT(($I68:T68)*($I$6:T$6&lt;=(T$6-$E15)))</f>
        <v>-3110255.2472340427</v>
      </c>
      <c r="U73" s="119" cm="1">
        <f t="array" ref="U73">SUMPRODUCT(($I68:U68))-SUMPRODUCT(($I68:U68)*($I$6:U$6&lt;=(U$6-$E15)))</f>
        <v>-3110255.2472340427</v>
      </c>
      <c r="V73" s="119" cm="1">
        <f t="array" ref="V73">SUMPRODUCT(($I68:V68))-SUMPRODUCT(($I68:V68)*($I$6:V$6&lt;=(V$6-$E15)))</f>
        <v>-3110255.2472340427</v>
      </c>
      <c r="W73" s="119" cm="1">
        <f t="array" ref="W73">SUMPRODUCT(($I68:W68))-SUMPRODUCT(($I68:W68)*($I$6:W$6&lt;=(W$6-$E15)))</f>
        <v>-3110255.2472340427</v>
      </c>
      <c r="X73" s="119" cm="1">
        <f t="array" ref="X73">SUMPRODUCT(($I68:X68))-SUMPRODUCT(($I68:X68)*($I$6:X$6&lt;=(X$6-$E15)))</f>
        <v>-3110255.2472340427</v>
      </c>
      <c r="Y73" s="119" cm="1">
        <f t="array" ref="Y73">SUMPRODUCT(($I68:Y68))-SUMPRODUCT(($I68:Y68)*($I$6:Y$6&lt;=(Y$6-$E15)))</f>
        <v>-3110255.2472340427</v>
      </c>
      <c r="Z73" s="119" cm="1">
        <f t="array" ref="Z73">SUMPRODUCT(($I68:Z68))-SUMPRODUCT(($I68:Z68)*($I$6:Z$6&lt;=(Z$6-$E15)))</f>
        <v>-3110255.2472340427</v>
      </c>
      <c r="AA73" s="119" cm="1">
        <f t="array" ref="AA73">SUMPRODUCT(($I68:AA68))-SUMPRODUCT(($I68:AA68)*($I$6:AA$6&lt;=(AA$6-$E15)))</f>
        <v>-3110255.2472340427</v>
      </c>
      <c r="AB73" s="119" cm="1">
        <f t="array" ref="AB73">SUMPRODUCT(($I68:AB68))-SUMPRODUCT(($I68:AB68)*($I$6:AB$6&lt;=(AB$6-$E15)))</f>
        <v>-3110255.2472340427</v>
      </c>
      <c r="AC73" s="119" cm="1">
        <f t="array" ref="AC73">SUMPRODUCT(($I68:AC68))-SUMPRODUCT(($I68:AC68)*($I$6:AC$6&lt;=(AC$6-$E15)))</f>
        <v>-3110255.2472340427</v>
      </c>
      <c r="AD73" s="119" cm="1">
        <f t="array" ref="AD73">SUMPRODUCT(($I68:AD68))-SUMPRODUCT(($I68:AD68)*($I$6:AD$6&lt;=(AD$6-$E15)))</f>
        <v>-3110255.2472340427</v>
      </c>
      <c r="AE73" s="119" cm="1">
        <f t="array" ref="AE73">SUMPRODUCT(($I68:AE68))-SUMPRODUCT(($I68:AE68)*($I$6:AE$6&lt;=(AE$6-$E15)))</f>
        <v>-3110255.2472340427</v>
      </c>
      <c r="AF73" s="119" cm="1">
        <f t="array" ref="AF73">SUMPRODUCT(($I68:AF68))-SUMPRODUCT(($I68:AF68)*($I$6:AF$6&lt;=(AF$6-$E15)))</f>
        <v>-3110255.2472340427</v>
      </c>
      <c r="AG73" s="119" cm="1">
        <f t="array" ref="AG73">SUMPRODUCT(($I68:AG68))-SUMPRODUCT(($I68:AG68)*($I$6:AG$6&lt;=(AG$6-$E15)))</f>
        <v>-3110255.2472340427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Switchboard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0</v>
      </c>
      <c r="M77" s="119">
        <f t="shared" si="7"/>
        <v>0</v>
      </c>
      <c r="N77" s="119">
        <f t="shared" si="7"/>
        <v>0</v>
      </c>
      <c r="O77" s="119">
        <f t="shared" si="7"/>
        <v>-176802.29185121073</v>
      </c>
      <c r="P77" s="119">
        <f t="shared" si="7"/>
        <v>-265203.43777681614</v>
      </c>
      <c r="Q77" s="119">
        <f t="shared" si="7"/>
        <v>-265203.43777681614</v>
      </c>
      <c r="R77" s="119">
        <f t="shared" si="7"/>
        <v>-265203.43777681614</v>
      </c>
      <c r="S77" s="119">
        <f t="shared" si="7"/>
        <v>-265203.43777681614</v>
      </c>
      <c r="T77" s="119">
        <f t="shared" si="7"/>
        <v>-265203.43777681614</v>
      </c>
      <c r="U77" s="119">
        <f t="shared" si="7"/>
        <v>-265203.43777681614</v>
      </c>
      <c r="V77" s="119">
        <f t="shared" si="7"/>
        <v>-265203.43777681614</v>
      </c>
      <c r="W77" s="119">
        <f t="shared" si="7"/>
        <v>-265203.43777681614</v>
      </c>
      <c r="X77" s="119">
        <f t="shared" si="7"/>
        <v>-265203.43777681614</v>
      </c>
      <c r="Y77" s="119">
        <f t="shared" si="7"/>
        <v>-265203.43777681614</v>
      </c>
      <c r="Z77" s="119">
        <f t="shared" si="7"/>
        <v>-265203.43777681614</v>
      </c>
      <c r="AA77" s="119">
        <f t="shared" si="7"/>
        <v>-265203.43777681614</v>
      </c>
      <c r="AB77" s="119">
        <f t="shared" si="7"/>
        <v>-265203.43777681614</v>
      </c>
      <c r="AC77" s="119">
        <f t="shared" si="7"/>
        <v>-265203.43777681614</v>
      </c>
      <c r="AD77" s="119">
        <f t="shared" si="7"/>
        <v>-265203.43777681614</v>
      </c>
      <c r="AE77" s="119">
        <f t="shared" si="7"/>
        <v>-265203.43777681614</v>
      </c>
      <c r="AF77" s="119">
        <f t="shared" si="7"/>
        <v>-265203.43777681614</v>
      </c>
      <c r="AG77" s="119">
        <f t="shared" si="7"/>
        <v>-265203.43777681614</v>
      </c>
      <c r="AH77"/>
    </row>
    <row r="78" spans="1:34" x14ac:dyDescent="0.2">
      <c r="A78" s="8"/>
      <c r="B78" s="8"/>
      <c r="C78" s="4" t="str">
        <f>$C$76&amp;" - "&amp;C15</f>
        <v>Annualised capex - Relays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-125807.82467204216</v>
      </c>
      <c r="K78" s="119">
        <f t="shared" si="8"/>
        <v>-188711.73700806321</v>
      </c>
      <c r="L78" s="119">
        <f t="shared" si="8"/>
        <v>-188711.73700806321</v>
      </c>
      <c r="M78" s="119">
        <f t="shared" si="8"/>
        <v>-188711.73700806321</v>
      </c>
      <c r="N78" s="119">
        <f t="shared" si="8"/>
        <v>-188711.73700806321</v>
      </c>
      <c r="O78" s="119">
        <f t="shared" si="8"/>
        <v>-188711.73700806321</v>
      </c>
      <c r="P78" s="119">
        <f t="shared" si="8"/>
        <v>-188711.73700806321</v>
      </c>
      <c r="Q78" s="119">
        <f t="shared" si="8"/>
        <v>-188711.73700806321</v>
      </c>
      <c r="R78" s="119">
        <f t="shared" si="8"/>
        <v>-188711.73700806321</v>
      </c>
      <c r="S78" s="119">
        <f t="shared" si="8"/>
        <v>-188711.73700806321</v>
      </c>
      <c r="T78" s="119">
        <f t="shared" si="8"/>
        <v>-188711.73700806321</v>
      </c>
      <c r="U78" s="119">
        <f t="shared" si="8"/>
        <v>-188711.73700806321</v>
      </c>
      <c r="V78" s="119">
        <f t="shared" si="8"/>
        <v>-188711.73700806321</v>
      </c>
      <c r="W78" s="119">
        <f t="shared" si="8"/>
        <v>-188711.73700806321</v>
      </c>
      <c r="X78" s="119">
        <f t="shared" si="8"/>
        <v>-188711.73700806321</v>
      </c>
      <c r="Y78" s="119">
        <f t="shared" si="8"/>
        <v>-188711.73700806321</v>
      </c>
      <c r="Z78" s="119">
        <f t="shared" si="8"/>
        <v>-188711.73700806321</v>
      </c>
      <c r="AA78" s="119">
        <f t="shared" si="8"/>
        <v>-188711.73700806321</v>
      </c>
      <c r="AB78" s="119">
        <f t="shared" si="8"/>
        <v>-188711.73700806321</v>
      </c>
      <c r="AC78" s="119">
        <f t="shared" si="8"/>
        <v>-188711.73700806321</v>
      </c>
      <c r="AD78" s="119">
        <f t="shared" si="8"/>
        <v>-188711.73700806321</v>
      </c>
      <c r="AE78" s="119">
        <f t="shared" si="8"/>
        <v>-188711.73700806321</v>
      </c>
      <c r="AF78" s="119">
        <f t="shared" si="8"/>
        <v>-188711.73700806321</v>
      </c>
      <c r="AG78" s="119">
        <f t="shared" si="8"/>
        <v>-188711.73700806321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-125807.82467204216</v>
      </c>
      <c r="K80" s="176">
        <f t="shared" si="10"/>
        <v>-188711.73700806321</v>
      </c>
      <c r="L80" s="176">
        <f t="shared" si="10"/>
        <v>-188711.73700806321</v>
      </c>
      <c r="M80" s="176">
        <f t="shared" si="10"/>
        <v>-188711.73700806321</v>
      </c>
      <c r="N80" s="176">
        <f t="shared" si="10"/>
        <v>-188711.73700806321</v>
      </c>
      <c r="O80" s="176">
        <f t="shared" si="10"/>
        <v>-365514.02885927394</v>
      </c>
      <c r="P80" s="176">
        <f t="shared" si="10"/>
        <v>-453915.17478487932</v>
      </c>
      <c r="Q80" s="176">
        <f t="shared" si="10"/>
        <v>-453915.17478487932</v>
      </c>
      <c r="R80" s="176">
        <f t="shared" si="10"/>
        <v>-453915.17478487932</v>
      </c>
      <c r="S80" s="176">
        <f t="shared" si="10"/>
        <v>-453915.17478487932</v>
      </c>
      <c r="T80" s="176">
        <f t="shared" si="10"/>
        <v>-453915.17478487932</v>
      </c>
      <c r="U80" s="176">
        <f t="shared" si="10"/>
        <v>-453915.17478487932</v>
      </c>
      <c r="V80" s="176">
        <f t="shared" si="10"/>
        <v>-453915.17478487932</v>
      </c>
      <c r="W80" s="176">
        <f t="shared" si="10"/>
        <v>-453915.17478487932</v>
      </c>
      <c r="X80" s="176">
        <f t="shared" si="10"/>
        <v>-453915.17478487932</v>
      </c>
      <c r="Y80" s="176">
        <f t="shared" si="10"/>
        <v>-453915.17478487932</v>
      </c>
      <c r="Z80" s="176">
        <f t="shared" si="10"/>
        <v>-453915.17478487932</v>
      </c>
      <c r="AA80" s="176">
        <f t="shared" si="10"/>
        <v>-453915.17478487932</v>
      </c>
      <c r="AB80" s="176">
        <f t="shared" si="10"/>
        <v>-453915.17478487932</v>
      </c>
      <c r="AC80" s="176">
        <f>SUM(AC77:AC79)</f>
        <v>-453915.17478487932</v>
      </c>
      <c r="AD80" s="176">
        <f>SUM(AD77:AD79)</f>
        <v>-453915.17478487932</v>
      </c>
      <c r="AE80" s="176">
        <f>SUM(AE77:AE79)</f>
        <v>-453915.17478487932</v>
      </c>
      <c r="AF80" s="176">
        <f>SUM(AF77:AF79)</f>
        <v>-453915.17478487932</v>
      </c>
      <c r="AG80" s="176">
        <f>SUM(AG77:AG79)</f>
        <v>-453915.17478487932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-125807.82467204216</v>
      </c>
      <c r="K82" s="119">
        <f t="shared" si="12"/>
        <v>-188711.73700806321</v>
      </c>
      <c r="L82" s="119">
        <f t="shared" si="12"/>
        <v>-188711.73700806321</v>
      </c>
      <c r="M82" s="119">
        <f t="shared" si="12"/>
        <v>-188711.73700806321</v>
      </c>
      <c r="N82" s="119">
        <f t="shared" si="12"/>
        <v>-188711.73700806321</v>
      </c>
      <c r="O82" s="119">
        <f t="shared" si="12"/>
        <v>-365514.02885927394</v>
      </c>
      <c r="P82" s="119">
        <f t="shared" si="12"/>
        <v>-453915.17478487932</v>
      </c>
      <c r="Q82" s="119">
        <f t="shared" si="12"/>
        <v>-453915.17478487932</v>
      </c>
      <c r="R82" s="119">
        <f t="shared" si="12"/>
        <v>-453915.17478487932</v>
      </c>
      <c r="S82" s="119">
        <f t="shared" si="12"/>
        <v>-453915.17478487932</v>
      </c>
      <c r="T82" s="119">
        <f t="shared" si="12"/>
        <v>-453915.17478487932</v>
      </c>
      <c r="U82" s="119">
        <f t="shared" si="12"/>
        <v>-453915.17478487932</v>
      </c>
      <c r="V82" s="119">
        <f t="shared" si="12"/>
        <v>-453915.17478487932</v>
      </c>
      <c r="W82" s="119">
        <f t="shared" si="12"/>
        <v>-453915.17478487932</v>
      </c>
      <c r="X82" s="119">
        <f t="shared" si="12"/>
        <v>-453915.17478487932</v>
      </c>
      <c r="Y82" s="119">
        <f t="shared" si="12"/>
        <v>-453915.17478487932</v>
      </c>
      <c r="Z82" s="119">
        <f t="shared" si="12"/>
        <v>-453915.17478487932</v>
      </c>
      <c r="AA82" s="119">
        <f t="shared" si="12"/>
        <v>-453915.17478487932</v>
      </c>
      <c r="AB82" s="119">
        <f t="shared" si="12"/>
        <v>-453915.17478487932</v>
      </c>
      <c r="AC82" s="119">
        <f>AC80</f>
        <v>-453915.17478487932</v>
      </c>
      <c r="AD82" s="119">
        <f>AD80</f>
        <v>-453915.17478487932</v>
      </c>
      <c r="AE82" s="119">
        <f>AE80</f>
        <v>-453915.17478487932</v>
      </c>
      <c r="AF82" s="119">
        <f>AF80</f>
        <v>-453915.17478487932</v>
      </c>
      <c r="AG82" s="119">
        <f>AG80</f>
        <v>-453915.17478487932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156808.42152786953</v>
      </c>
      <c r="L84" s="31">
        <f t="shared" si="14"/>
        <v>170399.18725876091</v>
      </c>
      <c r="M84" s="31">
        <f t="shared" si="14"/>
        <v>185614.66921037645</v>
      </c>
      <c r="N84" s="31">
        <f t="shared" si="14"/>
        <v>202287.64169560635</v>
      </c>
      <c r="O84" s="31">
        <f t="shared" si="14"/>
        <v>220575.56245573697</v>
      </c>
      <c r="P84" s="31">
        <f t="shared" si="14"/>
        <v>514415.717889063</v>
      </c>
      <c r="Q84" s="31">
        <f t="shared" si="14"/>
        <v>540139.80166891578</v>
      </c>
      <c r="R84" s="31">
        <f t="shared" si="14"/>
        <v>564487.4174467735</v>
      </c>
      <c r="S84" s="31">
        <f t="shared" si="14"/>
        <v>591315.74060819705</v>
      </c>
      <c r="T84" s="31">
        <f t="shared" si="14"/>
        <v>620955.84342928545</v>
      </c>
      <c r="U84" s="31">
        <f t="shared" si="14"/>
        <v>653780.01263274683</v>
      </c>
      <c r="V84" s="31">
        <f t="shared" si="14"/>
        <v>690225.28267719713</v>
      </c>
      <c r="W84" s="31">
        <f t="shared" si="14"/>
        <v>730816.81774777954</v>
      </c>
      <c r="X84" s="31">
        <f t="shared" si="14"/>
        <v>776204.44638646417</v>
      </c>
      <c r="Y84" s="31">
        <f t="shared" si="14"/>
        <v>827198.53565218486</v>
      </c>
      <c r="Z84" s="31">
        <f t="shared" si="14"/>
        <v>884823.37357368926</v>
      </c>
      <c r="AA84" s="31">
        <f t="shared" si="14"/>
        <v>950402.41008925135</v>
      </c>
      <c r="AB84" s="31">
        <f t="shared" si="14"/>
        <v>1023695.0071107675</v>
      </c>
      <c r="AC84" s="31">
        <f t="shared" si="14"/>
        <v>1100597.6073776518</v>
      </c>
      <c r="AD84" s="31">
        <f t="shared" si="14"/>
        <v>1186895.1348922302</v>
      </c>
      <c r="AE84" s="31">
        <f t="shared" si="14"/>
        <v>1285501.7532159162</v>
      </c>
      <c r="AF84" s="31">
        <f t="shared" si="14"/>
        <v>1403991.8295845422</v>
      </c>
      <c r="AG84" s="31">
        <f t="shared" si="14"/>
        <v>1540783.6372909073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-125807.82467204216</v>
      </c>
      <c r="K87" s="179">
        <f t="shared" si="16"/>
        <v>-31903.315480193676</v>
      </c>
      <c r="L87" s="179">
        <f t="shared" si="16"/>
        <v>-18312.549749302299</v>
      </c>
      <c r="M87" s="179">
        <f t="shared" si="16"/>
        <v>-3097.0677976867591</v>
      </c>
      <c r="N87" s="179">
        <f t="shared" si="16"/>
        <v>13575.904687543138</v>
      </c>
      <c r="O87" s="179">
        <f t="shared" si="16"/>
        <v>-144938.46640353696</v>
      </c>
      <c r="P87" s="179">
        <f t="shared" si="16"/>
        <v>60500.543104183686</v>
      </c>
      <c r="Q87" s="179">
        <f t="shared" si="16"/>
        <v>86224.626884036465</v>
      </c>
      <c r="R87" s="179">
        <f t="shared" si="16"/>
        <v>110572.24266189418</v>
      </c>
      <c r="S87" s="179">
        <f t="shared" si="16"/>
        <v>137400.56582331774</v>
      </c>
      <c r="T87" s="179">
        <f t="shared" si="16"/>
        <v>167040.66864440613</v>
      </c>
      <c r="U87" s="179">
        <f t="shared" si="16"/>
        <v>199864.83784786751</v>
      </c>
      <c r="V87" s="179">
        <f t="shared" si="16"/>
        <v>236310.10789231781</v>
      </c>
      <c r="W87" s="179">
        <f t="shared" si="16"/>
        <v>276901.64296290022</v>
      </c>
      <c r="X87" s="179">
        <f t="shared" si="16"/>
        <v>322289.27160158486</v>
      </c>
      <c r="Y87" s="179">
        <f t="shared" si="16"/>
        <v>373283.36086730554</v>
      </c>
      <c r="Z87" s="179">
        <f t="shared" si="16"/>
        <v>430908.19878880994</v>
      </c>
      <c r="AA87" s="179">
        <f t="shared" si="16"/>
        <v>496487.23530437204</v>
      </c>
      <c r="AB87" s="179">
        <f t="shared" si="16"/>
        <v>569779.83232588822</v>
      </c>
      <c r="AC87" s="179">
        <f>SUM(AC82:AC86)</f>
        <v>646682.43259277253</v>
      </c>
      <c r="AD87" s="179">
        <f>SUM(AD82:AD86)</f>
        <v>732979.96010735084</v>
      </c>
      <c r="AE87" s="179">
        <f>SUM(AE82:AE86)</f>
        <v>831586.57843103691</v>
      </c>
      <c r="AF87" s="179">
        <f>SUM(AF82:AF86)</f>
        <v>950076.65479966288</v>
      </c>
      <c r="AG87" s="179">
        <f>SUM(AG82:AG86)</f>
        <v>1086868.4625060279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-125807.82467204216</v>
      </c>
      <c r="K106" s="31">
        <f t="shared" si="17"/>
        <v>-31903.315480193676</v>
      </c>
      <c r="L106" s="31">
        <f t="shared" si="17"/>
        <v>-18312.549749302299</v>
      </c>
      <c r="M106" s="31">
        <f t="shared" si="17"/>
        <v>-3097.0677976867591</v>
      </c>
      <c r="N106" s="31">
        <f t="shared" si="17"/>
        <v>13575.904687543138</v>
      </c>
      <c r="O106" s="31">
        <f t="shared" si="17"/>
        <v>-144938.46640353696</v>
      </c>
      <c r="P106" s="31">
        <f t="shared" si="17"/>
        <v>60500.543104183686</v>
      </c>
      <c r="Q106" s="31">
        <f t="shared" si="17"/>
        <v>86224.626884036465</v>
      </c>
      <c r="R106" s="31">
        <f t="shared" si="17"/>
        <v>110572.24266189418</v>
      </c>
      <c r="S106" s="31">
        <f t="shared" si="17"/>
        <v>137400.56582331774</v>
      </c>
      <c r="T106" s="31">
        <f t="shared" si="17"/>
        <v>167040.66864440613</v>
      </c>
      <c r="U106" s="31">
        <f t="shared" si="17"/>
        <v>199864.83784786751</v>
      </c>
      <c r="V106" s="31">
        <f t="shared" si="17"/>
        <v>236310.10789231781</v>
      </c>
      <c r="W106" s="31">
        <f t="shared" si="17"/>
        <v>276901.64296290022</v>
      </c>
      <c r="X106" s="31">
        <f t="shared" si="17"/>
        <v>322289.27160158486</v>
      </c>
      <c r="Y106" s="31">
        <f t="shared" si="17"/>
        <v>373283.36086730554</v>
      </c>
      <c r="Z106" s="31">
        <f t="shared" si="17"/>
        <v>430908.19878880994</v>
      </c>
      <c r="AA106" s="31">
        <f t="shared" si="17"/>
        <v>496487.23530437204</v>
      </c>
      <c r="AB106" s="31">
        <f t="shared" si="17"/>
        <v>569779.83232588822</v>
      </c>
      <c r="AC106" s="31">
        <f t="shared" si="17"/>
        <v>646682.43259277253</v>
      </c>
      <c r="AD106" s="31">
        <f t="shared" si="17"/>
        <v>732979.96010735084</v>
      </c>
      <c r="AE106" s="31">
        <f t="shared" si="17"/>
        <v>831586.57843103691</v>
      </c>
      <c r="AF106" s="31">
        <f t="shared" si="17"/>
        <v>950076.65479966288</v>
      </c>
      <c r="AG106" s="31">
        <f t="shared" si="17"/>
        <v>1086868.4625060279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-125807.82467204216</v>
      </c>
      <c r="K107" s="31">
        <f t="shared" si="18"/>
        <v>-188711.73700806321</v>
      </c>
      <c r="L107" s="31">
        <f t="shared" si="18"/>
        <v>-188711.73700806321</v>
      </c>
      <c r="M107" s="31">
        <f t="shared" si="18"/>
        <v>-188711.73700806321</v>
      </c>
      <c r="N107" s="31">
        <f t="shared" si="18"/>
        <v>-188711.73700806321</v>
      </c>
      <c r="O107" s="31">
        <f t="shared" si="18"/>
        <v>-365514.02885927394</v>
      </c>
      <c r="P107" s="31">
        <f t="shared" si="18"/>
        <v>-453915.17478487932</v>
      </c>
      <c r="Q107" s="31">
        <f t="shared" si="18"/>
        <v>-453915.17478487932</v>
      </c>
      <c r="R107" s="31">
        <f t="shared" si="18"/>
        <v>-453915.17478487932</v>
      </c>
      <c r="S107" s="31">
        <f t="shared" si="18"/>
        <v>-453915.17478487932</v>
      </c>
      <c r="T107" s="31">
        <f t="shared" si="18"/>
        <v>-453915.17478487932</v>
      </c>
      <c r="U107" s="31">
        <f t="shared" si="18"/>
        <v>-453915.17478487932</v>
      </c>
      <c r="V107" s="31">
        <f t="shared" si="18"/>
        <v>-453915.17478487932</v>
      </c>
      <c r="W107" s="31">
        <f t="shared" si="18"/>
        <v>-453915.17478487932</v>
      </c>
      <c r="X107" s="31">
        <f t="shared" si="18"/>
        <v>-453915.17478487932</v>
      </c>
      <c r="Y107" s="31">
        <f t="shared" si="18"/>
        <v>-453915.17478487932</v>
      </c>
      <c r="Z107" s="31">
        <f t="shared" si="18"/>
        <v>-453915.17478487932</v>
      </c>
      <c r="AA107" s="31">
        <f t="shared" si="18"/>
        <v>-453915.17478487932</v>
      </c>
      <c r="AB107" s="31">
        <f t="shared" si="18"/>
        <v>-453915.17478487932</v>
      </c>
      <c r="AC107" s="31">
        <f t="shared" si="18"/>
        <v>-453915.17478487932</v>
      </c>
      <c r="AD107" s="31">
        <f t="shared" si="18"/>
        <v>-453915.17478487932</v>
      </c>
      <c r="AE107" s="31">
        <f t="shared" si="18"/>
        <v>-453915.17478487932</v>
      </c>
      <c r="AF107" s="31">
        <f t="shared" si="18"/>
        <v>-453915.17478487932</v>
      </c>
      <c r="AG107" s="31">
        <f t="shared" si="18"/>
        <v>-453915.17478487932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156808.42152786953</v>
      </c>
      <c r="L108" s="31">
        <f t="shared" si="19"/>
        <v>170399.18725876091</v>
      </c>
      <c r="M108" s="31">
        <f t="shared" si="19"/>
        <v>185614.66921037645</v>
      </c>
      <c r="N108" s="31">
        <f t="shared" si="19"/>
        <v>202287.64169560635</v>
      </c>
      <c r="O108" s="31">
        <f t="shared" si="19"/>
        <v>220575.56245573697</v>
      </c>
      <c r="P108" s="31">
        <f t="shared" si="19"/>
        <v>514415.717889063</v>
      </c>
      <c r="Q108" s="31">
        <f t="shared" si="19"/>
        <v>540139.80166891578</v>
      </c>
      <c r="R108" s="31">
        <f t="shared" si="19"/>
        <v>564487.4174467735</v>
      </c>
      <c r="S108" s="31">
        <f t="shared" si="19"/>
        <v>591315.74060819705</v>
      </c>
      <c r="T108" s="31">
        <f t="shared" si="19"/>
        <v>620955.84342928545</v>
      </c>
      <c r="U108" s="31">
        <f t="shared" si="19"/>
        <v>653780.01263274683</v>
      </c>
      <c r="V108" s="31">
        <f t="shared" si="19"/>
        <v>690225.28267719713</v>
      </c>
      <c r="W108" s="31">
        <f t="shared" si="19"/>
        <v>730816.81774777954</v>
      </c>
      <c r="X108" s="31">
        <f t="shared" si="19"/>
        <v>776204.44638646417</v>
      </c>
      <c r="Y108" s="31">
        <f t="shared" si="19"/>
        <v>827198.53565218486</v>
      </c>
      <c r="Z108" s="31">
        <f t="shared" si="19"/>
        <v>884823.37357368926</v>
      </c>
      <c r="AA108" s="31">
        <f t="shared" si="19"/>
        <v>950402.41008925135</v>
      </c>
      <c r="AB108" s="31">
        <f t="shared" si="19"/>
        <v>1023695.0071107675</v>
      </c>
      <c r="AC108" s="31">
        <f t="shared" si="19"/>
        <v>1100597.6073776518</v>
      </c>
      <c r="AD108" s="31">
        <f t="shared" si="19"/>
        <v>1186895.1348922302</v>
      </c>
      <c r="AE108" s="31">
        <f t="shared" si="19"/>
        <v>1285501.7532159162</v>
      </c>
      <c r="AF108" s="31">
        <f t="shared" si="19"/>
        <v>1403991.8295845422</v>
      </c>
      <c r="AG108" s="31">
        <f t="shared" si="19"/>
        <v>1540783.6372909073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-138388.60713924636</v>
      </c>
      <c r="K110" s="31" cm="1">
        <f t="array" ref="K110">K$106+IF($C110&lt;&gt;0,SUMPRODUCT((K$107:K$108)*TRANSPOSE(($D110:$E110))),0)</f>
        <v>-50774.489180999997</v>
      </c>
      <c r="L110" s="31" cm="1">
        <f t="array" ref="L110">L$106+IF($C110&lt;&gt;0,SUMPRODUCT((L$107:L$108)*TRANSPOSE(($D110:$E110))),0)</f>
        <v>-37183.72345010862</v>
      </c>
      <c r="M110" s="31" cm="1">
        <f t="array" ref="M110">M$106+IF($C110&lt;&gt;0,SUMPRODUCT((M$107:M$108)*TRANSPOSE(($D110:$E110))),0)</f>
        <v>-21968.24149849308</v>
      </c>
      <c r="N110" s="31" cm="1">
        <f t="array" ref="N110">N$106+IF($C110&lt;&gt;0,SUMPRODUCT((N$107:N$108)*TRANSPOSE(($D110:$E110))),0)</f>
        <v>-5295.2690132631833</v>
      </c>
      <c r="O110" s="31" cm="1">
        <f t="array" ref="O110">O$106+IF($C110&lt;&gt;0,SUMPRODUCT((O$107:O$108)*TRANSPOSE(($D110:$E110))),0)</f>
        <v>-181489.86928946438</v>
      </c>
      <c r="P110" s="31" cm="1">
        <f t="array" ref="P110">P$106+IF($C110&lt;&gt;0,SUMPRODUCT((P$107:P$108)*TRANSPOSE(($D110:$E110))),0)</f>
        <v>15109.025625695751</v>
      </c>
      <c r="Q110" s="31" cm="1">
        <f t="array" ref="Q110">Q$106+IF($C110&lt;&gt;0,SUMPRODUCT((Q$107:Q$108)*TRANSPOSE(($D110:$E110))),0)</f>
        <v>40833.10940554853</v>
      </c>
      <c r="R110" s="31" cm="1">
        <f t="array" ref="R110">R$106+IF($C110&lt;&gt;0,SUMPRODUCT((R$107:R$108)*TRANSPOSE(($D110:$E110))),0)</f>
        <v>65180.725183406248</v>
      </c>
      <c r="S110" s="31" cm="1">
        <f t="array" ref="S110">S$106+IF($C110&lt;&gt;0,SUMPRODUCT((S$107:S$108)*TRANSPOSE(($D110:$E110))),0)</f>
        <v>92009.048344829804</v>
      </c>
      <c r="T110" s="31" cm="1">
        <f t="array" ref="T110">T$106+IF($C110&lt;&gt;0,SUMPRODUCT((T$107:T$108)*TRANSPOSE(($D110:$E110))),0)</f>
        <v>121649.1511659182</v>
      </c>
      <c r="U110" s="31" cm="1">
        <f t="array" ref="U110">U$106+IF($C110&lt;&gt;0,SUMPRODUCT((U$107:U$108)*TRANSPOSE(($D110:$E110))),0)</f>
        <v>154473.32036937959</v>
      </c>
      <c r="V110" s="31" cm="1">
        <f t="array" ref="V110">V$106+IF($C110&lt;&gt;0,SUMPRODUCT((V$107:V$108)*TRANSPOSE(($D110:$E110))),0)</f>
        <v>190918.59041382989</v>
      </c>
      <c r="W110" s="31" cm="1">
        <f t="array" ref="W110">W$106+IF($C110&lt;&gt;0,SUMPRODUCT((W$107:W$108)*TRANSPOSE(($D110:$E110))),0)</f>
        <v>231510.1254844123</v>
      </c>
      <c r="X110" s="31" cm="1">
        <f t="array" ref="X110">X$106+IF($C110&lt;&gt;0,SUMPRODUCT((X$107:X$108)*TRANSPOSE(($D110:$E110))),0)</f>
        <v>276897.75412309694</v>
      </c>
      <c r="Y110" s="31" cm="1">
        <f t="array" ref="Y110">Y$106+IF($C110&lt;&gt;0,SUMPRODUCT((Y$107:Y$108)*TRANSPOSE(($D110:$E110))),0)</f>
        <v>327891.84338881762</v>
      </c>
      <c r="Z110" s="31" cm="1">
        <f t="array" ref="Z110">Z$106+IF($C110&lt;&gt;0,SUMPRODUCT((Z$107:Z$108)*TRANSPOSE(($D110:$E110))),0)</f>
        <v>385516.68131032202</v>
      </c>
      <c r="AA110" s="31" cm="1">
        <f t="array" ref="AA110">AA$106+IF($C110&lt;&gt;0,SUMPRODUCT((AA$107:AA$108)*TRANSPOSE(($D110:$E110))),0)</f>
        <v>451095.71782588412</v>
      </c>
      <c r="AB110" s="31" cm="1">
        <f t="array" ref="AB110">AB$106+IF($C110&lt;&gt;0,SUMPRODUCT((AB$107:AB$108)*TRANSPOSE(($D110:$E110))),0)</f>
        <v>524388.3148474003</v>
      </c>
      <c r="AC110" s="31" cm="1">
        <f t="array" ref="AC110">AC$106+IF($C110&lt;&gt;0,SUMPRODUCT((AC$107:AC$108)*TRANSPOSE(($D110:$E110))),0)</f>
        <v>601290.91511428461</v>
      </c>
      <c r="AD110" s="31" cm="1">
        <f t="array" ref="AD110">AD$106+IF($C110&lt;&gt;0,SUMPRODUCT((AD$107:AD$108)*TRANSPOSE(($D110:$E110))),0)</f>
        <v>687588.44262886292</v>
      </c>
      <c r="AE110" s="31" cm="1">
        <f t="array" ref="AE110">AE$106+IF($C110&lt;&gt;0,SUMPRODUCT((AE$107:AE$108)*TRANSPOSE(($D110:$E110))),0)</f>
        <v>786195.06095254899</v>
      </c>
      <c r="AF110" s="31" cm="1">
        <f t="array" ref="AF110">AF$106+IF($C110&lt;&gt;0,SUMPRODUCT((AF$107:AF$108)*TRANSPOSE(($D110:$E110))),0)</f>
        <v>904685.13732117496</v>
      </c>
      <c r="AG110" s="31" cm="1">
        <f t="array" ref="AG110">AG$106+IF($C110&lt;&gt;0,SUMPRODUCT((AG$107:AG$108)*TRANSPOSE(($D110:$E110))),0)</f>
        <v>1041476.94502754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-113227.04220483794</v>
      </c>
      <c r="K111" s="31" cm="1">
        <f t="array" ref="K111">K$106+IF($C111&lt;&gt;0,SUMPRODUCT((K$107:K$108)*TRANSPOSE(($D111:$E111))),0)</f>
        <v>-13032.141779387355</v>
      </c>
      <c r="L111" s="31" cm="1">
        <f t="array" ref="L111">L$106+IF($C111&lt;&gt;0,SUMPRODUCT((L$107:L$108)*TRANSPOSE(($D111:$E111))),0)</f>
        <v>558.62395150402153</v>
      </c>
      <c r="M111" s="31" cm="1">
        <f t="array" ref="M111">M$106+IF($C111&lt;&gt;0,SUMPRODUCT((M$107:M$108)*TRANSPOSE(($D111:$E111))),0)</f>
        <v>15774.105903119562</v>
      </c>
      <c r="N111" s="31" cm="1">
        <f t="array" ref="N111">N$106+IF($C111&lt;&gt;0,SUMPRODUCT((N$107:N$108)*TRANSPOSE(($D111:$E111))),0)</f>
        <v>32447.078388349459</v>
      </c>
      <c r="O111" s="31" cm="1">
        <f t="array" ref="O111">O$106+IF($C111&lt;&gt;0,SUMPRODUCT((O$107:O$108)*TRANSPOSE(($D111:$E111))),0)</f>
        <v>-108387.06351760957</v>
      </c>
      <c r="P111" s="31" cm="1">
        <f t="array" ref="P111">P$106+IF($C111&lt;&gt;0,SUMPRODUCT((P$107:P$108)*TRANSPOSE(($D111:$E111))),0)</f>
        <v>105892.06058267162</v>
      </c>
      <c r="Q111" s="31" cm="1">
        <f t="array" ref="Q111">Q$106+IF($C111&lt;&gt;0,SUMPRODUCT((Q$107:Q$108)*TRANSPOSE(($D111:$E111))),0)</f>
        <v>131616.14436252438</v>
      </c>
      <c r="R111" s="31" cm="1">
        <f t="array" ref="R111">R$106+IF($C111&lt;&gt;0,SUMPRODUCT((R$107:R$108)*TRANSPOSE(($D111:$E111))),0)</f>
        <v>155963.7601403821</v>
      </c>
      <c r="S111" s="31" cm="1">
        <f t="array" ref="S111">S$106+IF($C111&lt;&gt;0,SUMPRODUCT((S$107:S$108)*TRANSPOSE(($D111:$E111))),0)</f>
        <v>182792.08330180566</v>
      </c>
      <c r="T111" s="31" cm="1">
        <f t="array" ref="T111">T$106+IF($C111&lt;&gt;0,SUMPRODUCT((T$107:T$108)*TRANSPOSE(($D111:$E111))),0)</f>
        <v>212432.18612289405</v>
      </c>
      <c r="U111" s="31" cm="1">
        <f t="array" ref="U111">U$106+IF($C111&lt;&gt;0,SUMPRODUCT((U$107:U$108)*TRANSPOSE(($D111:$E111))),0)</f>
        <v>245256.35532635543</v>
      </c>
      <c r="V111" s="31" cm="1">
        <f t="array" ref="V111">V$106+IF($C111&lt;&gt;0,SUMPRODUCT((V$107:V$108)*TRANSPOSE(($D111:$E111))),0)</f>
        <v>281701.62537080573</v>
      </c>
      <c r="W111" s="31" cm="1">
        <f t="array" ref="W111">W$106+IF($C111&lt;&gt;0,SUMPRODUCT((W$107:W$108)*TRANSPOSE(($D111:$E111))),0)</f>
        <v>322293.16044138814</v>
      </c>
      <c r="X111" s="31" cm="1">
        <f t="array" ref="X111">X$106+IF($C111&lt;&gt;0,SUMPRODUCT((X$107:X$108)*TRANSPOSE(($D111:$E111))),0)</f>
        <v>367680.78908007278</v>
      </c>
      <c r="Y111" s="31" cm="1">
        <f t="array" ref="Y111">Y$106+IF($C111&lt;&gt;0,SUMPRODUCT((Y$107:Y$108)*TRANSPOSE(($D111:$E111))),0)</f>
        <v>418674.87834579346</v>
      </c>
      <c r="Z111" s="31" cm="1">
        <f t="array" ref="Z111">Z$106+IF($C111&lt;&gt;0,SUMPRODUCT((Z$107:Z$108)*TRANSPOSE(($D111:$E111))),0)</f>
        <v>476299.71626729786</v>
      </c>
      <c r="AA111" s="31" cm="1">
        <f t="array" ref="AA111">AA$106+IF($C111&lt;&gt;0,SUMPRODUCT((AA$107:AA$108)*TRANSPOSE(($D111:$E111))),0)</f>
        <v>541878.75278285996</v>
      </c>
      <c r="AB111" s="31" cm="1">
        <f t="array" ref="AB111">AB$106+IF($C111&lt;&gt;0,SUMPRODUCT((AB$107:AB$108)*TRANSPOSE(($D111:$E111))),0)</f>
        <v>615171.34980437614</v>
      </c>
      <c r="AC111" s="31" cm="1">
        <f t="array" ref="AC111">AC$106+IF($C111&lt;&gt;0,SUMPRODUCT((AC$107:AC$108)*TRANSPOSE(($D111:$E111))),0)</f>
        <v>692073.95007126045</v>
      </c>
      <c r="AD111" s="31" cm="1">
        <f t="array" ref="AD111">AD$106+IF($C111&lt;&gt;0,SUMPRODUCT((AD$107:AD$108)*TRANSPOSE(($D111:$E111))),0)</f>
        <v>778371.47758583876</v>
      </c>
      <c r="AE111" s="31" cm="1">
        <f t="array" ref="AE111">AE$106+IF($C111&lt;&gt;0,SUMPRODUCT((AE$107:AE$108)*TRANSPOSE(($D111:$E111))),0)</f>
        <v>876978.09590952483</v>
      </c>
      <c r="AF111" s="31" cm="1">
        <f t="array" ref="AF111">AF$106+IF($C111&lt;&gt;0,SUMPRODUCT((AF$107:AF$108)*TRANSPOSE(($D111:$E111))),0)</f>
        <v>995468.1722781508</v>
      </c>
      <c r="AG111" s="31" cm="1">
        <f t="array" ref="AG111">AG$106+IF($C111&lt;&gt;0,SUMPRODUCT((AG$107:AG$108)*TRANSPOSE(($D111:$E111))),0)</f>
        <v>1132259.9799845158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-125807.82467204216</v>
      </c>
      <c r="K112" s="31" cm="1">
        <f t="array" ref="K112">K$106+IF($C112&lt;&gt;0,SUMPRODUCT((K$107:K$108)*TRANSPOSE(($D112:$E112))),0)</f>
        <v>-16222.473327406722</v>
      </c>
      <c r="L112" s="31" cm="1">
        <f t="array" ref="L112">L$106+IF($C112&lt;&gt;0,SUMPRODUCT((L$107:L$108)*TRANSPOSE(($D112:$E112))),0)</f>
        <v>-1272.6310234262091</v>
      </c>
      <c r="M112" s="31" cm="1">
        <f t="array" ref="M112">M$106+IF($C112&lt;&gt;0,SUMPRODUCT((M$107:M$108)*TRANSPOSE(($D112:$E112))),0)</f>
        <v>15464.399123350886</v>
      </c>
      <c r="N112" s="31" cm="1">
        <f t="array" ref="N112">N$106+IF($C112&lt;&gt;0,SUMPRODUCT((N$107:N$108)*TRANSPOSE(($D112:$E112))),0)</f>
        <v>33804.668857103774</v>
      </c>
      <c r="O112" s="31" cm="1">
        <f t="array" ref="O112">O$106+IF($C112&lt;&gt;0,SUMPRODUCT((O$107:O$108)*TRANSPOSE(($D112:$E112))),0)</f>
        <v>-122880.91015796327</v>
      </c>
      <c r="P112" s="31" cm="1">
        <f t="array" ref="P112">P$106+IF($C112&lt;&gt;0,SUMPRODUCT((P$107:P$108)*TRANSPOSE(($D112:$E112))),0)</f>
        <v>111942.11489308998</v>
      </c>
      <c r="Q112" s="31" cm="1">
        <f t="array" ref="Q112">Q$106+IF($C112&lt;&gt;0,SUMPRODUCT((Q$107:Q$108)*TRANSPOSE(($D112:$E112))),0)</f>
        <v>140238.60705092805</v>
      </c>
      <c r="R112" s="31" cm="1">
        <f t="array" ref="R112">R$106+IF($C112&lt;&gt;0,SUMPRODUCT((R$107:R$108)*TRANSPOSE(($D112:$E112))),0)</f>
        <v>167020.98440657154</v>
      </c>
      <c r="S112" s="31" cm="1">
        <f t="array" ref="S112">S$106+IF($C112&lt;&gt;0,SUMPRODUCT((S$107:S$108)*TRANSPOSE(($D112:$E112))),0)</f>
        <v>196532.13988413743</v>
      </c>
      <c r="T112" s="31" cm="1">
        <f t="array" ref="T112">T$106+IF($C112&lt;&gt;0,SUMPRODUCT((T$107:T$108)*TRANSPOSE(($D112:$E112))),0)</f>
        <v>229136.25298733468</v>
      </c>
      <c r="U112" s="31" cm="1">
        <f t="array" ref="U112">U$106+IF($C112&lt;&gt;0,SUMPRODUCT((U$107:U$108)*TRANSPOSE(($D112:$E112))),0)</f>
        <v>265242.83911114221</v>
      </c>
      <c r="V112" s="31" cm="1">
        <f t="array" ref="V112">V$106+IF($C112&lt;&gt;0,SUMPRODUCT((V$107:V$108)*TRANSPOSE(($D112:$E112))),0)</f>
        <v>305332.63616003754</v>
      </c>
      <c r="W112" s="31" cm="1">
        <f t="array" ref="W112">W$106+IF($C112&lt;&gt;0,SUMPRODUCT((W$107:W$108)*TRANSPOSE(($D112:$E112))),0)</f>
        <v>349983.32473767817</v>
      </c>
      <c r="X112" s="31" cm="1">
        <f t="array" ref="X112">X$106+IF($C112&lt;&gt;0,SUMPRODUCT((X$107:X$108)*TRANSPOSE(($D112:$E112))),0)</f>
        <v>399909.7162402313</v>
      </c>
      <c r="Y112" s="31" cm="1">
        <f t="array" ref="Y112">Y$106+IF($C112&lt;&gt;0,SUMPRODUCT((Y$107:Y$108)*TRANSPOSE(($D112:$E112))),0)</f>
        <v>456003.21443252405</v>
      </c>
      <c r="Z112" s="31" cm="1">
        <f t="array" ref="Z112">Z$106+IF($C112&lt;&gt;0,SUMPRODUCT((Z$107:Z$108)*TRANSPOSE(($D112:$E112))),0)</f>
        <v>519390.53614617884</v>
      </c>
      <c r="AA112" s="31" cm="1">
        <f t="array" ref="AA112">AA$106+IF($C112&lt;&gt;0,SUMPRODUCT((AA$107:AA$108)*TRANSPOSE(($D112:$E112))),0)</f>
        <v>591527.47631329717</v>
      </c>
      <c r="AB112" s="31" cm="1">
        <f t="array" ref="AB112">AB$106+IF($C112&lt;&gt;0,SUMPRODUCT((AB$107:AB$108)*TRANSPOSE(($D112:$E112))),0)</f>
        <v>672149.33303696499</v>
      </c>
      <c r="AC112" s="31" cm="1">
        <f t="array" ref="AC112">AC$106+IF($C112&lt;&gt;0,SUMPRODUCT((AC$107:AC$108)*TRANSPOSE(($D112:$E112))),0)</f>
        <v>756742.19333053776</v>
      </c>
      <c r="AD112" s="31" cm="1">
        <f t="array" ref="AD112">AD$106+IF($C112&lt;&gt;0,SUMPRODUCT((AD$107:AD$108)*TRANSPOSE(($D112:$E112))),0)</f>
        <v>851669.47359657381</v>
      </c>
      <c r="AE112" s="31" cm="1">
        <f t="array" ref="AE112">AE$106+IF($C112&lt;&gt;0,SUMPRODUCT((AE$107:AE$108)*TRANSPOSE(($D112:$E112))),0)</f>
        <v>960136.75375262857</v>
      </c>
      <c r="AF112" s="31" cm="1">
        <f t="array" ref="AF112">AF$106+IF($C112&lt;&gt;0,SUMPRODUCT((AF$107:AF$108)*TRANSPOSE(($D112:$E112))),0)</f>
        <v>1090475.8377581171</v>
      </c>
      <c r="AG112" s="31" cm="1">
        <f t="array" ref="AG112">AG$106+IF($C112&lt;&gt;0,SUMPRODUCT((AG$107:AG$108)*TRANSPOSE(($D112:$E112))),0)</f>
        <v>1240946.8262351186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-125807.82467204216</v>
      </c>
      <c r="K113" s="31" cm="1">
        <f t="array" ref="K113">K$106+IF($C113&lt;&gt;0,SUMPRODUCT((K$107:K$108)*TRANSPOSE(($D113:$E113))),0)</f>
        <v>-47584.157632980627</v>
      </c>
      <c r="L113" s="31" cm="1">
        <f t="array" ref="L113">L$106+IF($C113&lt;&gt;0,SUMPRODUCT((L$107:L$108)*TRANSPOSE(($D113:$E113))),0)</f>
        <v>-35352.468475178393</v>
      </c>
      <c r="M113" s="31" cm="1">
        <f t="array" ref="M113">M$106+IF($C113&lt;&gt;0,SUMPRODUCT((M$107:M$108)*TRANSPOSE(($D113:$E113))),0)</f>
        <v>-21658.534718724404</v>
      </c>
      <c r="N113" s="31" cm="1">
        <f t="array" ref="N113">N$106+IF($C113&lt;&gt;0,SUMPRODUCT((N$107:N$108)*TRANSPOSE(($D113:$E113))),0)</f>
        <v>-6652.8594820174985</v>
      </c>
      <c r="O113" s="31" cm="1">
        <f t="array" ref="O113">O$106+IF($C113&lt;&gt;0,SUMPRODUCT((O$107:O$108)*TRANSPOSE(($D113:$E113))),0)</f>
        <v>-166996.02264911067</v>
      </c>
      <c r="P113" s="31" cm="1">
        <f t="array" ref="P113">P$106+IF($C113&lt;&gt;0,SUMPRODUCT((P$107:P$108)*TRANSPOSE(($D113:$E113))),0)</f>
        <v>9058.9713152773838</v>
      </c>
      <c r="Q113" s="31" cm="1">
        <f t="array" ref="Q113">Q$106+IF($C113&lt;&gt;0,SUMPRODUCT((Q$107:Q$108)*TRANSPOSE(($D113:$E113))),0)</f>
        <v>32210.646717144882</v>
      </c>
      <c r="R113" s="31" cm="1">
        <f t="array" ref="R113">R$106+IF($C113&lt;&gt;0,SUMPRODUCT((R$107:R$108)*TRANSPOSE(($D113:$E113))),0)</f>
        <v>54123.500917216828</v>
      </c>
      <c r="S113" s="31" cm="1">
        <f t="array" ref="S113">S$106+IF($C113&lt;&gt;0,SUMPRODUCT((S$107:S$108)*TRANSPOSE(($D113:$E113))),0)</f>
        <v>78268.99176249803</v>
      </c>
      <c r="T113" s="31" cm="1">
        <f t="array" ref="T113">T$106+IF($C113&lt;&gt;0,SUMPRODUCT((T$107:T$108)*TRANSPOSE(($D113:$E113))),0)</f>
        <v>104945.08430147759</v>
      </c>
      <c r="U113" s="31" cm="1">
        <f t="array" ref="U113">U$106+IF($C113&lt;&gt;0,SUMPRODUCT((U$107:U$108)*TRANSPOSE(($D113:$E113))),0)</f>
        <v>134486.83658459282</v>
      </c>
      <c r="V113" s="31" cm="1">
        <f t="array" ref="V113">V$106+IF($C113&lt;&gt;0,SUMPRODUCT((V$107:V$108)*TRANSPOSE(($D113:$E113))),0)</f>
        <v>167287.57962459809</v>
      </c>
      <c r="W113" s="31" cm="1">
        <f t="array" ref="W113">W$106+IF($C113&lt;&gt;0,SUMPRODUCT((W$107:W$108)*TRANSPOSE(($D113:$E113))),0)</f>
        <v>203819.96118812228</v>
      </c>
      <c r="X113" s="31" cm="1">
        <f t="array" ref="X113">X$106+IF($C113&lt;&gt;0,SUMPRODUCT((X$107:X$108)*TRANSPOSE(($D113:$E113))),0)</f>
        <v>244668.82696293842</v>
      </c>
      <c r="Y113" s="31" cm="1">
        <f t="array" ref="Y113">Y$106+IF($C113&lt;&gt;0,SUMPRODUCT((Y$107:Y$108)*TRANSPOSE(($D113:$E113))),0)</f>
        <v>290563.50730208703</v>
      </c>
      <c r="Z113" s="31" cm="1">
        <f t="array" ref="Z113">Z$106+IF($C113&lt;&gt;0,SUMPRODUCT((Z$107:Z$108)*TRANSPOSE(($D113:$E113))),0)</f>
        <v>342425.86143144104</v>
      </c>
      <c r="AA113" s="31" cm="1">
        <f t="array" ref="AA113">AA$106+IF($C113&lt;&gt;0,SUMPRODUCT((AA$107:AA$108)*TRANSPOSE(($D113:$E113))),0)</f>
        <v>401446.9942954469</v>
      </c>
      <c r="AB113" s="31" cm="1">
        <f t="array" ref="AB113">AB$106+IF($C113&lt;&gt;0,SUMPRODUCT((AB$107:AB$108)*TRANSPOSE(($D113:$E113))),0)</f>
        <v>467410.33161481144</v>
      </c>
      <c r="AC113" s="31" cm="1">
        <f t="array" ref="AC113">AC$106+IF($C113&lt;&gt;0,SUMPRODUCT((AC$107:AC$108)*TRANSPOSE(($D113:$E113))),0)</f>
        <v>536622.6718550073</v>
      </c>
      <c r="AD113" s="31" cm="1">
        <f t="array" ref="AD113">AD$106+IF($C113&lt;&gt;0,SUMPRODUCT((AD$107:AD$108)*TRANSPOSE(($D113:$E113))),0)</f>
        <v>614290.44661812787</v>
      </c>
      <c r="AE113" s="31" cm="1">
        <f t="array" ref="AE113">AE$106+IF($C113&lt;&gt;0,SUMPRODUCT((AE$107:AE$108)*TRANSPOSE(($D113:$E113))),0)</f>
        <v>703036.40310944524</v>
      </c>
      <c r="AF113" s="31" cm="1">
        <f t="array" ref="AF113">AF$106+IF($C113&lt;&gt;0,SUMPRODUCT((AF$107:AF$108)*TRANSPOSE(($D113:$E113))),0)</f>
        <v>809677.47184120864</v>
      </c>
      <c r="AG113" s="31" cm="1">
        <f t="array" ref="AG113">AG$106+IF($C113&lt;&gt;0,SUMPRODUCT((AG$107:AG$108)*TRANSPOSE(($D113:$E113))),0)</f>
        <v>932790.09877693711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-138388.60713924636</v>
      </c>
      <c r="K114" s="31" cm="1">
        <f t="array" ref="K114">K$106+IF($C114&lt;&gt;0,SUMPRODUCT((K$107:K$108)*TRANSPOSE(($D114:$E114))),0)</f>
        <v>-66455.331333786948</v>
      </c>
      <c r="L114" s="31" cm="1">
        <f t="array" ref="L114">L$106+IF($C114&lt;&gt;0,SUMPRODUCT((L$107:L$108)*TRANSPOSE(($D114:$E114))),0)</f>
        <v>-54223.642175984714</v>
      </c>
      <c r="M114" s="31" cm="1">
        <f t="array" ref="M114">M$106+IF($C114&lt;&gt;0,SUMPRODUCT((M$107:M$108)*TRANSPOSE(($D114:$E114))),0)</f>
        <v>-40529.708419530725</v>
      </c>
      <c r="N114" s="31" cm="1">
        <f t="array" ref="N114">N$106+IF($C114&lt;&gt;0,SUMPRODUCT((N$107:N$108)*TRANSPOSE(($D114:$E114))),0)</f>
        <v>-25524.03318282382</v>
      </c>
      <c r="O114" s="31" cm="1">
        <f t="array" ref="O114">O$106+IF($C114&lt;&gt;0,SUMPRODUCT((O$107:O$108)*TRANSPOSE(($D114:$E114))),0)</f>
        <v>-203547.42553503806</v>
      </c>
      <c r="P114" s="31" cm="1">
        <f t="array" ref="P114">P$106+IF($C114&lt;&gt;0,SUMPRODUCT((P$107:P$108)*TRANSPOSE(($D114:$E114))),0)</f>
        <v>-36332.546163210558</v>
      </c>
      <c r="Q114" s="31" cm="1">
        <f t="array" ref="Q114">Q$106+IF($C114&lt;&gt;0,SUMPRODUCT((Q$107:Q$108)*TRANSPOSE(($D114:$E114))),0)</f>
        <v>-13180.870761343045</v>
      </c>
      <c r="R114" s="31" cm="1">
        <f t="array" ref="R114">R$106+IF($C114&lt;&gt;0,SUMPRODUCT((R$107:R$108)*TRANSPOSE(($D114:$E114))),0)</f>
        <v>8731.9834387289011</v>
      </c>
      <c r="S114" s="31" cm="1">
        <f t="array" ref="S114">S$106+IF($C114&lt;&gt;0,SUMPRODUCT((S$107:S$108)*TRANSPOSE(($D114:$E114))),0)</f>
        <v>32877.474284010095</v>
      </c>
      <c r="T114" s="31" cm="1">
        <f t="array" ref="T114">T$106+IF($C114&lt;&gt;0,SUMPRODUCT((T$107:T$108)*TRANSPOSE(($D114:$E114))),0)</f>
        <v>59553.566822989655</v>
      </c>
      <c r="U114" s="31" cm="1">
        <f t="array" ref="U114">U$106+IF($C114&lt;&gt;0,SUMPRODUCT((U$107:U$108)*TRANSPOSE(($D114:$E114))),0)</f>
        <v>89095.3191061049</v>
      </c>
      <c r="V114" s="31" cm="1">
        <f t="array" ref="V114">V$106+IF($C114&lt;&gt;0,SUMPRODUCT((V$107:V$108)*TRANSPOSE(($D114:$E114))),0)</f>
        <v>121896.06214611017</v>
      </c>
      <c r="W114" s="31" cm="1">
        <f t="array" ref="W114">W$106+IF($C114&lt;&gt;0,SUMPRODUCT((W$107:W$108)*TRANSPOSE(($D114:$E114))),0)</f>
        <v>158428.44370963433</v>
      </c>
      <c r="X114" s="31" cm="1">
        <f t="array" ref="X114">X$106+IF($C114&lt;&gt;0,SUMPRODUCT((X$107:X$108)*TRANSPOSE(($D114:$E114))),0)</f>
        <v>199277.3094844505</v>
      </c>
      <c r="Y114" s="31" cm="1">
        <f t="array" ref="Y114">Y$106+IF($C114&lt;&gt;0,SUMPRODUCT((Y$107:Y$108)*TRANSPOSE(($D114:$E114))),0)</f>
        <v>245171.98982359911</v>
      </c>
      <c r="Z114" s="31" cm="1">
        <f t="array" ref="Z114">Z$106+IF($C114&lt;&gt;0,SUMPRODUCT((Z$107:Z$108)*TRANSPOSE(($D114:$E114))),0)</f>
        <v>297034.34395295306</v>
      </c>
      <c r="AA114" s="31" cm="1">
        <f t="array" ref="AA114">AA$106+IF($C114&lt;&gt;0,SUMPRODUCT((AA$107:AA$108)*TRANSPOSE(($D114:$E114))),0)</f>
        <v>356055.47681695898</v>
      </c>
      <c r="AB114" s="31" cm="1">
        <f t="array" ref="AB114">AB$106+IF($C114&lt;&gt;0,SUMPRODUCT((AB$107:AB$108)*TRANSPOSE(($D114:$E114))),0)</f>
        <v>422018.81413632352</v>
      </c>
      <c r="AC114" s="31" cm="1">
        <f t="array" ref="AC114">AC$106+IF($C114&lt;&gt;0,SUMPRODUCT((AC$107:AC$108)*TRANSPOSE(($D114:$E114))),0)</f>
        <v>491231.15437651938</v>
      </c>
      <c r="AD114" s="31" cm="1">
        <f t="array" ref="AD114">AD$106+IF($C114&lt;&gt;0,SUMPRODUCT((AD$107:AD$108)*TRANSPOSE(($D114:$E114))),0)</f>
        <v>568898.92913963995</v>
      </c>
      <c r="AE114" s="31" cm="1">
        <f t="array" ref="AE114">AE$106+IF($C114&lt;&gt;0,SUMPRODUCT((AE$107:AE$108)*TRANSPOSE(($D114:$E114))),0)</f>
        <v>657644.88563095732</v>
      </c>
      <c r="AF114" s="31" cm="1">
        <f t="array" ref="AF114">AF$106+IF($C114&lt;&gt;0,SUMPRODUCT((AF$107:AF$108)*TRANSPOSE(($D114:$E114))),0)</f>
        <v>764285.95436272072</v>
      </c>
      <c r="AG114" s="31" cm="1">
        <f t="array" ref="AG114">AG$106+IF($C114&lt;&gt;0,SUMPRODUCT((AG$107:AG$108)*TRANSPOSE(($D114:$E114))),0)</f>
        <v>887398.58129844919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-125807.82467204216</v>
      </c>
      <c r="K115" s="31" cm="1">
        <f t="array" ref="K115">K$106+IF($C115&lt;&gt;0,SUMPRODUCT((K$107:K$108)*TRANSPOSE(($D115:$E115))),0)</f>
        <v>-31903.315480193676</v>
      </c>
      <c r="L115" s="31" cm="1">
        <f t="array" ref="L115">L$106+IF($C115&lt;&gt;0,SUMPRODUCT((L$107:L$108)*TRANSPOSE(($D115:$E115))),0)</f>
        <v>-18312.549749302299</v>
      </c>
      <c r="M115" s="31" cm="1">
        <f t="array" ref="M115">M$106+IF($C115&lt;&gt;0,SUMPRODUCT((M$107:M$108)*TRANSPOSE(($D115:$E115))),0)</f>
        <v>-3097.0677976867591</v>
      </c>
      <c r="N115" s="31" cm="1">
        <f t="array" ref="N115">N$106+IF($C115&lt;&gt;0,SUMPRODUCT((N$107:N$108)*TRANSPOSE(($D115:$E115))),0)</f>
        <v>13575.904687543138</v>
      </c>
      <c r="O115" s="31" cm="1">
        <f t="array" ref="O115">O$106+IF($C115&lt;&gt;0,SUMPRODUCT((O$107:O$108)*TRANSPOSE(($D115:$E115))),0)</f>
        <v>-144938.46640353696</v>
      </c>
      <c r="P115" s="31" cm="1">
        <f t="array" ref="P115">P$106+IF($C115&lt;&gt;0,SUMPRODUCT((P$107:P$108)*TRANSPOSE(($D115:$E115))),0)</f>
        <v>60500.543104183686</v>
      </c>
      <c r="Q115" s="31" cm="1">
        <f t="array" ref="Q115">Q$106+IF($C115&lt;&gt;0,SUMPRODUCT((Q$107:Q$108)*TRANSPOSE(($D115:$E115))),0)</f>
        <v>86224.626884036465</v>
      </c>
      <c r="R115" s="31" cm="1">
        <f t="array" ref="R115">R$106+IF($C115&lt;&gt;0,SUMPRODUCT((R$107:R$108)*TRANSPOSE(($D115:$E115))),0)</f>
        <v>110572.24266189418</v>
      </c>
      <c r="S115" s="31" cm="1">
        <f t="array" ref="S115">S$106+IF($C115&lt;&gt;0,SUMPRODUCT((S$107:S$108)*TRANSPOSE(($D115:$E115))),0)</f>
        <v>137400.56582331774</v>
      </c>
      <c r="T115" s="31" cm="1">
        <f t="array" ref="T115">T$106+IF($C115&lt;&gt;0,SUMPRODUCT((T$107:T$108)*TRANSPOSE(($D115:$E115))),0)</f>
        <v>167040.66864440613</v>
      </c>
      <c r="U115" s="31" cm="1">
        <f t="array" ref="U115">U$106+IF($C115&lt;&gt;0,SUMPRODUCT((U$107:U$108)*TRANSPOSE(($D115:$E115))),0)</f>
        <v>199864.83784786751</v>
      </c>
      <c r="V115" s="31" cm="1">
        <f t="array" ref="V115">V$106+IF($C115&lt;&gt;0,SUMPRODUCT((V$107:V$108)*TRANSPOSE(($D115:$E115))),0)</f>
        <v>236310.10789231781</v>
      </c>
      <c r="W115" s="31" cm="1">
        <f t="array" ref="W115">W$106+IF($C115&lt;&gt;0,SUMPRODUCT((W$107:W$108)*TRANSPOSE(($D115:$E115))),0)</f>
        <v>276901.64296290022</v>
      </c>
      <c r="X115" s="31" cm="1">
        <f t="array" ref="X115">X$106+IF($C115&lt;&gt;0,SUMPRODUCT((X$107:X$108)*TRANSPOSE(($D115:$E115))),0)</f>
        <v>322289.27160158486</v>
      </c>
      <c r="Y115" s="31" cm="1">
        <f t="array" ref="Y115">Y$106+IF($C115&lt;&gt;0,SUMPRODUCT((Y$107:Y$108)*TRANSPOSE(($D115:$E115))),0)</f>
        <v>373283.36086730554</v>
      </c>
      <c r="Z115" s="31" cm="1">
        <f t="array" ref="Z115">Z$106+IF($C115&lt;&gt;0,SUMPRODUCT((Z$107:Z$108)*TRANSPOSE(($D115:$E115))),0)</f>
        <v>430908.19878880994</v>
      </c>
      <c r="AA115" s="31" cm="1">
        <f t="array" ref="AA115">AA$106+IF($C115&lt;&gt;0,SUMPRODUCT((AA$107:AA$108)*TRANSPOSE(($D115:$E115))),0)</f>
        <v>496487.23530437204</v>
      </c>
      <c r="AB115" s="31" cm="1">
        <f t="array" ref="AB115">AB$106+IF($C115&lt;&gt;0,SUMPRODUCT((AB$107:AB$108)*TRANSPOSE(($D115:$E115))),0)</f>
        <v>569779.83232588822</v>
      </c>
      <c r="AC115" s="31" cm="1">
        <f t="array" ref="AC115">AC$106+IF($C115&lt;&gt;0,SUMPRODUCT((AC$107:AC$108)*TRANSPOSE(($D115:$E115))),0)</f>
        <v>646682.43259277253</v>
      </c>
      <c r="AD115" s="31" cm="1">
        <f t="array" ref="AD115">AD$106+IF($C115&lt;&gt;0,SUMPRODUCT((AD$107:AD$108)*TRANSPOSE(($D115:$E115))),0)</f>
        <v>732979.96010735084</v>
      </c>
      <c r="AE115" s="31" cm="1">
        <f t="array" ref="AE115">AE$106+IF($C115&lt;&gt;0,SUMPRODUCT((AE$107:AE$108)*TRANSPOSE(($D115:$E115))),0)</f>
        <v>831586.57843103691</v>
      </c>
      <c r="AF115" s="31" cm="1">
        <f t="array" ref="AF115">AF$106+IF($C115&lt;&gt;0,SUMPRODUCT((AF$107:AF$108)*TRANSPOSE(($D115:$E115))),0)</f>
        <v>950076.65479966288</v>
      </c>
      <c r="AG115" s="31" cm="1">
        <f t="array" ref="AG115">AG$106+IF($C115&lt;&gt;0,SUMPRODUCT((AG$107:AG$108)*TRANSPOSE(($D115:$E115))),0)</f>
        <v>1086868.4625060279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-125807.82467204216</v>
      </c>
      <c r="K116" s="31" cm="1">
        <f t="array" ref="K116">K$106+IF($C116&lt;&gt;0,SUMPRODUCT((K$107:K$108)*TRANSPOSE(($D116:$E116))),0)</f>
        <v>-31903.315480193676</v>
      </c>
      <c r="L116" s="31" cm="1">
        <f t="array" ref="L116">L$106+IF($C116&lt;&gt;0,SUMPRODUCT((L$107:L$108)*TRANSPOSE(($D116:$E116))),0)</f>
        <v>-18312.549749302299</v>
      </c>
      <c r="M116" s="31" cm="1">
        <f t="array" ref="M116">M$106+IF($C116&lt;&gt;0,SUMPRODUCT((M$107:M$108)*TRANSPOSE(($D116:$E116))),0)</f>
        <v>-3097.0677976867591</v>
      </c>
      <c r="N116" s="31" cm="1">
        <f t="array" ref="N116">N$106+IF($C116&lt;&gt;0,SUMPRODUCT((N$107:N$108)*TRANSPOSE(($D116:$E116))),0)</f>
        <v>13575.904687543138</v>
      </c>
      <c r="O116" s="31" cm="1">
        <f t="array" ref="O116">O$106+IF($C116&lt;&gt;0,SUMPRODUCT((O$107:O$108)*TRANSPOSE(($D116:$E116))),0)</f>
        <v>-144938.46640353696</v>
      </c>
      <c r="P116" s="31" cm="1">
        <f t="array" ref="P116">P$106+IF($C116&lt;&gt;0,SUMPRODUCT((P$107:P$108)*TRANSPOSE(($D116:$E116))),0)</f>
        <v>60500.543104183686</v>
      </c>
      <c r="Q116" s="31" cm="1">
        <f t="array" ref="Q116">Q$106+IF($C116&lt;&gt;0,SUMPRODUCT((Q$107:Q$108)*TRANSPOSE(($D116:$E116))),0)</f>
        <v>86224.626884036465</v>
      </c>
      <c r="R116" s="31" cm="1">
        <f t="array" ref="R116">R$106+IF($C116&lt;&gt;0,SUMPRODUCT((R$107:R$108)*TRANSPOSE(($D116:$E116))),0)</f>
        <v>110572.24266189418</v>
      </c>
      <c r="S116" s="31" cm="1">
        <f t="array" ref="S116">S$106+IF($C116&lt;&gt;0,SUMPRODUCT((S$107:S$108)*TRANSPOSE(($D116:$E116))),0)</f>
        <v>137400.56582331774</v>
      </c>
      <c r="T116" s="31" cm="1">
        <f t="array" ref="T116">T$106+IF($C116&lt;&gt;0,SUMPRODUCT((T$107:T$108)*TRANSPOSE(($D116:$E116))),0)</f>
        <v>167040.66864440613</v>
      </c>
      <c r="U116" s="31" cm="1">
        <f t="array" ref="U116">U$106+IF($C116&lt;&gt;0,SUMPRODUCT((U$107:U$108)*TRANSPOSE(($D116:$E116))),0)</f>
        <v>199864.83784786751</v>
      </c>
      <c r="V116" s="31" cm="1">
        <f t="array" ref="V116">V$106+IF($C116&lt;&gt;0,SUMPRODUCT((V$107:V$108)*TRANSPOSE(($D116:$E116))),0)</f>
        <v>236310.10789231781</v>
      </c>
      <c r="W116" s="31" cm="1">
        <f t="array" ref="W116">W$106+IF($C116&lt;&gt;0,SUMPRODUCT((W$107:W$108)*TRANSPOSE(($D116:$E116))),0)</f>
        <v>276901.64296290022</v>
      </c>
      <c r="X116" s="31" cm="1">
        <f t="array" ref="X116">X$106+IF($C116&lt;&gt;0,SUMPRODUCT((X$107:X$108)*TRANSPOSE(($D116:$E116))),0)</f>
        <v>322289.27160158486</v>
      </c>
      <c r="Y116" s="31" cm="1">
        <f t="array" ref="Y116">Y$106+IF($C116&lt;&gt;0,SUMPRODUCT((Y$107:Y$108)*TRANSPOSE(($D116:$E116))),0)</f>
        <v>373283.36086730554</v>
      </c>
      <c r="Z116" s="31" cm="1">
        <f t="array" ref="Z116">Z$106+IF($C116&lt;&gt;0,SUMPRODUCT((Z$107:Z$108)*TRANSPOSE(($D116:$E116))),0)</f>
        <v>430908.19878880994</v>
      </c>
      <c r="AA116" s="31" cm="1">
        <f t="array" ref="AA116">AA$106+IF($C116&lt;&gt;0,SUMPRODUCT((AA$107:AA$108)*TRANSPOSE(($D116:$E116))),0)</f>
        <v>496487.23530437204</v>
      </c>
      <c r="AB116" s="31" cm="1">
        <f t="array" ref="AB116">AB$106+IF($C116&lt;&gt;0,SUMPRODUCT((AB$107:AB$108)*TRANSPOSE(($D116:$E116))),0)</f>
        <v>569779.83232588822</v>
      </c>
      <c r="AC116" s="31" cm="1">
        <f t="array" ref="AC116">AC$106+IF($C116&lt;&gt;0,SUMPRODUCT((AC$107:AC$108)*TRANSPOSE(($D116:$E116))),0)</f>
        <v>646682.43259277253</v>
      </c>
      <c r="AD116" s="31" cm="1">
        <f t="array" ref="AD116">AD$106+IF($C116&lt;&gt;0,SUMPRODUCT((AD$107:AD$108)*TRANSPOSE(($D116:$E116))),0)</f>
        <v>732979.96010735084</v>
      </c>
      <c r="AE116" s="31" cm="1">
        <f t="array" ref="AE116">AE$106+IF($C116&lt;&gt;0,SUMPRODUCT((AE$107:AE$108)*TRANSPOSE(($D116:$E116))),0)</f>
        <v>831586.57843103691</v>
      </c>
      <c r="AF116" s="31" cm="1">
        <f t="array" ref="AF116">AF$106+IF($C116&lt;&gt;0,SUMPRODUCT((AF$107:AF$108)*TRANSPOSE(($D116:$E116))),0)</f>
        <v>950076.65479966288</v>
      </c>
      <c r="AG116" s="31" cm="1">
        <f t="array" ref="AG116">AG$106+IF($C116&lt;&gt;0,SUMPRODUCT((AG$107:AG$108)*TRANSPOSE(($D116:$E116))),0)</f>
        <v>1086868.4625060279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-125807.82467204216</v>
      </c>
      <c r="K117" s="31" cm="1">
        <f t="array" ref="K117">K$106+IF($C117&lt;&gt;0,SUMPRODUCT((K$107:K$108)*TRANSPOSE(($D117:$E117))),0)</f>
        <v>-31903.315480193676</v>
      </c>
      <c r="L117" s="31" cm="1">
        <f t="array" ref="L117">L$106+IF($C117&lt;&gt;0,SUMPRODUCT((L$107:L$108)*TRANSPOSE(($D117:$E117))),0)</f>
        <v>-18312.549749302299</v>
      </c>
      <c r="M117" s="31" cm="1">
        <f t="array" ref="M117">M$106+IF($C117&lt;&gt;0,SUMPRODUCT((M$107:M$108)*TRANSPOSE(($D117:$E117))),0)</f>
        <v>-3097.0677976867591</v>
      </c>
      <c r="N117" s="31" cm="1">
        <f t="array" ref="N117">N$106+IF($C117&lt;&gt;0,SUMPRODUCT((N$107:N$108)*TRANSPOSE(($D117:$E117))),0)</f>
        <v>13575.904687543138</v>
      </c>
      <c r="O117" s="31" cm="1">
        <f t="array" ref="O117">O$106+IF($C117&lt;&gt;0,SUMPRODUCT((O$107:O$108)*TRANSPOSE(($D117:$E117))),0)</f>
        <v>-144938.46640353696</v>
      </c>
      <c r="P117" s="31" cm="1">
        <f t="array" ref="P117">P$106+IF($C117&lt;&gt;0,SUMPRODUCT((P$107:P$108)*TRANSPOSE(($D117:$E117))),0)</f>
        <v>60500.543104183686</v>
      </c>
      <c r="Q117" s="31" cm="1">
        <f t="array" ref="Q117">Q$106+IF($C117&lt;&gt;0,SUMPRODUCT((Q$107:Q$108)*TRANSPOSE(($D117:$E117))),0)</f>
        <v>86224.626884036465</v>
      </c>
      <c r="R117" s="31" cm="1">
        <f t="array" ref="R117">R$106+IF($C117&lt;&gt;0,SUMPRODUCT((R$107:R$108)*TRANSPOSE(($D117:$E117))),0)</f>
        <v>110572.24266189418</v>
      </c>
      <c r="S117" s="31" cm="1">
        <f t="array" ref="S117">S$106+IF($C117&lt;&gt;0,SUMPRODUCT((S$107:S$108)*TRANSPOSE(($D117:$E117))),0)</f>
        <v>137400.56582331774</v>
      </c>
      <c r="T117" s="31" cm="1">
        <f t="array" ref="T117">T$106+IF($C117&lt;&gt;0,SUMPRODUCT((T$107:T$108)*TRANSPOSE(($D117:$E117))),0)</f>
        <v>167040.66864440613</v>
      </c>
      <c r="U117" s="31" cm="1">
        <f t="array" ref="U117">U$106+IF($C117&lt;&gt;0,SUMPRODUCT((U$107:U$108)*TRANSPOSE(($D117:$E117))),0)</f>
        <v>199864.83784786751</v>
      </c>
      <c r="V117" s="31" cm="1">
        <f t="array" ref="V117">V$106+IF($C117&lt;&gt;0,SUMPRODUCT((V$107:V$108)*TRANSPOSE(($D117:$E117))),0)</f>
        <v>236310.10789231781</v>
      </c>
      <c r="W117" s="31" cm="1">
        <f t="array" ref="W117">W$106+IF($C117&lt;&gt;0,SUMPRODUCT((W$107:W$108)*TRANSPOSE(($D117:$E117))),0)</f>
        <v>276901.64296290022</v>
      </c>
      <c r="X117" s="31" cm="1">
        <f t="array" ref="X117">X$106+IF($C117&lt;&gt;0,SUMPRODUCT((X$107:X$108)*TRANSPOSE(($D117:$E117))),0)</f>
        <v>322289.27160158486</v>
      </c>
      <c r="Y117" s="31" cm="1">
        <f t="array" ref="Y117">Y$106+IF($C117&lt;&gt;0,SUMPRODUCT((Y$107:Y$108)*TRANSPOSE(($D117:$E117))),0)</f>
        <v>373283.36086730554</v>
      </c>
      <c r="Z117" s="31" cm="1">
        <f t="array" ref="Z117">Z$106+IF($C117&lt;&gt;0,SUMPRODUCT((Z$107:Z$108)*TRANSPOSE(($D117:$E117))),0)</f>
        <v>430908.19878880994</v>
      </c>
      <c r="AA117" s="31" cm="1">
        <f t="array" ref="AA117">AA$106+IF($C117&lt;&gt;0,SUMPRODUCT((AA$107:AA$108)*TRANSPOSE(($D117:$E117))),0)</f>
        <v>496487.23530437204</v>
      </c>
      <c r="AB117" s="31" cm="1">
        <f t="array" ref="AB117">AB$106+IF($C117&lt;&gt;0,SUMPRODUCT((AB$107:AB$108)*TRANSPOSE(($D117:$E117))),0)</f>
        <v>569779.83232588822</v>
      </c>
      <c r="AC117" s="31" cm="1">
        <f t="array" ref="AC117">AC$106+IF($C117&lt;&gt;0,SUMPRODUCT((AC$107:AC$108)*TRANSPOSE(($D117:$E117))),0)</f>
        <v>646682.43259277253</v>
      </c>
      <c r="AD117" s="31" cm="1">
        <f t="array" ref="AD117">AD$106+IF($C117&lt;&gt;0,SUMPRODUCT((AD$107:AD$108)*TRANSPOSE(($D117:$E117))),0)</f>
        <v>732979.96010735084</v>
      </c>
      <c r="AE117" s="31" cm="1">
        <f t="array" ref="AE117">AE$106+IF($C117&lt;&gt;0,SUMPRODUCT((AE$107:AE$108)*TRANSPOSE(($D117:$E117))),0)</f>
        <v>831586.57843103691</v>
      </c>
      <c r="AF117" s="31" cm="1">
        <f t="array" ref="AF117">AF$106+IF($C117&lt;&gt;0,SUMPRODUCT((AF$107:AF$108)*TRANSPOSE(($D117:$E117))),0)</f>
        <v>950076.65479966288</v>
      </c>
      <c r="AG117" s="31" cm="1">
        <f t="array" ref="AG117">AG$106+IF($C117&lt;&gt;0,SUMPRODUCT((AG$107:AG$108)*TRANSPOSE(($D117:$E117))),0)</f>
        <v>1086868.4625060279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34" sqref="C3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35599.455554362678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AR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186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35599.455554362678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9" activePane="bottomRight" state="frozen"/>
      <selection activeCell="D33" sqref="D33"/>
      <selection pane="topRight" activeCell="D33" sqref="D33"/>
      <selection pane="bottomLeft" activeCell="D33" sqref="D33"/>
      <selection pane="bottomRight" activeCell="E26" sqref="E26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AR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10325736.722386474</v>
      </c>
      <c r="G14" s="271">
        <f>output_dollars</f>
        <v>46203</v>
      </c>
      <c r="H14" s="272"/>
      <c r="I14" s="31">
        <f>'Option1 (base case)'!I$28*conv_2026</f>
        <v>374033.04724646616</v>
      </c>
      <c r="J14" s="31">
        <f>'Option1 (base case)'!J$28*conv_2026</f>
        <v>385418.73511875956</v>
      </c>
      <c r="K14" s="31">
        <f>'Option1 (base case)'!K$28*conv_2026</f>
        <v>398971.9753113339</v>
      </c>
      <c r="L14" s="31">
        <f>'Option1 (base case)'!L$28*conv_2026</f>
        <v>414997.57078267063</v>
      </c>
      <c r="M14" s="31">
        <f>'Option1 (base case)'!M$28*conv_2026</f>
        <v>430878.03776629613</v>
      </c>
      <c r="N14" s="31">
        <f>'Option1 (base case)'!N$28*conv_2026</f>
        <v>449233.05415025051</v>
      </c>
      <c r="O14" s="31">
        <f>'Option1 (base case)'!O$28*conv_2026</f>
        <v>471599.51129455818</v>
      </c>
      <c r="P14" s="31">
        <f>'Option1 (base case)'!P$28*conv_2026</f>
        <v>496661.19639434887</v>
      </c>
      <c r="Q14" s="31">
        <f>'Option1 (base case)'!Q$28*conv_2026</f>
        <v>517131.3940185894</v>
      </c>
      <c r="R14" s="31">
        <f>'Option1 (base case)'!R$28*conv_2026</f>
        <v>534690.81607231207</v>
      </c>
      <c r="S14" s="31">
        <f>'Option1 (base case)'!S$28*conv_2026</f>
        <v>554094.67147969967</v>
      </c>
      <c r="T14" s="31">
        <f>'Option1 (base case)'!T$28*conv_2026</f>
        <v>575578.67967543926</v>
      </c>
      <c r="U14" s="31">
        <f>'Option1 (base case)'!U$28*conv_2026</f>
        <v>599418.39592614863</v>
      </c>
      <c r="V14" s="31">
        <f>'Option1 (base case)'!V$28*conv_2026</f>
        <v>625937.95149708143</v>
      </c>
      <c r="W14" s="31">
        <f>'Option1 (base case)'!W$28*conv_2026</f>
        <v>655521.03905859054</v>
      </c>
      <c r="X14" s="31">
        <f>'Option1 (base case)'!X$28*conv_2026</f>
        <v>688624.76272362703</v>
      </c>
      <c r="Y14" s="31">
        <f>'Option1 (base case)'!Y$28*conv_2026</f>
        <v>725797.14791538764</v>
      </c>
      <c r="Z14" s="31">
        <f>'Option1 (base case)'!Z$28*conv_2026</f>
        <v>767699.33254242246</v>
      </c>
      <c r="AA14" s="31">
        <f>'Option1 (base case)'!AA$28*conv_2026</f>
        <v>815133.75226845662</v>
      </c>
      <c r="AB14" s="31">
        <f>'Option1 (base case)'!AB$28*conv_2026</f>
        <v>869079.91762612388</v>
      </c>
      <c r="AC14" s="31">
        <f>'Option1 (base case)'!AC$28*conv_2026</f>
        <v>930739.98543889378</v>
      </c>
      <c r="AD14" s="31">
        <f>'Option1 (base case)'!AD$28*conv_2026</f>
        <v>1001597.8219718607</v>
      </c>
      <c r="AE14" s="31">
        <f>'Option1 (base case)'!AE$28*conv_2026</f>
        <v>1083492.8579369551</v>
      </c>
      <c r="AF14" s="31">
        <f>'Option1 (base case)'!AF$28*conv_2026</f>
        <v>1178715.7661503826</v>
      </c>
      <c r="AG14" s="31">
        <f>'Option1 (base case)'!AG$28*conv_2026</f>
        <v>1290130.7148602004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10062231.002452122</v>
      </c>
      <c r="G16" s="225">
        <f>output_dollars</f>
        <v>46203</v>
      </c>
      <c r="H16" s="31"/>
      <c r="I16" s="31">
        <f>'Option1 (base case)'!I$36*conv_2026</f>
        <v>453120.10727013636</v>
      </c>
      <c r="J16" s="31">
        <f>'Option1 (base case)'!J$36*conv_2026</f>
        <v>469447.66479219025</v>
      </c>
      <c r="K16" s="31">
        <f>'Option1 (base case)'!K$36*conv_2026</f>
        <v>488387.97606681532</v>
      </c>
      <c r="L16" s="31">
        <f>'Option1 (base case)'!L$36*conv_2026</f>
        <v>510294.11727989727</v>
      </c>
      <c r="M16" s="31">
        <f>'Option1 (base case)'!M$36*conv_2026</f>
        <v>532639.89991791558</v>
      </c>
      <c r="N16" s="31">
        <f>'Option1 (base case)'!N$36*conv_2026</f>
        <v>558056.17580235889</v>
      </c>
      <c r="O16" s="31">
        <f>'Option1 (base case)'!O$36*conv_2026</f>
        <v>588140.64644253114</v>
      </c>
      <c r="P16" s="31">
        <f>'Option1 (base case)'!P$36*conv_2026</f>
        <v>621671.2978679206</v>
      </c>
      <c r="Q16" s="31">
        <f>'Option1 (base case)'!Q$36*conv_2026</f>
        <v>651424.67741682916</v>
      </c>
      <c r="R16" s="31">
        <f>'Option1 (base case)'!R$36*conv_2026</f>
        <v>679166.29432292772</v>
      </c>
      <c r="S16" s="31">
        <f>'Option1 (base case)'!S$36*conv_2026</f>
        <v>709755.8035815059</v>
      </c>
      <c r="T16" s="31">
        <f>'Option1 (base case)'!T$36*conv_2026</f>
        <v>743558.47633796826</v>
      </c>
      <c r="U16" s="31">
        <f>'Option1 (base case)'!U$36*conv_2026</f>
        <v>780999.51483545708</v>
      </c>
      <c r="V16" s="31">
        <f>'Option1 (base case)'!V$36*conv_2026</f>
        <v>822587.31737326668</v>
      </c>
      <c r="W16" s="31">
        <f>'Option1 (base case)'!W$36*conv_2026</f>
        <v>868943.72594285849</v>
      </c>
      <c r="X16" s="31">
        <f>'Option1 (base case)'!X$36*conv_2026</f>
        <v>920838.20824699418</v>
      </c>
      <c r="Y16" s="31">
        <f>'Option1 (base case)'!Y$36*conv_2026</f>
        <v>979240.54707066948</v>
      </c>
      <c r="Z16" s="31">
        <f>'Option1 (base case)'!Z$36*conv_2026</f>
        <v>1045397.3879470777</v>
      </c>
      <c r="AA16" s="31">
        <f>'Option1 (base case)'!AA$36*conv_2026</f>
        <v>1120944.8570171341</v>
      </c>
      <c r="AB16" s="31">
        <f>'Option1 (base case)'!AB$36*conv_2026</f>
        <v>1206108.8800126419</v>
      </c>
      <c r="AC16" s="31">
        <f>'Option1 (base case)'!AC$36*conv_2026</f>
        <v>1296708.2614538821</v>
      </c>
      <c r="AD16" s="31">
        <f>'Option1 (base case)'!AD$36*conv_2026</f>
        <v>1399732.3335154813</v>
      </c>
      <c r="AE16" s="31">
        <f>'Option1 (base case)'!AE$36*conv_2026</f>
        <v>1517481.6759877088</v>
      </c>
      <c r="AF16" s="31">
        <f>'Option1 (base case)'!AF$36*conv_2026</f>
        <v>1652799.3645608108</v>
      </c>
      <c r="AG16" s="31">
        <f>'Option1 (base case)'!AG$36*conv_2026</f>
        <v>1809216.7594973876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1294597.3087666919</v>
      </c>
      <c r="G28" s="271">
        <f>output_dollars</f>
        <v>46203</v>
      </c>
      <c r="H28" s="272"/>
      <c r="I28" s="31">
        <f>Option2!I$28*conv_2026</f>
        <v>374033.04724646616</v>
      </c>
      <c r="J28" s="31">
        <f>Option2!J$28*conv_2026</f>
        <v>385418.73511875956</v>
      </c>
      <c r="K28" s="31">
        <f>Option2!K$28*conv_2026</f>
        <v>33732.713653617626</v>
      </c>
      <c r="L28" s="31">
        <f>Option2!L$28*conv_2026</f>
        <v>34489.020522431179</v>
      </c>
      <c r="M28" s="31">
        <f>Option2!M$28*conv_2026</f>
        <v>35082.119352437585</v>
      </c>
      <c r="N28" s="31">
        <f>Option2!N$28*conv_2026</f>
        <v>35841.328857319168</v>
      </c>
      <c r="O28" s="31">
        <f>Option2!O$28*conv_2026</f>
        <v>36932.75011973887</v>
      </c>
      <c r="P28" s="31">
        <f>Option2!P$28*conv_2026</f>
        <v>38186.897614534711</v>
      </c>
      <c r="Q28" s="31">
        <f>Option2!Q$28*conv_2026</f>
        <v>38733.421279336435</v>
      </c>
      <c r="R28" s="31">
        <f>Option2!R$28*conv_2026</f>
        <v>38748.474882098169</v>
      </c>
      <c r="S28" s="31">
        <f>Option2!S$28*conv_2026</f>
        <v>38764.769125328414</v>
      </c>
      <c r="T28" s="31">
        <f>Option2!T$28*conv_2026</f>
        <v>38782.408953471109</v>
      </c>
      <c r="U28" s="31">
        <f>Option2!U$28*conv_2026</f>
        <v>38801.509080025782</v>
      </c>
      <c r="V28" s="31">
        <f>Option2!V$28*conv_2026</f>
        <v>38822.194658239387</v>
      </c>
      <c r="W28" s="31">
        <f>Option2!W$28*conv_2026</f>
        <v>38844.602086872452</v>
      </c>
      <c r="X28" s="31">
        <f>Option2!X$28*conv_2026</f>
        <v>38868.880202898021</v>
      </c>
      <c r="Y28" s="31">
        <f>Option2!Y$28*conv_2026</f>
        <v>38895.191694838017</v>
      </c>
      <c r="Z28" s="31">
        <f>Option2!Z$28*conv_2026</f>
        <v>38923.714822486618</v>
      </c>
      <c r="AA28" s="31">
        <f>Option2!AA$28*conv_2026</f>
        <v>38954.64557478542</v>
      </c>
      <c r="AB28" s="31">
        <f>Option2!AB$28*conv_2026</f>
        <v>39005.043604091064</v>
      </c>
      <c r="AC28" s="31">
        <f>Option2!AC$28*conv_2026</f>
        <v>39074.790459417454</v>
      </c>
      <c r="AD28" s="31">
        <f>Option2!AD$28*conv_2026</f>
        <v>39160.093351672273</v>
      </c>
      <c r="AE28" s="31">
        <f>Option2!AE$28*conv_2026</f>
        <v>39266.081453713945</v>
      </c>
      <c r="AF28" s="31">
        <f>Option2!AF$28*conv_2026</f>
        <v>39399.703274372208</v>
      </c>
      <c r="AG28" s="31">
        <f>Option2!AG$28*conv_2026</f>
        <v>39571.279599767084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-8410149.4558219127</v>
      </c>
      <c r="G29" s="225">
        <f>output_dollars</f>
        <v>46203</v>
      </c>
      <c r="H29" s="31"/>
      <c r="I29" s="31">
        <f>SUM(Option2!I$67:I$69)*conv_2026*I$7</f>
        <v>-5769070.663717242</v>
      </c>
      <c r="J29" s="31">
        <f>SUM(Option2!J$67:J$69)*conv_2026*J$7</f>
        <v>-2884535.3318586205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1536649.5054067166</v>
      </c>
      <c r="G30" s="225">
        <f>output_dollars</f>
        <v>46203</v>
      </c>
      <c r="H30" s="31"/>
      <c r="I30" s="31">
        <f>Option2!I$36*conv_2026*I$7</f>
        <v>453120.10727013636</v>
      </c>
      <c r="J30" s="31">
        <f>Option2!J$36*conv_2026*J$7</f>
        <v>469447.66479219025</v>
      </c>
      <c r="K30" s="31">
        <f>Option2!K$36*conv_2026*K$7</f>
        <v>42432.298822623401</v>
      </c>
      <c r="L30" s="31">
        <f>Option2!L$36*conv_2026*L$7</f>
        <v>43575.398892426419</v>
      </c>
      <c r="M30" s="31">
        <f>Option2!M$36*conv_2026*M$7</f>
        <v>44587.492738585075</v>
      </c>
      <c r="N30" s="31">
        <f>Option2!N$36*conv_2026*N$7</f>
        <v>45800.680987557855</v>
      </c>
      <c r="O30" s="31">
        <f>Option2!O$36*conv_2026*O$7</f>
        <v>47384.092963703217</v>
      </c>
      <c r="P30" s="31">
        <f>Option2!P$36*conv_2026*P$7</f>
        <v>49171.539913710032</v>
      </c>
      <c r="Q30" s="31">
        <f>Option2!Q$36*conv_2026*Q$7</f>
        <v>50296.261306540262</v>
      </c>
      <c r="R30" s="31">
        <f>Option2!R$36*conv_2026*R$7</f>
        <v>50941.108703368809</v>
      </c>
      <c r="S30" s="31">
        <f>Option2!S$36*conv_2026*S$7</f>
        <v>51673.037833447481</v>
      </c>
      <c r="T30" s="31">
        <f>Option2!T$36*conv_2026*T$7</f>
        <v>52488.865319232253</v>
      </c>
      <c r="U30" s="31">
        <f>Option2!U$36*conv_2026*U$7</f>
        <v>53399.470802070726</v>
      </c>
      <c r="V30" s="31">
        <f>Option2!V$36*conv_2026*V$7</f>
        <v>54426.871405343576</v>
      </c>
      <c r="W30" s="31">
        <f>Option2!W$36*conv_2026*W$7</f>
        <v>55608.447257421343</v>
      </c>
      <c r="X30" s="31">
        <f>Option2!X$36*conv_2026*X$7</f>
        <v>56990.46365870483</v>
      </c>
      <c r="Y30" s="31">
        <f>Option2!Y$36*conv_2026*Y$7</f>
        <v>58640.835646062791</v>
      </c>
      <c r="Z30" s="31">
        <f>Option2!Z$36*conv_2026*Z$7</f>
        <v>60666.265651922222</v>
      </c>
      <c r="AA30" s="31">
        <f>Option2!AA$36*conv_2026*AA$7</f>
        <v>63229.99564399373</v>
      </c>
      <c r="AB30" s="31">
        <f>Option2!AB$36*conv_2026*AB$7</f>
        <v>66825.760525540682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-5676741.981570485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-287587.24898316554</v>
      </c>
      <c r="K32" s="31">
        <f>Option2!K$82*conv_2026*K$7</f>
        <v>-431380.87347474822</v>
      </c>
      <c r="L32" s="31">
        <f>Option2!L$82*conv_2026*L$7</f>
        <v>-431380.87347474822</v>
      </c>
      <c r="M32" s="31">
        <f>Option2!M$82*conv_2026*M$7</f>
        <v>-431380.87347474822</v>
      </c>
      <c r="N32" s="31">
        <f>Option2!N$82*conv_2026*N$7</f>
        <v>-431380.87347474822</v>
      </c>
      <c r="O32" s="31">
        <f>Option2!O$82*conv_2026*O$7</f>
        <v>-431380.87347474822</v>
      </c>
      <c r="P32" s="31">
        <f>Option2!P$82*conv_2026*P$7</f>
        <v>-431380.87347474822</v>
      </c>
      <c r="Q32" s="31">
        <f>Option2!Q$82*conv_2026*Q$7</f>
        <v>-431380.87347474822</v>
      </c>
      <c r="R32" s="31">
        <f>Option2!R$82*conv_2026*R$7</f>
        <v>-431380.87347474822</v>
      </c>
      <c r="S32" s="31">
        <f>Option2!S$82*conv_2026*S$7</f>
        <v>-431380.87347474822</v>
      </c>
      <c r="T32" s="31">
        <f>Option2!T$82*conv_2026*T$7</f>
        <v>-431380.87347474822</v>
      </c>
      <c r="U32" s="31">
        <f>Option2!U$82*conv_2026*U$7</f>
        <v>-431380.87347474822</v>
      </c>
      <c r="V32" s="31">
        <f>Option2!V$82*conv_2026*V$7</f>
        <v>-431380.87347474822</v>
      </c>
      <c r="W32" s="31">
        <f>Option2!W$82*conv_2026*W$7</f>
        <v>-431380.87347474822</v>
      </c>
      <c r="X32" s="31">
        <f>Option2!X$82*conv_2026*X$7</f>
        <v>-431380.87347474822</v>
      </c>
      <c r="Y32" s="31">
        <f>Option2!Y$82*conv_2026*Y$7</f>
        <v>-431380.87347474822</v>
      </c>
      <c r="Z32" s="31">
        <f>Option2!Z$82*conv_2026*Z$7</f>
        <v>-431380.87347474822</v>
      </c>
      <c r="AA32" s="31">
        <f>Option2!AA$82*conv_2026*AA$7</f>
        <v>-431380.87347474822</v>
      </c>
      <c r="AB32" s="31">
        <f>Option2!AB$82*conv_2026*AB$7</f>
        <v>-431380.87347474822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8525581.4970454071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445955.67724419193</v>
      </c>
      <c r="L34" s="31">
        <f>Option2!L$84*conv_2026*L$7</f>
        <v>466718.71838747087</v>
      </c>
      <c r="M34" s="31">
        <f>Option2!M$84*conv_2026*M$7</f>
        <v>488052.40717933048</v>
      </c>
      <c r="N34" s="31">
        <f>Option2!N$84*conv_2026*N$7</f>
        <v>512255.49481480109</v>
      </c>
      <c r="O34" s="31">
        <f>Option2!O$84*conv_2026*O$7</f>
        <v>540756.55347882793</v>
      </c>
      <c r="P34" s="31">
        <f>Option2!P$84*conv_2026*P$7</f>
        <v>572499.75795421063</v>
      </c>
      <c r="Q34" s="31">
        <f>Option2!Q$84*conv_2026*Q$7</f>
        <v>601128.41611028882</v>
      </c>
      <c r="R34" s="31">
        <f>Option2!R$84*conv_2026*R$7</f>
        <v>628225.18561955891</v>
      </c>
      <c r="S34" s="31">
        <f>Option2!S$84*conv_2026*S$7</f>
        <v>658082.76574805845</v>
      </c>
      <c r="T34" s="31">
        <f>Option2!T$84*conv_2026*T$7</f>
        <v>691069.61101873603</v>
      </c>
      <c r="U34" s="31">
        <f>Option2!U$84*conv_2026*U$7</f>
        <v>727600.0440333864</v>
      </c>
      <c r="V34" s="31">
        <f>Option2!V$84*conv_2026*V$7</f>
        <v>768160.44596792303</v>
      </c>
      <c r="W34" s="31">
        <f>Option2!W$84*conv_2026*W$7</f>
        <v>813335.27868543705</v>
      </c>
      <c r="X34" s="31">
        <f>Option2!X$84*conv_2026*X$7</f>
        <v>863847.74458828929</v>
      </c>
      <c r="Y34" s="31">
        <f>Option2!Y$84*conv_2026*Y$7</f>
        <v>920599.71142460662</v>
      </c>
      <c r="Z34" s="31">
        <f>Option2!Z$84*conv_2026*Z$7</f>
        <v>984731.12229515554</v>
      </c>
      <c r="AA34" s="31">
        <f>Option2!AA$84*conv_2026*AA$7</f>
        <v>1057714.8613731405</v>
      </c>
      <c r="AB34" s="31">
        <f>Option2!AB$84*conv_2026*AB$7</f>
        <v>1139283.1194871012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-287587.24898316554</v>
      </c>
      <c r="K36" s="52">
        <f t="shared" si="9"/>
        <v>14574.803769443708</v>
      </c>
      <c r="L36" s="52">
        <f t="shared" si="9"/>
        <v>35337.844912722649</v>
      </c>
      <c r="M36" s="52">
        <f t="shared" si="9"/>
        <v>56671.533704582253</v>
      </c>
      <c r="N36" s="52">
        <f t="shared" si="9"/>
        <v>80874.621340052865</v>
      </c>
      <c r="O36" s="52">
        <f t="shared" si="9"/>
        <v>109375.68000407971</v>
      </c>
      <c r="P36" s="52">
        <f t="shared" si="9"/>
        <v>141118.8844794624</v>
      </c>
      <c r="Q36" s="52">
        <f t="shared" si="9"/>
        <v>169747.54263554059</v>
      </c>
      <c r="R36" s="52">
        <f t="shared" si="9"/>
        <v>196844.31214481068</v>
      </c>
      <c r="S36" s="52">
        <f t="shared" si="9"/>
        <v>226701.89227331022</v>
      </c>
      <c r="T36" s="52">
        <f t="shared" si="9"/>
        <v>259688.73754398781</v>
      </c>
      <c r="U36" s="52">
        <f t="shared" si="9"/>
        <v>296219.17055863817</v>
      </c>
      <c r="V36" s="52">
        <f t="shared" si="9"/>
        <v>336779.57249317481</v>
      </c>
      <c r="W36" s="52">
        <f t="shared" si="9"/>
        <v>381954.40521068883</v>
      </c>
      <c r="X36" s="52">
        <f t="shared" si="9"/>
        <v>432466.87111354107</v>
      </c>
      <c r="Y36" s="52">
        <f t="shared" si="9"/>
        <v>489218.8379498584</v>
      </c>
      <c r="Z36" s="52">
        <f t="shared" si="9"/>
        <v>553350.24882040732</v>
      </c>
      <c r="AA36" s="52">
        <f t="shared" si="9"/>
        <v>626333.98789839225</v>
      </c>
      <c r="AB36" s="52">
        <f t="shared" si="9"/>
        <v>707902.24601235299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2848839.515474922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190</v>
      </c>
      <c r="D38" s="38" t="str">
        <f t="shared" si="6"/>
        <v>Option 2PV of costs</v>
      </c>
      <c r="E38" s="1"/>
      <c r="F38" s="108">
        <f>SUM(F32:F33)</f>
        <v>-5676741.981570485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191</v>
      </c>
      <c r="D39" s="38" t="str">
        <f t="shared" si="6"/>
        <v>Option 2PV of benefits</v>
      </c>
      <c r="E39" s="1"/>
      <c r="F39" s="108">
        <f>SUM(F34:F35)</f>
        <v>8525581.4970454071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2425179.944107376</v>
      </c>
      <c r="G42" s="271">
        <f>output_dollars</f>
        <v>46203</v>
      </c>
      <c r="H42" s="272"/>
      <c r="I42" s="31">
        <f>Option3!I$28*conv_2026</f>
        <v>374033.04724646616</v>
      </c>
      <c r="J42" s="31">
        <f>Option3!J$28*conv_2026</f>
        <v>385418.73511875956</v>
      </c>
      <c r="K42" s="31">
        <f>Option3!K$28*conv_2026</f>
        <v>286753.46144363977</v>
      </c>
      <c r="L42" s="31">
        <f>Option3!L$28*conv_2026</f>
        <v>293147.47439933789</v>
      </c>
      <c r="M42" s="31">
        <f>Option3!M$28*conv_2026</f>
        <v>298140.75973592751</v>
      </c>
      <c r="N42" s="31">
        <f>Option3!N$28*conv_2026</f>
        <v>304547.49494411133</v>
      </c>
      <c r="O42" s="31">
        <f>Option3!O$28*conv_2026</f>
        <v>313787.11657994392</v>
      </c>
      <c r="P42" s="31">
        <f>Option3!P$28*conv_2026</f>
        <v>38186.897614534711</v>
      </c>
      <c r="Q42" s="31">
        <f>Option3!Q$28*conv_2026</f>
        <v>38733.421279336435</v>
      </c>
      <c r="R42" s="31">
        <f>Option3!R$28*conv_2026</f>
        <v>38748.474882098169</v>
      </c>
      <c r="S42" s="31">
        <f>Option3!S$28*conv_2026</f>
        <v>38764.769125328414</v>
      </c>
      <c r="T42" s="31">
        <f>Option3!T$28*conv_2026</f>
        <v>38782.408953471109</v>
      </c>
      <c r="U42" s="31">
        <f>Option3!U$28*conv_2026</f>
        <v>38801.509080025782</v>
      </c>
      <c r="V42" s="31">
        <f>Option3!V$28*conv_2026</f>
        <v>38822.194658239387</v>
      </c>
      <c r="W42" s="31">
        <f>Option3!W$28*conv_2026</f>
        <v>38844.602086872452</v>
      </c>
      <c r="X42" s="31">
        <f>Option3!X$28*conv_2026</f>
        <v>38868.880202898021</v>
      </c>
      <c r="Y42" s="31">
        <f>Option3!Y$28*conv_2026</f>
        <v>38895.191694838017</v>
      </c>
      <c r="Z42" s="31">
        <f>Option3!Z$28*conv_2026</f>
        <v>38923.714822486618</v>
      </c>
      <c r="AA42" s="31">
        <f>Option3!AA$28*conv_2026</f>
        <v>38954.64557478542</v>
      </c>
      <c r="AB42" s="31">
        <f>Option3!AB$28*conv_2026</f>
        <v>39005.043604091064</v>
      </c>
      <c r="AC42" s="31">
        <f>Option3!AC$28*conv_2026</f>
        <v>39074.790459417454</v>
      </c>
      <c r="AD42" s="31">
        <f>Option3!AD$28*conv_2026</f>
        <v>39160.093351672273</v>
      </c>
      <c r="AE42" s="31">
        <f>Option3!AE$28*conv_2026</f>
        <v>39266.081453713945</v>
      </c>
      <c r="AF42" s="31">
        <f>Option3!AF$28*conv_2026</f>
        <v>39399.703274372208</v>
      </c>
      <c r="AG42" s="31">
        <f>Option3!AG$28*conv_2026</f>
        <v>39571.279599767084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-9028955.9191862606</v>
      </c>
      <c r="G43" s="225">
        <f>output_dollars</f>
        <v>46203</v>
      </c>
      <c r="H43" s="31"/>
      <c r="I43" s="31">
        <f>SUM(Option3!I$67:I$69)*conv_2026*I$7</f>
        <v>-2307628.265486897</v>
      </c>
      <c r="J43" s="31">
        <f>SUM(Option3!J$67:J$69)*conv_2026*J$7</f>
        <v>-1153814.1327434485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-4615256.5309737939</v>
      </c>
      <c r="O43" s="31">
        <f>SUM(Option3!O$67:O$69)*conv_2026*O$7</f>
        <v>-2307628.265486897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2746220.306711012</v>
      </c>
      <c r="G44" s="225">
        <f>output_dollars</f>
        <v>46203</v>
      </c>
      <c r="H44" s="31"/>
      <c r="I44" s="31">
        <f>Option3!I$36*conv_2026*I$7</f>
        <v>453120.10727013636</v>
      </c>
      <c r="J44" s="31">
        <f>Option3!J$36*conv_2026*J$7</f>
        <v>469447.66479219025</v>
      </c>
      <c r="K44" s="31">
        <f>Option3!K$36*conv_2026*K$7</f>
        <v>313873.90068382479</v>
      </c>
      <c r="L44" s="31">
        <f>Option3!L$36*conv_2026*L$7</f>
        <v>320654.70684051246</v>
      </c>
      <c r="M44" s="31">
        <f>Option3!M$36*conv_2026*M$7</f>
        <v>326066.98719325429</v>
      </c>
      <c r="N44" s="31">
        <f>Option3!N$36*conv_2026*N$7</f>
        <v>332927.70114552934</v>
      </c>
      <c r="O44" s="31">
        <f>Option3!O$36*conv_2026*O$7</f>
        <v>342659.31349508755</v>
      </c>
      <c r="P44" s="31">
        <f>Option3!P$36*conv_2026*P$7</f>
        <v>49171.539913710032</v>
      </c>
      <c r="Q44" s="31">
        <f>Option3!Q$36*conv_2026*Q$7</f>
        <v>50296.261306540262</v>
      </c>
      <c r="R44" s="31">
        <f>Option3!R$36*conv_2026*R$7</f>
        <v>50941.108703368809</v>
      </c>
      <c r="S44" s="31">
        <f>Option3!S$36*conv_2026*S$7</f>
        <v>51673.037833447481</v>
      </c>
      <c r="T44" s="31">
        <f>Option3!T$36*conv_2026*T$7</f>
        <v>52488.865319232253</v>
      </c>
      <c r="U44" s="31">
        <f>Option3!U$36*conv_2026*U$7</f>
        <v>53399.470802070726</v>
      </c>
      <c r="V44" s="31">
        <f>Option3!V$36*conv_2026*V$7</f>
        <v>54426.871405343576</v>
      </c>
      <c r="W44" s="31">
        <f>Option3!W$36*conv_2026*W$7</f>
        <v>55608.447257421343</v>
      </c>
      <c r="X44" s="31">
        <f>Option3!X$36*conv_2026*X$7</f>
        <v>56990.46365870483</v>
      </c>
      <c r="Y44" s="31">
        <f>Option3!Y$36*conv_2026*Y$7</f>
        <v>58640.835646062791</v>
      </c>
      <c r="Z44" s="31">
        <f>Option3!Z$36*conv_2026*Z$7</f>
        <v>60666.265651922222</v>
      </c>
      <c r="AA44" s="31">
        <f>Option3!AA$36*conv_2026*AA$7</f>
        <v>63229.99564399373</v>
      </c>
      <c r="AB44" s="31">
        <f>Option3!AB$36*conv_2026*AB$7</f>
        <v>66825.760525540682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-5352621.5378921432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-140013.11909567766</v>
      </c>
      <c r="K46" s="31">
        <f>Option3!K$82*conv_2026*K$7</f>
        <v>-210019.67864351647</v>
      </c>
      <c r="L46" s="31">
        <f>Option3!L$82*conv_2026*L$7</f>
        <v>-210019.67864351647</v>
      </c>
      <c r="M46" s="31">
        <f>Option3!M$82*conv_2026*M$7</f>
        <v>-210019.67864351647</v>
      </c>
      <c r="N46" s="31">
        <f>Option3!N$82*conv_2026*N$7</f>
        <v>-210019.67864351647</v>
      </c>
      <c r="O46" s="31">
        <f>Option3!O$82*conv_2026*O$7</f>
        <v>-406785.18516016687</v>
      </c>
      <c r="P46" s="31">
        <f>Option3!P$82*conv_2026*P$7</f>
        <v>-505167.93841849215</v>
      </c>
      <c r="Q46" s="31">
        <f>Option3!Q$82*conv_2026*Q$7</f>
        <v>-505167.93841849215</v>
      </c>
      <c r="R46" s="31">
        <f>Option3!R$82*conv_2026*R$7</f>
        <v>-505167.93841849215</v>
      </c>
      <c r="S46" s="31">
        <f>Option3!S$82*conv_2026*S$7</f>
        <v>-505167.93841849215</v>
      </c>
      <c r="T46" s="31">
        <f>Option3!T$82*conv_2026*T$7</f>
        <v>-505167.93841849215</v>
      </c>
      <c r="U46" s="31">
        <f>Option3!U$82*conv_2026*U$7</f>
        <v>-505167.93841849215</v>
      </c>
      <c r="V46" s="31">
        <f>Option3!V$82*conv_2026*V$7</f>
        <v>-505167.93841849215</v>
      </c>
      <c r="W46" s="31">
        <f>Option3!W$82*conv_2026*W$7</f>
        <v>-505167.93841849215</v>
      </c>
      <c r="X46" s="31">
        <f>Option3!X$82*conv_2026*X$7</f>
        <v>-505167.93841849215</v>
      </c>
      <c r="Y46" s="31">
        <f>Option3!Y$82*conv_2026*Y$7</f>
        <v>-505167.93841849215</v>
      </c>
      <c r="Z46" s="31">
        <f>Option3!Z$82*conv_2026*Z$7</f>
        <v>-505167.93841849215</v>
      </c>
      <c r="AA46" s="31">
        <f>Option3!AA$82*conv_2026*AA$7</f>
        <v>-505167.93841849215</v>
      </c>
      <c r="AB46" s="31">
        <f>Option3!AB$82*conv_2026*AB$7</f>
        <v>-505167.93841849215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7316010.6957411114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174514.07538299053</v>
      </c>
      <c r="L48" s="31">
        <f>Option3!L$84*conv_2026*L$7</f>
        <v>189639.41043938484</v>
      </c>
      <c r="M48" s="31">
        <f>Option3!M$84*conv_2026*M$7</f>
        <v>206572.91272466126</v>
      </c>
      <c r="N48" s="31">
        <f>Option3!N$84*conv_2026*N$7</f>
        <v>225128.47465682958</v>
      </c>
      <c r="O48" s="31">
        <f>Option3!O$84*conv_2026*O$7</f>
        <v>245481.33294744356</v>
      </c>
      <c r="P48" s="31">
        <f>Option3!P$84*conv_2026*P$7</f>
        <v>572499.75795421063</v>
      </c>
      <c r="Q48" s="31">
        <f>Option3!Q$84*conv_2026*Q$7</f>
        <v>601128.41611028882</v>
      </c>
      <c r="R48" s="31">
        <f>Option3!R$84*conv_2026*R$7</f>
        <v>628225.18561955891</v>
      </c>
      <c r="S48" s="31">
        <f>Option3!S$84*conv_2026*S$7</f>
        <v>658082.76574805845</v>
      </c>
      <c r="T48" s="31">
        <f>Option3!T$84*conv_2026*T$7</f>
        <v>691069.61101873603</v>
      </c>
      <c r="U48" s="31">
        <f>Option3!U$84*conv_2026*U$7</f>
        <v>727600.0440333864</v>
      </c>
      <c r="V48" s="31">
        <f>Option3!V$84*conv_2026*V$7</f>
        <v>768160.44596792303</v>
      </c>
      <c r="W48" s="31">
        <f>Option3!W$84*conv_2026*W$7</f>
        <v>813335.27868543705</v>
      </c>
      <c r="X48" s="31">
        <f>Option3!X$84*conv_2026*X$7</f>
        <v>863847.74458828929</v>
      </c>
      <c r="Y48" s="31">
        <f>Option3!Y$84*conv_2026*Y$7</f>
        <v>920599.71142460662</v>
      </c>
      <c r="Z48" s="31">
        <f>Option3!Z$84*conv_2026*Z$7</f>
        <v>984731.12229515554</v>
      </c>
      <c r="AA48" s="31">
        <f>Option3!AA$84*conv_2026*AA$7</f>
        <v>1057714.8613731405</v>
      </c>
      <c r="AB48" s="31">
        <f>Option3!AB$84*conv_2026*AB$7</f>
        <v>1139283.1194871012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-140013.11909567766</v>
      </c>
      <c r="K50" s="52">
        <f t="shared" si="13"/>
        <v>-35505.603260525939</v>
      </c>
      <c r="L50" s="52">
        <f t="shared" si="13"/>
        <v>-20380.268204131629</v>
      </c>
      <c r="M50" s="52">
        <f t="shared" si="13"/>
        <v>-3446.7659188552061</v>
      </c>
      <c r="N50" s="52">
        <f t="shared" si="13"/>
        <v>15108.796013313113</v>
      </c>
      <c r="O50" s="52">
        <f t="shared" si="13"/>
        <v>-161303.85221272332</v>
      </c>
      <c r="P50" s="52">
        <f t="shared" si="13"/>
        <v>67331.819535718474</v>
      </c>
      <c r="Q50" s="52">
        <f t="shared" si="13"/>
        <v>95960.477691796666</v>
      </c>
      <c r="R50" s="52">
        <f t="shared" si="13"/>
        <v>123057.24720106676</v>
      </c>
      <c r="S50" s="52">
        <f t="shared" si="13"/>
        <v>152914.82732956629</v>
      </c>
      <c r="T50" s="52">
        <f t="shared" si="13"/>
        <v>185901.67260024388</v>
      </c>
      <c r="U50" s="52">
        <f t="shared" si="13"/>
        <v>222432.10561489424</v>
      </c>
      <c r="V50" s="52">
        <f t="shared" si="13"/>
        <v>262992.50754943088</v>
      </c>
      <c r="W50" s="52">
        <f t="shared" si="13"/>
        <v>308167.3402669449</v>
      </c>
      <c r="X50" s="52">
        <f t="shared" si="13"/>
        <v>358679.80616979714</v>
      </c>
      <c r="Y50" s="52">
        <f t="shared" si="13"/>
        <v>415431.77300611447</v>
      </c>
      <c r="Z50" s="52">
        <f t="shared" si="13"/>
        <v>479563.18387666339</v>
      </c>
      <c r="AA50" s="52">
        <f t="shared" si="13"/>
        <v>552546.92295464827</v>
      </c>
      <c r="AB50" s="52">
        <f t="shared" si="13"/>
        <v>634115.181068609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1963389.1578489682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190</v>
      </c>
      <c r="D52" s="38" t="str">
        <f t="shared" si="11"/>
        <v>Option 3PV of costs</v>
      </c>
      <c r="E52" s="1"/>
      <c r="F52" s="108">
        <f>SUM(F46:F47)</f>
        <v>-5352621.5378921432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191</v>
      </c>
      <c r="D53" s="38" t="str">
        <f t="shared" si="11"/>
        <v>Option 3PV of benefits</v>
      </c>
      <c r="E53" s="1"/>
      <c r="F53" s="108">
        <f>SUM(F48:F49)</f>
        <v>7316010.6957411114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203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0.43138087347474824</v>
      </c>
      <c r="J91" s="297" cm="1">
        <f t="array" ref="J91">MAX($D91*INDEX(J$15:X$81, MATCH($A91&amp;$C91, $D$15:$D$81,0),))/mill_conv</f>
        <v>0.43138087347474824</v>
      </c>
      <c r="K91" s="297" cm="1">
        <f t="array" ref="K91">MAX($D91*INDEX(K$15:Y$81, MATCH($A91&amp;$C91, $D$15:$D$81,0),))/mill_conv</f>
        <v>0.43138087347474824</v>
      </c>
      <c r="L91" s="297" cm="1">
        <f t="array" ref="L91">MAX($D91*INDEX(L$15:Z$81, MATCH($A91&amp;$C91, $D$15:$D$81,0),))/mill_conv</f>
        <v>0.43138087347474824</v>
      </c>
      <c r="M91" s="297" cm="1">
        <f t="array" ref="M91">MAX($D91*INDEX(M$15:AA$81, MATCH($A91&amp;$C91, $D$15:$D$81,0),))/mill_conv</f>
        <v>0.43138087347474824</v>
      </c>
      <c r="N91" s="297" cm="1">
        <f t="array" ref="N91">MAX($D91*INDEX(N$15:AB$81, MATCH($A91&amp;$C91, $D$15:$D$81,0),))/mill_conv</f>
        <v>0.43138087347474824</v>
      </c>
      <c r="O91" s="297" cm="1">
        <f t="array" ref="O91">MAX($D91*INDEX(O$15:AC$81, MATCH($A91&amp;$C91, $D$15:$D$81,0),))/mill_conv</f>
        <v>0.43138087347474824</v>
      </c>
      <c r="P91" s="297" cm="1">
        <f t="array" ref="P91">MAX($D91*INDEX(P$15:AD$81, MATCH($A91&amp;$C91, $D$15:$D$81,0),))/mill_conv</f>
        <v>0.43138087347474824</v>
      </c>
      <c r="Q91" s="297" cm="1">
        <f t="array" ref="Q91">MAX($D91*INDEX(Q$15:AE$81, MATCH($A91&amp;$C91, $D$15:$D$81,0),))/mill_conv</f>
        <v>0.43138087347474824</v>
      </c>
      <c r="R91" s="297" cm="1">
        <f t="array" ref="R91">MAX($D91*INDEX(R$15:AF$81, MATCH($A91&amp;$C91, $D$15:$D$81,0),))/mill_conv</f>
        <v>0.43138087347474824</v>
      </c>
      <c r="S91" s="297" cm="1">
        <f t="array" ref="S91">MAX($D91*INDEX(S$15:AG$81, MATCH($A91&amp;$C91, $D$15:$D$81,0),))/mill_conv</f>
        <v>0.43138087347474824</v>
      </c>
      <c r="T91" s="297" cm="1">
        <f t="array" ref="T91">MAX($D91*INDEX(T$15:AH$81, MATCH($A91&amp;$C91, $D$15:$D$81,0),))/mill_conv</f>
        <v>0.43138087347474824</v>
      </c>
      <c r="U91" s="297" cm="1">
        <f t="array" ref="U91">MAX($D91*INDEX(U$15:AI$81, MATCH($A91&amp;$C91, $D$15:$D$81,0),))/mill_conv</f>
        <v>0.43138087347474824</v>
      </c>
      <c r="V91" s="297" cm="1">
        <f t="array" ref="V91">MAX($D91*INDEX(V$15:AJ$81, MATCH($A91&amp;$C91, $D$15:$D$81,0),))/mill_conv</f>
        <v>0.43138087347474824</v>
      </c>
      <c r="W91" s="297" cm="1">
        <f t="array" ref="W91">MAX($D91*INDEX(W$15:AK$81, MATCH($A91&amp;$C91, $D$15:$D$81,0),))/mill_conv</f>
        <v>0.43138087347474824</v>
      </c>
      <c r="X91" s="297" cm="1">
        <f t="array" ref="X91">MAX($D91*INDEX(X$15:AL$81, MATCH($A91&amp;$C91, $D$15:$D$81,0),))/mill_conv</f>
        <v>0.43138087347474824</v>
      </c>
      <c r="Y91" s="297" cm="1">
        <f t="array" ref="Y91">MAX($D91*INDEX(Y$15:AM$81, MATCH($A91&amp;$C91, $D$15:$D$81,0),))/mill_conv</f>
        <v>0.43138087347474824</v>
      </c>
      <c r="Z91" s="297" cm="1">
        <f t="array" ref="Z91">MAX($D91*INDEX(Z$15:AN$81, MATCH($A91&amp;$C91, $D$15:$D$81,0),))/mill_conv</f>
        <v>0.43138087347474824</v>
      </c>
      <c r="AA91" s="297" cm="1">
        <f t="array" ref="AA91">MAX($D91*INDEX(AA$15:AO$81, MATCH($A91&amp;$C91, $D$15:$D$81,0),))/mill_conv</f>
        <v>0.43138087347474824</v>
      </c>
      <c r="AB91" s="297" cm="1">
        <f t="array" ref="AB91">MAX($D91*INDEX(AB$15:AP$81, MATCH($A91&amp;$C91, $D$15:$D$81,0),))/mill_conv</f>
        <v>0.43138087347474824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0.45312010727013635</v>
      </c>
      <c r="J92" s="297">
        <f t="shared" si="23"/>
        <v>0.46944766479219024</v>
      </c>
      <c r="K92" s="297">
        <f t="shared" si="23"/>
        <v>0.48838797606681533</v>
      </c>
      <c r="L92" s="297">
        <f t="shared" si="23"/>
        <v>0.51029411727989726</v>
      </c>
      <c r="M92" s="297">
        <f t="shared" si="23"/>
        <v>0.5326398999179156</v>
      </c>
      <c r="N92" s="297">
        <f t="shared" si="23"/>
        <v>0.55805617580235889</v>
      </c>
      <c r="O92" s="297">
        <f t="shared" si="23"/>
        <v>0.58814064644253117</v>
      </c>
      <c r="P92" s="297">
        <f t="shared" si="23"/>
        <v>0.62167129786792064</v>
      </c>
      <c r="Q92" s="297">
        <f t="shared" si="23"/>
        <v>0.65142467741682919</v>
      </c>
      <c r="R92" s="297">
        <f t="shared" si="23"/>
        <v>0.67916629432292774</v>
      </c>
      <c r="S92" s="297">
        <f t="shared" ref="S92:AG92" si="24">$D92*INDEX(S$15:S$81, MATCH($A92&amp;$C92, $D$15:$D$81,0))/mill_conv</f>
        <v>0.70975580358150592</v>
      </c>
      <c r="T92" s="297">
        <f t="shared" si="24"/>
        <v>0.74355847633796823</v>
      </c>
      <c r="U92" s="297">
        <f t="shared" si="24"/>
        <v>0.78099951483545704</v>
      </c>
      <c r="V92" s="297">
        <f t="shared" si="24"/>
        <v>0.82258731737326662</v>
      </c>
      <c r="W92" s="297">
        <f t="shared" si="24"/>
        <v>0.86894372594285851</v>
      </c>
      <c r="X92" s="297">
        <f t="shared" si="24"/>
        <v>0.92083820824699414</v>
      </c>
      <c r="Y92" s="297">
        <f t="shared" si="24"/>
        <v>0.97924054707066943</v>
      </c>
      <c r="Z92" s="297">
        <f t="shared" si="24"/>
        <v>1.0453973879470777</v>
      </c>
      <c r="AA92" s="297">
        <f t="shared" si="24"/>
        <v>1.1209448570171341</v>
      </c>
      <c r="AB92" s="297">
        <f t="shared" si="24"/>
        <v>1.2061088800126418</v>
      </c>
      <c r="AC92" s="297">
        <f t="shared" si="24"/>
        <v>1.2967082614538821</v>
      </c>
      <c r="AD92" s="297">
        <f t="shared" si="24"/>
        <v>1.3997323335154814</v>
      </c>
      <c r="AE92" s="297">
        <f t="shared" si="24"/>
        <v>1.5174816759877088</v>
      </c>
      <c r="AF92" s="297">
        <f t="shared" si="24"/>
        <v>1.6527993645608108</v>
      </c>
      <c r="AG92" s="297">
        <f t="shared" si="24"/>
        <v>1.8092167594973876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1.1592380758851271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0.33608482071867329</v>
      </c>
      <c r="J99" s="119">
        <f>INDEX('Option1 (base case)'!J$14:J$87, MATCH($C99, 'Option1 (base case)'!$C$14:$C$87,0))/10^6</f>
        <v>0.34631535220643517</v>
      </c>
      <c r="K99" s="119">
        <f>INDEX('Option1 (base case)'!K$14:K$87, MATCH($C99, 'Option1 (base case)'!$C$14:$C$87,0))/10^6</f>
        <v>0.35849352291571196</v>
      </c>
      <c r="L99" s="119">
        <f>INDEX('Option1 (base case)'!L$14:L$87, MATCH($C99, 'Option1 (base case)'!$C$14:$C$87,0))/10^6</f>
        <v>0.37289321144736504</v>
      </c>
      <c r="M99" s="119">
        <f>INDEX('Option1 (base case)'!M$14:M$87, MATCH($C99, 'Option1 (base case)'!$C$14:$C$87,0))/10^6</f>
        <v>0.38716249577507761</v>
      </c>
      <c r="N99" s="119">
        <f>INDEX('Option1 (base case)'!N$14:N$87, MATCH($C99, 'Option1 (base case)'!$C$14:$C$87,0))/10^6</f>
        <v>0.40365526943800134</v>
      </c>
      <c r="O99" s="119">
        <f>INDEX('Option1 (base case)'!O$14:O$87, MATCH($C99, 'Option1 (base case)'!$C$14:$C$87,0))/10^6</f>
        <v>0.42375249559166589</v>
      </c>
      <c r="P99" s="119">
        <f>INDEX('Option1 (base case)'!P$14:P$87, MATCH($C99, 'Option1 (base case)'!$C$14:$C$87,0))/10^6</f>
        <v>0.44627150027768991</v>
      </c>
      <c r="Q99" s="119">
        <f>INDEX('Option1 (base case)'!Q$14:Q$87, MATCH($C99, 'Option1 (base case)'!$C$14:$C$87,0))/10^6</f>
        <v>0.46466485548858744</v>
      </c>
      <c r="R99" s="119">
        <f>INDEX('Option1 (base case)'!R$14:R$87, MATCH($C99, 'Option1 (base case)'!$C$14:$C$87,0))/10^6</f>
        <v>0.4804427533409133</v>
      </c>
      <c r="S99" s="119">
        <f>INDEX('Option1 (base case)'!S$14:S$87, MATCH($C99, 'Option1 (base case)'!$C$14:$C$87,0))/10^6</f>
        <v>0.4978779540908238</v>
      </c>
      <c r="T99" s="119">
        <f>INDEX('Option1 (base case)'!T$14:T$87, MATCH($C99, 'Option1 (base case)'!$C$14:$C$87,0))/10^6</f>
        <v>0.51718226181426885</v>
      </c>
      <c r="U99" s="119">
        <f>INDEX('Option1 (base case)'!U$14:U$87, MATCH($C99, 'Option1 (base case)'!$C$14:$C$87,0))/10^6</f>
        <v>0.53860327479985182</v>
      </c>
      <c r="V99" s="119">
        <f>INDEX('Option1 (base case)'!V$14:V$87, MATCH($C99, 'Option1 (base case)'!$C$14:$C$87,0))/10^6</f>
        <v>0.56243223896547756</v>
      </c>
      <c r="W99" s="119">
        <f>INDEX('Option1 (base case)'!W$14:W$87, MATCH($C99, 'Option1 (base case)'!$C$14:$C$87,0))/10^6</f>
        <v>0.58901391871973496</v>
      </c>
      <c r="X99" s="119">
        <f>INDEX('Option1 (base case)'!X$14:X$87, MATCH($C99, 'Option1 (base case)'!$C$14:$C$87,0))/10^6</f>
        <v>0.61875904181778341</v>
      </c>
      <c r="Y99" s="119">
        <f>INDEX('Option1 (base case)'!Y$14:Y$87, MATCH($C99, 'Option1 (base case)'!$C$14:$C$87,0))/10^6</f>
        <v>0.65216003273243406</v>
      </c>
      <c r="Z99" s="119">
        <f>INDEX('Option1 (base case)'!Z$14:Z$87, MATCH($C99, 'Option1 (base case)'!$C$14:$C$87,0))/10^6</f>
        <v>0.68981095238183621</v>
      </c>
      <c r="AA99" s="119">
        <f>INDEX('Option1 (base case)'!AA$14:AA$87, MATCH($C99, 'Option1 (base case)'!$C$14:$C$87,0))/10^6</f>
        <v>0.73243282380972008</v>
      </c>
      <c r="AB99" s="119">
        <f>INDEX('Option1 (base case)'!AB$14:AB$87, MATCH($C99, 'Option1 (base case)'!$C$14:$C$87,0))/10^6</f>
        <v>0.78090577946474427</v>
      </c>
      <c r="AC99" s="119">
        <f>INDEX('Option1 (base case)'!AC$14:AC$87, MATCH($C99, 'Option1 (base case)'!$C$14:$C$87,0))/10^6</f>
        <v>0.83631000908807152</v>
      </c>
      <c r="AD99" s="119">
        <f>INDEX('Option1 (base case)'!AD$14:AD$87, MATCH($C99, 'Option1 (base case)'!$C$14:$C$87,0))/10^6</f>
        <v>0.89997883050107097</v>
      </c>
      <c r="AE99" s="119">
        <f>INDEX('Option1 (base case)'!AE$14:AE$87, MATCH($C99, 'Option1 (base case)'!$C$14:$C$87,0))/10^6</f>
        <v>0.97356505151202222</v>
      </c>
      <c r="AF99" s="119">
        <f>INDEX('Option1 (base case)'!AF$14:AF$87, MATCH($C99, 'Option1 (base case)'!$C$14:$C$87,0))/10^6</f>
        <v>1.0591269404168075</v>
      </c>
      <c r="AG99" s="119">
        <f>INDEX('Option1 (base case)'!AG$14:AG$87, MATCH($C99, 'Option1 (base case)'!$C$14:$C$87,0))/10^6</f>
        <v>1.1592380758851271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AR switchboard and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196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626333.98789839225</v>
      </c>
      <c r="AA12" s="31">
        <f>Consol!AB36</f>
        <v>707902.24601235299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143</v>
      </c>
      <c r="B14" s="253" t="s">
        <v>119</v>
      </c>
      <c r="C14" s="253" t="s">
        <v>189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143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143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143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143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143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143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143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143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189</v>
      </c>
      <c r="D28" s="253" t="str">
        <f>A28&amp;B28</f>
        <v>Option 2NPV</v>
      </c>
      <c r="E28" s="254"/>
      <c r="F28" s="31">
        <f>SUMPRODUCT($H28:$AG28, $H$5:$AG$5)</f>
        <v>2848839.515474922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-287587.24898316554</v>
      </c>
      <c r="K28" s="31">
        <f>(INDEX(Option2!K$106:K$117, MATCH($D28, Option2!$G$106:$G$117,0)))*conv_2026*K$7</f>
        <v>14574.803769443721</v>
      </c>
      <c r="L28" s="31">
        <f>(INDEX(Option2!L$106:L$117, MATCH($D28, Option2!$G$106:$G$117,0)))*conv_2026*L$7</f>
        <v>35337.844912722641</v>
      </c>
      <c r="M28" s="31">
        <f>(INDEX(Option2!M$106:M$117, MATCH($D28, Option2!$G$106:$G$117,0)))*conv_2026*M$7</f>
        <v>56671.533704582267</v>
      </c>
      <c r="N28" s="31">
        <f>(INDEX(Option2!N$106:N$117, MATCH($D28, Option2!$G$106:$G$117,0)))*conv_2026*N$7</f>
        <v>80874.62134005285</v>
      </c>
      <c r="O28" s="31">
        <f>(INDEX(Option2!O$106:O$117, MATCH($D28, Option2!$G$106:$G$117,0)))*conv_2026*O$7</f>
        <v>109375.68000407968</v>
      </c>
      <c r="P28" s="31">
        <f>(INDEX(Option2!P$106:P$117, MATCH($D28, Option2!$G$106:$G$117,0)))*conv_2026*P$7</f>
        <v>141118.88447946237</v>
      </c>
      <c r="Q28" s="31">
        <f>(INDEX(Option2!Q$106:Q$117, MATCH($D28, Option2!$G$106:$G$117,0)))*conv_2026*Q$7</f>
        <v>169747.54263554057</v>
      </c>
      <c r="R28" s="31">
        <f>(INDEX(Option2!R$106:R$117, MATCH($D28, Option2!$G$106:$G$117,0)))*conv_2026*R$7</f>
        <v>196844.31214481068</v>
      </c>
      <c r="S28" s="31">
        <f>(INDEX(Option2!S$106:S$117, MATCH($D28, Option2!$G$106:$G$117,0)))*conv_2026*S$7</f>
        <v>226701.89227331025</v>
      </c>
      <c r="T28" s="31">
        <f>(INDEX(Option2!T$106:T$117, MATCH($D28, Option2!$G$106:$G$117,0)))*conv_2026*T$7</f>
        <v>259688.73754398778</v>
      </c>
      <c r="U28" s="31">
        <f>(INDEX(Option2!U$106:U$117, MATCH($D28, Option2!$G$106:$G$117,0)))*conv_2026*U$7</f>
        <v>296219.17055863817</v>
      </c>
      <c r="V28" s="31">
        <f>(INDEX(Option2!V$106:V$117, MATCH($D28, Option2!$G$106:$G$117,0)))*conv_2026*V$7</f>
        <v>336779.57249317487</v>
      </c>
      <c r="W28" s="31">
        <f>(INDEX(Option2!W$106:W$117, MATCH($D28, Option2!$G$106:$G$117,0)))*conv_2026*W$7</f>
        <v>381954.40521068883</v>
      </c>
      <c r="X28" s="31">
        <f>(INDEX(Option2!X$106:X$117, MATCH($D28, Option2!$G$106:$G$117,0)))*conv_2026*X$7</f>
        <v>432466.87111354107</v>
      </c>
      <c r="Y28" s="31">
        <f>(INDEX(Option2!Y$106:Y$117, MATCH($D28, Option2!$G$106:$G$117,0)))*conv_2026*Y$7</f>
        <v>489218.83794985845</v>
      </c>
      <c r="Z28" s="31">
        <f>(INDEX(Option2!Z$106:Z$117, MATCH($D28, Option2!$G$106:$G$117,0)))*conv_2026*Z$7</f>
        <v>553350.24882040732</v>
      </c>
      <c r="AA28" s="31">
        <f>(INDEX(Option2!AA$106:AA$117, MATCH($D28, Option2!$G$106:$G$117,0)))*conv_2026*AA$7</f>
        <v>626333.98789839225</v>
      </c>
      <c r="AB28" s="31">
        <f>(INDEX(Option2!AB$106:AB$117, MATCH($D28, Option2!$G$106:$G$117,0)))*conv_2026*AB$7</f>
        <v>707902.24601235299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2281165.3173178732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-316345.97388148209</v>
      </c>
      <c r="K30" s="31">
        <f>IF($B30=0,0, (INDEX(Option2!K$106:K$117, MATCH($D30, Option2!$G$106:$G$117,0)))*conv_2026*K$7)</f>
        <v>-28563.283578031103</v>
      </c>
      <c r="L30" s="31">
        <f>IF($B30=0,0, (INDEX(Option2!L$106:L$117, MATCH($D30, Option2!$G$106:$G$117,0)))*conv_2026*L$7)</f>
        <v>-7800.2424347521801</v>
      </c>
      <c r="M30" s="31">
        <f>IF($B30=0,0, (INDEX(Option2!M$106:M$117, MATCH($D30, Option2!$G$106:$G$117,0)))*conv_2026*M$7)</f>
        <v>13533.446357107443</v>
      </c>
      <c r="N30" s="31">
        <f>IF($B30=0,0, (INDEX(Option2!N$106:N$117, MATCH($D30, Option2!$G$106:$G$117,0)))*conv_2026*N$7)</f>
        <v>37736.533992578028</v>
      </c>
      <c r="O30" s="31">
        <f>IF($B30=0,0, (INDEX(Option2!O$106:O$117, MATCH($D30, Option2!$G$106:$G$117,0)))*conv_2026*O$7)</f>
        <v>66237.592656604858</v>
      </c>
      <c r="P30" s="31">
        <f>IF($B30=0,0, (INDEX(Option2!P$106:P$117, MATCH($D30, Option2!$G$106:$G$117,0)))*conv_2026*P$7)</f>
        <v>97980.797131987551</v>
      </c>
      <c r="Q30" s="31">
        <f>IF($B30=0,0, (INDEX(Option2!Q$106:Q$117, MATCH($D30, Option2!$G$106:$G$117,0)))*conv_2026*Q$7)</f>
        <v>126609.45528806576</v>
      </c>
      <c r="R30" s="31">
        <f>IF($B30=0,0, (INDEX(Option2!R$106:R$117, MATCH($D30, Option2!$G$106:$G$117,0)))*conv_2026*R$7)</f>
        <v>153706.22479733589</v>
      </c>
      <c r="S30" s="31">
        <f>IF($B30=0,0, (INDEX(Option2!S$106:S$117, MATCH($D30, Option2!$G$106:$G$117,0)))*conv_2026*S$7)</f>
        <v>183563.80492583546</v>
      </c>
      <c r="T30" s="31">
        <f>IF($B30=0,0, (INDEX(Option2!T$106:T$117, MATCH($D30, Option2!$G$106:$G$117,0)))*conv_2026*T$7)</f>
        <v>216550.65019651296</v>
      </c>
      <c r="U30" s="31">
        <f>IF($B30=0,0, (INDEX(Option2!U$106:U$117, MATCH($D30, Option2!$G$106:$G$117,0)))*conv_2026*U$7)</f>
        <v>253081.08321116332</v>
      </c>
      <c r="V30" s="31">
        <f>IF($B30=0,0, (INDEX(Option2!V$106:V$117, MATCH($D30, Option2!$G$106:$G$117,0)))*conv_2026*V$7)</f>
        <v>293641.48514569999</v>
      </c>
      <c r="W30" s="31">
        <f>IF($B30=0,0, (INDEX(Option2!W$106:W$117, MATCH($D30, Option2!$G$106:$G$117,0)))*conv_2026*W$7)</f>
        <v>338816.31786321395</v>
      </c>
      <c r="X30" s="31">
        <f>IF($B30=0,0, (INDEX(Option2!X$106:X$117, MATCH($D30, Option2!$G$106:$G$117,0)))*conv_2026*X$7)</f>
        <v>389328.78376606619</v>
      </c>
      <c r="Y30" s="31">
        <f>IF($B30=0,0, (INDEX(Option2!Y$106:Y$117, MATCH($D30, Option2!$G$106:$G$117,0)))*conv_2026*Y$7)</f>
        <v>446080.75060238357</v>
      </c>
      <c r="Z30" s="31">
        <f>IF($B30=0,0, (INDEX(Option2!Z$106:Z$117, MATCH($D30, Option2!$G$106:$G$117,0)))*conv_2026*Z$7)</f>
        <v>510212.16147293249</v>
      </c>
      <c r="AA30" s="31">
        <f>IF($B30=0,0, (INDEX(Option2!AA$106:AA$117, MATCH($D30, Option2!$G$106:$G$117,0)))*conv_2026*AA$7)</f>
        <v>583195.90055091737</v>
      </c>
      <c r="AB30" s="31">
        <f>IF($B30=0,0, (INDEX(Option2!AB$106:AB$117, MATCH($D30, Option2!$G$106:$G$117,0)))*conv_2026*AB$7)</f>
        <v>664764.15866487822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3416513.7136319703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-258828.52408484896</v>
      </c>
      <c r="K31" s="31">
        <f>IF($B31=0,0, (INDEX(Option2!K$106:K$117, MATCH($D31, Option2!$G$106:$G$117,0)))*conv_2026*K$7)</f>
        <v>57712.891116918545</v>
      </c>
      <c r="L31" s="31">
        <f>IF($B31=0,0, (INDEX(Option2!L$106:L$117, MATCH($D31, Option2!$G$106:$G$117,0)))*conv_2026*L$7)</f>
        <v>78475.932260197456</v>
      </c>
      <c r="M31" s="31">
        <f>IF($B31=0,0, (INDEX(Option2!M$106:M$117, MATCH($D31, Option2!$G$106:$G$117,0)))*conv_2026*M$7)</f>
        <v>99809.621052057089</v>
      </c>
      <c r="N31" s="31">
        <f>IF($B31=0,0, (INDEX(Option2!N$106:N$117, MATCH($D31, Option2!$G$106:$G$117,0)))*conv_2026*N$7)</f>
        <v>124012.70868752767</v>
      </c>
      <c r="O31" s="31">
        <f>IF($B31=0,0, (INDEX(Option2!O$106:O$117, MATCH($D31, Option2!$G$106:$G$117,0)))*conv_2026*O$7)</f>
        <v>152513.7673515545</v>
      </c>
      <c r="P31" s="31">
        <f>IF($B31=0,0, (INDEX(Option2!P$106:P$117, MATCH($D31, Option2!$G$106:$G$117,0)))*conv_2026*P$7)</f>
        <v>184256.9718269372</v>
      </c>
      <c r="Q31" s="31">
        <f>IF($B31=0,0, (INDEX(Option2!Q$106:Q$117, MATCH($D31, Option2!$G$106:$G$117,0)))*conv_2026*Q$7)</f>
        <v>212885.62998301539</v>
      </c>
      <c r="R31" s="31">
        <f>IF($B31=0,0, (INDEX(Option2!R$106:R$117, MATCH($D31, Option2!$G$106:$G$117,0)))*conv_2026*R$7)</f>
        <v>239982.39949228551</v>
      </c>
      <c r="S31" s="31">
        <f>IF($B31=0,0, (INDEX(Option2!S$106:S$117, MATCH($D31, Option2!$G$106:$G$117,0)))*conv_2026*S$7)</f>
        <v>269839.9796207851</v>
      </c>
      <c r="T31" s="31">
        <f>IF($B31=0,0, (INDEX(Option2!T$106:T$117, MATCH($D31, Option2!$G$106:$G$117,0)))*conv_2026*T$7)</f>
        <v>302826.82489146263</v>
      </c>
      <c r="U31" s="31">
        <f>IF($B31=0,0, (INDEX(Option2!U$106:U$117, MATCH($D31, Option2!$G$106:$G$117,0)))*conv_2026*U$7)</f>
        <v>339357.25790611299</v>
      </c>
      <c r="V31" s="31">
        <f>IF($B31=0,0, (INDEX(Option2!V$106:V$117, MATCH($D31, Option2!$G$106:$G$117,0)))*conv_2026*V$7)</f>
        <v>379917.65984064969</v>
      </c>
      <c r="W31" s="31">
        <f>IF($B31=0,0, (INDEX(Option2!W$106:W$117, MATCH($D31, Option2!$G$106:$G$117,0)))*conv_2026*W$7)</f>
        <v>425092.49255816365</v>
      </c>
      <c r="X31" s="31">
        <f>IF($B31=0,0, (INDEX(Option2!X$106:X$117, MATCH($D31, Option2!$G$106:$G$117,0)))*conv_2026*X$7)</f>
        <v>475604.95846101589</v>
      </c>
      <c r="Y31" s="31">
        <f>IF($B31=0,0, (INDEX(Option2!Y$106:Y$117, MATCH($D31, Option2!$G$106:$G$117,0)))*conv_2026*Y$7)</f>
        <v>532356.92529733328</v>
      </c>
      <c r="Z31" s="31">
        <f>IF($B31=0,0, (INDEX(Option2!Z$106:Z$117, MATCH($D31, Option2!$G$106:$G$117,0)))*conv_2026*Z$7)</f>
        <v>596488.3361678822</v>
      </c>
      <c r="AA31" s="31">
        <f>IF($B31=0,0, (INDEX(Option2!AA$106:AA$117, MATCH($D31, Option2!$G$106:$G$117,0)))*conv_2026*AA$7)</f>
        <v>669472.07524586702</v>
      </c>
      <c r="AB31" s="31">
        <f>IF($B31=0,0, (INDEX(Option2!AB$106:AB$117, MATCH($D31, Option2!$G$106:$G$117,0)))*conv_2026*AB$7)</f>
        <v>751040.33335982775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3701397.6651794626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-287587.24898316554</v>
      </c>
      <c r="K32" s="31">
        <f>IF($B32=0,0, (INDEX(Option2!K$106:K$117, MATCH($D32, Option2!$G$106:$G$117,0)))*conv_2026*K$7)</f>
        <v>59170.37149386292</v>
      </c>
      <c r="L32" s="31">
        <f>IF($B32=0,0, (INDEX(Option2!L$106:L$117, MATCH($D32, Option2!$G$106:$G$117,0)))*conv_2026*L$7)</f>
        <v>82009.71675146975</v>
      </c>
      <c r="M32" s="31">
        <f>IF($B32=0,0, (INDEX(Option2!M$106:M$117, MATCH($D32, Option2!$G$106:$G$117,0)))*conv_2026*M$7)</f>
        <v>105476.77442251531</v>
      </c>
      <c r="N32" s="31">
        <f>IF($B32=0,0, (INDEX(Option2!N$106:N$117, MATCH($D32, Option2!$G$106:$G$117,0)))*conv_2026*N$7)</f>
        <v>132100.17082153296</v>
      </c>
      <c r="O32" s="31">
        <f>IF($B32=0,0, (INDEX(Option2!O$106:O$117, MATCH($D32, Option2!$G$106:$G$117,0)))*conv_2026*O$7)</f>
        <v>163451.33535196245</v>
      </c>
      <c r="P32" s="31">
        <f>IF($B32=0,0, (INDEX(Option2!P$106:P$117, MATCH($D32, Option2!$G$106:$G$117,0)))*conv_2026*P$7)</f>
        <v>198368.86027488342</v>
      </c>
      <c r="Q32" s="31">
        <f>IF($B32=0,0, (INDEX(Option2!Q$106:Q$117, MATCH($D32, Option2!$G$106:$G$117,0)))*conv_2026*Q$7)</f>
        <v>229860.38424656948</v>
      </c>
      <c r="R32" s="31">
        <f>IF($B32=0,0, (INDEX(Option2!R$106:R$117, MATCH($D32, Option2!$G$106:$G$117,0)))*conv_2026*R$7)</f>
        <v>259666.8307067666</v>
      </c>
      <c r="S32" s="31">
        <f>IF($B32=0,0, (INDEX(Option2!S$106:S$117, MATCH($D32, Option2!$G$106:$G$117,0)))*conv_2026*S$7)</f>
        <v>292510.16884811613</v>
      </c>
      <c r="T32" s="31">
        <f>IF($B32=0,0, (INDEX(Option2!T$106:T$117, MATCH($D32, Option2!$G$106:$G$117,0)))*conv_2026*T$7)</f>
        <v>328795.69864586141</v>
      </c>
      <c r="U32" s="31">
        <f>IF($B32=0,0, (INDEX(Option2!U$106:U$117, MATCH($D32, Option2!$G$106:$G$117,0)))*conv_2026*U$7)</f>
        <v>368979.17496197682</v>
      </c>
      <c r="V32" s="31">
        <f>IF($B32=0,0, (INDEX(Option2!V$106:V$117, MATCH($D32, Option2!$G$106:$G$117,0)))*conv_2026*V$7)</f>
        <v>413595.61708996719</v>
      </c>
      <c r="W32" s="31">
        <f>IF($B32=0,0, (INDEX(Option2!W$106:W$117, MATCH($D32, Option2!$G$106:$G$117,0)))*conv_2026*W$7)</f>
        <v>463287.93307923252</v>
      </c>
      <c r="X32" s="31">
        <f>IF($B32=0,0, (INDEX(Option2!X$106:X$117, MATCH($D32, Option2!$G$106:$G$117,0)))*conv_2026*X$7)</f>
        <v>518851.64557237003</v>
      </c>
      <c r="Y32" s="31">
        <f>IF($B32=0,0, (INDEX(Option2!Y$106:Y$117, MATCH($D32, Option2!$G$106:$G$117,0)))*conv_2026*Y$7)</f>
        <v>581278.8090923191</v>
      </c>
      <c r="Z32" s="31">
        <f>IF($B32=0,0, (INDEX(Option2!Z$106:Z$117, MATCH($D32, Option2!$G$106:$G$117,0)))*conv_2026*Z$7)</f>
        <v>651823.36104992288</v>
      </c>
      <c r="AA32" s="31">
        <f>IF($B32=0,0, (INDEX(Option2!AA$106:AA$117, MATCH($D32, Option2!$G$106:$G$117,0)))*conv_2026*AA$7)</f>
        <v>732105.47403570625</v>
      </c>
      <c r="AB32" s="31">
        <f>IF($B32=0,0, (INDEX(Option2!AB$106:AB$117, MATCH($D32, Option2!$G$106:$G$117,0)))*conv_2026*AB$7)</f>
        <v>821830.55796106311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1996281.3657703809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-287587.24898316554</v>
      </c>
      <c r="K33" s="31">
        <f>IF($B33=0,0, (INDEX(Option2!K$106:K$117, MATCH($D33, Option2!$G$106:$G$117,0)))*conv_2026*K$7)</f>
        <v>-30020.763954975475</v>
      </c>
      <c r="L33" s="31">
        <f>IF($B33=0,0, (INDEX(Option2!L$106:L$117, MATCH($D33, Option2!$G$106:$G$117,0)))*conv_2026*L$7)</f>
        <v>-11334.026926024448</v>
      </c>
      <c r="M33" s="31">
        <f>IF($B33=0,0, (INDEX(Option2!M$106:M$117, MATCH($D33, Option2!$G$106:$G$117,0)))*conv_2026*M$7)</f>
        <v>7866.2929866492141</v>
      </c>
      <c r="N33" s="31">
        <f>IF($B33=0,0, (INDEX(Option2!N$106:N$117, MATCH($D33, Option2!$G$106:$G$117,0)))*conv_2026*N$7)</f>
        <v>29649.071858572745</v>
      </c>
      <c r="O33" s="31">
        <f>IF($B33=0,0, (INDEX(Option2!O$106:O$117, MATCH($D33, Option2!$G$106:$G$117,0)))*conv_2026*O$7)</f>
        <v>55300.024656196889</v>
      </c>
      <c r="P33" s="31">
        <f>IF($B33=0,0, (INDEX(Option2!P$106:P$117, MATCH($D33, Option2!$G$106:$G$117,0)))*conv_2026*P$7)</f>
        <v>83868.908684041307</v>
      </c>
      <c r="Q33" s="31">
        <f>IF($B33=0,0, (INDEX(Option2!Q$106:Q$117, MATCH($D33, Option2!$G$106:$G$117,0)))*conv_2026*Q$7)</f>
        <v>109634.70102451168</v>
      </c>
      <c r="R33" s="31">
        <f>IF($B33=0,0, (INDEX(Option2!R$106:R$117, MATCH($D33, Option2!$G$106:$G$117,0)))*conv_2026*R$7)</f>
        <v>134021.79358285479</v>
      </c>
      <c r="S33" s="31">
        <f>IF($B33=0,0, (INDEX(Option2!S$106:S$117, MATCH($D33, Option2!$G$106:$G$117,0)))*conv_2026*S$7)</f>
        <v>160893.61569850444</v>
      </c>
      <c r="T33" s="31">
        <f>IF($B33=0,0, (INDEX(Option2!T$106:T$117, MATCH($D33, Option2!$G$106:$G$117,0)))*conv_2026*T$7)</f>
        <v>190581.77644211418</v>
      </c>
      <c r="U33" s="31">
        <f>IF($B33=0,0, (INDEX(Option2!U$106:U$117, MATCH($D33, Option2!$G$106:$G$117,0)))*conv_2026*U$7)</f>
        <v>223459.16615529949</v>
      </c>
      <c r="V33" s="31">
        <f>IF($B33=0,0, (INDEX(Option2!V$106:V$117, MATCH($D33, Option2!$G$106:$G$117,0)))*conv_2026*V$7)</f>
        <v>259963.52789638253</v>
      </c>
      <c r="W33" s="31">
        <f>IF($B33=0,0, (INDEX(Option2!W$106:W$117, MATCH($D33, Option2!$G$106:$G$117,0)))*conv_2026*W$7)</f>
        <v>300620.87734214513</v>
      </c>
      <c r="X33" s="31">
        <f>IF($B33=0,0, (INDEX(Option2!X$106:X$117, MATCH($D33, Option2!$G$106:$G$117,0)))*conv_2026*X$7)</f>
        <v>346082.09665471211</v>
      </c>
      <c r="Y33" s="31">
        <f>IF($B33=0,0, (INDEX(Option2!Y$106:Y$117, MATCH($D33, Option2!$G$106:$G$117,0)))*conv_2026*Y$7)</f>
        <v>397158.86680739775</v>
      </c>
      <c r="Z33" s="31">
        <f>IF($B33=0,0, (INDEX(Option2!Z$106:Z$117, MATCH($D33, Option2!$G$106:$G$117,0)))*conv_2026*Z$7)</f>
        <v>454877.13659089181</v>
      </c>
      <c r="AA33" s="31">
        <f>IF($B33=0,0, (INDEX(Option2!AA$106:AA$117, MATCH($D33, Option2!$G$106:$G$117,0)))*conv_2026*AA$7)</f>
        <v>520562.50176107819</v>
      </c>
      <c r="AB33" s="31">
        <f>IF($B33=0,0, (INDEX(Option2!AB$106:AB$117, MATCH($D33, Option2!$G$106:$G$117,0)))*conv_2026*AB$7)</f>
        <v>593973.93406364287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1428607.1676133326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-316345.97388148209</v>
      </c>
      <c r="K34" s="31">
        <f>IF($B34=0,0, (INDEX(Option2!K$106:K$117, MATCH($D34, Option2!$G$106:$G$117,0)))*conv_2026*K$7)</f>
        <v>-73158.851302450305</v>
      </c>
      <c r="L34" s="31">
        <f>IF($B34=0,0, (INDEX(Option2!L$106:L$117, MATCH($D34, Option2!$G$106:$G$117,0)))*conv_2026*L$7)</f>
        <v>-54472.114273499275</v>
      </c>
      <c r="M34" s="31">
        <f>IF($B34=0,0, (INDEX(Option2!M$106:M$117, MATCH($D34, Option2!$G$106:$G$117,0)))*conv_2026*M$7)</f>
        <v>-35271.794360825617</v>
      </c>
      <c r="N34" s="31">
        <f>IF($B34=0,0, (INDEX(Option2!N$106:N$117, MATCH($D34, Option2!$G$106:$G$117,0)))*conv_2026*N$7)</f>
        <v>-13489.01548890208</v>
      </c>
      <c r="O34" s="31">
        <f>IF($B34=0,0, (INDEX(Option2!O$106:O$117, MATCH($D34, Option2!$G$106:$G$117,0)))*conv_2026*O$7)</f>
        <v>12161.937308722054</v>
      </c>
      <c r="P34" s="31">
        <f>IF($B34=0,0, (INDEX(Option2!P$106:P$117, MATCH($D34, Option2!$G$106:$G$117,0)))*conv_2026*P$7)</f>
        <v>40730.821336566478</v>
      </c>
      <c r="Q34" s="31">
        <f>IF($B34=0,0, (INDEX(Option2!Q$106:Q$117, MATCH($D34, Option2!$G$106:$G$117,0)))*conv_2026*Q$7)</f>
        <v>66496.613677036861</v>
      </c>
      <c r="R34" s="31">
        <f>IF($B34=0,0, (INDEX(Option2!R$106:R$117, MATCH($D34, Option2!$G$106:$G$117,0)))*conv_2026*R$7)</f>
        <v>90883.70623537997</v>
      </c>
      <c r="S34" s="31">
        <f>IF($B34=0,0, (INDEX(Option2!S$106:S$117, MATCH($D34, Option2!$G$106:$G$117,0)))*conv_2026*S$7)</f>
        <v>117755.52835102958</v>
      </c>
      <c r="T34" s="31">
        <f>IF($B34=0,0, (INDEX(Option2!T$106:T$117, MATCH($D34, Option2!$G$106:$G$117,0)))*conv_2026*T$7)</f>
        <v>147443.68909463938</v>
      </c>
      <c r="U34" s="31">
        <f>IF($B34=0,0, (INDEX(Option2!U$106:U$117, MATCH($D34, Option2!$G$106:$G$117,0)))*conv_2026*U$7)</f>
        <v>180321.07880782467</v>
      </c>
      <c r="V34" s="31">
        <f>IF($B34=0,0, (INDEX(Option2!V$106:V$117, MATCH($D34, Option2!$G$106:$G$117,0)))*conv_2026*V$7)</f>
        <v>216825.4405489077</v>
      </c>
      <c r="W34" s="31">
        <f>IF($B34=0,0, (INDEX(Option2!W$106:W$117, MATCH($D34, Option2!$G$106:$G$117,0)))*conv_2026*W$7)</f>
        <v>257482.78999467028</v>
      </c>
      <c r="X34" s="31">
        <f>IF($B34=0,0, (INDEX(Option2!X$106:X$117, MATCH($D34, Option2!$G$106:$G$117,0)))*conv_2026*X$7)</f>
        <v>302944.00930723734</v>
      </c>
      <c r="Y34" s="31">
        <f>IF($B34=0,0, (INDEX(Option2!Y$106:Y$117, MATCH($D34, Option2!$G$106:$G$117,0)))*conv_2026*Y$7)</f>
        <v>354020.77945992298</v>
      </c>
      <c r="Z34" s="31">
        <f>IF($B34=0,0, (INDEX(Option2!Z$106:Z$117, MATCH($D34, Option2!$G$106:$G$117,0)))*conv_2026*Z$7)</f>
        <v>411739.04924341699</v>
      </c>
      <c r="AA34" s="31">
        <f>IF($B34=0,0, (INDEX(Option2!AA$106:AA$117, MATCH($D34, Option2!$G$106:$G$117,0)))*conv_2026*AA$7)</f>
        <v>477424.41441360337</v>
      </c>
      <c r="AB34" s="31">
        <f>IF($B34=0,0, (INDEX(Option2!AB$106:AB$117, MATCH($D34, Option2!$G$106:$G$117,0)))*conv_2026*AB$7)</f>
        <v>550835.84671616799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2848839.515474922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-287587.24898316554</v>
      </c>
      <c r="K35" s="31">
        <f>IF($B35=0,0, (INDEX(Option2!K$106:K$117, MATCH($D35, Option2!$G$106:$G$117,0)))*conv_2026*K$7)</f>
        <v>14574.803769443721</v>
      </c>
      <c r="L35" s="31">
        <f>IF($B35=0,0, (INDEX(Option2!L$106:L$117, MATCH($D35, Option2!$G$106:$G$117,0)))*conv_2026*L$7)</f>
        <v>35337.844912722641</v>
      </c>
      <c r="M35" s="31">
        <f>IF($B35=0,0, (INDEX(Option2!M$106:M$117, MATCH($D35, Option2!$G$106:$G$117,0)))*conv_2026*M$7)</f>
        <v>56671.533704582267</v>
      </c>
      <c r="N35" s="31">
        <f>IF($B35=0,0, (INDEX(Option2!N$106:N$117, MATCH($D35, Option2!$G$106:$G$117,0)))*conv_2026*N$7)</f>
        <v>80874.62134005285</v>
      </c>
      <c r="O35" s="31">
        <f>IF($B35=0,0, (INDEX(Option2!O$106:O$117, MATCH($D35, Option2!$G$106:$G$117,0)))*conv_2026*O$7)</f>
        <v>109375.68000407968</v>
      </c>
      <c r="P35" s="31">
        <f>IF($B35=0,0, (INDEX(Option2!P$106:P$117, MATCH($D35, Option2!$G$106:$G$117,0)))*conv_2026*P$7)</f>
        <v>141118.88447946237</v>
      </c>
      <c r="Q35" s="31">
        <f>IF($B35=0,0, (INDEX(Option2!Q$106:Q$117, MATCH($D35, Option2!$G$106:$G$117,0)))*conv_2026*Q$7)</f>
        <v>169747.54263554057</v>
      </c>
      <c r="R35" s="31">
        <f>IF($B35=0,0, (INDEX(Option2!R$106:R$117, MATCH($D35, Option2!$G$106:$G$117,0)))*conv_2026*R$7)</f>
        <v>196844.31214481068</v>
      </c>
      <c r="S35" s="31">
        <f>IF($B35=0,0, (INDEX(Option2!S$106:S$117, MATCH($D35, Option2!$G$106:$G$117,0)))*conv_2026*S$7)</f>
        <v>226701.89227331025</v>
      </c>
      <c r="T35" s="31">
        <f>IF($B35=0,0, (INDEX(Option2!T$106:T$117, MATCH($D35, Option2!$G$106:$G$117,0)))*conv_2026*T$7)</f>
        <v>259688.73754398778</v>
      </c>
      <c r="U35" s="31">
        <f>IF($B35=0,0, (INDEX(Option2!U$106:U$117, MATCH($D35, Option2!$G$106:$G$117,0)))*conv_2026*U$7)</f>
        <v>296219.17055863817</v>
      </c>
      <c r="V35" s="31">
        <f>IF($B35=0,0, (INDEX(Option2!V$106:V$117, MATCH($D35, Option2!$G$106:$G$117,0)))*conv_2026*V$7)</f>
        <v>336779.57249317487</v>
      </c>
      <c r="W35" s="31">
        <f>IF($B35=0,0, (INDEX(Option2!W$106:W$117, MATCH($D35, Option2!$G$106:$G$117,0)))*conv_2026*W$7)</f>
        <v>381954.40521068883</v>
      </c>
      <c r="X35" s="31">
        <f>IF($B35=0,0, (INDEX(Option2!X$106:X$117, MATCH($D35, Option2!$G$106:$G$117,0)))*conv_2026*X$7)</f>
        <v>432466.87111354107</v>
      </c>
      <c r="Y35" s="31">
        <f>IF($B35=0,0, (INDEX(Option2!Y$106:Y$117, MATCH($D35, Option2!$G$106:$G$117,0)))*conv_2026*Y$7)</f>
        <v>489218.83794985845</v>
      </c>
      <c r="Z35" s="31">
        <f>IF($B35=0,0, (INDEX(Option2!Z$106:Z$117, MATCH($D35, Option2!$G$106:$G$117,0)))*conv_2026*Z$7)</f>
        <v>553350.24882040732</v>
      </c>
      <c r="AA35" s="31">
        <f>IF($B35=0,0, (INDEX(Option2!AA$106:AA$117, MATCH($D35, Option2!$G$106:$G$117,0)))*conv_2026*AA$7)</f>
        <v>626333.98789839225</v>
      </c>
      <c r="AB35" s="31">
        <f>IF($B35=0,0, (INDEX(Option2!AB$106:AB$117, MATCH($D35, Option2!$G$106:$G$117,0)))*conv_2026*AB$7)</f>
        <v>707902.24601235299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2848839.515474922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-287587.24898316554</v>
      </c>
      <c r="K36" s="31">
        <f>IF($B36=0,0, (INDEX(Option2!K$106:K$117, MATCH($D36, Option2!$G$106:$G$117,0)))*conv_2026*K$7)</f>
        <v>14574.803769443721</v>
      </c>
      <c r="L36" s="31">
        <f>IF($B36=0,0, (INDEX(Option2!L$106:L$117, MATCH($D36, Option2!$G$106:$G$117,0)))*conv_2026*L$7)</f>
        <v>35337.844912722641</v>
      </c>
      <c r="M36" s="31">
        <f>IF($B36=0,0, (INDEX(Option2!M$106:M$117, MATCH($D36, Option2!$G$106:$G$117,0)))*conv_2026*M$7)</f>
        <v>56671.533704582267</v>
      </c>
      <c r="N36" s="31">
        <f>IF($B36=0,0, (INDEX(Option2!N$106:N$117, MATCH($D36, Option2!$G$106:$G$117,0)))*conv_2026*N$7)</f>
        <v>80874.62134005285</v>
      </c>
      <c r="O36" s="31">
        <f>IF($B36=0,0, (INDEX(Option2!O$106:O$117, MATCH($D36, Option2!$G$106:$G$117,0)))*conv_2026*O$7)</f>
        <v>109375.68000407968</v>
      </c>
      <c r="P36" s="31">
        <f>IF($B36=0,0, (INDEX(Option2!P$106:P$117, MATCH($D36, Option2!$G$106:$G$117,0)))*conv_2026*P$7)</f>
        <v>141118.88447946237</v>
      </c>
      <c r="Q36" s="31">
        <f>IF($B36=0,0, (INDEX(Option2!Q$106:Q$117, MATCH($D36, Option2!$G$106:$G$117,0)))*conv_2026*Q$7)</f>
        <v>169747.54263554057</v>
      </c>
      <c r="R36" s="31">
        <f>IF($B36=0,0, (INDEX(Option2!R$106:R$117, MATCH($D36, Option2!$G$106:$G$117,0)))*conv_2026*R$7)</f>
        <v>196844.31214481068</v>
      </c>
      <c r="S36" s="31">
        <f>IF($B36=0,0, (INDEX(Option2!S$106:S$117, MATCH($D36, Option2!$G$106:$G$117,0)))*conv_2026*S$7)</f>
        <v>226701.89227331025</v>
      </c>
      <c r="T36" s="31">
        <f>IF($B36=0,0, (INDEX(Option2!T$106:T$117, MATCH($D36, Option2!$G$106:$G$117,0)))*conv_2026*T$7)</f>
        <v>259688.73754398778</v>
      </c>
      <c r="U36" s="31">
        <f>IF($B36=0,0, (INDEX(Option2!U$106:U$117, MATCH($D36, Option2!$G$106:$G$117,0)))*conv_2026*U$7)</f>
        <v>296219.17055863817</v>
      </c>
      <c r="V36" s="31">
        <f>IF($B36=0,0, (INDEX(Option2!V$106:V$117, MATCH($D36, Option2!$G$106:$G$117,0)))*conv_2026*V$7)</f>
        <v>336779.57249317487</v>
      </c>
      <c r="W36" s="31">
        <f>IF($B36=0,0, (INDEX(Option2!W$106:W$117, MATCH($D36, Option2!$G$106:$G$117,0)))*conv_2026*W$7)</f>
        <v>381954.40521068883</v>
      </c>
      <c r="X36" s="31">
        <f>IF($B36=0,0, (INDEX(Option2!X$106:X$117, MATCH($D36, Option2!$G$106:$G$117,0)))*conv_2026*X$7)</f>
        <v>432466.87111354107</v>
      </c>
      <c r="Y36" s="31">
        <f>IF($B36=0,0, (INDEX(Option2!Y$106:Y$117, MATCH($D36, Option2!$G$106:$G$117,0)))*conv_2026*Y$7)</f>
        <v>489218.83794985845</v>
      </c>
      <c r="Z36" s="31">
        <f>IF($B36=0,0, (INDEX(Option2!Z$106:Z$117, MATCH($D36, Option2!$G$106:$G$117,0)))*conv_2026*Z$7)</f>
        <v>553350.24882040732</v>
      </c>
      <c r="AA36" s="31">
        <f>IF($B36=0,0, (INDEX(Option2!AA$106:AA$117, MATCH($D36, Option2!$G$106:$G$117,0)))*conv_2026*AA$7)</f>
        <v>626333.98789839225</v>
      </c>
      <c r="AB36" s="31">
        <f>IF($B36=0,0, (INDEX(Option2!AB$106:AB$117, MATCH($D36, Option2!$G$106:$G$117,0)))*conv_2026*AB$7)</f>
        <v>707902.24601235299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2848839.515474922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-287587.24898316554</v>
      </c>
      <c r="K37" s="31">
        <f>IF($B37=0,0, (INDEX(Option2!K$106:K$117, MATCH($D37, Option2!$G$106:$G$117,0)))*conv_2026*K$7)</f>
        <v>14574.803769443721</v>
      </c>
      <c r="L37" s="31">
        <f>IF($B37=0,0, (INDEX(Option2!L$106:L$117, MATCH($D37, Option2!$G$106:$G$117,0)))*conv_2026*L$7)</f>
        <v>35337.844912722641</v>
      </c>
      <c r="M37" s="31">
        <f>IF($B37=0,0, (INDEX(Option2!M$106:M$117, MATCH($D37, Option2!$G$106:$G$117,0)))*conv_2026*M$7)</f>
        <v>56671.533704582267</v>
      </c>
      <c r="N37" s="31">
        <f>IF($B37=0,0, (INDEX(Option2!N$106:N$117, MATCH($D37, Option2!$G$106:$G$117,0)))*conv_2026*N$7)</f>
        <v>80874.62134005285</v>
      </c>
      <c r="O37" s="31">
        <f>IF($B37=0,0, (INDEX(Option2!O$106:O$117, MATCH($D37, Option2!$G$106:$G$117,0)))*conv_2026*O$7)</f>
        <v>109375.68000407968</v>
      </c>
      <c r="P37" s="31">
        <f>IF($B37=0,0, (INDEX(Option2!P$106:P$117, MATCH($D37, Option2!$G$106:$G$117,0)))*conv_2026*P$7)</f>
        <v>141118.88447946237</v>
      </c>
      <c r="Q37" s="31">
        <f>IF($B37=0,0, (INDEX(Option2!Q$106:Q$117, MATCH($D37, Option2!$G$106:$G$117,0)))*conv_2026*Q$7)</f>
        <v>169747.54263554057</v>
      </c>
      <c r="R37" s="31">
        <f>IF($B37=0,0, (INDEX(Option2!R$106:R$117, MATCH($D37, Option2!$G$106:$G$117,0)))*conv_2026*R$7)</f>
        <v>196844.31214481068</v>
      </c>
      <c r="S37" s="31">
        <f>IF($B37=0,0, (INDEX(Option2!S$106:S$117, MATCH($D37, Option2!$G$106:$G$117,0)))*conv_2026*S$7)</f>
        <v>226701.89227331025</v>
      </c>
      <c r="T37" s="31">
        <f>IF($B37=0,0, (INDEX(Option2!T$106:T$117, MATCH($D37, Option2!$G$106:$G$117,0)))*conv_2026*T$7)</f>
        <v>259688.73754398778</v>
      </c>
      <c r="U37" s="31">
        <f>IF($B37=0,0, (INDEX(Option2!U$106:U$117, MATCH($D37, Option2!$G$106:$G$117,0)))*conv_2026*U$7)</f>
        <v>296219.17055863817</v>
      </c>
      <c r="V37" s="31">
        <f>IF($B37=0,0, (INDEX(Option2!V$106:V$117, MATCH($D37, Option2!$G$106:$G$117,0)))*conv_2026*V$7)</f>
        <v>336779.57249317487</v>
      </c>
      <c r="W37" s="31">
        <f>IF($B37=0,0, (INDEX(Option2!W$106:W$117, MATCH($D37, Option2!$G$106:$G$117,0)))*conv_2026*W$7)</f>
        <v>381954.40521068883</v>
      </c>
      <c r="X37" s="31">
        <f>IF($B37=0,0, (INDEX(Option2!X$106:X$117, MATCH($D37, Option2!$G$106:$G$117,0)))*conv_2026*X$7)</f>
        <v>432466.87111354107</v>
      </c>
      <c r="Y37" s="31">
        <f>IF($B37=0,0, (INDEX(Option2!Y$106:Y$117, MATCH($D37, Option2!$G$106:$G$117,0)))*conv_2026*Y$7)</f>
        <v>489218.83794985845</v>
      </c>
      <c r="Z37" s="31">
        <f>IF($B37=0,0, (INDEX(Option2!Z$106:Z$117, MATCH($D37, Option2!$G$106:$G$117,0)))*conv_2026*Z$7)</f>
        <v>553350.24882040732</v>
      </c>
      <c r="AA37" s="31">
        <f>IF($B37=0,0, (INDEX(Option2!AA$106:AA$117, MATCH($D37, Option2!$G$106:$G$117,0)))*conv_2026*AA$7)</f>
        <v>626333.98789839225</v>
      </c>
      <c r="AB37" s="31">
        <f>IF($B37=0,0, (INDEX(Option2!AB$106:AB$117, MATCH($D37, Option2!$G$106:$G$117,0)))*conv_2026*AB$7)</f>
        <v>707902.24601235299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-140013.11909567766</v>
      </c>
      <c r="K40" s="31">
        <f>Consol!K50</f>
        <v>-35505.603260525939</v>
      </c>
      <c r="L40" s="31">
        <f>Consol!L50</f>
        <v>-20380.268204131629</v>
      </c>
      <c r="M40" s="31">
        <f>Consol!M50</f>
        <v>-3446.7659188552061</v>
      </c>
      <c r="N40" s="31">
        <f>Consol!N50</f>
        <v>15108.796013313113</v>
      </c>
      <c r="O40" s="31">
        <f>Consol!O50</f>
        <v>-161303.85221272332</v>
      </c>
      <c r="P40" s="31">
        <f>Consol!P50</f>
        <v>67331.819535718474</v>
      </c>
      <c r="Q40" s="31">
        <f>Consol!Q50</f>
        <v>95960.477691796666</v>
      </c>
      <c r="R40" s="31">
        <f>Consol!R50</f>
        <v>123057.24720106676</v>
      </c>
      <c r="S40" s="31">
        <f>Consol!S50</f>
        <v>152914.82732956629</v>
      </c>
      <c r="T40" s="31">
        <f>Consol!T50</f>
        <v>185901.67260024388</v>
      </c>
      <c r="U40" s="31">
        <f>Consol!U50</f>
        <v>222432.10561489424</v>
      </c>
      <c r="V40" s="31">
        <f>Consol!V50</f>
        <v>262992.50754943088</v>
      </c>
      <c r="W40" s="31">
        <f>Consol!W50</f>
        <v>308167.3402669449</v>
      </c>
      <c r="X40" s="31">
        <f>Consol!X50</f>
        <v>358679.80616979714</v>
      </c>
      <c r="Y40" s="31">
        <f>Consol!Y50</f>
        <v>415431.77300611447</v>
      </c>
      <c r="Z40" s="31">
        <f>Consol!Z50</f>
        <v>479563.18387666339</v>
      </c>
      <c r="AA40" s="31">
        <f>Consol!AA50</f>
        <v>552546.92295464827</v>
      </c>
      <c r="AB40" s="31">
        <f>Consol!AB50</f>
        <v>634115.181068609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189</v>
      </c>
      <c r="D42" s="253" t="str">
        <f>A42&amp;B42</f>
        <v>Option 3NPV</v>
      </c>
      <c r="E42" s="254"/>
      <c r="F42" s="31">
        <f t="shared" ref="F42:F51" si="4">SUMPRODUCT($H42:$AG42, $H$5:$AG$5)</f>
        <v>1963389.1578489684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-140013.11909567766</v>
      </c>
      <c r="K42" s="31">
        <f>(INDEX(Option3!K$106:K$117, MATCH($D42, Option3!$G$106:$G$117,0)))*conv_2026*K$7</f>
        <v>-35505.603260525924</v>
      </c>
      <c r="L42" s="31">
        <f>(INDEX(Option3!L$106:L$117, MATCH($D42, Option3!$G$106:$G$117,0)))*conv_2026*L$7</f>
        <v>-20380.268204131607</v>
      </c>
      <c r="M42" s="31">
        <f>(INDEX(Option3!M$106:M$117, MATCH($D42, Option3!$G$106:$G$117,0)))*conv_2026*M$7</f>
        <v>-3446.7659188551925</v>
      </c>
      <c r="N42" s="31">
        <f>(INDEX(Option3!N$106:N$117, MATCH($D42, Option3!$G$106:$G$117,0)))*conv_2026*N$7</f>
        <v>15108.796013313115</v>
      </c>
      <c r="O42" s="31">
        <f>(INDEX(Option3!O$106:O$117, MATCH($D42, Option3!$G$106:$G$117,0)))*conv_2026*O$7</f>
        <v>-161303.85221272334</v>
      </c>
      <c r="P42" s="31">
        <f>(INDEX(Option3!P$106:P$117, MATCH($D42, Option3!$G$106:$G$117,0)))*conv_2026*P$7</f>
        <v>67331.81953571846</v>
      </c>
      <c r="Q42" s="31">
        <f>(INDEX(Option3!Q$106:Q$117, MATCH($D42, Option3!$G$106:$G$117,0)))*conv_2026*Q$7</f>
        <v>95960.477691796666</v>
      </c>
      <c r="R42" s="31">
        <f>(INDEX(Option3!R$106:R$117, MATCH($D42, Option3!$G$106:$G$117,0)))*conv_2026*R$7</f>
        <v>123057.24720106678</v>
      </c>
      <c r="S42" s="31">
        <f>(INDEX(Option3!S$106:S$117, MATCH($D42, Option3!$G$106:$G$117,0)))*conv_2026*S$7</f>
        <v>152914.82732956635</v>
      </c>
      <c r="T42" s="31">
        <f>(INDEX(Option3!T$106:T$117, MATCH($D42, Option3!$G$106:$G$117,0)))*conv_2026*T$7</f>
        <v>185901.67260024388</v>
      </c>
      <c r="U42" s="31">
        <f>(INDEX(Option3!U$106:U$117, MATCH($D42, Option3!$G$106:$G$117,0)))*conv_2026*U$7</f>
        <v>222432.10561489424</v>
      </c>
      <c r="V42" s="31">
        <f>(INDEX(Option3!V$106:V$117, MATCH($D42, Option3!$G$106:$G$117,0)))*conv_2026*V$7</f>
        <v>262992.50754943094</v>
      </c>
      <c r="W42" s="31">
        <f>(INDEX(Option3!W$106:W$117, MATCH($D42, Option3!$G$106:$G$117,0)))*conv_2026*W$7</f>
        <v>308167.3402669449</v>
      </c>
      <c r="X42" s="31">
        <f>(INDEX(Option3!X$106:X$117, MATCH($D42, Option3!$G$106:$G$117,0)))*conv_2026*X$7</f>
        <v>358679.80616979714</v>
      </c>
      <c r="Y42" s="31">
        <f>(INDEX(Option3!Y$106:Y$117, MATCH($D42, Option3!$G$106:$G$117,0)))*conv_2026*Y$7</f>
        <v>415431.77300611453</v>
      </c>
      <c r="Z42" s="31">
        <f>(INDEX(Option3!Z$106:Z$117, MATCH($D42, Option3!$G$106:$G$117,0)))*conv_2026*Z$7</f>
        <v>479563.18387666345</v>
      </c>
      <c r="AA42" s="31">
        <f>(INDEX(Option3!AA$106:AA$117, MATCH($D42, Option3!$G$106:$G$117,0)))*conv_2026*AA$7</f>
        <v>552546.92295464827</v>
      </c>
      <c r="AB42" s="31">
        <f>(INDEX(Option3!AB$106:AB$117, MATCH($D42, Option3!$G$106:$G$117,0)))*conv_2026*AB$7</f>
        <v>634115.181068609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1428127.0040597538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-154014.43100524542</v>
      </c>
      <c r="K44" s="31">
        <f>(INDEX(Option3!K$106:K$117, MATCH($D44, Option3!$G$106:$G$117,0)))*conv_2026*K$7</f>
        <v>-56507.57112487757</v>
      </c>
      <c r="L44" s="31">
        <f>(INDEX(Option3!L$106:L$117, MATCH($D44, Option3!$G$106:$G$117,0)))*conv_2026*L$7</f>
        <v>-41382.236068483253</v>
      </c>
      <c r="M44" s="31">
        <f>(INDEX(Option3!M$106:M$117, MATCH($D44, Option3!$G$106:$G$117,0)))*conv_2026*M$7</f>
        <v>-24448.733783206837</v>
      </c>
      <c r="N44" s="31">
        <f>(INDEX(Option3!N$106:N$117, MATCH($D44, Option3!$G$106:$G$117,0)))*conv_2026*N$7</f>
        <v>-5893.1718510385308</v>
      </c>
      <c r="O44" s="31">
        <f>(INDEX(Option3!O$106:O$117, MATCH($D44, Option3!$G$106:$G$117,0)))*conv_2026*O$7</f>
        <v>-201982.37072874003</v>
      </c>
      <c r="P44" s="31">
        <f>(INDEX(Option3!P$106:P$117, MATCH($D44, Option3!$G$106:$G$117,0)))*conv_2026*P$7</f>
        <v>16815.025693869236</v>
      </c>
      <c r="Q44" s="31">
        <f>(INDEX(Option3!Q$106:Q$117, MATCH($D44, Option3!$G$106:$G$117,0)))*conv_2026*Q$7</f>
        <v>45443.683849947447</v>
      </c>
      <c r="R44" s="31">
        <f>(INDEX(Option3!R$106:R$117, MATCH($D44, Option3!$G$106:$G$117,0)))*conv_2026*R$7</f>
        <v>72540.453359217572</v>
      </c>
      <c r="S44" s="31">
        <f>(INDEX(Option3!S$106:S$117, MATCH($D44, Option3!$G$106:$G$117,0)))*conv_2026*S$7</f>
        <v>102398.03348771714</v>
      </c>
      <c r="T44" s="31">
        <f>(INDEX(Option3!T$106:T$117, MATCH($D44, Option3!$G$106:$G$117,0)))*conv_2026*T$7</f>
        <v>135384.87875839465</v>
      </c>
      <c r="U44" s="31">
        <f>(INDEX(Option3!U$106:U$117, MATCH($D44, Option3!$G$106:$G$117,0)))*conv_2026*U$7</f>
        <v>171915.31177304505</v>
      </c>
      <c r="V44" s="31">
        <f>(INDEX(Option3!V$106:V$117, MATCH($D44, Option3!$G$106:$G$117,0)))*conv_2026*V$7</f>
        <v>212475.71370758174</v>
      </c>
      <c r="W44" s="31">
        <f>(INDEX(Option3!W$106:W$117, MATCH($D44, Option3!$G$106:$G$117,0)))*conv_2026*W$7</f>
        <v>257650.5464250957</v>
      </c>
      <c r="X44" s="31">
        <f>(INDEX(Option3!X$106:X$117, MATCH($D44, Option3!$G$106:$G$117,0)))*conv_2026*X$7</f>
        <v>308163.01232794794</v>
      </c>
      <c r="Y44" s="31">
        <f>(INDEX(Option3!Y$106:Y$117, MATCH($D44, Option3!$G$106:$G$117,0)))*conv_2026*Y$7</f>
        <v>364914.97916426533</v>
      </c>
      <c r="Z44" s="31">
        <f>(INDEX(Option3!Z$106:Z$117, MATCH($D44, Option3!$G$106:$G$117,0)))*conv_2026*Z$7</f>
        <v>429046.39003481425</v>
      </c>
      <c r="AA44" s="31">
        <f>(INDEX(Option3!AA$106:AA$117, MATCH($D44, Option3!$G$106:$G$117,0)))*conv_2026*AA$7</f>
        <v>502030.12911279913</v>
      </c>
      <c r="AB44" s="31">
        <f>(INDEX(Option3!AB$106:AB$117, MATCH($D44, Option3!$G$106:$G$117,0)))*conv_2026*AB$7</f>
        <v>583598.38722675981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2498651.311638182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-126011.80718610989</v>
      </c>
      <c r="K45" s="31">
        <f>(INDEX(Option3!K$106:K$117, MATCH($D45, Option3!$G$106:$G$117,0)))*conv_2026*K$7</f>
        <v>-14503.635396174279</v>
      </c>
      <c r="L45" s="31">
        <f>(INDEX(Option3!L$106:L$117, MATCH($D45, Option3!$G$106:$G$117,0)))*conv_2026*L$7</f>
        <v>621.69966022003723</v>
      </c>
      <c r="M45" s="31">
        <f>(INDEX(Option3!M$106:M$117, MATCH($D45, Option3!$G$106:$G$117,0)))*conv_2026*M$7</f>
        <v>17555.201945496454</v>
      </c>
      <c r="N45" s="31">
        <f>(INDEX(Option3!N$106:N$117, MATCH($D45, Option3!$G$106:$G$117,0)))*conv_2026*N$7</f>
        <v>36110.763877664758</v>
      </c>
      <c r="O45" s="31">
        <f>(INDEX(Option3!O$106:O$117, MATCH($D45, Option3!$G$106:$G$117,0)))*conv_2026*O$7</f>
        <v>-120625.33369670664</v>
      </c>
      <c r="P45" s="31">
        <f>(INDEX(Option3!P$106:P$117, MATCH($D45, Option3!$G$106:$G$117,0)))*conv_2026*P$7</f>
        <v>117848.61337756767</v>
      </c>
      <c r="Q45" s="31">
        <f>(INDEX(Option3!Q$106:Q$117, MATCH($D45, Option3!$G$106:$G$117,0)))*conv_2026*Q$7</f>
        <v>146477.27153364586</v>
      </c>
      <c r="R45" s="31">
        <f>(INDEX(Option3!R$106:R$117, MATCH($D45, Option3!$G$106:$G$117,0)))*conv_2026*R$7</f>
        <v>173574.04104291598</v>
      </c>
      <c r="S45" s="31">
        <f>(INDEX(Option3!S$106:S$117, MATCH($D45, Option3!$G$106:$G$117,0)))*conv_2026*S$7</f>
        <v>203431.62117141555</v>
      </c>
      <c r="T45" s="31">
        <f>(INDEX(Option3!T$106:T$117, MATCH($D45, Option3!$G$106:$G$117,0)))*conv_2026*T$7</f>
        <v>236418.46644209308</v>
      </c>
      <c r="U45" s="31">
        <f>(INDEX(Option3!U$106:U$117, MATCH($D45, Option3!$G$106:$G$117,0)))*conv_2026*U$7</f>
        <v>272948.89945674344</v>
      </c>
      <c r="V45" s="31">
        <f>(INDEX(Option3!V$106:V$117, MATCH($D45, Option3!$G$106:$G$117,0)))*conv_2026*V$7</f>
        <v>313509.30139128014</v>
      </c>
      <c r="W45" s="31">
        <f>(INDEX(Option3!W$106:W$117, MATCH($D45, Option3!$G$106:$G$117,0)))*conv_2026*W$7</f>
        <v>358684.1341087941</v>
      </c>
      <c r="X45" s="31">
        <f>(INDEX(Option3!X$106:X$117, MATCH($D45, Option3!$G$106:$G$117,0)))*conv_2026*X$7</f>
        <v>409196.60001164634</v>
      </c>
      <c r="Y45" s="31">
        <f>(INDEX(Option3!Y$106:Y$117, MATCH($D45, Option3!$G$106:$G$117,0)))*conv_2026*Y$7</f>
        <v>465948.56684796372</v>
      </c>
      <c r="Z45" s="31">
        <f>(INDEX(Option3!Z$106:Z$117, MATCH($D45, Option3!$G$106:$G$117,0)))*conv_2026*Z$7</f>
        <v>530079.97771851264</v>
      </c>
      <c r="AA45" s="31">
        <f>(INDEX(Option3!AA$106:AA$117, MATCH($D45, Option3!$G$106:$G$117,0)))*conv_2026*AA$7</f>
        <v>603063.71679649747</v>
      </c>
      <c r="AB45" s="31">
        <f>(INDEX(Option3!AB$106:AB$117, MATCH($D45, Option3!$G$106:$G$117,0)))*conv_2026*AB$7</f>
        <v>684631.9749104582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2694990.2274230793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-140013.11909567766</v>
      </c>
      <c r="K46" s="31">
        <f>(INDEX(Option3!K$106:K$117, MATCH($D46, Option3!$G$106:$G$117,0)))*conv_2026*K$7</f>
        <v>-18054.195722226868</v>
      </c>
      <c r="L46" s="31">
        <f>(INDEX(Option3!L$106:L$117, MATCH($D46, Option3!$G$106:$G$117,0)))*conv_2026*L$7</f>
        <v>-1416.3271601931244</v>
      </c>
      <c r="M46" s="31">
        <f>(INDEX(Option3!M$106:M$117, MATCH($D46, Option3!$G$106:$G$117,0)))*conv_2026*M$7</f>
        <v>17210.525353610934</v>
      </c>
      <c r="N46" s="31">
        <f>(INDEX(Option3!N$106:N$117, MATCH($D46, Option3!$G$106:$G$117,0)))*conv_2026*N$7</f>
        <v>37621.643478996077</v>
      </c>
      <c r="O46" s="31">
        <f>(INDEX(Option3!O$106:O$117, MATCH($D46, Option3!$G$106:$G$117,0)))*conv_2026*O$7</f>
        <v>-136755.71891797899</v>
      </c>
      <c r="P46" s="31">
        <f>(INDEX(Option3!P$106:P$117, MATCH($D46, Option3!$G$106:$G$117,0)))*conv_2026*P$7</f>
        <v>124581.79533113951</v>
      </c>
      <c r="Q46" s="31">
        <f>(INDEX(Option3!Q$106:Q$117, MATCH($D46, Option3!$G$106:$G$117,0)))*conv_2026*Q$7</f>
        <v>156073.31930282555</v>
      </c>
      <c r="R46" s="31">
        <f>(INDEX(Option3!R$106:R$117, MATCH($D46, Option3!$G$106:$G$117,0)))*conv_2026*R$7</f>
        <v>185879.76576302267</v>
      </c>
      <c r="S46" s="31">
        <f>(INDEX(Option3!S$106:S$117, MATCH($D46, Option3!$G$106:$G$117,0)))*conv_2026*S$7</f>
        <v>218723.1039043722</v>
      </c>
      <c r="T46" s="31">
        <f>(INDEX(Option3!T$106:T$117, MATCH($D46, Option3!$G$106:$G$117,0)))*conv_2026*T$7</f>
        <v>255008.63370211748</v>
      </c>
      <c r="U46" s="31">
        <f>(INDEX(Option3!U$106:U$117, MATCH($D46, Option3!$G$106:$G$117,0)))*conv_2026*U$7</f>
        <v>295192.1100182329</v>
      </c>
      <c r="V46" s="31">
        <f>(INDEX(Option3!V$106:V$117, MATCH($D46, Option3!$G$106:$G$117,0)))*conv_2026*V$7</f>
        <v>339808.55214622326</v>
      </c>
      <c r="W46" s="31">
        <f>(INDEX(Option3!W$106:W$117, MATCH($D46, Option3!$G$106:$G$117,0)))*conv_2026*W$7</f>
        <v>389500.86813548859</v>
      </c>
      <c r="X46" s="31">
        <f>(INDEX(Option3!X$106:X$117, MATCH($D46, Option3!$G$106:$G$117,0)))*conv_2026*X$7</f>
        <v>445064.58062862611</v>
      </c>
      <c r="Y46" s="31">
        <f>(INDEX(Option3!Y$106:Y$117, MATCH($D46, Option3!$G$106:$G$117,0)))*conv_2026*Y$7</f>
        <v>507491.74414857524</v>
      </c>
      <c r="Z46" s="31">
        <f>(INDEX(Option3!Z$106:Z$117, MATCH($D46, Option3!$G$106:$G$117,0)))*conv_2026*Z$7</f>
        <v>578036.29610617901</v>
      </c>
      <c r="AA46" s="31">
        <f>(INDEX(Option3!AA$106:AA$117, MATCH($D46, Option3!$G$106:$G$117,0)))*conv_2026*AA$7</f>
        <v>658318.40909196238</v>
      </c>
      <c r="AB46" s="31">
        <f>(INDEX(Option3!AB$106:AB$117, MATCH($D46, Option3!$G$106:$G$117,0)))*conv_2026*AB$7</f>
        <v>748043.49301731924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1231788.0882748573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-140013.11909567766</v>
      </c>
      <c r="K47" s="31">
        <f>(INDEX(Option3!K$106:K$117, MATCH($D47, Option3!$G$106:$G$117,0)))*conv_2026*K$7</f>
        <v>-52957.010798824973</v>
      </c>
      <c r="L47" s="31">
        <f>(INDEX(Option3!L$106:L$117, MATCH($D47, Option3!$G$106:$G$117,0)))*conv_2026*L$7</f>
        <v>-39344.209248070096</v>
      </c>
      <c r="M47" s="31">
        <f>(INDEX(Option3!M$106:M$117, MATCH($D47, Option3!$G$106:$G$117,0)))*conv_2026*M$7</f>
        <v>-24104.057191321321</v>
      </c>
      <c r="N47" s="31">
        <f>(INDEX(Option3!N$106:N$117, MATCH($D47, Option3!$G$106:$G$117,0)))*conv_2026*N$7</f>
        <v>-7404.0514523698439</v>
      </c>
      <c r="O47" s="31">
        <f>(INDEX(Option3!O$106:O$117, MATCH($D47, Option3!$G$106:$G$117,0)))*conv_2026*O$7</f>
        <v>-185851.9855074677</v>
      </c>
      <c r="P47" s="31">
        <f>(INDEX(Option3!P$106:P$117, MATCH($D47, Option3!$G$106:$G$117,0)))*conv_2026*P$7</f>
        <v>10081.843740297392</v>
      </c>
      <c r="Q47" s="31">
        <f>(INDEX(Option3!Q$106:Q$117, MATCH($D47, Option3!$G$106:$G$117,0)))*conv_2026*Q$7</f>
        <v>35847.636080767777</v>
      </c>
      <c r="R47" s="31">
        <f>(INDEX(Option3!R$106:R$117, MATCH($D47, Option3!$G$106:$G$117,0)))*conv_2026*R$7</f>
        <v>60234.728639110886</v>
      </c>
      <c r="S47" s="31">
        <f>(INDEX(Option3!S$106:S$117, MATCH($D47, Option3!$G$106:$G$117,0)))*conv_2026*S$7</f>
        <v>87106.550754760494</v>
      </c>
      <c r="T47" s="31">
        <f>(INDEX(Option3!T$106:T$117, MATCH($D47, Option3!$G$106:$G$117,0)))*conv_2026*T$7</f>
        <v>116794.71149837028</v>
      </c>
      <c r="U47" s="31">
        <f>(INDEX(Option3!U$106:U$117, MATCH($D47, Option3!$G$106:$G$117,0)))*conv_2026*U$7</f>
        <v>149672.10121155559</v>
      </c>
      <c r="V47" s="31">
        <f>(INDEX(Option3!V$106:V$117, MATCH($D47, Option3!$G$106:$G$117,0)))*conv_2026*V$7</f>
        <v>186176.46295263863</v>
      </c>
      <c r="W47" s="31">
        <f>(INDEX(Option3!W$106:W$117, MATCH($D47, Option3!$G$106:$G$117,0)))*conv_2026*W$7</f>
        <v>226833.81239840121</v>
      </c>
      <c r="X47" s="31">
        <f>(INDEX(Option3!X$106:X$117, MATCH($D47, Option3!$G$106:$G$117,0)))*conv_2026*X$7</f>
        <v>272295.03171096818</v>
      </c>
      <c r="Y47" s="31">
        <f>(INDEX(Option3!Y$106:Y$117, MATCH($D47, Option3!$G$106:$G$117,0)))*conv_2026*Y$7</f>
        <v>323371.80186365382</v>
      </c>
      <c r="Z47" s="31">
        <f>(INDEX(Option3!Z$106:Z$117, MATCH($D47, Option3!$G$106:$G$117,0)))*conv_2026*Z$7</f>
        <v>381090.07164714794</v>
      </c>
      <c r="AA47" s="31">
        <f>(INDEX(Option3!AA$106:AA$117, MATCH($D47, Option3!$G$106:$G$117,0)))*conv_2026*AA$7</f>
        <v>446775.43681733427</v>
      </c>
      <c r="AB47" s="31">
        <f>(INDEX(Option3!AB$106:AB$117, MATCH($D47, Option3!$G$106:$G$117,0)))*conv_2026*AB$7</f>
        <v>520186.86911989888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696525.93448564271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-154014.43100524542</v>
      </c>
      <c r="K48" s="31">
        <f>(INDEX(Option3!K$106:K$117, MATCH($D48, Option3!$G$106:$G$117,0)))*conv_2026*K$7</f>
        <v>-73958.978663176618</v>
      </c>
      <c r="L48" s="31">
        <f>(INDEX(Option3!L$106:L$117, MATCH($D48, Option3!$G$106:$G$117,0)))*conv_2026*L$7</f>
        <v>-60346.177112421741</v>
      </c>
      <c r="M48" s="31">
        <f>(INDEX(Option3!M$106:M$117, MATCH($D48, Option3!$G$106:$G$117,0)))*conv_2026*M$7</f>
        <v>-45106.025055672966</v>
      </c>
      <c r="N48" s="31">
        <f>(INDEX(Option3!N$106:N$117, MATCH($D48, Option3!$G$106:$G$117,0)))*conv_2026*N$7</f>
        <v>-28406.019316721489</v>
      </c>
      <c r="O48" s="31">
        <f>(INDEX(Option3!O$106:O$117, MATCH($D48, Option3!$G$106:$G$117,0)))*conv_2026*O$7</f>
        <v>-226530.50402348439</v>
      </c>
      <c r="P48" s="31">
        <f>(INDEX(Option3!P$106:P$117, MATCH($D48, Option3!$G$106:$G$117,0)))*conv_2026*P$7</f>
        <v>-40434.950101551833</v>
      </c>
      <c r="Q48" s="31">
        <f>(INDEX(Option3!Q$106:Q$117, MATCH($D48, Option3!$G$106:$G$117,0)))*conv_2026*Q$7</f>
        <v>-14669.157761081431</v>
      </c>
      <c r="R48" s="31">
        <f>(INDEX(Option3!R$106:R$117, MATCH($D48, Option3!$G$106:$G$117,0)))*conv_2026*R$7</f>
        <v>9717.9347972616761</v>
      </c>
      <c r="S48" s="31">
        <f>(INDEX(Option3!S$106:S$117, MATCH($D48, Option3!$G$106:$G$117,0)))*conv_2026*S$7</f>
        <v>36589.756912911282</v>
      </c>
      <c r="T48" s="31">
        <f>(INDEX(Option3!T$106:T$117, MATCH($D48, Option3!$G$106:$G$117,0)))*conv_2026*T$7</f>
        <v>66277.917656521051</v>
      </c>
      <c r="U48" s="31">
        <f>(INDEX(Option3!U$106:U$117, MATCH($D48, Option3!$G$106:$G$117,0)))*conv_2026*U$7</f>
        <v>99155.307369706381</v>
      </c>
      <c r="V48" s="31">
        <f>(INDEX(Option3!V$106:V$117, MATCH($D48, Option3!$G$106:$G$117,0)))*conv_2026*V$7</f>
        <v>135659.66911078943</v>
      </c>
      <c r="W48" s="31">
        <f>(INDEX(Option3!W$106:W$117, MATCH($D48, Option3!$G$106:$G$117,0)))*conv_2026*W$7</f>
        <v>176317.01855655198</v>
      </c>
      <c r="X48" s="31">
        <f>(INDEX(Option3!X$106:X$117, MATCH($D48, Option3!$G$106:$G$117,0)))*conv_2026*X$7</f>
        <v>221778.23786911898</v>
      </c>
      <c r="Y48" s="31">
        <f>(INDEX(Option3!Y$106:Y$117, MATCH($D48, Option3!$G$106:$G$117,0)))*conv_2026*Y$7</f>
        <v>272855.00802180462</v>
      </c>
      <c r="Z48" s="31">
        <f>(INDEX(Option3!Z$106:Z$117, MATCH($D48, Option3!$G$106:$G$117,0)))*conv_2026*Z$7</f>
        <v>330573.27780529863</v>
      </c>
      <c r="AA48" s="31">
        <f>(INDEX(Option3!AA$106:AA$117, MATCH($D48, Option3!$G$106:$G$117,0)))*conv_2026*AA$7</f>
        <v>396258.64297548507</v>
      </c>
      <c r="AB48" s="31">
        <f>(INDEX(Option3!AB$106:AB$117, MATCH($D48, Option3!$G$106:$G$117,0)))*conv_2026*AB$7</f>
        <v>469670.07527804968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1963389.1578489684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-140013.11909567766</v>
      </c>
      <c r="K49" s="31">
        <f>(INDEX(Option3!K$106:K$117, MATCH($D49, Option3!$G$106:$G$117,0)))*conv_2026*K$7</f>
        <v>-35505.603260525924</v>
      </c>
      <c r="L49" s="31">
        <f>(INDEX(Option3!L$106:L$117, MATCH($D49, Option3!$G$106:$G$117,0)))*conv_2026*L$7</f>
        <v>-20380.268204131607</v>
      </c>
      <c r="M49" s="31">
        <f>(INDEX(Option3!M$106:M$117, MATCH($D49, Option3!$G$106:$G$117,0)))*conv_2026*M$7</f>
        <v>-3446.7659188551925</v>
      </c>
      <c r="N49" s="31">
        <f>(INDEX(Option3!N$106:N$117, MATCH($D49, Option3!$G$106:$G$117,0)))*conv_2026*N$7</f>
        <v>15108.796013313115</v>
      </c>
      <c r="O49" s="31">
        <f>(INDEX(Option3!O$106:O$117, MATCH($D49, Option3!$G$106:$G$117,0)))*conv_2026*O$7</f>
        <v>-161303.85221272334</v>
      </c>
      <c r="P49" s="31">
        <f>(INDEX(Option3!P$106:P$117, MATCH($D49, Option3!$G$106:$G$117,0)))*conv_2026*P$7</f>
        <v>67331.81953571846</v>
      </c>
      <c r="Q49" s="31">
        <f>(INDEX(Option3!Q$106:Q$117, MATCH($D49, Option3!$G$106:$G$117,0)))*conv_2026*Q$7</f>
        <v>95960.477691796666</v>
      </c>
      <c r="R49" s="31">
        <f>(INDEX(Option3!R$106:R$117, MATCH($D49, Option3!$G$106:$G$117,0)))*conv_2026*R$7</f>
        <v>123057.24720106678</v>
      </c>
      <c r="S49" s="31">
        <f>(INDEX(Option3!S$106:S$117, MATCH($D49, Option3!$G$106:$G$117,0)))*conv_2026*S$7</f>
        <v>152914.82732956635</v>
      </c>
      <c r="T49" s="31">
        <f>(INDEX(Option3!T$106:T$117, MATCH($D49, Option3!$G$106:$G$117,0)))*conv_2026*T$7</f>
        <v>185901.67260024388</v>
      </c>
      <c r="U49" s="31">
        <f>(INDEX(Option3!U$106:U$117, MATCH($D49, Option3!$G$106:$G$117,0)))*conv_2026*U$7</f>
        <v>222432.10561489424</v>
      </c>
      <c r="V49" s="31">
        <f>(INDEX(Option3!V$106:V$117, MATCH($D49, Option3!$G$106:$G$117,0)))*conv_2026*V$7</f>
        <v>262992.50754943094</v>
      </c>
      <c r="W49" s="31">
        <f>(INDEX(Option3!W$106:W$117, MATCH($D49, Option3!$G$106:$G$117,0)))*conv_2026*W$7</f>
        <v>308167.3402669449</v>
      </c>
      <c r="X49" s="31">
        <f>(INDEX(Option3!X$106:X$117, MATCH($D49, Option3!$G$106:$G$117,0)))*conv_2026*X$7</f>
        <v>358679.80616979714</v>
      </c>
      <c r="Y49" s="31">
        <f>(INDEX(Option3!Y$106:Y$117, MATCH($D49, Option3!$G$106:$G$117,0)))*conv_2026*Y$7</f>
        <v>415431.77300611453</v>
      </c>
      <c r="Z49" s="31">
        <f>(INDEX(Option3!Z$106:Z$117, MATCH($D49, Option3!$G$106:$G$117,0)))*conv_2026*Z$7</f>
        <v>479563.18387666345</v>
      </c>
      <c r="AA49" s="31">
        <f>(INDEX(Option3!AA$106:AA$117, MATCH($D49, Option3!$G$106:$G$117,0)))*conv_2026*AA$7</f>
        <v>552546.92295464827</v>
      </c>
      <c r="AB49" s="31">
        <f>(INDEX(Option3!AB$106:AB$117, MATCH($D49, Option3!$G$106:$G$117,0)))*conv_2026*AB$7</f>
        <v>634115.181068609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1963389.1578489684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-140013.11909567766</v>
      </c>
      <c r="K50" s="31">
        <f>(INDEX(Option3!K$106:K$117, MATCH($D50, Option3!$G$106:$G$117,0)))*conv_2026*K$7</f>
        <v>-35505.603260525924</v>
      </c>
      <c r="L50" s="31">
        <f>(INDEX(Option3!L$106:L$117, MATCH($D50, Option3!$G$106:$G$117,0)))*conv_2026*L$7</f>
        <v>-20380.268204131607</v>
      </c>
      <c r="M50" s="31">
        <f>(INDEX(Option3!M$106:M$117, MATCH($D50, Option3!$G$106:$G$117,0)))*conv_2026*M$7</f>
        <v>-3446.7659188551925</v>
      </c>
      <c r="N50" s="31">
        <f>(INDEX(Option3!N$106:N$117, MATCH($D50, Option3!$G$106:$G$117,0)))*conv_2026*N$7</f>
        <v>15108.796013313115</v>
      </c>
      <c r="O50" s="31">
        <f>(INDEX(Option3!O$106:O$117, MATCH($D50, Option3!$G$106:$G$117,0)))*conv_2026*O$7</f>
        <v>-161303.85221272334</v>
      </c>
      <c r="P50" s="31">
        <f>(INDEX(Option3!P$106:P$117, MATCH($D50, Option3!$G$106:$G$117,0)))*conv_2026*P$7</f>
        <v>67331.81953571846</v>
      </c>
      <c r="Q50" s="31">
        <f>(INDEX(Option3!Q$106:Q$117, MATCH($D50, Option3!$G$106:$G$117,0)))*conv_2026*Q$7</f>
        <v>95960.477691796666</v>
      </c>
      <c r="R50" s="31">
        <f>(INDEX(Option3!R$106:R$117, MATCH($D50, Option3!$G$106:$G$117,0)))*conv_2026*R$7</f>
        <v>123057.24720106678</v>
      </c>
      <c r="S50" s="31">
        <f>(INDEX(Option3!S$106:S$117, MATCH($D50, Option3!$G$106:$G$117,0)))*conv_2026*S$7</f>
        <v>152914.82732956635</v>
      </c>
      <c r="T50" s="31">
        <f>(INDEX(Option3!T$106:T$117, MATCH($D50, Option3!$G$106:$G$117,0)))*conv_2026*T$7</f>
        <v>185901.67260024388</v>
      </c>
      <c r="U50" s="31">
        <f>(INDEX(Option3!U$106:U$117, MATCH($D50, Option3!$G$106:$G$117,0)))*conv_2026*U$7</f>
        <v>222432.10561489424</v>
      </c>
      <c r="V50" s="31">
        <f>(INDEX(Option3!V$106:V$117, MATCH($D50, Option3!$G$106:$G$117,0)))*conv_2026*V$7</f>
        <v>262992.50754943094</v>
      </c>
      <c r="W50" s="31">
        <f>(INDEX(Option3!W$106:W$117, MATCH($D50, Option3!$G$106:$G$117,0)))*conv_2026*W$7</f>
        <v>308167.3402669449</v>
      </c>
      <c r="X50" s="31">
        <f>(INDEX(Option3!X$106:X$117, MATCH($D50, Option3!$G$106:$G$117,0)))*conv_2026*X$7</f>
        <v>358679.80616979714</v>
      </c>
      <c r="Y50" s="31">
        <f>(INDEX(Option3!Y$106:Y$117, MATCH($D50, Option3!$G$106:$G$117,0)))*conv_2026*Y$7</f>
        <v>415431.77300611453</v>
      </c>
      <c r="Z50" s="31">
        <f>(INDEX(Option3!Z$106:Z$117, MATCH($D50, Option3!$G$106:$G$117,0)))*conv_2026*Z$7</f>
        <v>479563.18387666345</v>
      </c>
      <c r="AA50" s="31">
        <f>(INDEX(Option3!AA$106:AA$117, MATCH($D50, Option3!$G$106:$G$117,0)))*conv_2026*AA$7</f>
        <v>552546.92295464827</v>
      </c>
      <c r="AB50" s="31">
        <f>(INDEX(Option3!AB$106:AB$117, MATCH($D50, Option3!$G$106:$G$117,0)))*conv_2026*AB$7</f>
        <v>634115.181068609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1963389.1578489684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-140013.11909567766</v>
      </c>
      <c r="K51" s="31">
        <f>(INDEX(Option3!K$106:K$117, MATCH($D51, Option3!$G$106:$G$117,0)))*conv_2026*K$7</f>
        <v>-35505.603260525924</v>
      </c>
      <c r="L51" s="31">
        <f>(INDEX(Option3!L$106:L$117, MATCH($D51, Option3!$G$106:$G$117,0)))*conv_2026*L$7</f>
        <v>-20380.268204131607</v>
      </c>
      <c r="M51" s="31">
        <f>(INDEX(Option3!M$106:M$117, MATCH($D51, Option3!$G$106:$G$117,0)))*conv_2026*M$7</f>
        <v>-3446.7659188551925</v>
      </c>
      <c r="N51" s="31">
        <f>(INDEX(Option3!N$106:N$117, MATCH($D51, Option3!$G$106:$G$117,0)))*conv_2026*N$7</f>
        <v>15108.796013313115</v>
      </c>
      <c r="O51" s="31">
        <f>(INDEX(Option3!O$106:O$117, MATCH($D51, Option3!$G$106:$G$117,0)))*conv_2026*O$7</f>
        <v>-161303.85221272334</v>
      </c>
      <c r="P51" s="31">
        <f>(INDEX(Option3!P$106:P$117, MATCH($D51, Option3!$G$106:$G$117,0)))*conv_2026*P$7</f>
        <v>67331.81953571846</v>
      </c>
      <c r="Q51" s="31">
        <f>(INDEX(Option3!Q$106:Q$117, MATCH($D51, Option3!$G$106:$G$117,0)))*conv_2026*Q$7</f>
        <v>95960.477691796666</v>
      </c>
      <c r="R51" s="31">
        <f>(INDEX(Option3!R$106:R$117, MATCH($D51, Option3!$G$106:$G$117,0)))*conv_2026*R$7</f>
        <v>123057.24720106678</v>
      </c>
      <c r="S51" s="31">
        <f>(INDEX(Option3!S$106:S$117, MATCH($D51, Option3!$G$106:$G$117,0)))*conv_2026*S$7</f>
        <v>152914.82732956635</v>
      </c>
      <c r="T51" s="31">
        <f>(INDEX(Option3!T$106:T$117, MATCH($D51, Option3!$G$106:$G$117,0)))*conv_2026*T$7</f>
        <v>185901.67260024388</v>
      </c>
      <c r="U51" s="31">
        <f>(INDEX(Option3!U$106:U$117, MATCH($D51, Option3!$G$106:$G$117,0)))*conv_2026*U$7</f>
        <v>222432.10561489424</v>
      </c>
      <c r="V51" s="31">
        <f>(INDEX(Option3!V$106:V$117, MATCH($D51, Option3!$G$106:$G$117,0)))*conv_2026*V$7</f>
        <v>262992.50754943094</v>
      </c>
      <c r="W51" s="31">
        <f>(INDEX(Option3!W$106:W$117, MATCH($D51, Option3!$G$106:$G$117,0)))*conv_2026*W$7</f>
        <v>308167.3402669449</v>
      </c>
      <c r="X51" s="31">
        <f>(INDEX(Option3!X$106:X$117, MATCH($D51, Option3!$G$106:$G$117,0)))*conv_2026*X$7</f>
        <v>358679.80616979714</v>
      </c>
      <c r="Y51" s="31">
        <f>(INDEX(Option3!Y$106:Y$117, MATCH($D51, Option3!$G$106:$G$117,0)))*conv_2026*Y$7</f>
        <v>415431.77300611453</v>
      </c>
      <c r="Z51" s="31">
        <f>(INDEX(Option3!Z$106:Z$117, MATCH($D51, Option3!$G$106:$G$117,0)))*conv_2026*Z$7</f>
        <v>479563.18387666345</v>
      </c>
      <c r="AA51" s="31">
        <f>(INDEX(Option3!AA$106:AA$117, MATCH($D51, Option3!$G$106:$G$117,0)))*conv_2026*AA$7</f>
        <v>552546.92295464827</v>
      </c>
      <c r="AB51" s="31">
        <f>(INDEX(Option3!AB$106:AB$117, MATCH($D51, Option3!$G$106:$G$117,0)))*conv_2026*AB$7</f>
        <v>634115.181068609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189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155</v>
      </c>
      <c r="B70" s="253" t="s">
        <v>119</v>
      </c>
      <c r="C70" s="253" t="s">
        <v>189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155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155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155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155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155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155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155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155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160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2.8488395154749222</v>
      </c>
      <c r="E90" s="105">
        <f t="shared" si="10"/>
        <v>1.9633891578489684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2.8488395154749222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2.2811653173178734</v>
      </c>
      <c r="E91" s="105">
        <f t="shared" si="10"/>
        <v>1.4281270040597538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2.2811653173178734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3.4165137136319705</v>
      </c>
      <c r="E92" s="105">
        <f t="shared" si="10"/>
        <v>2.4986513116381821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3.4165137136319705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3.7013976651794627</v>
      </c>
      <c r="E93" s="105">
        <f t="shared" si="10"/>
        <v>2.6949902274230793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3.7013976651794627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1.9962813657703808</v>
      </c>
      <c r="E94" s="105">
        <f t="shared" si="10"/>
        <v>1.2317880882748573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1.9962813657703808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1.4286071676133327</v>
      </c>
      <c r="E95" s="105">
        <f t="shared" si="10"/>
        <v>0.69652593448564271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1.4286071676133327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6"/>
  <sheetViews>
    <sheetView showGridLines="0" zoomScale="90" zoomScaleNormal="90" workbookViewId="0">
      <pane xSplit="4" ySplit="5" topLeftCell="E6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E2" sqref="E2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44" customWidth="1"/>
    <col min="7" max="7" width="10.75" style="1" customWidth="1"/>
    <col min="8" max="8" width="10.5" style="1" customWidth="1"/>
    <col min="9" max="9" width="10.25" style="1" customWidth="1"/>
    <col min="10" max="10" width="9.75" style="12" customWidth="1"/>
    <col min="11" max="14" width="9.625" style="12" bestFit="1" customWidth="1"/>
    <col min="15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341"/>
      <c r="G1" s="11"/>
      <c r="H1" s="11"/>
      <c r="I1" s="11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43" ht="18.75" x14ac:dyDescent="0.3">
      <c r="A2" s="56" t="str">
        <f>proj</f>
        <v>AR switchboard and relay replacement</v>
      </c>
      <c r="B2" s="11"/>
      <c r="C2" s="11"/>
      <c r="D2" s="11"/>
      <c r="E2" s="11"/>
      <c r="F2" s="341"/>
      <c r="G2" s="11"/>
      <c r="H2" s="11"/>
      <c r="I2" s="11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43" ht="18.75" x14ac:dyDescent="0.3">
      <c r="A3" s="5" t="s">
        <v>248</v>
      </c>
      <c r="B3" s="343"/>
      <c r="C3" s="5"/>
      <c r="D3" s="5"/>
    </row>
    <row r="5" spans="1:43" ht="15" x14ac:dyDescent="0.2">
      <c r="A5" s="345"/>
      <c r="B5" s="345"/>
      <c r="C5" s="345"/>
      <c r="D5" s="345"/>
      <c r="E5" s="345"/>
      <c r="F5" s="346"/>
      <c r="G5" s="345"/>
      <c r="H5" s="345"/>
      <c r="I5" s="345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</row>
    <row r="6" spans="1:43" x14ac:dyDescent="0.2">
      <c r="C6" s="3"/>
      <c r="D6" s="3"/>
    </row>
    <row r="8" spans="1:43" s="348" customFormat="1" x14ac:dyDescent="0.2">
      <c r="B8" s="349" t="s">
        <v>249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51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52" t="s">
        <v>19</v>
      </c>
      <c r="F11" s="352" t="str">
        <f t="shared" ref="F11:AC11" si="0">LEFT(E11,4)+1&amp;"-"&amp;RIGHT(E11,2)+1</f>
        <v>2027-28</v>
      </c>
      <c r="G11" s="352" t="str">
        <f t="shared" si="0"/>
        <v>2028-29</v>
      </c>
      <c r="H11" s="352" t="str">
        <f t="shared" si="0"/>
        <v>2029-30</v>
      </c>
      <c r="I11" s="352" t="str">
        <f t="shared" si="0"/>
        <v>2030-31</v>
      </c>
      <c r="J11" s="352" t="str">
        <f t="shared" si="0"/>
        <v>2031-32</v>
      </c>
      <c r="K11" s="352" t="str">
        <f t="shared" si="0"/>
        <v>2032-33</v>
      </c>
      <c r="L11" s="352" t="str">
        <f t="shared" si="0"/>
        <v>2033-34</v>
      </c>
      <c r="M11" s="352" t="str">
        <f t="shared" si="0"/>
        <v>2034-35</v>
      </c>
      <c r="N11" s="352" t="str">
        <f t="shared" si="0"/>
        <v>2035-36</v>
      </c>
      <c r="O11" s="352" t="str">
        <f t="shared" si="0"/>
        <v>2036-37</v>
      </c>
      <c r="P11" s="352" t="str">
        <f t="shared" si="0"/>
        <v>2037-38</v>
      </c>
      <c r="Q11" s="352" t="str">
        <f t="shared" si="0"/>
        <v>2038-39</v>
      </c>
      <c r="R11" s="352" t="str">
        <f t="shared" si="0"/>
        <v>2039-40</v>
      </c>
      <c r="S11" s="352" t="str">
        <f t="shared" si="0"/>
        <v>2040-41</v>
      </c>
      <c r="T11" s="352" t="str">
        <f t="shared" si="0"/>
        <v>2041-42</v>
      </c>
      <c r="U11" s="352" t="str">
        <f t="shared" si="0"/>
        <v>2042-43</v>
      </c>
      <c r="V11" s="352" t="str">
        <f t="shared" si="0"/>
        <v>2043-44</v>
      </c>
      <c r="W11" s="352" t="str">
        <f t="shared" si="0"/>
        <v>2044-45</v>
      </c>
      <c r="X11" s="352" t="str">
        <f t="shared" si="0"/>
        <v>2045-46</v>
      </c>
      <c r="Y11" s="352" t="str">
        <f t="shared" si="0"/>
        <v>2046-47</v>
      </c>
      <c r="Z11" s="352" t="str">
        <f t="shared" si="0"/>
        <v>2047-48</v>
      </c>
      <c r="AA11" s="352" t="str">
        <f t="shared" si="0"/>
        <v>2048-49</v>
      </c>
      <c r="AB11" s="352" t="str">
        <f t="shared" si="0"/>
        <v>2049-50</v>
      </c>
      <c r="AC11" s="352" t="str">
        <f t="shared" si="0"/>
        <v>2050-51</v>
      </c>
    </row>
    <row r="12" spans="1:43" x14ac:dyDescent="0.2">
      <c r="D12" s="353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250</v>
      </c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</row>
    <row r="14" spans="1:43" x14ac:dyDescent="0.2">
      <c r="D14" s="2" t="s">
        <v>251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</row>
    <row r="15" spans="1:43" x14ac:dyDescent="0.2">
      <c r="D15" s="355" t="s">
        <v>252</v>
      </c>
      <c r="E15" s="356">
        <f>SUM(E13:E14)</f>
        <v>0</v>
      </c>
      <c r="F15" s="356">
        <f t="shared" ref="F15:AC15" si="1">SUM(F13:F14)</f>
        <v>0</v>
      </c>
      <c r="G15" s="356">
        <f t="shared" si="1"/>
        <v>0</v>
      </c>
      <c r="H15" s="356">
        <f t="shared" si="1"/>
        <v>0</v>
      </c>
      <c r="I15" s="356">
        <f t="shared" si="1"/>
        <v>0</v>
      </c>
      <c r="J15" s="356">
        <f t="shared" si="1"/>
        <v>0</v>
      </c>
      <c r="K15" s="356">
        <f t="shared" si="1"/>
        <v>0</v>
      </c>
      <c r="L15" s="356">
        <f t="shared" si="1"/>
        <v>0</v>
      </c>
      <c r="M15" s="356">
        <f t="shared" si="1"/>
        <v>0</v>
      </c>
      <c r="N15" s="356">
        <f t="shared" si="1"/>
        <v>0</v>
      </c>
      <c r="O15" s="356">
        <f t="shared" si="1"/>
        <v>0</v>
      </c>
      <c r="P15" s="356">
        <f t="shared" si="1"/>
        <v>0</v>
      </c>
      <c r="Q15" s="356">
        <f t="shared" si="1"/>
        <v>0</v>
      </c>
      <c r="R15" s="356">
        <f t="shared" si="1"/>
        <v>0</v>
      </c>
      <c r="S15" s="356">
        <f t="shared" si="1"/>
        <v>0</v>
      </c>
      <c r="T15" s="356">
        <f t="shared" si="1"/>
        <v>0</v>
      </c>
      <c r="U15" s="356">
        <f t="shared" si="1"/>
        <v>0</v>
      </c>
      <c r="V15" s="356">
        <f t="shared" si="1"/>
        <v>0</v>
      </c>
      <c r="W15" s="356">
        <f t="shared" si="1"/>
        <v>0</v>
      </c>
      <c r="X15" s="356">
        <f t="shared" si="1"/>
        <v>0</v>
      </c>
      <c r="Y15" s="356">
        <f t="shared" si="1"/>
        <v>0</v>
      </c>
      <c r="Z15" s="356">
        <f t="shared" si="1"/>
        <v>0</v>
      </c>
      <c r="AA15" s="356">
        <f t="shared" si="1"/>
        <v>0</v>
      </c>
      <c r="AB15" s="356">
        <f t="shared" si="1"/>
        <v>0</v>
      </c>
      <c r="AC15" s="356">
        <f t="shared" si="1"/>
        <v>0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57" customFormat="1" x14ac:dyDescent="0.2">
      <c r="B18" s="349" t="s">
        <v>253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52" t="s">
        <v>19</v>
      </c>
      <c r="F21" s="352" t="str">
        <f t="shared" ref="F21:AC21" si="2">LEFT(E21,4)+1&amp;"-"&amp;RIGHT(E21,2)+1</f>
        <v>2027-28</v>
      </c>
      <c r="G21" s="352" t="str">
        <f t="shared" si="2"/>
        <v>2028-29</v>
      </c>
      <c r="H21" s="352" t="str">
        <f t="shared" si="2"/>
        <v>2029-30</v>
      </c>
      <c r="I21" s="352" t="str">
        <f t="shared" si="2"/>
        <v>2030-31</v>
      </c>
      <c r="J21" s="352" t="str">
        <f t="shared" si="2"/>
        <v>2031-32</v>
      </c>
      <c r="K21" s="352" t="str">
        <f t="shared" si="2"/>
        <v>2032-33</v>
      </c>
      <c r="L21" s="352" t="str">
        <f t="shared" si="2"/>
        <v>2033-34</v>
      </c>
      <c r="M21" s="352" t="str">
        <f t="shared" si="2"/>
        <v>2034-35</v>
      </c>
      <c r="N21" s="352" t="str">
        <f t="shared" si="2"/>
        <v>2035-36</v>
      </c>
      <c r="O21" s="352" t="str">
        <f t="shared" si="2"/>
        <v>2036-37</v>
      </c>
      <c r="P21" s="352" t="str">
        <f t="shared" si="2"/>
        <v>2037-38</v>
      </c>
      <c r="Q21" s="352" t="str">
        <f t="shared" si="2"/>
        <v>2038-39</v>
      </c>
      <c r="R21" s="352" t="str">
        <f t="shared" si="2"/>
        <v>2039-40</v>
      </c>
      <c r="S21" s="352" t="str">
        <f t="shared" si="2"/>
        <v>2040-41</v>
      </c>
      <c r="T21" s="352" t="str">
        <f t="shared" si="2"/>
        <v>2041-42</v>
      </c>
      <c r="U21" s="352" t="str">
        <f t="shared" si="2"/>
        <v>2042-43</v>
      </c>
      <c r="V21" s="352" t="str">
        <f t="shared" si="2"/>
        <v>2043-44</v>
      </c>
      <c r="W21" s="352" t="str">
        <f t="shared" si="2"/>
        <v>2044-45</v>
      </c>
      <c r="X21" s="352" t="str">
        <f t="shared" si="2"/>
        <v>2045-46</v>
      </c>
      <c r="Y21" s="352" t="str">
        <f t="shared" si="2"/>
        <v>2046-47</v>
      </c>
      <c r="Z21" s="352" t="str">
        <f t="shared" si="2"/>
        <v>2047-48</v>
      </c>
      <c r="AA21" s="352" t="str">
        <f t="shared" si="2"/>
        <v>2048-49</v>
      </c>
      <c r="AB21" s="352" t="str">
        <f t="shared" si="2"/>
        <v>2049-50</v>
      </c>
      <c r="AC21" s="352" t="str">
        <f t="shared" si="2"/>
        <v>2050-51</v>
      </c>
    </row>
    <row r="22" spans="2:29" x14ac:dyDescent="0.2">
      <c r="D22" s="353" t="s">
        <v>254</v>
      </c>
      <c r="E22" s="376">
        <v>3110255.2472340427</v>
      </c>
      <c r="F22" s="376">
        <v>1555127.6236170214</v>
      </c>
      <c r="G22" s="376">
        <v>0</v>
      </c>
      <c r="H22" s="376">
        <v>0</v>
      </c>
      <c r="I22" s="376">
        <v>0</v>
      </c>
      <c r="J22" s="376">
        <v>0</v>
      </c>
      <c r="K22" s="376">
        <v>0</v>
      </c>
      <c r="L22" s="376">
        <v>0</v>
      </c>
      <c r="M22" s="376">
        <v>0</v>
      </c>
      <c r="N22" s="376">
        <v>0</v>
      </c>
      <c r="O22" s="376">
        <v>0</v>
      </c>
      <c r="P22" s="376">
        <v>0</v>
      </c>
      <c r="Q22" s="376">
        <v>0</v>
      </c>
      <c r="R22" s="376">
        <v>0</v>
      </c>
      <c r="S22" s="376">
        <v>0</v>
      </c>
      <c r="T22" s="376">
        <v>0</v>
      </c>
      <c r="U22" s="376">
        <v>0</v>
      </c>
      <c r="V22" s="376">
        <v>0</v>
      </c>
      <c r="W22" s="376">
        <v>0</v>
      </c>
      <c r="X22" s="376">
        <v>0</v>
      </c>
      <c r="Y22" s="376">
        <v>0</v>
      </c>
      <c r="Z22" s="376">
        <v>0</v>
      </c>
      <c r="AA22" s="376">
        <v>0</v>
      </c>
      <c r="AB22" s="376">
        <v>0</v>
      </c>
      <c r="AC22" s="376">
        <v>0</v>
      </c>
    </row>
    <row r="23" spans="2:29" x14ac:dyDescent="0.2">
      <c r="D23" s="353" t="s">
        <v>255</v>
      </c>
      <c r="E23" s="376">
        <v>2073503.4981560286</v>
      </c>
      <c r="F23" s="376">
        <v>1036751.7490780142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</v>
      </c>
      <c r="Q23" s="376">
        <v>0</v>
      </c>
      <c r="R23" s="376">
        <v>0</v>
      </c>
      <c r="S23" s="376">
        <v>0</v>
      </c>
      <c r="T23" s="376">
        <v>0</v>
      </c>
      <c r="U23" s="376">
        <v>0</v>
      </c>
      <c r="V23" s="376">
        <v>0</v>
      </c>
      <c r="W23" s="376">
        <v>0</v>
      </c>
      <c r="X23" s="376">
        <v>0</v>
      </c>
      <c r="Y23" s="376">
        <v>0</v>
      </c>
      <c r="Z23" s="376">
        <v>0</v>
      </c>
      <c r="AA23" s="376">
        <v>0</v>
      </c>
      <c r="AB23" s="376">
        <v>0</v>
      </c>
      <c r="AC23" s="376">
        <v>0</v>
      </c>
    </row>
    <row r="24" spans="2:29" x14ac:dyDescent="0.2">
      <c r="D24" s="360" t="s">
        <v>256</v>
      </c>
      <c r="E24" s="361">
        <f>SUM(E22:E23)</f>
        <v>5183758.7453900715</v>
      </c>
      <c r="F24" s="361">
        <f>SUM(F22:F23)</f>
        <v>2591879.3726950353</v>
      </c>
      <c r="G24" s="361">
        <f t="shared" ref="G24:I24" si="3">SUM(G22:G23)</f>
        <v>0</v>
      </c>
      <c r="H24" s="361">
        <f t="shared" si="3"/>
        <v>0</v>
      </c>
      <c r="I24" s="361">
        <f t="shared" si="3"/>
        <v>0</v>
      </c>
      <c r="J24" s="361">
        <f>SUM(J22:J23)</f>
        <v>0</v>
      </c>
      <c r="K24" s="361">
        <f t="shared" ref="K24:AC24" si="4">SUM(K22:K23)</f>
        <v>0</v>
      </c>
      <c r="L24" s="361">
        <f t="shared" si="4"/>
        <v>0</v>
      </c>
      <c r="M24" s="361">
        <f t="shared" si="4"/>
        <v>0</v>
      </c>
      <c r="N24" s="361">
        <f t="shared" si="4"/>
        <v>0</v>
      </c>
      <c r="O24" s="361">
        <f t="shared" si="4"/>
        <v>0</v>
      </c>
      <c r="P24" s="361">
        <f t="shared" si="4"/>
        <v>0</v>
      </c>
      <c r="Q24" s="361">
        <f t="shared" si="4"/>
        <v>0</v>
      </c>
      <c r="R24" s="361">
        <f t="shared" si="4"/>
        <v>0</v>
      </c>
      <c r="S24" s="361">
        <f t="shared" si="4"/>
        <v>0</v>
      </c>
      <c r="T24" s="361">
        <f t="shared" si="4"/>
        <v>0</v>
      </c>
      <c r="U24" s="361">
        <f t="shared" si="4"/>
        <v>0</v>
      </c>
      <c r="V24" s="361">
        <f t="shared" si="4"/>
        <v>0</v>
      </c>
      <c r="W24" s="361">
        <f t="shared" si="4"/>
        <v>0</v>
      </c>
      <c r="X24" s="361">
        <f t="shared" si="4"/>
        <v>0</v>
      </c>
      <c r="Y24" s="361">
        <f t="shared" si="4"/>
        <v>0</v>
      </c>
      <c r="Z24" s="361">
        <f t="shared" si="4"/>
        <v>0</v>
      </c>
      <c r="AA24" s="361">
        <f t="shared" si="4"/>
        <v>0</v>
      </c>
      <c r="AB24" s="361">
        <f t="shared" si="4"/>
        <v>0</v>
      </c>
      <c r="AC24" s="361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52" t="s">
        <v>19</v>
      </c>
      <c r="F26" s="352" t="str">
        <f t="shared" ref="F26:AC26" si="5">LEFT(E26,4)+1&amp;"-"&amp;RIGHT(E26,2)+1</f>
        <v>2027-28</v>
      </c>
      <c r="G26" s="352" t="str">
        <f t="shared" si="5"/>
        <v>2028-29</v>
      </c>
      <c r="H26" s="352" t="str">
        <f t="shared" si="5"/>
        <v>2029-30</v>
      </c>
      <c r="I26" s="352" t="str">
        <f t="shared" si="5"/>
        <v>2030-31</v>
      </c>
      <c r="J26" s="352" t="str">
        <f t="shared" si="5"/>
        <v>2031-32</v>
      </c>
      <c r="K26" s="352" t="str">
        <f t="shared" si="5"/>
        <v>2032-33</v>
      </c>
      <c r="L26" s="352" t="str">
        <f t="shared" si="5"/>
        <v>2033-34</v>
      </c>
      <c r="M26" s="352" t="str">
        <f t="shared" si="5"/>
        <v>2034-35</v>
      </c>
      <c r="N26" s="352" t="str">
        <f t="shared" si="5"/>
        <v>2035-36</v>
      </c>
      <c r="O26" s="352" t="str">
        <f t="shared" si="5"/>
        <v>2036-37</v>
      </c>
      <c r="P26" s="352" t="str">
        <f t="shared" si="5"/>
        <v>2037-38</v>
      </c>
      <c r="Q26" s="352" t="str">
        <f t="shared" si="5"/>
        <v>2038-39</v>
      </c>
      <c r="R26" s="352" t="str">
        <f t="shared" si="5"/>
        <v>2039-40</v>
      </c>
      <c r="S26" s="352" t="str">
        <f t="shared" si="5"/>
        <v>2040-41</v>
      </c>
      <c r="T26" s="352" t="str">
        <f t="shared" si="5"/>
        <v>2041-42</v>
      </c>
      <c r="U26" s="352" t="str">
        <f t="shared" si="5"/>
        <v>2042-43</v>
      </c>
      <c r="V26" s="352" t="str">
        <f t="shared" si="5"/>
        <v>2043-44</v>
      </c>
      <c r="W26" s="352" t="str">
        <f t="shared" si="5"/>
        <v>2044-45</v>
      </c>
      <c r="X26" s="352" t="str">
        <f t="shared" si="5"/>
        <v>2045-46</v>
      </c>
      <c r="Y26" s="352" t="str">
        <f t="shared" si="5"/>
        <v>2046-47</v>
      </c>
      <c r="Z26" s="352" t="str">
        <f t="shared" si="5"/>
        <v>2047-48</v>
      </c>
      <c r="AA26" s="352" t="str">
        <f t="shared" si="5"/>
        <v>2048-49</v>
      </c>
      <c r="AB26" s="352" t="str">
        <f t="shared" si="5"/>
        <v>2049-50</v>
      </c>
      <c r="AC26" s="352" t="str">
        <f t="shared" si="5"/>
        <v>2050-51</v>
      </c>
    </row>
    <row r="27" spans="2:29" x14ac:dyDescent="0.2">
      <c r="D27" s="353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250</v>
      </c>
      <c r="E28" s="376">
        <v>0</v>
      </c>
      <c r="F28" s="376">
        <v>0</v>
      </c>
      <c r="G28" s="376">
        <v>0</v>
      </c>
      <c r="H28" s="376">
        <v>0</v>
      </c>
      <c r="I28" s="376">
        <v>0</v>
      </c>
      <c r="J28" s="376">
        <v>0</v>
      </c>
      <c r="K28" s="376">
        <v>0</v>
      </c>
      <c r="L28" s="376">
        <v>0</v>
      </c>
      <c r="M28" s="376">
        <v>0</v>
      </c>
      <c r="N28" s="376">
        <v>0</v>
      </c>
      <c r="O28" s="376">
        <v>0</v>
      </c>
      <c r="P28" s="376">
        <v>0</v>
      </c>
      <c r="Q28" s="376">
        <v>0</v>
      </c>
      <c r="R28" s="376">
        <v>0</v>
      </c>
      <c r="S28" s="376">
        <v>0</v>
      </c>
      <c r="T28" s="376">
        <v>0</v>
      </c>
      <c r="U28" s="376">
        <v>0</v>
      </c>
      <c r="V28" s="376">
        <v>0</v>
      </c>
      <c r="W28" s="376">
        <v>0</v>
      </c>
      <c r="X28" s="376">
        <v>0</v>
      </c>
      <c r="Y28" s="376">
        <v>0</v>
      </c>
      <c r="Z28" s="376">
        <v>0</v>
      </c>
      <c r="AA28" s="376">
        <v>0</v>
      </c>
      <c r="AB28" s="376">
        <v>0</v>
      </c>
      <c r="AC28" s="376">
        <v>0</v>
      </c>
    </row>
    <row r="29" spans="2:29" x14ac:dyDescent="0.2">
      <c r="D29" s="2" t="s">
        <v>251</v>
      </c>
      <c r="E29" s="376">
        <v>0</v>
      </c>
      <c r="F29" s="376">
        <v>0</v>
      </c>
      <c r="G29" s="376">
        <v>0</v>
      </c>
      <c r="H29" s="376">
        <v>0</v>
      </c>
      <c r="I29" s="376">
        <v>0</v>
      </c>
      <c r="J29" s="376">
        <v>0</v>
      </c>
      <c r="K29" s="376">
        <v>0</v>
      </c>
      <c r="L29" s="376">
        <v>0</v>
      </c>
      <c r="M29" s="376">
        <v>0</v>
      </c>
      <c r="N29" s="376">
        <v>0</v>
      </c>
      <c r="O29" s="376">
        <v>0</v>
      </c>
      <c r="P29" s="376">
        <v>0</v>
      </c>
      <c r="Q29" s="376">
        <v>0</v>
      </c>
      <c r="R29" s="376">
        <v>0</v>
      </c>
      <c r="S29" s="376">
        <v>0</v>
      </c>
      <c r="T29" s="376">
        <v>0</v>
      </c>
      <c r="U29" s="376">
        <v>0</v>
      </c>
      <c r="V29" s="376">
        <v>0</v>
      </c>
      <c r="W29" s="376">
        <v>0</v>
      </c>
      <c r="X29" s="376">
        <v>0</v>
      </c>
      <c r="Y29" s="376">
        <v>0</v>
      </c>
      <c r="Z29" s="376">
        <v>0</v>
      </c>
      <c r="AA29" s="376">
        <v>0</v>
      </c>
      <c r="AB29" s="376">
        <v>0</v>
      </c>
      <c r="AC29" s="376">
        <v>0</v>
      </c>
    </row>
    <row r="30" spans="2:29" x14ac:dyDescent="0.2">
      <c r="D30" s="355" t="s">
        <v>252</v>
      </c>
      <c r="E30" s="356">
        <f>SUM(E28:E29)</f>
        <v>0</v>
      </c>
      <c r="F30" s="356">
        <f t="shared" ref="F30:AC30" si="6">SUM(F28:F29)</f>
        <v>0</v>
      </c>
      <c r="G30" s="356">
        <f t="shared" si="6"/>
        <v>0</v>
      </c>
      <c r="H30" s="356">
        <f t="shared" si="6"/>
        <v>0</v>
      </c>
      <c r="I30" s="356">
        <f t="shared" si="6"/>
        <v>0</v>
      </c>
      <c r="J30" s="356">
        <f t="shared" si="6"/>
        <v>0</v>
      </c>
      <c r="K30" s="356">
        <f t="shared" si="6"/>
        <v>0</v>
      </c>
      <c r="L30" s="356">
        <f t="shared" si="6"/>
        <v>0</v>
      </c>
      <c r="M30" s="356">
        <f t="shared" si="6"/>
        <v>0</v>
      </c>
      <c r="N30" s="356">
        <f t="shared" si="6"/>
        <v>0</v>
      </c>
      <c r="O30" s="356">
        <f t="shared" si="6"/>
        <v>0</v>
      </c>
      <c r="P30" s="356">
        <f t="shared" si="6"/>
        <v>0</v>
      </c>
      <c r="Q30" s="356">
        <f t="shared" si="6"/>
        <v>0</v>
      </c>
      <c r="R30" s="356">
        <f t="shared" si="6"/>
        <v>0</v>
      </c>
      <c r="S30" s="356">
        <f t="shared" si="6"/>
        <v>0</v>
      </c>
      <c r="T30" s="356">
        <f t="shared" si="6"/>
        <v>0</v>
      </c>
      <c r="U30" s="356">
        <f t="shared" si="6"/>
        <v>0</v>
      </c>
      <c r="V30" s="356">
        <f t="shared" si="6"/>
        <v>0</v>
      </c>
      <c r="W30" s="356">
        <f t="shared" si="6"/>
        <v>0</v>
      </c>
      <c r="X30" s="356">
        <f t="shared" si="6"/>
        <v>0</v>
      </c>
      <c r="Y30" s="356">
        <f t="shared" si="6"/>
        <v>0</v>
      </c>
      <c r="Z30" s="356">
        <f t="shared" si="6"/>
        <v>0</v>
      </c>
      <c r="AA30" s="356">
        <f t="shared" si="6"/>
        <v>0</v>
      </c>
      <c r="AB30" s="356">
        <f t="shared" si="6"/>
        <v>0</v>
      </c>
      <c r="AC30" s="356">
        <f t="shared" si="6"/>
        <v>0</v>
      </c>
    </row>
    <row r="31" spans="2:29" x14ac:dyDescent="0.2">
      <c r="F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4.45" customHeight="1" x14ac:dyDescent="0.2">
      <c r="F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57" customFormat="1" x14ac:dyDescent="0.2">
      <c r="B34" s="349" t="s">
        <v>257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52" t="s">
        <v>19</v>
      </c>
      <c r="F37" s="352" t="str">
        <f t="shared" ref="F37:AC37" si="7">LEFT(E37,4)+1&amp;"-"&amp;RIGHT(E37,2)+1</f>
        <v>2027-28</v>
      </c>
      <c r="G37" s="352" t="str">
        <f t="shared" si="7"/>
        <v>2028-29</v>
      </c>
      <c r="H37" s="352" t="str">
        <f t="shared" si="7"/>
        <v>2029-30</v>
      </c>
      <c r="I37" s="352" t="str">
        <f t="shared" si="7"/>
        <v>2030-31</v>
      </c>
      <c r="J37" s="352" t="str">
        <f t="shared" si="7"/>
        <v>2031-32</v>
      </c>
      <c r="K37" s="352" t="str">
        <f t="shared" si="7"/>
        <v>2032-33</v>
      </c>
      <c r="L37" s="352" t="str">
        <f t="shared" si="7"/>
        <v>2033-34</v>
      </c>
      <c r="M37" s="352" t="str">
        <f t="shared" si="7"/>
        <v>2034-35</v>
      </c>
      <c r="N37" s="352" t="str">
        <f t="shared" si="7"/>
        <v>2035-36</v>
      </c>
      <c r="O37" s="352" t="str">
        <f t="shared" si="7"/>
        <v>2036-37</v>
      </c>
      <c r="P37" s="352" t="str">
        <f t="shared" si="7"/>
        <v>2037-38</v>
      </c>
      <c r="Q37" s="352" t="str">
        <f t="shared" si="7"/>
        <v>2038-39</v>
      </c>
      <c r="R37" s="352" t="str">
        <f t="shared" si="7"/>
        <v>2039-40</v>
      </c>
      <c r="S37" s="352" t="str">
        <f t="shared" si="7"/>
        <v>2040-41</v>
      </c>
      <c r="T37" s="352" t="str">
        <f t="shared" si="7"/>
        <v>2041-42</v>
      </c>
      <c r="U37" s="352" t="str">
        <f t="shared" si="7"/>
        <v>2042-43</v>
      </c>
      <c r="V37" s="352" t="str">
        <f t="shared" si="7"/>
        <v>2043-44</v>
      </c>
      <c r="W37" s="352" t="str">
        <f t="shared" si="7"/>
        <v>2044-45</v>
      </c>
      <c r="X37" s="352" t="str">
        <f t="shared" si="7"/>
        <v>2045-46</v>
      </c>
      <c r="Y37" s="352" t="str">
        <f t="shared" si="7"/>
        <v>2046-47</v>
      </c>
      <c r="Z37" s="352" t="str">
        <f t="shared" si="7"/>
        <v>2047-48</v>
      </c>
      <c r="AA37" s="352" t="str">
        <f t="shared" si="7"/>
        <v>2048-49</v>
      </c>
      <c r="AB37" s="352" t="str">
        <f t="shared" si="7"/>
        <v>2049-50</v>
      </c>
      <c r="AC37" s="352" t="str">
        <f t="shared" si="7"/>
        <v>2050-51</v>
      </c>
    </row>
    <row r="38" spans="2:29" x14ac:dyDescent="0.2">
      <c r="D38" s="353" t="s">
        <v>254</v>
      </c>
      <c r="E38" s="376">
        <v>0</v>
      </c>
      <c r="F38" s="376">
        <v>0</v>
      </c>
      <c r="G38" s="376">
        <v>0</v>
      </c>
      <c r="H38" s="376">
        <v>0</v>
      </c>
      <c r="I38" s="376">
        <v>0</v>
      </c>
      <c r="J38" s="376">
        <v>4147006.9963120571</v>
      </c>
      <c r="K38" s="376">
        <v>2073503.4981560286</v>
      </c>
      <c r="L38" s="376">
        <v>0</v>
      </c>
      <c r="M38" s="376">
        <v>0</v>
      </c>
      <c r="N38" s="376">
        <v>0</v>
      </c>
      <c r="O38" s="376">
        <v>0</v>
      </c>
      <c r="P38" s="376">
        <v>0</v>
      </c>
      <c r="Q38" s="376">
        <v>0</v>
      </c>
      <c r="R38" s="376">
        <v>0</v>
      </c>
      <c r="S38" s="376">
        <v>0</v>
      </c>
      <c r="T38" s="376">
        <v>0</v>
      </c>
      <c r="U38" s="376">
        <v>0</v>
      </c>
      <c r="V38" s="376">
        <v>0</v>
      </c>
      <c r="W38" s="376">
        <v>0</v>
      </c>
      <c r="X38" s="376">
        <v>0</v>
      </c>
      <c r="Y38" s="376">
        <v>0</v>
      </c>
      <c r="Z38" s="376">
        <v>0</v>
      </c>
      <c r="AA38" s="376">
        <v>0</v>
      </c>
      <c r="AB38" s="376">
        <v>0</v>
      </c>
      <c r="AC38" s="376">
        <v>0</v>
      </c>
    </row>
    <row r="39" spans="2:29" x14ac:dyDescent="0.2">
      <c r="D39" s="353" t="s">
        <v>255</v>
      </c>
      <c r="E39" s="376">
        <v>2073503.4981560286</v>
      </c>
      <c r="F39" s="376">
        <v>1036751.7490780143</v>
      </c>
      <c r="G39" s="376">
        <v>0</v>
      </c>
      <c r="H39" s="376">
        <v>0</v>
      </c>
      <c r="I39" s="376">
        <v>0</v>
      </c>
      <c r="J39" s="376"/>
      <c r="K39" s="376"/>
      <c r="L39" s="376">
        <v>0</v>
      </c>
      <c r="M39" s="376">
        <v>0</v>
      </c>
      <c r="N39" s="376">
        <v>0</v>
      </c>
      <c r="O39" s="376">
        <v>0</v>
      </c>
      <c r="P39" s="376">
        <v>0</v>
      </c>
      <c r="Q39" s="376">
        <v>0</v>
      </c>
      <c r="R39" s="376">
        <v>0</v>
      </c>
      <c r="S39" s="376">
        <v>0</v>
      </c>
      <c r="T39" s="376">
        <v>0</v>
      </c>
      <c r="U39" s="376">
        <v>0</v>
      </c>
      <c r="V39" s="376">
        <v>0</v>
      </c>
      <c r="W39" s="376">
        <v>0</v>
      </c>
      <c r="X39" s="376">
        <v>0</v>
      </c>
      <c r="Y39" s="376">
        <v>0</v>
      </c>
      <c r="Z39" s="376">
        <v>0</v>
      </c>
      <c r="AA39" s="376">
        <v>0</v>
      </c>
      <c r="AB39" s="376">
        <v>0</v>
      </c>
      <c r="AC39" s="376">
        <v>0</v>
      </c>
    </row>
    <row r="40" spans="2:29" x14ac:dyDescent="0.2">
      <c r="D40" s="360" t="s">
        <v>256</v>
      </c>
      <c r="E40" s="361">
        <f>SUM(E38:E39)</f>
        <v>2073503.4981560286</v>
      </c>
      <c r="F40" s="361">
        <f>SUM(F38:F39)</f>
        <v>1036751.7490780143</v>
      </c>
      <c r="G40" s="361">
        <f t="shared" ref="G40:AC40" si="8">SUM(G38:G39)</f>
        <v>0</v>
      </c>
      <c r="H40" s="361">
        <f t="shared" si="8"/>
        <v>0</v>
      </c>
      <c r="I40" s="361">
        <f t="shared" si="8"/>
        <v>0</v>
      </c>
      <c r="J40" s="361">
        <f t="shared" si="8"/>
        <v>4147006.9963120571</v>
      </c>
      <c r="K40" s="361">
        <f t="shared" si="8"/>
        <v>2073503.4981560286</v>
      </c>
      <c r="L40" s="361">
        <f t="shared" si="8"/>
        <v>0</v>
      </c>
      <c r="M40" s="361">
        <f t="shared" si="8"/>
        <v>0</v>
      </c>
      <c r="N40" s="361">
        <f t="shared" si="8"/>
        <v>0</v>
      </c>
      <c r="O40" s="361">
        <f t="shared" si="8"/>
        <v>0</v>
      </c>
      <c r="P40" s="361">
        <f t="shared" si="8"/>
        <v>0</v>
      </c>
      <c r="Q40" s="361">
        <f t="shared" si="8"/>
        <v>0</v>
      </c>
      <c r="R40" s="361">
        <f t="shared" si="8"/>
        <v>0</v>
      </c>
      <c r="S40" s="361">
        <f t="shared" si="8"/>
        <v>0</v>
      </c>
      <c r="T40" s="361">
        <f t="shared" si="8"/>
        <v>0</v>
      </c>
      <c r="U40" s="361">
        <f t="shared" si="8"/>
        <v>0</v>
      </c>
      <c r="V40" s="361">
        <f t="shared" si="8"/>
        <v>0</v>
      </c>
      <c r="W40" s="361">
        <f t="shared" si="8"/>
        <v>0</v>
      </c>
      <c r="X40" s="361">
        <f t="shared" si="8"/>
        <v>0</v>
      </c>
      <c r="Y40" s="361">
        <f t="shared" si="8"/>
        <v>0</v>
      </c>
      <c r="Z40" s="361">
        <f t="shared" si="8"/>
        <v>0</v>
      </c>
      <c r="AA40" s="361">
        <f t="shared" si="8"/>
        <v>0</v>
      </c>
      <c r="AB40" s="361">
        <f t="shared" si="8"/>
        <v>0</v>
      </c>
      <c r="AC40" s="361">
        <f t="shared" si="8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52" t="s">
        <v>19</v>
      </c>
      <c r="F42" s="352" t="str">
        <f t="shared" ref="F42:AC42" si="9">LEFT(E42,4)+1&amp;"-"&amp;RIGHT(E42,2)+1</f>
        <v>2027-28</v>
      </c>
      <c r="G42" s="352" t="str">
        <f t="shared" si="9"/>
        <v>2028-29</v>
      </c>
      <c r="H42" s="352" t="str">
        <f t="shared" si="9"/>
        <v>2029-30</v>
      </c>
      <c r="I42" s="352" t="str">
        <f t="shared" si="9"/>
        <v>2030-31</v>
      </c>
      <c r="J42" s="352" t="str">
        <f t="shared" si="9"/>
        <v>2031-32</v>
      </c>
      <c r="K42" s="352" t="str">
        <f t="shared" si="9"/>
        <v>2032-33</v>
      </c>
      <c r="L42" s="352" t="str">
        <f t="shared" si="9"/>
        <v>2033-34</v>
      </c>
      <c r="M42" s="352" t="str">
        <f t="shared" si="9"/>
        <v>2034-35</v>
      </c>
      <c r="N42" s="352" t="str">
        <f t="shared" si="9"/>
        <v>2035-36</v>
      </c>
      <c r="O42" s="352" t="str">
        <f t="shared" si="9"/>
        <v>2036-37</v>
      </c>
      <c r="P42" s="352" t="str">
        <f t="shared" si="9"/>
        <v>2037-38</v>
      </c>
      <c r="Q42" s="352" t="str">
        <f t="shared" si="9"/>
        <v>2038-39</v>
      </c>
      <c r="R42" s="352" t="str">
        <f t="shared" si="9"/>
        <v>2039-40</v>
      </c>
      <c r="S42" s="352" t="str">
        <f t="shared" si="9"/>
        <v>2040-41</v>
      </c>
      <c r="T42" s="352" t="str">
        <f t="shared" si="9"/>
        <v>2041-42</v>
      </c>
      <c r="U42" s="352" t="str">
        <f t="shared" si="9"/>
        <v>2042-43</v>
      </c>
      <c r="V42" s="352" t="str">
        <f t="shared" si="9"/>
        <v>2043-44</v>
      </c>
      <c r="W42" s="352" t="str">
        <f t="shared" si="9"/>
        <v>2044-45</v>
      </c>
      <c r="X42" s="352" t="str">
        <f t="shared" si="9"/>
        <v>2045-46</v>
      </c>
      <c r="Y42" s="352" t="str">
        <f t="shared" si="9"/>
        <v>2046-47</v>
      </c>
      <c r="Z42" s="352" t="str">
        <f t="shared" si="9"/>
        <v>2047-48</v>
      </c>
      <c r="AA42" s="352" t="str">
        <f t="shared" si="9"/>
        <v>2048-49</v>
      </c>
      <c r="AB42" s="352" t="str">
        <f t="shared" si="9"/>
        <v>2049-50</v>
      </c>
      <c r="AC42" s="352" t="str">
        <f t="shared" si="9"/>
        <v>2050-51</v>
      </c>
    </row>
    <row r="43" spans="2:29" x14ac:dyDescent="0.2">
      <c r="D43" s="353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250</v>
      </c>
      <c r="E44" s="376">
        <v>0</v>
      </c>
      <c r="F44" s="376">
        <v>0</v>
      </c>
      <c r="G44" s="376">
        <v>0</v>
      </c>
      <c r="H44" s="376">
        <v>0</v>
      </c>
      <c r="I44" s="376">
        <v>0</v>
      </c>
      <c r="J44" s="376">
        <v>0</v>
      </c>
      <c r="K44" s="376">
        <v>0</v>
      </c>
      <c r="L44" s="376">
        <v>0</v>
      </c>
      <c r="M44" s="376">
        <v>0</v>
      </c>
      <c r="N44" s="376">
        <v>0</v>
      </c>
      <c r="O44" s="376">
        <v>0</v>
      </c>
      <c r="P44" s="376">
        <v>0</v>
      </c>
      <c r="Q44" s="376">
        <v>0</v>
      </c>
      <c r="R44" s="376">
        <v>0</v>
      </c>
      <c r="S44" s="376">
        <v>0</v>
      </c>
      <c r="T44" s="376">
        <v>0</v>
      </c>
      <c r="U44" s="376">
        <v>0</v>
      </c>
      <c r="V44" s="376">
        <v>0</v>
      </c>
      <c r="W44" s="376">
        <v>0</v>
      </c>
      <c r="X44" s="376">
        <v>0</v>
      </c>
      <c r="Y44" s="376">
        <v>0</v>
      </c>
      <c r="Z44" s="376">
        <v>0</v>
      </c>
      <c r="AA44" s="376">
        <v>0</v>
      </c>
      <c r="AB44" s="376">
        <v>0</v>
      </c>
      <c r="AC44" s="376">
        <v>0</v>
      </c>
    </row>
    <row r="45" spans="2:29" x14ac:dyDescent="0.2">
      <c r="D45" s="2" t="s">
        <v>251</v>
      </c>
      <c r="E45" s="376">
        <v>0</v>
      </c>
      <c r="F45" s="376">
        <v>0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6">
        <v>0</v>
      </c>
      <c r="N45" s="376">
        <v>0</v>
      </c>
      <c r="O45" s="376">
        <v>0</v>
      </c>
      <c r="P45" s="376">
        <v>0</v>
      </c>
      <c r="Q45" s="376">
        <v>0</v>
      </c>
      <c r="R45" s="376">
        <v>0</v>
      </c>
      <c r="S45" s="376">
        <v>0</v>
      </c>
      <c r="T45" s="376">
        <v>0</v>
      </c>
      <c r="U45" s="376">
        <v>0</v>
      </c>
      <c r="V45" s="376">
        <v>0</v>
      </c>
      <c r="W45" s="376">
        <v>0</v>
      </c>
      <c r="X45" s="376">
        <v>0</v>
      </c>
      <c r="Y45" s="376">
        <v>0</v>
      </c>
      <c r="Z45" s="376">
        <v>0</v>
      </c>
      <c r="AA45" s="376">
        <v>0</v>
      </c>
      <c r="AB45" s="376">
        <v>0</v>
      </c>
      <c r="AC45" s="376">
        <v>0</v>
      </c>
    </row>
    <row r="46" spans="2:29" x14ac:dyDescent="0.2">
      <c r="D46" s="355" t="s">
        <v>252</v>
      </c>
      <c r="E46" s="356">
        <f>SUM(E44:E45)</f>
        <v>0</v>
      </c>
      <c r="F46" s="356">
        <f t="shared" ref="F46:AC46" si="10">SUM(F44:F45)</f>
        <v>0</v>
      </c>
      <c r="G46" s="356">
        <f t="shared" si="10"/>
        <v>0</v>
      </c>
      <c r="H46" s="356">
        <f t="shared" si="10"/>
        <v>0</v>
      </c>
      <c r="I46" s="356">
        <f t="shared" si="10"/>
        <v>0</v>
      </c>
      <c r="J46" s="356">
        <f t="shared" si="10"/>
        <v>0</v>
      </c>
      <c r="K46" s="356">
        <f t="shared" si="10"/>
        <v>0</v>
      </c>
      <c r="L46" s="356">
        <f t="shared" si="10"/>
        <v>0</v>
      </c>
      <c r="M46" s="356">
        <f t="shared" si="10"/>
        <v>0</v>
      </c>
      <c r="N46" s="356">
        <f t="shared" si="10"/>
        <v>0</v>
      </c>
      <c r="O46" s="356">
        <f t="shared" si="10"/>
        <v>0</v>
      </c>
      <c r="P46" s="356">
        <f t="shared" si="10"/>
        <v>0</v>
      </c>
      <c r="Q46" s="356">
        <f t="shared" si="10"/>
        <v>0</v>
      </c>
      <c r="R46" s="356">
        <f t="shared" si="10"/>
        <v>0</v>
      </c>
      <c r="S46" s="356">
        <f t="shared" si="10"/>
        <v>0</v>
      </c>
      <c r="T46" s="356">
        <f t="shared" si="10"/>
        <v>0</v>
      </c>
      <c r="U46" s="356">
        <f t="shared" si="10"/>
        <v>0</v>
      </c>
      <c r="V46" s="356">
        <f t="shared" si="10"/>
        <v>0</v>
      </c>
      <c r="W46" s="356">
        <f t="shared" si="10"/>
        <v>0</v>
      </c>
      <c r="X46" s="356">
        <f t="shared" si="10"/>
        <v>0</v>
      </c>
      <c r="Y46" s="356">
        <f t="shared" si="10"/>
        <v>0</v>
      </c>
      <c r="Z46" s="356">
        <f t="shared" si="10"/>
        <v>0</v>
      </c>
      <c r="AA46" s="356">
        <f t="shared" si="10"/>
        <v>0</v>
      </c>
      <c r="AB46" s="356">
        <f t="shared" si="10"/>
        <v>0</v>
      </c>
      <c r="AC46" s="356">
        <f t="shared" si="10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85"/>
  <sheetViews>
    <sheetView showGridLines="0" zoomScale="90" zoomScaleNormal="90" workbookViewId="0">
      <pane xSplit="4" ySplit="5" topLeftCell="U53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Y80" sqref="Y80:Y84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43" ht="18.75" x14ac:dyDescent="0.3">
      <c r="A2" s="56" t="str">
        <f>proj</f>
        <v>AR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43" ht="18.75" x14ac:dyDescent="0.3">
      <c r="A3" s="5" t="s">
        <v>258</v>
      </c>
      <c r="B3" s="343"/>
      <c r="C3" s="5"/>
      <c r="D3" s="5"/>
    </row>
    <row r="5" spans="1:43" ht="15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</row>
    <row r="6" spans="1:43" s="377" customFormat="1" ht="15" x14ac:dyDescent="0.2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</row>
    <row r="7" spans="1:43" s="377" customFormat="1" ht="15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</row>
    <row r="8" spans="1:43" x14ac:dyDescent="0.2">
      <c r="C8" s="3"/>
      <c r="D8" s="3"/>
    </row>
    <row r="10" spans="1:43" s="348" customFormat="1" x14ac:dyDescent="0.2">
      <c r="B10" s="349" t="s">
        <v>249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</row>
    <row r="12" spans="1:43" x14ac:dyDescent="0.2">
      <c r="E12" s="352" t="s">
        <v>19</v>
      </c>
      <c r="F12" s="352" t="str">
        <f t="shared" ref="F12:AC12" si="0">LEFT(E12,4)+1&amp;"-"&amp;RIGHT(E12,2)+1</f>
        <v>2027-28</v>
      </c>
      <c r="G12" s="352" t="str">
        <f t="shared" si="0"/>
        <v>2028-29</v>
      </c>
      <c r="H12" s="352" t="str">
        <f t="shared" si="0"/>
        <v>2029-30</v>
      </c>
      <c r="I12" s="352" t="str">
        <f t="shared" si="0"/>
        <v>2030-31</v>
      </c>
      <c r="J12" s="352" t="str">
        <f t="shared" si="0"/>
        <v>2031-32</v>
      </c>
      <c r="K12" s="352" t="str">
        <f t="shared" si="0"/>
        <v>2032-33</v>
      </c>
      <c r="L12" s="352" t="str">
        <f t="shared" si="0"/>
        <v>2033-34</v>
      </c>
      <c r="M12" s="352" t="str">
        <f t="shared" si="0"/>
        <v>2034-35</v>
      </c>
      <c r="N12" s="352" t="str">
        <f t="shared" si="0"/>
        <v>2035-36</v>
      </c>
      <c r="O12" s="352" t="str">
        <f t="shared" si="0"/>
        <v>2036-37</v>
      </c>
      <c r="P12" s="352" t="str">
        <f t="shared" si="0"/>
        <v>2037-38</v>
      </c>
      <c r="Q12" s="352" t="str">
        <f t="shared" si="0"/>
        <v>2038-39</v>
      </c>
      <c r="R12" s="352" t="str">
        <f t="shared" si="0"/>
        <v>2039-40</v>
      </c>
      <c r="S12" s="352" t="str">
        <f t="shared" si="0"/>
        <v>2040-41</v>
      </c>
      <c r="T12" s="352" t="str">
        <f t="shared" si="0"/>
        <v>2041-42</v>
      </c>
      <c r="U12" s="352" t="str">
        <f t="shared" si="0"/>
        <v>2042-43</v>
      </c>
      <c r="V12" s="352" t="str">
        <f t="shared" si="0"/>
        <v>2043-44</v>
      </c>
      <c r="W12" s="352" t="str">
        <f t="shared" si="0"/>
        <v>2044-45</v>
      </c>
      <c r="X12" s="352" t="str">
        <f t="shared" si="0"/>
        <v>2045-46</v>
      </c>
      <c r="Y12" s="352" t="str">
        <f t="shared" si="0"/>
        <v>2046-47</v>
      </c>
      <c r="Z12" s="352" t="str">
        <f t="shared" si="0"/>
        <v>2047-48</v>
      </c>
      <c r="AA12" s="352" t="str">
        <f t="shared" si="0"/>
        <v>2048-49</v>
      </c>
      <c r="AB12" s="352" t="str">
        <f t="shared" si="0"/>
        <v>2049-50</v>
      </c>
      <c r="AC12" s="352" t="str">
        <f t="shared" si="0"/>
        <v>2050-51</v>
      </c>
    </row>
    <row r="13" spans="1:43" x14ac:dyDescent="0.2">
      <c r="D13" s="3" t="s">
        <v>259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43" x14ac:dyDescent="0.2">
      <c r="D14" s="1" t="s">
        <v>260</v>
      </c>
      <c r="E14" s="381">
        <f>'SWBD risks'!F17</f>
        <v>250206.38362785516</v>
      </c>
      <c r="F14" s="381">
        <f>'SWBD risks'!G17</f>
        <v>253193.41012111335</v>
      </c>
      <c r="G14" s="381">
        <f>'SWBD risks'!H17</f>
        <v>257471.6792754785</v>
      </c>
      <c r="H14" s="381">
        <f>'SWBD risks'!I17</f>
        <v>263208.52561696718</v>
      </c>
      <c r="I14" s="381">
        <f>'SWBD risks'!J17</f>
        <v>267686.0732644666</v>
      </c>
      <c r="J14" s="381">
        <f>'SWBD risks'!K17</f>
        <v>273432.92449470086</v>
      </c>
      <c r="K14" s="381">
        <f>'SWBD risks'!L17</f>
        <v>281724.44175888214</v>
      </c>
      <c r="L14" s="381">
        <f>'SWBD risks'!M17</f>
        <v>291257.81578270218</v>
      </c>
      <c r="M14" s="381">
        <f>'SWBD risks'!N17</f>
        <v>295348.29642420105</v>
      </c>
      <c r="N14" s="381">
        <f>'SWBD risks'!O17</f>
        <v>295348.29642420105</v>
      </c>
      <c r="O14" s="381">
        <f>'SWBD risks'!P17</f>
        <v>295348.29642420105</v>
      </c>
      <c r="P14" s="381">
        <f>'SWBD risks'!Q17</f>
        <v>295348.29642420105</v>
      </c>
      <c r="Q14" s="381">
        <f>'SWBD risks'!R17</f>
        <v>295348.29642420105</v>
      </c>
      <c r="R14" s="381">
        <f>'SWBD risks'!S17</f>
        <v>295348.29642420105</v>
      </c>
      <c r="S14" s="381">
        <f>'SWBD risks'!T17</f>
        <v>295348.29642420105</v>
      </c>
      <c r="T14" s="381">
        <f>'SWBD risks'!U17</f>
        <v>295348.29642420105</v>
      </c>
      <c r="U14" s="381">
        <f>'SWBD risks'!V17</f>
        <v>295348.29642420105</v>
      </c>
      <c r="V14" s="381">
        <f>'SWBD risks'!W17</f>
        <v>295348.29642420105</v>
      </c>
      <c r="W14" s="381">
        <f>'SWBD risks'!X17</f>
        <v>295348.29642420105</v>
      </c>
      <c r="X14" s="381">
        <f>'SWBD risks'!Y17</f>
        <v>295348.29642420105</v>
      </c>
      <c r="Y14" s="381">
        <f>'SWBD risks'!Z17</f>
        <v>295348.29642420105</v>
      </c>
      <c r="Z14" s="381">
        <f>'SWBD risks'!AA17</f>
        <v>295348.29642420105</v>
      </c>
      <c r="AA14" s="381">
        <f>'SWBD risks'!AB17</f>
        <v>295348.29642420105</v>
      </c>
      <c r="AB14" s="381">
        <f>'SWBD risks'!AC17</f>
        <v>295348.29642420105</v>
      </c>
      <c r="AC14" s="381">
        <f>'SWBD risks'!AD17</f>
        <v>295348.29642420105</v>
      </c>
    </row>
    <row r="15" spans="1:43" x14ac:dyDescent="0.2">
      <c r="D15" s="1" t="s">
        <v>261</v>
      </c>
      <c r="E15" s="381">
        <f>'SWBD risks'!F18</f>
        <v>301.7129754450001</v>
      </c>
      <c r="F15" s="381">
        <f>'SWBD risks'!G18</f>
        <v>301.7129754450001</v>
      </c>
      <c r="G15" s="381">
        <f>'SWBD risks'!H18</f>
        <v>301.7129754450001</v>
      </c>
      <c r="H15" s="381">
        <f>'SWBD risks'!I18</f>
        <v>301.7129754450001</v>
      </c>
      <c r="I15" s="381">
        <f>'SWBD risks'!J18</f>
        <v>301.7129754450001</v>
      </c>
      <c r="J15" s="381">
        <f>'SWBD risks'!K18</f>
        <v>301.7129754450001</v>
      </c>
      <c r="K15" s="381">
        <f>'SWBD risks'!L18</f>
        <v>301.7129754450001</v>
      </c>
      <c r="L15" s="381">
        <f>'SWBD risks'!M18</f>
        <v>301.7129754450001</v>
      </c>
      <c r="M15" s="381">
        <f>'SWBD risks'!N18</f>
        <v>301.7129754450001</v>
      </c>
      <c r="N15" s="381">
        <f>'SWBD risks'!O18</f>
        <v>301.7129754450001</v>
      </c>
      <c r="O15" s="381">
        <f>'SWBD risks'!P18</f>
        <v>301.7129754450001</v>
      </c>
      <c r="P15" s="381">
        <f>'SWBD risks'!Q18</f>
        <v>301.7129754450001</v>
      </c>
      <c r="Q15" s="381">
        <f>'SWBD risks'!R18</f>
        <v>301.7129754450001</v>
      </c>
      <c r="R15" s="381">
        <f>'SWBD risks'!S18</f>
        <v>301.7129754450001</v>
      </c>
      <c r="S15" s="381">
        <f>'SWBD risks'!T18</f>
        <v>301.7129754450001</v>
      </c>
      <c r="T15" s="381">
        <f>'SWBD risks'!U18</f>
        <v>301.7129754450001</v>
      </c>
      <c r="U15" s="381">
        <f>'SWBD risks'!V18</f>
        <v>301.7129754450001</v>
      </c>
      <c r="V15" s="381">
        <f>'SWBD risks'!W18</f>
        <v>301.7129754450001</v>
      </c>
      <c r="W15" s="381">
        <f>'SWBD risks'!X18</f>
        <v>301.7129754450001</v>
      </c>
      <c r="X15" s="381">
        <f>'SWBD risks'!Y18</f>
        <v>301.7129754450001</v>
      </c>
      <c r="Y15" s="381">
        <f>'SWBD risks'!Z18</f>
        <v>301.7129754450001</v>
      </c>
      <c r="Z15" s="381">
        <f>'SWBD risks'!AA18</f>
        <v>301.7129754450001</v>
      </c>
      <c r="AA15" s="381">
        <f>'SWBD risks'!AB18</f>
        <v>301.7129754450001</v>
      </c>
      <c r="AB15" s="381">
        <f>'SWBD risks'!AC18</f>
        <v>301.7129754450001</v>
      </c>
      <c r="AC15" s="381">
        <f>'SWBD risks'!AD18</f>
        <v>301.7129754450001</v>
      </c>
    </row>
    <row r="16" spans="1:43" x14ac:dyDescent="0.2">
      <c r="D16" s="1" t="s">
        <v>262</v>
      </c>
      <c r="E16" s="381">
        <f>'SWBD risks'!F19</f>
        <v>18025.342910106385</v>
      </c>
      <c r="F16" s="381">
        <f>'SWBD risks'!G19</f>
        <v>18025.342910106385</v>
      </c>
      <c r="G16" s="381">
        <f>'SWBD risks'!H19</f>
        <v>18025.342910106385</v>
      </c>
      <c r="H16" s="381">
        <f>'SWBD risks'!I19</f>
        <v>18025.342910106385</v>
      </c>
      <c r="I16" s="381">
        <f>'SWBD risks'!J19</f>
        <v>18025.342910106385</v>
      </c>
      <c r="J16" s="381">
        <f>'SWBD risks'!K19</f>
        <v>18025.342910106385</v>
      </c>
      <c r="K16" s="381">
        <f>'SWBD risks'!L19</f>
        <v>18025.342910106385</v>
      </c>
      <c r="L16" s="381">
        <f>'SWBD risks'!M19</f>
        <v>18025.342910106385</v>
      </c>
      <c r="M16" s="381">
        <f>'SWBD risks'!N19</f>
        <v>18025.342910106385</v>
      </c>
      <c r="N16" s="381">
        <f>'SWBD risks'!O19</f>
        <v>18025.342910106385</v>
      </c>
      <c r="O16" s="381">
        <f>'SWBD risks'!P19</f>
        <v>18025.342910106385</v>
      </c>
      <c r="P16" s="381">
        <f>'SWBD risks'!Q19</f>
        <v>18025.342910106385</v>
      </c>
      <c r="Q16" s="381">
        <f>'SWBD risks'!R19</f>
        <v>18025.342910106385</v>
      </c>
      <c r="R16" s="381">
        <f>'SWBD risks'!S19</f>
        <v>18025.342910106385</v>
      </c>
      <c r="S16" s="381">
        <f>'SWBD risks'!T19</f>
        <v>18025.342910106385</v>
      </c>
      <c r="T16" s="381">
        <f>'SWBD risks'!U19</f>
        <v>18025.342910106385</v>
      </c>
      <c r="U16" s="381">
        <f>'SWBD risks'!V19</f>
        <v>18025.342910106385</v>
      </c>
      <c r="V16" s="381">
        <f>'SWBD risks'!W19</f>
        <v>18025.342910106385</v>
      </c>
      <c r="W16" s="381">
        <f>'SWBD risks'!X19</f>
        <v>18025.342910106385</v>
      </c>
      <c r="X16" s="381">
        <f>'SWBD risks'!Y19</f>
        <v>18025.342910106385</v>
      </c>
      <c r="Y16" s="381">
        <f>'SWBD risks'!Z19</f>
        <v>18025.342910106385</v>
      </c>
      <c r="Z16" s="381">
        <f>'SWBD risks'!AA19</f>
        <v>18025.342910106385</v>
      </c>
      <c r="AA16" s="381">
        <f>'SWBD risks'!AB19</f>
        <v>18025.342910106385</v>
      </c>
      <c r="AB16" s="381">
        <f>'SWBD risks'!AC19</f>
        <v>18025.342910106385</v>
      </c>
      <c r="AC16" s="381">
        <f>'SWBD risks'!AD19</f>
        <v>18025.342910106385</v>
      </c>
    </row>
    <row r="17" spans="4:29" x14ac:dyDescent="0.2">
      <c r="D17" s="1" t="s">
        <v>263</v>
      </c>
      <c r="E17" s="381">
        <f>'SWBD risks'!F20</f>
        <v>431.8</v>
      </c>
      <c r="F17" s="381">
        <f>'SWBD risks'!G20</f>
        <v>431.8</v>
      </c>
      <c r="G17" s="381">
        <f>'SWBD risks'!H20</f>
        <v>431.8</v>
      </c>
      <c r="H17" s="381">
        <f>'SWBD risks'!I20</f>
        <v>431.8</v>
      </c>
      <c r="I17" s="381">
        <f>'SWBD risks'!J20</f>
        <v>431.8</v>
      </c>
      <c r="J17" s="381">
        <f>'SWBD risks'!K20</f>
        <v>431.8</v>
      </c>
      <c r="K17" s="381">
        <f>'SWBD risks'!L20</f>
        <v>431.8</v>
      </c>
      <c r="L17" s="381">
        <f>'SWBD risks'!M20</f>
        <v>431.8</v>
      </c>
      <c r="M17" s="381">
        <f>'SWBD risks'!N20</f>
        <v>431.8</v>
      </c>
      <c r="N17" s="381">
        <f>'SWBD risks'!O20</f>
        <v>431.8</v>
      </c>
      <c r="O17" s="381">
        <f>'SWBD risks'!P20</f>
        <v>431.8</v>
      </c>
      <c r="P17" s="381">
        <f>'SWBD risks'!Q20</f>
        <v>431.8</v>
      </c>
      <c r="Q17" s="381">
        <f>'SWBD risks'!R20</f>
        <v>431.8</v>
      </c>
      <c r="R17" s="381">
        <f>'SWBD risks'!S20</f>
        <v>431.8</v>
      </c>
      <c r="S17" s="381">
        <f>'SWBD risks'!T20</f>
        <v>431.8</v>
      </c>
      <c r="T17" s="381">
        <f>'SWBD risks'!U20</f>
        <v>431.8</v>
      </c>
      <c r="U17" s="381">
        <f>'SWBD risks'!V20</f>
        <v>431.8</v>
      </c>
      <c r="V17" s="381">
        <f>'SWBD risks'!W20</f>
        <v>431.8</v>
      </c>
      <c r="W17" s="381">
        <f>'SWBD risks'!X20</f>
        <v>431.8</v>
      </c>
      <c r="X17" s="381">
        <f>'SWBD risks'!Y20</f>
        <v>431.8</v>
      </c>
      <c r="Y17" s="381">
        <f>'SWBD risks'!Z20</f>
        <v>431.8</v>
      </c>
      <c r="Z17" s="381">
        <f>'SWBD risks'!AA20</f>
        <v>431.8</v>
      </c>
      <c r="AA17" s="381">
        <f>'SWBD risks'!AB20</f>
        <v>431.8</v>
      </c>
      <c r="AB17" s="381">
        <f>'SWBD risks'!AC20</f>
        <v>431.8</v>
      </c>
      <c r="AC17" s="381">
        <f>'SWBD risks'!AD20</f>
        <v>431.8</v>
      </c>
    </row>
    <row r="18" spans="4:29" x14ac:dyDescent="0.2">
      <c r="D18" s="362" t="s">
        <v>264</v>
      </c>
      <c r="E18" s="361">
        <f>SUM(E14:E17)</f>
        <v>268965.23951340653</v>
      </c>
      <c r="F18" s="361">
        <f>SUM(F14:F17)</f>
        <v>271952.26600666472</v>
      </c>
      <c r="G18" s="361">
        <f>SUM(G14:G17)</f>
        <v>276230.5351610299</v>
      </c>
      <c r="H18" s="361">
        <f>SUM(H14:H17)</f>
        <v>281967.3815025186</v>
      </c>
      <c r="I18" s="361">
        <f>SUM(I14:I17)</f>
        <v>286444.92915001803</v>
      </c>
      <c r="J18" s="361">
        <f>SUM(J14:J17)</f>
        <v>292191.78038025228</v>
      </c>
      <c r="K18" s="361">
        <f>SUM(K14:K17)</f>
        <v>300483.29764443357</v>
      </c>
      <c r="L18" s="361">
        <f>SUM(L14:L17)</f>
        <v>310016.67166825361</v>
      </c>
      <c r="M18" s="361">
        <f>SUM(M14:M17)</f>
        <v>314107.15230975248</v>
      </c>
      <c r="N18" s="361">
        <f>SUM(N14:N17)</f>
        <v>314107.15230975248</v>
      </c>
      <c r="O18" s="361">
        <f>SUM(O14:O17)</f>
        <v>314107.15230975248</v>
      </c>
      <c r="P18" s="361">
        <f>SUM(P14:P17)</f>
        <v>314107.15230975248</v>
      </c>
      <c r="Q18" s="361">
        <f>SUM(Q14:Q17)</f>
        <v>314107.15230975248</v>
      </c>
      <c r="R18" s="361">
        <f>SUM(R14:R17)</f>
        <v>314107.15230975248</v>
      </c>
      <c r="S18" s="361">
        <f>SUM(S14:S17)</f>
        <v>314107.15230975248</v>
      </c>
      <c r="T18" s="361">
        <f>SUM(T14:T17)</f>
        <v>314107.15230975248</v>
      </c>
      <c r="U18" s="361">
        <f>SUM(U14:U17)</f>
        <v>314107.15230975248</v>
      </c>
      <c r="V18" s="361">
        <f>SUM(V14:V17)</f>
        <v>314107.15230975248</v>
      </c>
      <c r="W18" s="361">
        <f>SUM(W14:W17)</f>
        <v>314107.15230975248</v>
      </c>
      <c r="X18" s="361">
        <f>SUM(X14:X17)</f>
        <v>314107.15230975248</v>
      </c>
      <c r="Y18" s="361">
        <f>SUM(Y14:Y17)</f>
        <v>314107.15230975248</v>
      </c>
      <c r="Z18" s="361">
        <f>SUM(Z14:Z17)</f>
        <v>314107.15230975248</v>
      </c>
      <c r="AA18" s="361">
        <f>SUM(AA14:AA17)</f>
        <v>314107.15230975248</v>
      </c>
      <c r="AB18" s="361">
        <f>SUM(AB14:AB17)</f>
        <v>314107.15230975248</v>
      </c>
      <c r="AC18" s="361">
        <f>SUM(AC14:AC17)</f>
        <v>314107.15230975248</v>
      </c>
    </row>
    <row r="20" spans="4:29" x14ac:dyDescent="0.2">
      <c r="D20" s="3" t="s">
        <v>265</v>
      </c>
    </row>
    <row r="21" spans="4:29" x14ac:dyDescent="0.2">
      <c r="D21" s="167" t="s">
        <v>266</v>
      </c>
      <c r="E21" s="381">
        <v>128.90993836617474</v>
      </c>
      <c r="F21" s="381">
        <v>139.2879959214024</v>
      </c>
      <c r="G21" s="381">
        <v>150.59997372391589</v>
      </c>
      <c r="H21" s="381">
        <v>162.97014449826773</v>
      </c>
      <c r="I21" s="381">
        <v>176.74207433606776</v>
      </c>
      <c r="J21" s="381">
        <v>191.81286131310335</v>
      </c>
      <c r="K21" s="381">
        <v>208.43503701314901</v>
      </c>
      <c r="L21" s="381">
        <v>228.02912241897809</v>
      </c>
      <c r="M21" s="381">
        <v>250.42962928725814</v>
      </c>
      <c r="N21" s="381">
        <v>276.07078096842378</v>
      </c>
      <c r="O21" s="381">
        <v>305.86490171871787</v>
      </c>
      <c r="P21" s="381">
        <v>341.48639098028553</v>
      </c>
      <c r="Q21" s="381">
        <v>384.89492780842994</v>
      </c>
      <c r="R21" s="381">
        <v>438.96278626548548</v>
      </c>
      <c r="S21" s="381">
        <v>508.28386280877169</v>
      </c>
      <c r="T21" s="381">
        <v>599.89160358173331</v>
      </c>
      <c r="U21" s="381">
        <v>724.63123063755438</v>
      </c>
      <c r="V21" s="381">
        <v>899.31888827628609</v>
      </c>
      <c r="W21" s="381">
        <v>1150.1430339570124</v>
      </c>
      <c r="X21" s="381">
        <v>1434.7454562384755</v>
      </c>
      <c r="Y21" s="381">
        <v>1513.1522413397793</v>
      </c>
      <c r="Z21" s="381">
        <v>1604.4572369928228</v>
      </c>
      <c r="AA21" s="381">
        <v>1711.8713947134383</v>
      </c>
      <c r="AB21" s="381">
        <v>1839.655367801528</v>
      </c>
      <c r="AC21" s="381">
        <v>1993.5087774314363</v>
      </c>
    </row>
    <row r="22" spans="4:29" s="363" customFormat="1" x14ac:dyDescent="0.2">
      <c r="D22" s="167" t="s">
        <v>260</v>
      </c>
      <c r="E22" s="381">
        <v>85878.437090818115</v>
      </c>
      <c r="F22" s="381">
        <v>93121.942085321803</v>
      </c>
      <c r="G22" s="381">
        <v>101021.84364023348</v>
      </c>
      <c r="H22" s="381">
        <v>109684.6858303979</v>
      </c>
      <c r="I22" s="381">
        <v>119476.42251061101</v>
      </c>
      <c r="J22" s="381">
        <v>130222.34494330044</v>
      </c>
      <c r="K22" s="381">
        <v>142028.05383278377</v>
      </c>
      <c r="L22" s="381">
        <v>155013.68449498774</v>
      </c>
      <c r="M22" s="381">
        <v>169316.55906438641</v>
      </c>
      <c r="N22" s="381">
        <v>185094.45691671222</v>
      </c>
      <c r="O22" s="381">
        <v>202529.65766662278</v>
      </c>
      <c r="P22" s="381">
        <v>221833.96539006784</v>
      </c>
      <c r="Q22" s="381">
        <v>243254.97837565077</v>
      </c>
      <c r="R22" s="381">
        <v>267083.94254127657</v>
      </c>
      <c r="S22" s="381">
        <v>293665.62229553395</v>
      </c>
      <c r="T22" s="381">
        <v>323410.74539358227</v>
      </c>
      <c r="U22" s="381">
        <v>356811.73630823311</v>
      </c>
      <c r="V22" s="381">
        <v>394462.6559576352</v>
      </c>
      <c r="W22" s="381">
        <v>437084.527385519</v>
      </c>
      <c r="X22" s="381">
        <v>485557.48304054327</v>
      </c>
      <c r="Y22" s="381">
        <v>540961.71266387042</v>
      </c>
      <c r="Z22" s="381">
        <v>604630.53407686984</v>
      </c>
      <c r="AA22" s="381">
        <v>678216.75508782116</v>
      </c>
      <c r="AB22" s="381">
        <v>763778.64399260643</v>
      </c>
      <c r="AC22" s="381">
        <v>863889.77946092607</v>
      </c>
    </row>
    <row r="23" spans="4:29" x14ac:dyDescent="0.2">
      <c r="D23" s="1" t="s">
        <v>261</v>
      </c>
      <c r="E23" s="381">
        <v>1748.6875967636772</v>
      </c>
      <c r="F23" s="381">
        <v>1892.5787243465124</v>
      </c>
      <c r="G23" s="381">
        <v>2049.4400042594807</v>
      </c>
      <c r="H23" s="381">
        <v>2221.1164952757399</v>
      </c>
      <c r="I23" s="381">
        <v>2413.1551462508455</v>
      </c>
      <c r="J23" s="381">
        <v>2623.4877130586701</v>
      </c>
      <c r="K23" s="381">
        <v>2854.887590052504</v>
      </c>
      <c r="L23" s="381">
        <v>3118.5453426631138</v>
      </c>
      <c r="M23" s="381">
        <v>3414.5517000969435</v>
      </c>
      <c r="N23" s="381">
        <v>3747.4334589240329</v>
      </c>
      <c r="O23" s="381">
        <v>4125.3251475350562</v>
      </c>
      <c r="P23" s="381">
        <v>4562.0264399849138</v>
      </c>
      <c r="Q23" s="381">
        <v>5073.6725654642314</v>
      </c>
      <c r="R23" s="381">
        <v>5683.2513552351884</v>
      </c>
      <c r="S23" s="381">
        <v>6426.4263330628537</v>
      </c>
      <c r="T23" s="381">
        <v>7356.7349487722149</v>
      </c>
      <c r="U23" s="381">
        <v>8555.4563489996472</v>
      </c>
      <c r="V23" s="381">
        <v>10147.097274147083</v>
      </c>
      <c r="W23" s="381">
        <v>12323.736386725221</v>
      </c>
      <c r="X23" s="381">
        <v>14792.450221689161</v>
      </c>
      <c r="Y23" s="354">
        <v>15859.898039866233</v>
      </c>
      <c r="Z23" s="354">
        <v>17091.98641082874</v>
      </c>
      <c r="AA23" s="354">
        <v>18525.588421016495</v>
      </c>
      <c r="AB23" s="354">
        <v>20208.410943398074</v>
      </c>
      <c r="AC23" s="354">
        <v>22202.666055997506</v>
      </c>
    </row>
    <row r="24" spans="4:29" x14ac:dyDescent="0.2">
      <c r="D24" s="1" t="s">
        <v>262</v>
      </c>
      <c r="E24" s="381">
        <v>50426.680131011293</v>
      </c>
      <c r="F24" s="381">
        <v>54712.89391250367</v>
      </c>
      <c r="G24" s="381">
        <v>59385.236304777631</v>
      </c>
      <c r="H24" s="381">
        <v>64485.113552630515</v>
      </c>
      <c r="I24" s="381">
        <v>70088.667862413597</v>
      </c>
      <c r="J24" s="381">
        <v>76208.110641184656</v>
      </c>
      <c r="K24" s="381">
        <v>82895.056504180538</v>
      </c>
      <c r="L24" s="381">
        <v>90221.53607937746</v>
      </c>
      <c r="M24" s="381">
        <v>98244.468451859459</v>
      </c>
      <c r="N24" s="381">
        <v>107035.08665782698</v>
      </c>
      <c r="O24" s="381">
        <v>116678.19314308705</v>
      </c>
      <c r="P24" s="381">
        <v>127274.72163230579</v>
      </c>
      <c r="Q24" s="381">
        <v>138941.04147820757</v>
      </c>
      <c r="R24" s="381">
        <v>151816.86445088306</v>
      </c>
      <c r="S24" s="381">
        <v>166075.92056378251</v>
      </c>
      <c r="T24" s="381">
        <v>181938.31107505166</v>
      </c>
      <c r="U24" s="381">
        <v>199690.87879114898</v>
      </c>
      <c r="V24" s="381">
        <v>219718.40467436216</v>
      </c>
      <c r="W24" s="381">
        <v>242551.72844601242</v>
      </c>
      <c r="X24" s="381">
        <v>267849.00334554561</v>
      </c>
      <c r="Y24" s="354">
        <v>292706.36985908198</v>
      </c>
      <c r="Z24" s="354">
        <v>320285.72607681388</v>
      </c>
      <c r="AA24" s="354">
        <v>350961.35029175889</v>
      </c>
      <c r="AB24" s="354">
        <v>385177.63277879247</v>
      </c>
      <c r="AC24" s="354">
        <v>423466.16263214394</v>
      </c>
    </row>
    <row r="25" spans="4:29" x14ac:dyDescent="0.2">
      <c r="D25" s="362" t="s">
        <v>267</v>
      </c>
      <c r="E25" s="361">
        <f t="shared" ref="E25:AC25" si="1">SUM(E21:E24)</f>
        <v>138182.71475695926</v>
      </c>
      <c r="F25" s="361">
        <f t="shared" si="1"/>
        <v>149866.70271809341</v>
      </c>
      <c r="G25" s="361">
        <f t="shared" si="1"/>
        <v>162607.11992299452</v>
      </c>
      <c r="H25" s="361">
        <f t="shared" si="1"/>
        <v>176553.88602280241</v>
      </c>
      <c r="I25" s="361">
        <f t="shared" si="1"/>
        <v>192154.98759361153</v>
      </c>
      <c r="J25" s="361">
        <f t="shared" si="1"/>
        <v>209245.75615885685</v>
      </c>
      <c r="K25" s="361">
        <f t="shared" si="1"/>
        <v>227986.43296402995</v>
      </c>
      <c r="L25" s="361">
        <f t="shared" si="1"/>
        <v>248581.79503944732</v>
      </c>
      <c r="M25" s="361">
        <f t="shared" si="1"/>
        <v>271226.0088456301</v>
      </c>
      <c r="N25" s="361">
        <f t="shared" si="1"/>
        <v>296153.04781443166</v>
      </c>
      <c r="O25" s="361">
        <f t="shared" si="1"/>
        <v>323639.04085896362</v>
      </c>
      <c r="P25" s="361">
        <f t="shared" si="1"/>
        <v>354012.19985333883</v>
      </c>
      <c r="Q25" s="361">
        <f t="shared" si="1"/>
        <v>387654.58734713099</v>
      </c>
      <c r="R25" s="361">
        <f t="shared" si="1"/>
        <v>425023.02113366028</v>
      </c>
      <c r="S25" s="361">
        <f t="shared" si="1"/>
        <v>466676.25305518811</v>
      </c>
      <c r="T25" s="361">
        <f t="shared" si="1"/>
        <v>513305.6830209879</v>
      </c>
      <c r="U25" s="361">
        <f t="shared" si="1"/>
        <v>565782.7026790193</v>
      </c>
      <c r="V25" s="361">
        <f t="shared" si="1"/>
        <v>625227.47679442074</v>
      </c>
      <c r="W25" s="361">
        <f t="shared" si="1"/>
        <v>693110.13525221357</v>
      </c>
      <c r="X25" s="361">
        <f t="shared" si="1"/>
        <v>769633.68206401658</v>
      </c>
      <c r="Y25" s="361">
        <f t="shared" si="1"/>
        <v>851041.13280415838</v>
      </c>
      <c r="Z25" s="361">
        <f t="shared" si="1"/>
        <v>943612.70380150527</v>
      </c>
      <c r="AA25" s="361">
        <f t="shared" si="1"/>
        <v>1049415.5651953099</v>
      </c>
      <c r="AB25" s="361">
        <f t="shared" si="1"/>
        <v>1171004.3430825984</v>
      </c>
      <c r="AC25" s="361">
        <f t="shared" si="1"/>
        <v>1311552.1169264989</v>
      </c>
    </row>
    <row r="27" spans="4:29" x14ac:dyDescent="0.2">
      <c r="D27" s="3" t="s">
        <v>268</v>
      </c>
    </row>
    <row r="28" spans="4:29" x14ac:dyDescent="0.2">
      <c r="D28" s="3" t="s">
        <v>260</v>
      </c>
      <c r="E28" s="364">
        <f>E14+E22</f>
        <v>336084.82071867329</v>
      </c>
      <c r="F28" s="364">
        <f>F14+F22</f>
        <v>346315.35220643517</v>
      </c>
      <c r="G28" s="364">
        <f>G14+G22</f>
        <v>358493.52291571198</v>
      </c>
      <c r="H28" s="364">
        <f>H14+H22</f>
        <v>372893.21144736506</v>
      </c>
      <c r="I28" s="364">
        <f>I14+I22</f>
        <v>387162.49577507761</v>
      </c>
      <c r="J28" s="364">
        <f>J14+J22</f>
        <v>403655.26943800133</v>
      </c>
      <c r="K28" s="364">
        <f>K14+K22</f>
        <v>423752.49559166591</v>
      </c>
      <c r="L28" s="364">
        <f>L14+L22</f>
        <v>446271.50027768989</v>
      </c>
      <c r="M28" s="364">
        <f>M14+M22</f>
        <v>464664.85548858746</v>
      </c>
      <c r="N28" s="364">
        <f>N14+N22</f>
        <v>480442.75334091327</v>
      </c>
      <c r="O28" s="364">
        <f>O14+O22</f>
        <v>497877.95409082383</v>
      </c>
      <c r="P28" s="364">
        <f>P14+P22</f>
        <v>517182.26181426889</v>
      </c>
      <c r="Q28" s="364">
        <f>Q14+Q22</f>
        <v>538603.27479985182</v>
      </c>
      <c r="R28" s="364">
        <f>R14+R22</f>
        <v>562432.23896547756</v>
      </c>
      <c r="S28" s="364">
        <f>S14+S22</f>
        <v>589013.918719735</v>
      </c>
      <c r="T28" s="364">
        <f>T14+T22</f>
        <v>618759.04181778338</v>
      </c>
      <c r="U28" s="364">
        <f>U14+U22</f>
        <v>652160.03273243411</v>
      </c>
      <c r="V28" s="364">
        <f>V14+V22</f>
        <v>689810.95238183625</v>
      </c>
      <c r="W28" s="364">
        <f>W14+W22</f>
        <v>732432.82380972011</v>
      </c>
      <c r="X28" s="364">
        <f>X14+X22</f>
        <v>780905.77946474426</v>
      </c>
      <c r="Y28" s="364">
        <f>Y14+Y22</f>
        <v>836310.00908807153</v>
      </c>
      <c r="Z28" s="364">
        <f>Z14+Z22</f>
        <v>899978.83050107094</v>
      </c>
      <c r="AA28" s="364">
        <f>AA14+AA22</f>
        <v>973565.05151202227</v>
      </c>
      <c r="AB28" s="364">
        <f>AB14+AB22</f>
        <v>1059126.9404168075</v>
      </c>
      <c r="AC28" s="364">
        <f>AC14+AC22</f>
        <v>1159238.0758851271</v>
      </c>
    </row>
    <row r="29" spans="4:29" x14ac:dyDescent="0.2">
      <c r="D29" s="3" t="s">
        <v>313</v>
      </c>
      <c r="E29" s="364">
        <f>E15+E23</f>
        <v>2050.4005722086772</v>
      </c>
      <c r="F29" s="364">
        <f>F15+F23</f>
        <v>2194.2916997915127</v>
      </c>
      <c r="G29" s="364">
        <f>G15+G23</f>
        <v>2351.1529797044809</v>
      </c>
      <c r="H29" s="364">
        <f>H15+H23</f>
        <v>2522.8294707207401</v>
      </c>
      <c r="I29" s="364">
        <f>I15+I23</f>
        <v>2714.8681216958457</v>
      </c>
      <c r="J29" s="364">
        <f>J15+J23</f>
        <v>2925.2006885036703</v>
      </c>
      <c r="K29" s="364">
        <f>K15+K23</f>
        <v>3156.6005654975042</v>
      </c>
      <c r="L29" s="364">
        <f>L15+L23</f>
        <v>3420.2583181081141</v>
      </c>
      <c r="M29" s="364">
        <f>M15+M23</f>
        <v>3716.2646755419437</v>
      </c>
      <c r="N29" s="364">
        <f>N15+N23</f>
        <v>4049.1464343690332</v>
      </c>
      <c r="O29" s="364">
        <f>O15+O23</f>
        <v>4427.038122980056</v>
      </c>
      <c r="P29" s="364">
        <f>P15+P23</f>
        <v>4863.7394154299136</v>
      </c>
      <c r="Q29" s="364">
        <f>Q15+Q23</f>
        <v>5375.3855409092312</v>
      </c>
      <c r="R29" s="364">
        <f>R15+R23</f>
        <v>5984.9643306801881</v>
      </c>
      <c r="S29" s="364">
        <f>S15+S23</f>
        <v>6728.1393085078535</v>
      </c>
      <c r="T29" s="364">
        <f>T15+T23</f>
        <v>7658.4479242172147</v>
      </c>
      <c r="U29" s="364">
        <f>U15+U23</f>
        <v>8857.1693244446469</v>
      </c>
      <c r="V29" s="364">
        <f>V15+V23</f>
        <v>10448.810249592083</v>
      </c>
      <c r="W29" s="364">
        <f>W15+W23</f>
        <v>12625.44936217022</v>
      </c>
      <c r="X29" s="364">
        <f>X15+X23</f>
        <v>15094.163197134161</v>
      </c>
      <c r="Y29" s="364">
        <f>Y15+Y23</f>
        <v>16161.611015311233</v>
      </c>
      <c r="Z29" s="364">
        <f>Z15+Z23</f>
        <v>17393.69938627374</v>
      </c>
      <c r="AA29" s="364">
        <f>AA15+AA23</f>
        <v>18827.301396461495</v>
      </c>
      <c r="AB29" s="364">
        <f>AB15+AB23</f>
        <v>20510.123918843074</v>
      </c>
      <c r="AC29" s="364">
        <f>AC15+AC23</f>
        <v>22504.379031442506</v>
      </c>
    </row>
    <row r="30" spans="4:29" x14ac:dyDescent="0.2">
      <c r="D30" s="3" t="s">
        <v>108</v>
      </c>
      <c r="E30" s="364">
        <f>E16+E24</f>
        <v>68452.023041117674</v>
      </c>
      <c r="F30" s="364">
        <f>F16+F24</f>
        <v>72738.236822610052</v>
      </c>
      <c r="G30" s="364">
        <f>G16+G24</f>
        <v>77410.579214884012</v>
      </c>
      <c r="H30" s="364">
        <f>H16+H24</f>
        <v>82510.456462736896</v>
      </c>
      <c r="I30" s="364">
        <f>I16+I24</f>
        <v>88114.010772519978</v>
      </c>
      <c r="J30" s="364">
        <f>J16+J24</f>
        <v>94233.453551291037</v>
      </c>
      <c r="K30" s="364">
        <f>K16+K24</f>
        <v>100920.39941428692</v>
      </c>
      <c r="L30" s="364">
        <f>L16+L24</f>
        <v>108246.87898948384</v>
      </c>
      <c r="M30" s="364">
        <f>M16+M24</f>
        <v>116269.81136196584</v>
      </c>
      <c r="N30" s="364">
        <f>N16+N24</f>
        <v>125060.42956793336</v>
      </c>
      <c r="O30" s="364">
        <f>O16+O24</f>
        <v>134703.53605319344</v>
      </c>
      <c r="P30" s="364">
        <f>P16+P24</f>
        <v>145300.06454241218</v>
      </c>
      <c r="Q30" s="364">
        <f>Q16+Q24</f>
        <v>156966.38438831395</v>
      </c>
      <c r="R30" s="364">
        <f>R16+R24</f>
        <v>169842.20736098944</v>
      </c>
      <c r="S30" s="364">
        <f>S16+S24</f>
        <v>184101.26347388889</v>
      </c>
      <c r="T30" s="364">
        <f>T16+T24</f>
        <v>199963.65398515805</v>
      </c>
      <c r="U30" s="364">
        <f>U16+U24</f>
        <v>217716.22170125536</v>
      </c>
      <c r="V30" s="364">
        <f>V16+V24</f>
        <v>237743.74758446854</v>
      </c>
      <c r="W30" s="364">
        <f>W16+W24</f>
        <v>260577.0713561188</v>
      </c>
      <c r="X30" s="364">
        <f>X16+X24</f>
        <v>285874.34625565202</v>
      </c>
      <c r="Y30" s="364">
        <f>Y16+Y24</f>
        <v>310731.71276918839</v>
      </c>
      <c r="Z30" s="364">
        <f>Z16+Z24</f>
        <v>338311.06898692029</v>
      </c>
      <c r="AA30" s="364">
        <f>AA16+AA24</f>
        <v>368986.6932018653</v>
      </c>
      <c r="AB30" s="364">
        <f>AB16+AB24</f>
        <v>403202.97568889888</v>
      </c>
      <c r="AC30" s="364">
        <f>AC16+AC24</f>
        <v>441491.50554225035</v>
      </c>
    </row>
    <row r="31" spans="4:29" x14ac:dyDescent="0.2">
      <c r="D31" s="3" t="s">
        <v>314</v>
      </c>
      <c r="E31" s="364">
        <f>E17</f>
        <v>431.8</v>
      </c>
      <c r="F31" s="364">
        <f>F17</f>
        <v>431.8</v>
      </c>
      <c r="G31" s="364">
        <f>G17</f>
        <v>431.8</v>
      </c>
      <c r="H31" s="364">
        <f>H17</f>
        <v>431.8</v>
      </c>
      <c r="I31" s="364">
        <f>I17</f>
        <v>431.8</v>
      </c>
      <c r="J31" s="364">
        <f>J17</f>
        <v>431.8</v>
      </c>
      <c r="K31" s="364">
        <f>K17</f>
        <v>431.8</v>
      </c>
      <c r="L31" s="364">
        <f>L17</f>
        <v>431.8</v>
      </c>
      <c r="M31" s="364">
        <f>M17</f>
        <v>431.8</v>
      </c>
      <c r="N31" s="364">
        <f>N17</f>
        <v>431.8</v>
      </c>
      <c r="O31" s="364">
        <f>O17</f>
        <v>431.8</v>
      </c>
      <c r="P31" s="364">
        <f>P17</f>
        <v>431.8</v>
      </c>
      <c r="Q31" s="364">
        <f>Q17</f>
        <v>431.8</v>
      </c>
      <c r="R31" s="364">
        <f>R17</f>
        <v>431.8</v>
      </c>
      <c r="S31" s="364">
        <f>S17</f>
        <v>431.8</v>
      </c>
      <c r="T31" s="364">
        <f>T17</f>
        <v>431.8</v>
      </c>
      <c r="U31" s="364">
        <f>U17</f>
        <v>431.8</v>
      </c>
      <c r="V31" s="364">
        <f>V17</f>
        <v>431.8</v>
      </c>
      <c r="W31" s="364">
        <f>W17</f>
        <v>431.8</v>
      </c>
      <c r="X31" s="364">
        <f>X17</f>
        <v>431.8</v>
      </c>
      <c r="Y31" s="364">
        <f>Y17</f>
        <v>431.8</v>
      </c>
      <c r="Z31" s="364">
        <f>Z17</f>
        <v>431.8</v>
      </c>
      <c r="AA31" s="364">
        <f>AA17</f>
        <v>431.8</v>
      </c>
      <c r="AB31" s="364">
        <f>AB17</f>
        <v>431.8</v>
      </c>
      <c r="AC31" s="364">
        <f>AC17</f>
        <v>431.8</v>
      </c>
    </row>
    <row r="32" spans="4:29" x14ac:dyDescent="0.2">
      <c r="D32" s="3" t="s">
        <v>315</v>
      </c>
      <c r="E32" s="364">
        <f t="shared" ref="E32:AC32" si="2">E21</f>
        <v>128.90993836617474</v>
      </c>
      <c r="F32" s="364">
        <f t="shared" si="2"/>
        <v>139.2879959214024</v>
      </c>
      <c r="G32" s="364">
        <f t="shared" si="2"/>
        <v>150.59997372391589</v>
      </c>
      <c r="H32" s="364">
        <f t="shared" si="2"/>
        <v>162.97014449826773</v>
      </c>
      <c r="I32" s="364">
        <f t="shared" si="2"/>
        <v>176.74207433606776</v>
      </c>
      <c r="J32" s="364">
        <f t="shared" si="2"/>
        <v>191.81286131310335</v>
      </c>
      <c r="K32" s="364">
        <f t="shared" si="2"/>
        <v>208.43503701314901</v>
      </c>
      <c r="L32" s="364">
        <f t="shared" si="2"/>
        <v>228.02912241897809</v>
      </c>
      <c r="M32" s="364">
        <f t="shared" si="2"/>
        <v>250.42962928725814</v>
      </c>
      <c r="N32" s="364">
        <f t="shared" si="2"/>
        <v>276.07078096842378</v>
      </c>
      <c r="O32" s="364">
        <f t="shared" si="2"/>
        <v>305.86490171871787</v>
      </c>
      <c r="P32" s="364">
        <f t="shared" si="2"/>
        <v>341.48639098028553</v>
      </c>
      <c r="Q32" s="364">
        <f t="shared" si="2"/>
        <v>384.89492780842994</v>
      </c>
      <c r="R32" s="364">
        <f t="shared" si="2"/>
        <v>438.96278626548548</v>
      </c>
      <c r="S32" s="364">
        <f t="shared" si="2"/>
        <v>508.28386280877169</v>
      </c>
      <c r="T32" s="364">
        <f t="shared" si="2"/>
        <v>599.89160358173331</v>
      </c>
      <c r="U32" s="364">
        <f t="shared" si="2"/>
        <v>724.63123063755438</v>
      </c>
      <c r="V32" s="364">
        <f t="shared" si="2"/>
        <v>899.31888827628609</v>
      </c>
      <c r="W32" s="364">
        <f t="shared" si="2"/>
        <v>1150.1430339570124</v>
      </c>
      <c r="X32" s="364">
        <f t="shared" si="2"/>
        <v>1434.7454562384755</v>
      </c>
      <c r="Y32" s="364">
        <f t="shared" si="2"/>
        <v>1513.1522413397793</v>
      </c>
      <c r="Z32" s="364">
        <f t="shared" si="2"/>
        <v>1604.4572369928228</v>
      </c>
      <c r="AA32" s="364">
        <f t="shared" si="2"/>
        <v>1711.8713947134383</v>
      </c>
      <c r="AB32" s="364">
        <f t="shared" si="2"/>
        <v>1839.655367801528</v>
      </c>
      <c r="AC32" s="364">
        <f t="shared" si="2"/>
        <v>1993.5087774314363</v>
      </c>
    </row>
    <row r="33" spans="2:30" x14ac:dyDescent="0.2">
      <c r="D33" s="362" t="s">
        <v>269</v>
      </c>
      <c r="E33" s="361">
        <f>SUM(E28:E32)</f>
        <v>407147.95427036582</v>
      </c>
      <c r="F33" s="361">
        <f>SUM(F28:F32)</f>
        <v>421818.96872475813</v>
      </c>
      <c r="G33" s="361">
        <f>SUM(G28:G32)</f>
        <v>438837.65508402442</v>
      </c>
      <c r="H33" s="361">
        <f>SUM(H28:H32)</f>
        <v>458521.26752532093</v>
      </c>
      <c r="I33" s="361">
        <f>SUM(I28:I32)</f>
        <v>478599.91674362944</v>
      </c>
      <c r="J33" s="361">
        <f>SUM(J28:J32)</f>
        <v>501437.53653910913</v>
      </c>
      <c r="K33" s="361">
        <f>SUM(K28:K32)</f>
        <v>528469.73060846352</v>
      </c>
      <c r="L33" s="361">
        <f>SUM(L28:L32)</f>
        <v>558598.46670770086</v>
      </c>
      <c r="M33" s="361">
        <f>SUM(M28:M32)</f>
        <v>585333.16115538252</v>
      </c>
      <c r="N33" s="361">
        <f>SUM(N28:N32)</f>
        <v>610260.20012418414</v>
      </c>
      <c r="O33" s="361">
        <f>SUM(O28:O32)</f>
        <v>637746.19316871604</v>
      </c>
      <c r="P33" s="361">
        <f>SUM(P28:P32)</f>
        <v>668119.35216309142</v>
      </c>
      <c r="Q33" s="361">
        <f>SUM(Q28:Q32)</f>
        <v>701761.73965688352</v>
      </c>
      <c r="R33" s="361">
        <f>SUM(R28:R32)</f>
        <v>739130.17344341276</v>
      </c>
      <c r="S33" s="361">
        <f>SUM(S28:S32)</f>
        <v>780783.40536494053</v>
      </c>
      <c r="T33" s="361">
        <f>SUM(T28:T32)</f>
        <v>827412.83533074043</v>
      </c>
      <c r="U33" s="361">
        <f>SUM(U28:U32)</f>
        <v>879889.85498877161</v>
      </c>
      <c r="V33" s="361">
        <f>SUM(V28:V32)</f>
        <v>939334.62910417316</v>
      </c>
      <c r="W33" s="361">
        <f>SUM(W28:W32)</f>
        <v>1007217.2875619661</v>
      </c>
      <c r="X33" s="361">
        <f>SUM(X28:X32)</f>
        <v>1083740.8343737689</v>
      </c>
      <c r="Y33" s="361">
        <f>SUM(Y28:Y32)</f>
        <v>1165148.2851139109</v>
      </c>
      <c r="Z33" s="361">
        <f>SUM(Z28:Z32)</f>
        <v>1257719.8561112578</v>
      </c>
      <c r="AA33" s="361">
        <f>SUM(AA28:AA32)</f>
        <v>1363522.7175050625</v>
      </c>
      <c r="AB33" s="361">
        <f>SUM(AB28:AB32)</f>
        <v>1485111.4953923509</v>
      </c>
      <c r="AC33" s="361">
        <f>SUM(AC28:AC32)</f>
        <v>1625659.2692362515</v>
      </c>
    </row>
    <row r="36" spans="2:30" s="357" customFormat="1" x14ac:dyDescent="0.2">
      <c r="B36" s="349" t="s">
        <v>317</v>
      </c>
    </row>
    <row r="38" spans="2:30" x14ac:dyDescent="0.2">
      <c r="E38" s="352" t="s">
        <v>19</v>
      </c>
      <c r="F38" s="352" t="str">
        <f t="shared" ref="F38:AC38" si="3">LEFT(E38,4)+1&amp;"-"&amp;RIGHT(E38,2)+1</f>
        <v>2027-28</v>
      </c>
      <c r="G38" s="352" t="str">
        <f t="shared" si="3"/>
        <v>2028-29</v>
      </c>
      <c r="H38" s="352" t="str">
        <f t="shared" si="3"/>
        <v>2029-30</v>
      </c>
      <c r="I38" s="352" t="str">
        <f t="shared" si="3"/>
        <v>2030-31</v>
      </c>
      <c r="J38" s="352" t="str">
        <f t="shared" si="3"/>
        <v>2031-32</v>
      </c>
      <c r="K38" s="352" t="str">
        <f t="shared" si="3"/>
        <v>2032-33</v>
      </c>
      <c r="L38" s="352" t="str">
        <f t="shared" si="3"/>
        <v>2033-34</v>
      </c>
      <c r="M38" s="352" t="str">
        <f t="shared" si="3"/>
        <v>2034-35</v>
      </c>
      <c r="N38" s="352" t="str">
        <f t="shared" si="3"/>
        <v>2035-36</v>
      </c>
      <c r="O38" s="352" t="str">
        <f t="shared" si="3"/>
        <v>2036-37</v>
      </c>
      <c r="P38" s="352" t="str">
        <f t="shared" si="3"/>
        <v>2037-38</v>
      </c>
      <c r="Q38" s="352" t="str">
        <f t="shared" si="3"/>
        <v>2038-39</v>
      </c>
      <c r="R38" s="352" t="str">
        <f t="shared" si="3"/>
        <v>2039-40</v>
      </c>
      <c r="S38" s="352" t="str">
        <f t="shared" si="3"/>
        <v>2040-41</v>
      </c>
      <c r="T38" s="352" t="str">
        <f t="shared" si="3"/>
        <v>2041-42</v>
      </c>
      <c r="U38" s="352" t="str">
        <f t="shared" si="3"/>
        <v>2042-43</v>
      </c>
      <c r="V38" s="352" t="str">
        <f t="shared" si="3"/>
        <v>2043-44</v>
      </c>
      <c r="W38" s="352" t="str">
        <f t="shared" si="3"/>
        <v>2044-45</v>
      </c>
      <c r="X38" s="352" t="str">
        <f t="shared" si="3"/>
        <v>2045-46</v>
      </c>
      <c r="Y38" s="352" t="str">
        <f t="shared" si="3"/>
        <v>2046-47</v>
      </c>
      <c r="Z38" s="352" t="str">
        <f t="shared" si="3"/>
        <v>2047-48</v>
      </c>
      <c r="AA38" s="352" t="str">
        <f t="shared" si="3"/>
        <v>2048-49</v>
      </c>
      <c r="AB38" s="352" t="str">
        <f t="shared" si="3"/>
        <v>2049-50</v>
      </c>
      <c r="AC38" s="352" t="str">
        <f t="shared" si="3"/>
        <v>2050-51</v>
      </c>
    </row>
    <row r="39" spans="2:30" x14ac:dyDescent="0.2">
      <c r="D39" s="3" t="s">
        <v>259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2:30" x14ac:dyDescent="0.2">
      <c r="D40" s="1" t="s">
        <v>260</v>
      </c>
      <c r="E40" s="381">
        <f>E14</f>
        <v>250206.38362785516</v>
      </c>
      <c r="F40" s="381">
        <f t="shared" ref="F40:F43" si="4">F14</f>
        <v>253193.41012111335</v>
      </c>
      <c r="G40" s="381">
        <f>'SWBD risks'!H39</f>
        <v>30121.627494946566</v>
      </c>
      <c r="H40" s="381">
        <f>'SWBD risks'!I39</f>
        <v>30792.751827581171</v>
      </c>
      <c r="I40" s="381">
        <f>'SWBD risks'!J39</f>
        <v>31316.542169193945</v>
      </c>
      <c r="J40" s="381">
        <f>'SWBD risks'!K39</f>
        <v>31988.848041815163</v>
      </c>
      <c r="K40" s="381">
        <f>'SWBD risks'!L39</f>
        <v>32958.855931789236</v>
      </c>
      <c r="L40" s="381">
        <f>'SWBD risks'!M39</f>
        <v>34074.207897362117</v>
      </c>
      <c r="M40" s="381">
        <f>'SWBD risks'!N39</f>
        <v>34552.783125829745</v>
      </c>
      <c r="N40" s="381">
        <f>'SWBD risks'!O39</f>
        <v>34552.783125829745</v>
      </c>
      <c r="O40" s="381">
        <f>'SWBD risks'!P39</f>
        <v>34552.783125829745</v>
      </c>
      <c r="P40" s="381">
        <f>'SWBD risks'!Q39</f>
        <v>34552.783125829745</v>
      </c>
      <c r="Q40" s="381">
        <f>'SWBD risks'!R39</f>
        <v>34552.783125829745</v>
      </c>
      <c r="R40" s="381">
        <f>'SWBD risks'!S39</f>
        <v>34552.783125829745</v>
      </c>
      <c r="S40" s="381">
        <f>'SWBD risks'!T39</f>
        <v>34552.783125829745</v>
      </c>
      <c r="T40" s="381">
        <f>'SWBD risks'!U39</f>
        <v>34552.783125829745</v>
      </c>
      <c r="U40" s="381">
        <f>'SWBD risks'!V39</f>
        <v>34552.783125829745</v>
      </c>
      <c r="V40" s="381">
        <f>'SWBD risks'!W39</f>
        <v>34552.783125829745</v>
      </c>
      <c r="W40" s="381">
        <f>'SWBD risks'!X39</f>
        <v>34552.783125829745</v>
      </c>
      <c r="X40" s="381">
        <f>'SWBD risks'!Y39</f>
        <v>34552.783125829745</v>
      </c>
      <c r="Y40" s="381">
        <f>'SWBD risks'!Z39</f>
        <v>34552.783125829745</v>
      </c>
      <c r="Z40" s="381">
        <f>'SWBD risks'!AA39</f>
        <v>34552.783125829745</v>
      </c>
      <c r="AA40" s="381">
        <f>'SWBD risks'!AB39</f>
        <v>34552.783125829745</v>
      </c>
      <c r="AB40" s="381">
        <f>'SWBD risks'!AC39</f>
        <v>34552.783125829745</v>
      </c>
      <c r="AC40" s="381">
        <f>'SWBD risks'!AD39</f>
        <v>34552.783125829745</v>
      </c>
    </row>
    <row r="41" spans="2:30" x14ac:dyDescent="0.2">
      <c r="D41" s="1" t="s">
        <v>261</v>
      </c>
      <c r="E41" s="381">
        <f t="shared" ref="E41:E43" si="5">E15</f>
        <v>301.7129754450001</v>
      </c>
      <c r="F41" s="381">
        <f t="shared" si="4"/>
        <v>301.7129754450001</v>
      </c>
      <c r="G41" s="381">
        <f>'SWBD risks'!H40</f>
        <v>35.495644170000006</v>
      </c>
      <c r="H41" s="381">
        <f>'SWBD risks'!I40</f>
        <v>35.495644169999998</v>
      </c>
      <c r="I41" s="381">
        <f>'SWBD risks'!J40</f>
        <v>35.495644169999998</v>
      </c>
      <c r="J41" s="381">
        <f>'SWBD risks'!K40</f>
        <v>35.495644169999998</v>
      </c>
      <c r="K41" s="381">
        <f>'SWBD risks'!L40</f>
        <v>35.495644169999998</v>
      </c>
      <c r="L41" s="381">
        <f>'SWBD risks'!M40</f>
        <v>35.495644169999998</v>
      </c>
      <c r="M41" s="381">
        <f>'SWBD risks'!N40</f>
        <v>35.495644169999998</v>
      </c>
      <c r="N41" s="381">
        <f>'SWBD risks'!O40</f>
        <v>35.495644169999998</v>
      </c>
      <c r="O41" s="381">
        <f>'SWBD risks'!P40</f>
        <v>35.495644169999998</v>
      </c>
      <c r="P41" s="381">
        <f>'SWBD risks'!Q40</f>
        <v>35.495644169999998</v>
      </c>
      <c r="Q41" s="381">
        <f>'SWBD risks'!R40</f>
        <v>35.495644169999998</v>
      </c>
      <c r="R41" s="381">
        <f>'SWBD risks'!S40</f>
        <v>35.495644169999998</v>
      </c>
      <c r="S41" s="381">
        <f>'SWBD risks'!T40</f>
        <v>35.495644169999998</v>
      </c>
      <c r="T41" s="381">
        <f>'SWBD risks'!U40</f>
        <v>35.495644169999998</v>
      </c>
      <c r="U41" s="381">
        <f>'SWBD risks'!V40</f>
        <v>35.495644169999998</v>
      </c>
      <c r="V41" s="381">
        <f>'SWBD risks'!W40</f>
        <v>35.495644169999998</v>
      </c>
      <c r="W41" s="381">
        <f>'SWBD risks'!X40</f>
        <v>35.495644169999998</v>
      </c>
      <c r="X41" s="381">
        <f>'SWBD risks'!Y40</f>
        <v>35.495644169999998</v>
      </c>
      <c r="Y41" s="381">
        <f>'SWBD risks'!Z40</f>
        <v>35.495644169999998</v>
      </c>
      <c r="Z41" s="381">
        <f>'SWBD risks'!AA40</f>
        <v>35.495644169999998</v>
      </c>
      <c r="AA41" s="381">
        <f>'SWBD risks'!AB40</f>
        <v>35.495644169999998</v>
      </c>
      <c r="AB41" s="381">
        <f>'SWBD risks'!AC40</f>
        <v>35.495644169999998</v>
      </c>
      <c r="AC41" s="381">
        <f>'SWBD risks'!AD40</f>
        <v>35.495644169999998</v>
      </c>
    </row>
    <row r="42" spans="2:30" x14ac:dyDescent="0.2">
      <c r="D42" s="1" t="s">
        <v>262</v>
      </c>
      <c r="E42" s="381">
        <f t="shared" si="5"/>
        <v>18025.342910106385</v>
      </c>
      <c r="F42" s="381">
        <f t="shared" si="4"/>
        <v>18025.342910106385</v>
      </c>
      <c r="G42" s="381">
        <f>'SWBD risks'!H41</f>
        <v>2120.6285776595746</v>
      </c>
      <c r="H42" s="381">
        <f>'SWBD risks'!I41</f>
        <v>2120.6285776595741</v>
      </c>
      <c r="I42" s="381">
        <f>'SWBD risks'!J41</f>
        <v>2120.6285776595741</v>
      </c>
      <c r="J42" s="381">
        <f>'SWBD risks'!K41</f>
        <v>2120.6285776595741</v>
      </c>
      <c r="K42" s="381">
        <f>'SWBD risks'!L41</f>
        <v>2120.6285776595741</v>
      </c>
      <c r="L42" s="381">
        <f>'SWBD risks'!M41</f>
        <v>2120.6285776595741</v>
      </c>
      <c r="M42" s="381">
        <f>'SWBD risks'!N41</f>
        <v>2120.6285776595741</v>
      </c>
      <c r="N42" s="381">
        <f>'SWBD risks'!O41</f>
        <v>2120.6285776595741</v>
      </c>
      <c r="O42" s="381">
        <f>'SWBD risks'!P41</f>
        <v>2120.6285776595741</v>
      </c>
      <c r="P42" s="381">
        <f>'SWBD risks'!Q41</f>
        <v>2120.6285776595741</v>
      </c>
      <c r="Q42" s="381">
        <f>'SWBD risks'!R41</f>
        <v>2120.6285776595741</v>
      </c>
      <c r="R42" s="381">
        <f>'SWBD risks'!S41</f>
        <v>2120.6285776595741</v>
      </c>
      <c r="S42" s="381">
        <f>'SWBD risks'!T41</f>
        <v>2120.6285776595741</v>
      </c>
      <c r="T42" s="381">
        <f>'SWBD risks'!U41</f>
        <v>2120.6285776595741</v>
      </c>
      <c r="U42" s="381">
        <f>'SWBD risks'!V41</f>
        <v>2120.6285776595741</v>
      </c>
      <c r="V42" s="381">
        <f>'SWBD risks'!W41</f>
        <v>2120.6285776595741</v>
      </c>
      <c r="W42" s="381">
        <f>'SWBD risks'!X41</f>
        <v>2120.6285776595741</v>
      </c>
      <c r="X42" s="381">
        <f>'SWBD risks'!Y41</f>
        <v>2120.6285776595741</v>
      </c>
      <c r="Y42" s="381">
        <f>'SWBD risks'!Z41</f>
        <v>2120.6285776595741</v>
      </c>
      <c r="Z42" s="381">
        <f>'SWBD risks'!AA41</f>
        <v>2120.6285776595741</v>
      </c>
      <c r="AA42" s="381">
        <f>'SWBD risks'!AB41</f>
        <v>2120.6285776595741</v>
      </c>
      <c r="AB42" s="381">
        <f>'SWBD risks'!AC41</f>
        <v>2120.6285776595741</v>
      </c>
      <c r="AC42" s="381">
        <f>'SWBD risks'!AD41</f>
        <v>2120.6285776595741</v>
      </c>
    </row>
    <row r="43" spans="2:30" x14ac:dyDescent="0.2">
      <c r="D43" s="1" t="s">
        <v>263</v>
      </c>
      <c r="E43" s="381">
        <f t="shared" si="5"/>
        <v>431.8</v>
      </c>
      <c r="F43" s="381">
        <f t="shared" si="4"/>
        <v>431.8</v>
      </c>
      <c r="G43" s="381">
        <f>'SWBD risks'!H42</f>
        <v>50.79999999999999</v>
      </c>
      <c r="H43" s="381">
        <f>'SWBD risks'!I42</f>
        <v>50.79999999999999</v>
      </c>
      <c r="I43" s="381">
        <f>'SWBD risks'!J42</f>
        <v>50.79999999999999</v>
      </c>
      <c r="J43" s="381">
        <f>'SWBD risks'!K42</f>
        <v>50.79999999999999</v>
      </c>
      <c r="K43" s="381">
        <f>'SWBD risks'!L42</f>
        <v>50.79999999999999</v>
      </c>
      <c r="L43" s="381">
        <f>'SWBD risks'!M42</f>
        <v>50.79999999999999</v>
      </c>
      <c r="M43" s="381">
        <f>'SWBD risks'!N42</f>
        <v>50.79999999999999</v>
      </c>
      <c r="N43" s="381">
        <f>'SWBD risks'!O42</f>
        <v>50.79999999999999</v>
      </c>
      <c r="O43" s="381">
        <f>'SWBD risks'!P42</f>
        <v>50.79999999999999</v>
      </c>
      <c r="P43" s="381">
        <f>'SWBD risks'!Q42</f>
        <v>50.79999999999999</v>
      </c>
      <c r="Q43" s="381">
        <f>'SWBD risks'!R42</f>
        <v>50.79999999999999</v>
      </c>
      <c r="R43" s="381">
        <f>'SWBD risks'!S42</f>
        <v>50.79999999999999</v>
      </c>
      <c r="S43" s="381">
        <f>'SWBD risks'!T42</f>
        <v>50.79999999999999</v>
      </c>
      <c r="T43" s="381">
        <f>'SWBD risks'!U42</f>
        <v>50.79999999999999</v>
      </c>
      <c r="U43" s="381">
        <f>'SWBD risks'!V42</f>
        <v>50.79999999999999</v>
      </c>
      <c r="V43" s="381">
        <f>'SWBD risks'!W42</f>
        <v>50.79999999999999</v>
      </c>
      <c r="W43" s="381">
        <f>'SWBD risks'!X42</f>
        <v>50.79999999999999</v>
      </c>
      <c r="X43" s="381">
        <f>'SWBD risks'!Y42</f>
        <v>50.79999999999999</v>
      </c>
      <c r="Y43" s="381">
        <f>'SWBD risks'!Z42</f>
        <v>50.79999999999999</v>
      </c>
      <c r="Z43" s="381">
        <f>'SWBD risks'!AA42</f>
        <v>50.79999999999999</v>
      </c>
      <c r="AA43" s="381">
        <f>'SWBD risks'!AB42</f>
        <v>50.79999999999999</v>
      </c>
      <c r="AB43" s="381">
        <f>'SWBD risks'!AC42</f>
        <v>50.79999999999999</v>
      </c>
      <c r="AC43" s="381">
        <f>'SWBD risks'!AD42</f>
        <v>50.79999999999999</v>
      </c>
    </row>
    <row r="44" spans="2:30" x14ac:dyDescent="0.2">
      <c r="D44" s="362" t="s">
        <v>264</v>
      </c>
      <c r="E44" s="361">
        <f>SUM(E40:E43)</f>
        <v>268965.23951340653</v>
      </c>
      <c r="F44" s="361">
        <f>SUM(F40:F43)</f>
        <v>271952.26600666472</v>
      </c>
      <c r="G44" s="361">
        <f>SUM(G40:G43)</f>
        <v>32328.551716776143</v>
      </c>
      <c r="H44" s="361">
        <f>SUM(H40:H43)</f>
        <v>32999.676049410751</v>
      </c>
      <c r="I44" s="361">
        <f>SUM(I40:I43)</f>
        <v>33523.466391023525</v>
      </c>
      <c r="J44" s="361">
        <f>SUM(J40:J43)</f>
        <v>34195.772263644743</v>
      </c>
      <c r="K44" s="361">
        <f>SUM(K40:K43)</f>
        <v>35165.780153618813</v>
      </c>
      <c r="L44" s="361">
        <f>SUM(L40:L43)</f>
        <v>36281.132119191694</v>
      </c>
      <c r="M44" s="361">
        <f>SUM(M40:M43)</f>
        <v>36759.707347659321</v>
      </c>
      <c r="N44" s="361">
        <f>SUM(N40:N43)</f>
        <v>36759.707347659321</v>
      </c>
      <c r="O44" s="361">
        <f>SUM(O40:O43)</f>
        <v>36759.707347659321</v>
      </c>
      <c r="P44" s="361">
        <f>SUM(P40:P43)</f>
        <v>36759.707347659321</v>
      </c>
      <c r="Q44" s="361">
        <f>SUM(Q40:Q43)</f>
        <v>36759.707347659321</v>
      </c>
      <c r="R44" s="361">
        <f>SUM(R40:R43)</f>
        <v>36759.707347659321</v>
      </c>
      <c r="S44" s="361">
        <f>SUM(S40:S43)</f>
        <v>36759.707347659321</v>
      </c>
      <c r="T44" s="361">
        <f>SUM(T40:T43)</f>
        <v>36759.707347659321</v>
      </c>
      <c r="U44" s="361">
        <f>SUM(U40:U43)</f>
        <v>36759.707347659321</v>
      </c>
      <c r="V44" s="361">
        <f>SUM(V40:V43)</f>
        <v>36759.707347659321</v>
      </c>
      <c r="W44" s="361">
        <f>SUM(W40:W43)</f>
        <v>36759.707347659321</v>
      </c>
      <c r="X44" s="361">
        <f>SUM(X40:X43)</f>
        <v>36759.707347659321</v>
      </c>
      <c r="Y44" s="361">
        <f>SUM(Y40:Y43)</f>
        <v>36759.707347659321</v>
      </c>
      <c r="Z44" s="361">
        <f>SUM(Z40:Z43)</f>
        <v>36759.707347659321</v>
      </c>
      <c r="AA44" s="361">
        <f>SUM(AA40:AA43)</f>
        <v>36759.707347659321</v>
      </c>
      <c r="AB44" s="361">
        <f>SUM(AB40:AB43)</f>
        <v>36759.707347659321</v>
      </c>
      <c r="AC44" s="361">
        <f>SUM(AC40:AC43)</f>
        <v>36759.707347659321</v>
      </c>
    </row>
    <row r="46" spans="2:30" x14ac:dyDescent="0.2">
      <c r="D46" s="3" t="s">
        <v>265</v>
      </c>
    </row>
    <row r="47" spans="2:30" x14ac:dyDescent="0.2">
      <c r="D47" s="1" t="s">
        <v>266</v>
      </c>
      <c r="E47" s="381">
        <v>128.90993836617474</v>
      </c>
      <c r="F47" s="381">
        <v>139.2879959214024</v>
      </c>
      <c r="G47" s="381">
        <v>107.78071789503269</v>
      </c>
      <c r="H47" s="381">
        <v>110.76632567096888</v>
      </c>
      <c r="I47" s="381">
        <v>114.01650603808918</v>
      </c>
      <c r="J47" s="381">
        <v>117.55546201182378</v>
      </c>
      <c r="K47" s="381">
        <v>121.4096567798945</v>
      </c>
      <c r="L47" s="381">
        <v>125.60802777128524</v>
      </c>
      <c r="M47" s="381">
        <v>130.18222120631344</v>
      </c>
      <c r="N47" s="381">
        <v>135.28492831054675</v>
      </c>
      <c r="O47" s="381">
        <v>142.22360776013602</v>
      </c>
      <c r="P47" s="381">
        <v>150.70417005896473</v>
      </c>
      <c r="Q47" s="381">
        <v>161.01386045873846</v>
      </c>
      <c r="R47" s="381">
        <v>173.89615410905424</v>
      </c>
      <c r="S47" s="381">
        <v>190.83040704484642</v>
      </c>
      <c r="T47" s="381">
        <v>213.54968715126793</v>
      </c>
      <c r="U47" s="381">
        <v>244.66138299207273</v>
      </c>
      <c r="V47" s="381">
        <v>288.44782903313296</v>
      </c>
      <c r="W47" s="381">
        <v>351.57367036169387</v>
      </c>
      <c r="X47" s="381">
        <v>457.47559221236804</v>
      </c>
      <c r="Y47" s="381">
        <v>622.16503450621292</v>
      </c>
      <c r="Z47" s="381">
        <v>868.05148844833366</v>
      </c>
      <c r="AA47" s="381">
        <v>1155.8055933544281</v>
      </c>
      <c r="AB47" s="381">
        <v>1249.8672977465706</v>
      </c>
      <c r="AC47" s="381">
        <v>1375.7353156305264</v>
      </c>
      <c r="AD47" s="365"/>
    </row>
    <row r="48" spans="2:30" s="363" customFormat="1" x14ac:dyDescent="0.2">
      <c r="D48" s="1" t="s">
        <v>260</v>
      </c>
      <c r="E48" s="381">
        <v>85878.437090818115</v>
      </c>
      <c r="F48" s="381">
        <v>93121.942085321803</v>
      </c>
      <c r="G48" s="381">
        <v>188.67022898679497</v>
      </c>
      <c r="H48" s="381">
        <v>197.12022884696017</v>
      </c>
      <c r="I48" s="381">
        <v>206.25475956454883</v>
      </c>
      <c r="J48" s="381">
        <v>216.13136310273009</v>
      </c>
      <c r="K48" s="381">
        <v>226.81253792983807</v>
      </c>
      <c r="L48" s="381">
        <v>238.36617346950143</v>
      </c>
      <c r="M48" s="381">
        <v>250.86602314159776</v>
      </c>
      <c r="N48" s="381">
        <v>264.39233431274801</v>
      </c>
      <c r="O48" s="381">
        <v>279.03341443947943</v>
      </c>
      <c r="P48" s="381">
        <v>294.88356062974509</v>
      </c>
      <c r="Q48" s="381">
        <v>312.04584790914078</v>
      </c>
      <c r="R48" s="381">
        <v>330.63273186648314</v>
      </c>
      <c r="S48" s="381">
        <v>350.76677266942909</v>
      </c>
      <c r="T48" s="381">
        <v>372.5817067558911</v>
      </c>
      <c r="U48" s="381">
        <v>396.22371677771332</v>
      </c>
      <c r="V48" s="381">
        <v>421.85297684627642</v>
      </c>
      <c r="W48" s="381">
        <v>449.64559147635919</v>
      </c>
      <c r="X48" s="381">
        <v>494.93039389811207</v>
      </c>
      <c r="Y48" s="381">
        <v>557.60095079308712</v>
      </c>
      <c r="Z48" s="381">
        <v>634.24927762221796</v>
      </c>
      <c r="AA48" s="381">
        <v>729.48415736138043</v>
      </c>
      <c r="AB48" s="381">
        <v>849.54912480379357</v>
      </c>
      <c r="AC48" s="381">
        <v>1003.7178512957862</v>
      </c>
      <c r="AD48" s="366"/>
    </row>
    <row r="49" spans="2:30" x14ac:dyDescent="0.2">
      <c r="D49" s="1" t="s">
        <v>261</v>
      </c>
      <c r="E49" s="381">
        <v>1748.6875967636772</v>
      </c>
      <c r="F49" s="381">
        <v>1892.5787243465124</v>
      </c>
      <c r="G49" s="381">
        <v>802.74984921603277</v>
      </c>
      <c r="H49" s="381">
        <v>826.7563089500004</v>
      </c>
      <c r="I49" s="381">
        <v>852.86864231257414</v>
      </c>
      <c r="J49" s="381">
        <v>881.2777964753999</v>
      </c>
      <c r="K49" s="381">
        <v>912.19241063283221</v>
      </c>
      <c r="L49" s="381">
        <v>945.84047997890104</v>
      </c>
      <c r="M49" s="381">
        <v>982.47117789124081</v>
      </c>
      <c r="N49" s="381">
        <v>1023.1946342714525</v>
      </c>
      <c r="O49" s="381">
        <v>1077.3164782359022</v>
      </c>
      <c r="P49" s="381">
        <v>1142.7817307397186</v>
      </c>
      <c r="Q49" s="381">
        <v>1221.6627808236306</v>
      </c>
      <c r="R49" s="381">
        <v>1319.2719973569629</v>
      </c>
      <c r="S49" s="381">
        <v>1446.1460294467718</v>
      </c>
      <c r="T49" s="381">
        <v>1614.6252879810081</v>
      </c>
      <c r="U49" s="381">
        <v>1843.2574447259856</v>
      </c>
      <c r="V49" s="381">
        <v>2162.4781977038783</v>
      </c>
      <c r="W49" s="381">
        <v>2619.6305066685823</v>
      </c>
      <c r="X49" s="381">
        <v>3381.1943134949743</v>
      </c>
      <c r="Y49" s="354">
        <v>4560.8364395191238</v>
      </c>
      <c r="Z49" s="354">
        <v>6317.595097458603</v>
      </c>
      <c r="AA49" s="354">
        <v>8372.5428622936633</v>
      </c>
      <c r="AB49" s="354">
        <v>9054.5003767871403</v>
      </c>
      <c r="AC49" s="354">
        <v>9963.5723810261188</v>
      </c>
      <c r="AD49" s="365"/>
    </row>
    <row r="50" spans="2:30" x14ac:dyDescent="0.2">
      <c r="D50" s="1" t="s">
        <v>262</v>
      </c>
      <c r="E50" s="381">
        <v>50426.680131011293</v>
      </c>
      <c r="F50" s="381">
        <v>54712.89391250367</v>
      </c>
      <c r="G50" s="381">
        <v>4699.4975990271614</v>
      </c>
      <c r="H50" s="381">
        <v>5020.0559005735049</v>
      </c>
      <c r="I50" s="381">
        <v>5367.1784753198444</v>
      </c>
      <c r="J50" s="381">
        <v>5743.1498416605564</v>
      </c>
      <c r="K50" s="381">
        <v>6150.4559029504371</v>
      </c>
      <c r="L50" s="381">
        <v>6591.8020182264809</v>
      </c>
      <c r="M50" s="381">
        <v>7070.1327165682142</v>
      </c>
      <c r="N50" s="381">
        <v>7590.203432856546</v>
      </c>
      <c r="O50" s="381">
        <v>8172.1717124241823</v>
      </c>
      <c r="P50" s="381">
        <v>8815.4319247182011</v>
      </c>
      <c r="Q50" s="381">
        <v>9527.2971872858816</v>
      </c>
      <c r="R50" s="381">
        <v>10321.382535223764</v>
      </c>
      <c r="S50" s="381">
        <v>11219.137060340574</v>
      </c>
      <c r="T50" s="381">
        <v>12247.924914728723</v>
      </c>
      <c r="U50" s="381">
        <v>13447.469444431681</v>
      </c>
      <c r="V50" s="381">
        <v>14878.769179241328</v>
      </c>
      <c r="W50" s="381">
        <v>16634.320356548862</v>
      </c>
      <c r="X50" s="381">
        <v>18952.519615736586</v>
      </c>
      <c r="Y50" s="354">
        <v>22050.367963781388</v>
      </c>
      <c r="Z50" s="354">
        <v>26245.118007839101</v>
      </c>
      <c r="AA50" s="354">
        <v>31003.424328477475</v>
      </c>
      <c r="AB50" s="354">
        <v>33206.04166081181</v>
      </c>
      <c r="AC50" s="354">
        <v>35772.89904973239</v>
      </c>
      <c r="AD50" s="365"/>
    </row>
    <row r="51" spans="2:30" x14ac:dyDescent="0.2">
      <c r="D51" s="362" t="s">
        <v>267</v>
      </c>
      <c r="E51" s="361">
        <f t="shared" ref="E51:AC51" si="6">SUM(E47:E50)</f>
        <v>138182.71475695926</v>
      </c>
      <c r="F51" s="361">
        <f t="shared" si="6"/>
        <v>149866.70271809341</v>
      </c>
      <c r="G51" s="361">
        <f t="shared" si="6"/>
        <v>5798.6983951250222</v>
      </c>
      <c r="H51" s="361">
        <f t="shared" si="6"/>
        <v>6154.6987640414345</v>
      </c>
      <c r="I51" s="361">
        <f t="shared" si="6"/>
        <v>6540.3183832350569</v>
      </c>
      <c r="J51" s="361">
        <f t="shared" si="6"/>
        <v>6958.1144632505102</v>
      </c>
      <c r="K51" s="361">
        <f t="shared" si="6"/>
        <v>7410.8705082930019</v>
      </c>
      <c r="L51" s="361">
        <f t="shared" si="6"/>
        <v>7901.6166994461692</v>
      </c>
      <c r="M51" s="361">
        <f t="shared" si="6"/>
        <v>8433.652138807367</v>
      </c>
      <c r="N51" s="361">
        <f t="shared" si="6"/>
        <v>9013.0753297512929</v>
      </c>
      <c r="O51" s="361">
        <f t="shared" si="6"/>
        <v>9670.7452128596997</v>
      </c>
      <c r="P51" s="361">
        <f t="shared" si="6"/>
        <v>10403.80138614663</v>
      </c>
      <c r="Q51" s="361">
        <f t="shared" si="6"/>
        <v>11222.019676477392</v>
      </c>
      <c r="R51" s="361">
        <f t="shared" si="6"/>
        <v>12145.183418556264</v>
      </c>
      <c r="S51" s="361">
        <f t="shared" si="6"/>
        <v>13206.88026950162</v>
      </c>
      <c r="T51" s="361">
        <f t="shared" si="6"/>
        <v>14448.681596616891</v>
      </c>
      <c r="U51" s="361">
        <f t="shared" si="6"/>
        <v>15931.611988927452</v>
      </c>
      <c r="V51" s="361">
        <f t="shared" si="6"/>
        <v>17751.548182824616</v>
      </c>
      <c r="W51" s="361">
        <f t="shared" si="6"/>
        <v>20055.170125055498</v>
      </c>
      <c r="X51" s="361">
        <f t="shared" si="6"/>
        <v>23286.119915342038</v>
      </c>
      <c r="Y51" s="361">
        <f t="shared" si="6"/>
        <v>27790.97038859981</v>
      </c>
      <c r="Z51" s="361">
        <f t="shared" si="6"/>
        <v>34065.013871368254</v>
      </c>
      <c r="AA51" s="361">
        <f t="shared" si="6"/>
        <v>41261.25694148695</v>
      </c>
      <c r="AB51" s="361">
        <f t="shared" si="6"/>
        <v>44359.958460149312</v>
      </c>
      <c r="AC51" s="361">
        <f t="shared" si="6"/>
        <v>48115.924597684818</v>
      </c>
    </row>
    <row r="53" spans="2:30" x14ac:dyDescent="0.2">
      <c r="D53" s="3" t="s">
        <v>268</v>
      </c>
    </row>
    <row r="54" spans="2:30" x14ac:dyDescent="0.2">
      <c r="D54" s="3" t="s">
        <v>260</v>
      </c>
      <c r="E54" s="364">
        <f>E40+E48</f>
        <v>336084.82071867329</v>
      </c>
      <c r="F54" s="364">
        <f>F40+F48</f>
        <v>346315.35220643517</v>
      </c>
      <c r="G54" s="364">
        <f>G40+G48</f>
        <v>30310.29772393336</v>
      </c>
      <c r="H54" s="364">
        <f>H40+H48</f>
        <v>30989.872056428132</v>
      </c>
      <c r="I54" s="364">
        <f>I40+I48</f>
        <v>31522.796928758493</v>
      </c>
      <c r="J54" s="364">
        <f>J40+J48</f>
        <v>32204.979404917893</v>
      </c>
      <c r="K54" s="364">
        <f>K40+K48</f>
        <v>33185.668469719072</v>
      </c>
      <c r="L54" s="364">
        <f>L40+L48</f>
        <v>34312.574070831615</v>
      </c>
      <c r="M54" s="364">
        <f>M40+M48</f>
        <v>34803.649148971344</v>
      </c>
      <c r="N54" s="364">
        <f>N40+N48</f>
        <v>34817.175460142491</v>
      </c>
      <c r="O54" s="364">
        <f>O40+O48</f>
        <v>34831.816540269225</v>
      </c>
      <c r="P54" s="364">
        <f>P40+P48</f>
        <v>34847.666686459488</v>
      </c>
      <c r="Q54" s="364">
        <f>Q40+Q48</f>
        <v>34864.828973738884</v>
      </c>
      <c r="R54" s="364">
        <f>R40+R48</f>
        <v>34883.415857696229</v>
      </c>
      <c r="S54" s="364">
        <f>S40+S48</f>
        <v>34903.549898499172</v>
      </c>
      <c r="T54" s="364">
        <f>T40+T48</f>
        <v>34925.364832585634</v>
      </c>
      <c r="U54" s="364">
        <f>U40+U48</f>
        <v>34949.006842607458</v>
      </c>
      <c r="V54" s="364">
        <f>V40+V48</f>
        <v>34974.636102676021</v>
      </c>
      <c r="W54" s="364">
        <f>W40+W48</f>
        <v>35002.428717306102</v>
      </c>
      <c r="X54" s="364">
        <f>X40+X48</f>
        <v>35047.713519727855</v>
      </c>
      <c r="Y54" s="364">
        <f>Y40+Y48</f>
        <v>35110.384076622831</v>
      </c>
      <c r="Z54" s="364">
        <f>Z40+Z48</f>
        <v>35187.032403451965</v>
      </c>
      <c r="AA54" s="364">
        <f>AA40+AA48</f>
        <v>35282.267283191126</v>
      </c>
      <c r="AB54" s="364">
        <f>AB40+AB48</f>
        <v>35402.332250633539</v>
      </c>
      <c r="AC54" s="364">
        <f>AC40+AC48</f>
        <v>35556.500977125528</v>
      </c>
    </row>
    <row r="55" spans="2:30" x14ac:dyDescent="0.2">
      <c r="D55" s="3" t="s">
        <v>313</v>
      </c>
      <c r="E55" s="364">
        <f>E41+E49</f>
        <v>2050.4005722086772</v>
      </c>
      <c r="F55" s="364">
        <f>F41+F49</f>
        <v>2194.2916997915127</v>
      </c>
      <c r="G55" s="364">
        <f>G41+G49</f>
        <v>838.24549338603276</v>
      </c>
      <c r="H55" s="364">
        <f>H41+H49</f>
        <v>862.25195312000039</v>
      </c>
      <c r="I55" s="364">
        <f>I41+I49</f>
        <v>888.36428648257413</v>
      </c>
      <c r="J55" s="364">
        <f>J41+J49</f>
        <v>916.77344064539989</v>
      </c>
      <c r="K55" s="364">
        <f>K41+K49</f>
        <v>947.6880548028322</v>
      </c>
      <c r="L55" s="364">
        <f>L41+L49</f>
        <v>981.33612414890104</v>
      </c>
      <c r="M55" s="364">
        <f>M41+M49</f>
        <v>1017.9668220612408</v>
      </c>
      <c r="N55" s="364">
        <f>N41+N49</f>
        <v>1058.6902784414526</v>
      </c>
      <c r="O55" s="364">
        <f>O41+O49</f>
        <v>1112.8121224059023</v>
      </c>
      <c r="P55" s="364">
        <f>P41+P49</f>
        <v>1178.2773749097187</v>
      </c>
      <c r="Q55" s="364">
        <f>Q41+Q49</f>
        <v>1257.1584249936307</v>
      </c>
      <c r="R55" s="364">
        <f>R41+R49</f>
        <v>1354.767641526963</v>
      </c>
      <c r="S55" s="364">
        <f>S41+S49</f>
        <v>1481.6416736167719</v>
      </c>
      <c r="T55" s="364">
        <f>T41+T49</f>
        <v>1650.1209321510082</v>
      </c>
      <c r="U55" s="364">
        <f>U41+U49</f>
        <v>1878.7530888959857</v>
      </c>
      <c r="V55" s="364">
        <f>V41+V49</f>
        <v>2197.9738418738784</v>
      </c>
      <c r="W55" s="364">
        <f>W41+W49</f>
        <v>2655.1261508385824</v>
      </c>
      <c r="X55" s="364">
        <f>X41+X49</f>
        <v>3416.6899576649744</v>
      </c>
      <c r="Y55" s="364">
        <f>Y41+Y49</f>
        <v>4596.3320836891235</v>
      </c>
      <c r="Z55" s="364">
        <f>Z41+Z49</f>
        <v>6353.0907416286027</v>
      </c>
      <c r="AA55" s="364">
        <f>AA41+AA49</f>
        <v>8408.038506463663</v>
      </c>
      <c r="AB55" s="364">
        <f>AB41+AB49</f>
        <v>9089.99602095714</v>
      </c>
      <c r="AC55" s="364">
        <f>AC41+AC49</f>
        <v>9999.0680251961185</v>
      </c>
    </row>
    <row r="56" spans="2:30" x14ac:dyDescent="0.2">
      <c r="D56" s="3" t="s">
        <v>108</v>
      </c>
      <c r="E56" s="364">
        <f>E42+E50</f>
        <v>68452.023041117674</v>
      </c>
      <c r="F56" s="364">
        <f>F42+F50</f>
        <v>72738.236822610052</v>
      </c>
      <c r="G56" s="364">
        <f>G42+G50</f>
        <v>6820.1261766867356</v>
      </c>
      <c r="H56" s="364">
        <f>H42+H50</f>
        <v>7140.6844782330791</v>
      </c>
      <c r="I56" s="364">
        <f>I42+I50</f>
        <v>7487.8070529794186</v>
      </c>
      <c r="J56" s="364">
        <f>J42+J50</f>
        <v>7863.7784193201305</v>
      </c>
      <c r="K56" s="364">
        <f>K42+K50</f>
        <v>8271.0844806100104</v>
      </c>
      <c r="L56" s="364">
        <f>L42+L50</f>
        <v>8712.430595886055</v>
      </c>
      <c r="M56" s="364">
        <f>M42+M50</f>
        <v>9190.7612942277883</v>
      </c>
      <c r="N56" s="364">
        <f>N42+N50</f>
        <v>9710.8320105161201</v>
      </c>
      <c r="O56" s="364">
        <f>O42+O50</f>
        <v>10292.800290083756</v>
      </c>
      <c r="P56" s="364">
        <f>P42+P50</f>
        <v>10936.060502377775</v>
      </c>
      <c r="Q56" s="364">
        <f>Q42+Q50</f>
        <v>11647.925764945456</v>
      </c>
      <c r="R56" s="364">
        <f>R42+R50</f>
        <v>12442.011112883338</v>
      </c>
      <c r="S56" s="364">
        <f>S42+S50</f>
        <v>13339.765638000148</v>
      </c>
      <c r="T56" s="364">
        <f>T42+T50</f>
        <v>14368.553492388297</v>
      </c>
      <c r="U56" s="364">
        <f>U42+U50</f>
        <v>15568.098022091255</v>
      </c>
      <c r="V56" s="364">
        <f>V42+V50</f>
        <v>16999.3977569009</v>
      </c>
      <c r="W56" s="364">
        <f>W42+W50</f>
        <v>18754.948934208434</v>
      </c>
      <c r="X56" s="364">
        <f>X42+X50</f>
        <v>21073.148193396162</v>
      </c>
      <c r="Y56" s="364">
        <f>Y42+Y50</f>
        <v>24170.99654144096</v>
      </c>
      <c r="Z56" s="364">
        <f>Z42+Z50</f>
        <v>28365.746585498673</v>
      </c>
      <c r="AA56" s="364">
        <f>AA42+AA50</f>
        <v>33124.052906137047</v>
      </c>
      <c r="AB56" s="364">
        <f>AB42+AB50</f>
        <v>35326.670238471386</v>
      </c>
      <c r="AC56" s="364">
        <f>AC42+AC50</f>
        <v>37893.527627391966</v>
      </c>
    </row>
    <row r="57" spans="2:30" x14ac:dyDescent="0.2">
      <c r="D57" s="3" t="s">
        <v>314</v>
      </c>
      <c r="E57" s="364">
        <f>E43</f>
        <v>431.8</v>
      </c>
      <c r="F57" s="364">
        <f>F43</f>
        <v>431.8</v>
      </c>
      <c r="G57" s="364">
        <f>G43</f>
        <v>50.79999999999999</v>
      </c>
      <c r="H57" s="364">
        <f>H43</f>
        <v>50.79999999999999</v>
      </c>
      <c r="I57" s="364">
        <f>I43</f>
        <v>50.79999999999999</v>
      </c>
      <c r="J57" s="364">
        <f>J43</f>
        <v>50.79999999999999</v>
      </c>
      <c r="K57" s="364">
        <f>K43</f>
        <v>50.79999999999999</v>
      </c>
      <c r="L57" s="364">
        <f>L43</f>
        <v>50.79999999999999</v>
      </c>
      <c r="M57" s="364">
        <f>M43</f>
        <v>50.79999999999999</v>
      </c>
      <c r="N57" s="364">
        <f>N43</f>
        <v>50.79999999999999</v>
      </c>
      <c r="O57" s="364">
        <f>O43</f>
        <v>50.79999999999999</v>
      </c>
      <c r="P57" s="364">
        <f>P43</f>
        <v>50.79999999999999</v>
      </c>
      <c r="Q57" s="364">
        <f>Q43</f>
        <v>50.79999999999999</v>
      </c>
      <c r="R57" s="364">
        <f>R43</f>
        <v>50.79999999999999</v>
      </c>
      <c r="S57" s="364">
        <f>S43</f>
        <v>50.79999999999999</v>
      </c>
      <c r="T57" s="364">
        <f>T43</f>
        <v>50.79999999999999</v>
      </c>
      <c r="U57" s="364">
        <f>U43</f>
        <v>50.79999999999999</v>
      </c>
      <c r="V57" s="364">
        <f>V43</f>
        <v>50.79999999999999</v>
      </c>
      <c r="W57" s="364">
        <f>W43</f>
        <v>50.79999999999999</v>
      </c>
      <c r="X57" s="364">
        <f>X43</f>
        <v>50.79999999999999</v>
      </c>
      <c r="Y57" s="364">
        <f>Y43</f>
        <v>50.79999999999999</v>
      </c>
      <c r="Z57" s="364">
        <f>Z43</f>
        <v>50.79999999999999</v>
      </c>
      <c r="AA57" s="364">
        <f>AA43</f>
        <v>50.79999999999999</v>
      </c>
      <c r="AB57" s="364">
        <f>AB43</f>
        <v>50.79999999999999</v>
      </c>
      <c r="AC57" s="364">
        <f>AC43</f>
        <v>50.79999999999999</v>
      </c>
    </row>
    <row r="58" spans="2:30" x14ac:dyDescent="0.2">
      <c r="D58" s="3" t="s">
        <v>315</v>
      </c>
      <c r="E58" s="364">
        <f>E47</f>
        <v>128.90993836617474</v>
      </c>
      <c r="F58" s="364">
        <f t="shared" ref="F58:AC58" si="7">F47</f>
        <v>139.2879959214024</v>
      </c>
      <c r="G58" s="364">
        <f t="shared" si="7"/>
        <v>107.78071789503269</v>
      </c>
      <c r="H58" s="364">
        <f t="shared" si="7"/>
        <v>110.76632567096888</v>
      </c>
      <c r="I58" s="364">
        <f t="shared" si="7"/>
        <v>114.01650603808918</v>
      </c>
      <c r="J58" s="364">
        <f t="shared" si="7"/>
        <v>117.55546201182378</v>
      </c>
      <c r="K58" s="364">
        <f t="shared" si="7"/>
        <v>121.4096567798945</v>
      </c>
      <c r="L58" s="364">
        <f t="shared" si="7"/>
        <v>125.60802777128524</v>
      </c>
      <c r="M58" s="364">
        <f t="shared" si="7"/>
        <v>130.18222120631344</v>
      </c>
      <c r="N58" s="364">
        <f t="shared" si="7"/>
        <v>135.28492831054675</v>
      </c>
      <c r="O58" s="364">
        <f t="shared" si="7"/>
        <v>142.22360776013602</v>
      </c>
      <c r="P58" s="364">
        <f t="shared" si="7"/>
        <v>150.70417005896473</v>
      </c>
      <c r="Q58" s="364">
        <f t="shared" si="7"/>
        <v>161.01386045873846</v>
      </c>
      <c r="R58" s="364">
        <f t="shared" si="7"/>
        <v>173.89615410905424</v>
      </c>
      <c r="S58" s="364">
        <f t="shared" si="7"/>
        <v>190.83040704484642</v>
      </c>
      <c r="T58" s="364">
        <f t="shared" si="7"/>
        <v>213.54968715126793</v>
      </c>
      <c r="U58" s="364">
        <f t="shared" si="7"/>
        <v>244.66138299207273</v>
      </c>
      <c r="V58" s="364">
        <f t="shared" si="7"/>
        <v>288.44782903313296</v>
      </c>
      <c r="W58" s="364">
        <f t="shared" si="7"/>
        <v>351.57367036169387</v>
      </c>
      <c r="X58" s="364">
        <f t="shared" si="7"/>
        <v>457.47559221236804</v>
      </c>
      <c r="Y58" s="364">
        <f t="shared" si="7"/>
        <v>622.16503450621292</v>
      </c>
      <c r="Z58" s="364">
        <f t="shared" si="7"/>
        <v>868.05148844833366</v>
      </c>
      <c r="AA58" s="364">
        <f t="shared" si="7"/>
        <v>1155.8055933544281</v>
      </c>
      <c r="AB58" s="364">
        <f t="shared" si="7"/>
        <v>1249.8672977465706</v>
      </c>
      <c r="AC58" s="364">
        <f t="shared" si="7"/>
        <v>1375.7353156305264</v>
      </c>
    </row>
    <row r="59" spans="2:30" x14ac:dyDescent="0.2">
      <c r="D59" s="362" t="s">
        <v>269</v>
      </c>
      <c r="E59" s="361">
        <f>SUM(E54:E58)</f>
        <v>407147.95427036582</v>
      </c>
      <c r="F59" s="361">
        <f>SUM(F54:F58)</f>
        <v>421818.96872475813</v>
      </c>
      <c r="G59" s="361">
        <f>SUM(G54:G58)</f>
        <v>38127.250111901158</v>
      </c>
      <c r="H59" s="361">
        <f>SUM(H54:H58)</f>
        <v>39154.374813452188</v>
      </c>
      <c r="I59" s="361">
        <f>SUM(I54:I58)</f>
        <v>40063.78477425858</v>
      </c>
      <c r="J59" s="361">
        <f>SUM(J54:J58)</f>
        <v>41153.886726895253</v>
      </c>
      <c r="K59" s="361">
        <f>SUM(K54:K58)</f>
        <v>42576.650661911808</v>
      </c>
      <c r="L59" s="361">
        <f>SUM(L54:L58)</f>
        <v>44182.748818637861</v>
      </c>
      <c r="M59" s="361">
        <f>SUM(M54:M58)</f>
        <v>45193.359486466696</v>
      </c>
      <c r="N59" s="361">
        <f>SUM(N54:N58)</f>
        <v>45772.782677410614</v>
      </c>
      <c r="O59" s="361">
        <f>SUM(O54:O58)</f>
        <v>46430.452560519021</v>
      </c>
      <c r="P59" s="361">
        <f>SUM(P54:P58)</f>
        <v>47163.508733805946</v>
      </c>
      <c r="Q59" s="361">
        <f>SUM(Q54:Q58)</f>
        <v>47981.727024136708</v>
      </c>
      <c r="R59" s="361">
        <f>SUM(R54:R58)</f>
        <v>48904.890766215583</v>
      </c>
      <c r="S59" s="361">
        <f>SUM(S54:S58)</f>
        <v>49966.587617160942</v>
      </c>
      <c r="T59" s="361">
        <f>SUM(T54:T58)</f>
        <v>51208.388944276208</v>
      </c>
      <c r="U59" s="361">
        <f>SUM(U54:U58)</f>
        <v>52691.319336586777</v>
      </c>
      <c r="V59" s="361">
        <f>SUM(V54:V58)</f>
        <v>54511.255530483933</v>
      </c>
      <c r="W59" s="361">
        <f>SUM(W54:W58)</f>
        <v>56814.877472714812</v>
      </c>
      <c r="X59" s="361">
        <f>SUM(X54:X58)</f>
        <v>60045.82726300136</v>
      </c>
      <c r="Y59" s="361">
        <f>SUM(Y54:Y58)</f>
        <v>64550.677736259131</v>
      </c>
      <c r="Z59" s="361">
        <f>SUM(Z54:Z58)</f>
        <v>70824.72121902756</v>
      </c>
      <c r="AA59" s="361">
        <f>SUM(AA54:AA58)</f>
        <v>78020.964289146257</v>
      </c>
      <c r="AB59" s="361">
        <f>SUM(AB54:AB58)</f>
        <v>81119.665807808648</v>
      </c>
      <c r="AC59" s="361">
        <f>SUM(AC54:AC58)</f>
        <v>84875.631945344139</v>
      </c>
    </row>
    <row r="62" spans="2:30" s="357" customFormat="1" x14ac:dyDescent="0.2">
      <c r="B62" s="349" t="s">
        <v>318</v>
      </c>
    </row>
    <row r="64" spans="2:30" x14ac:dyDescent="0.2">
      <c r="E64" s="352" t="s">
        <v>19</v>
      </c>
      <c r="F64" s="352" t="str">
        <f t="shared" ref="F64:AC64" si="8">LEFT(E64,4)+1&amp;"-"&amp;RIGHT(E64,2)+1</f>
        <v>2027-28</v>
      </c>
      <c r="G64" s="352" t="str">
        <f t="shared" si="8"/>
        <v>2028-29</v>
      </c>
      <c r="H64" s="352" t="str">
        <f t="shared" si="8"/>
        <v>2029-30</v>
      </c>
      <c r="I64" s="352" t="str">
        <f t="shared" si="8"/>
        <v>2030-31</v>
      </c>
      <c r="J64" s="352" t="str">
        <f t="shared" si="8"/>
        <v>2031-32</v>
      </c>
      <c r="K64" s="352" t="str">
        <f t="shared" si="8"/>
        <v>2032-33</v>
      </c>
      <c r="L64" s="352" t="str">
        <f t="shared" si="8"/>
        <v>2033-34</v>
      </c>
      <c r="M64" s="352" t="str">
        <f t="shared" si="8"/>
        <v>2034-35</v>
      </c>
      <c r="N64" s="352" t="str">
        <f t="shared" si="8"/>
        <v>2035-36</v>
      </c>
      <c r="O64" s="352" t="str">
        <f t="shared" si="8"/>
        <v>2036-37</v>
      </c>
      <c r="P64" s="352" t="str">
        <f t="shared" si="8"/>
        <v>2037-38</v>
      </c>
      <c r="Q64" s="352" t="str">
        <f t="shared" si="8"/>
        <v>2038-39</v>
      </c>
      <c r="R64" s="352" t="str">
        <f t="shared" si="8"/>
        <v>2039-40</v>
      </c>
      <c r="S64" s="352" t="str">
        <f t="shared" si="8"/>
        <v>2040-41</v>
      </c>
      <c r="T64" s="352" t="str">
        <f t="shared" si="8"/>
        <v>2041-42</v>
      </c>
      <c r="U64" s="352" t="str">
        <f t="shared" si="8"/>
        <v>2042-43</v>
      </c>
      <c r="V64" s="352" t="str">
        <f t="shared" si="8"/>
        <v>2043-44</v>
      </c>
      <c r="W64" s="352" t="str">
        <f t="shared" si="8"/>
        <v>2044-45</v>
      </c>
      <c r="X64" s="352" t="str">
        <f t="shared" si="8"/>
        <v>2045-46</v>
      </c>
      <c r="Y64" s="352" t="str">
        <f t="shared" si="8"/>
        <v>2046-47</v>
      </c>
      <c r="Z64" s="352" t="str">
        <f t="shared" si="8"/>
        <v>2047-48</v>
      </c>
      <c r="AA64" s="352" t="str">
        <f t="shared" si="8"/>
        <v>2048-49</v>
      </c>
      <c r="AB64" s="352" t="str">
        <f t="shared" si="8"/>
        <v>2049-50</v>
      </c>
      <c r="AC64" s="352" t="str">
        <f t="shared" si="8"/>
        <v>2050-51</v>
      </c>
    </row>
    <row r="65" spans="4:30" x14ac:dyDescent="0.2">
      <c r="D65" s="3" t="s">
        <v>259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4:30" x14ac:dyDescent="0.2">
      <c r="D66" s="1" t="s">
        <v>270</v>
      </c>
      <c r="E66" s="381">
        <f>E14</f>
        <v>250206.38362785516</v>
      </c>
      <c r="F66" s="381">
        <f t="shared" ref="F66:K66" si="9">F14</f>
        <v>253193.41012111335</v>
      </c>
      <c r="G66" s="381">
        <f t="shared" si="9"/>
        <v>257471.6792754785</v>
      </c>
      <c r="H66" s="381">
        <f t="shared" si="9"/>
        <v>263208.52561696718</v>
      </c>
      <c r="I66" s="381">
        <f t="shared" si="9"/>
        <v>267686.0732644666</v>
      </c>
      <c r="J66" s="381">
        <f t="shared" si="9"/>
        <v>273432.92449470086</v>
      </c>
      <c r="K66" s="381">
        <f t="shared" si="9"/>
        <v>281724.44175888214</v>
      </c>
      <c r="L66" s="381">
        <f>'SWBD risks'!M61</f>
        <v>34074.207897362117</v>
      </c>
      <c r="M66" s="381">
        <f>'SWBD risks'!N61</f>
        <v>34552.783125829745</v>
      </c>
      <c r="N66" s="381">
        <f>'SWBD risks'!O61</f>
        <v>34552.783125829745</v>
      </c>
      <c r="O66" s="381">
        <f>'SWBD risks'!P61</f>
        <v>34552.783125829745</v>
      </c>
      <c r="P66" s="381">
        <f>'SWBD risks'!Q61</f>
        <v>34552.783125829745</v>
      </c>
      <c r="Q66" s="381">
        <f>'SWBD risks'!R61</f>
        <v>34552.783125829745</v>
      </c>
      <c r="R66" s="381">
        <f>'SWBD risks'!S61</f>
        <v>34552.783125829745</v>
      </c>
      <c r="S66" s="381">
        <f>'SWBD risks'!T61</f>
        <v>34552.783125829745</v>
      </c>
      <c r="T66" s="381">
        <f>'SWBD risks'!U61</f>
        <v>34552.783125829745</v>
      </c>
      <c r="U66" s="381">
        <f>'SWBD risks'!V61</f>
        <v>34552.783125829745</v>
      </c>
      <c r="V66" s="381">
        <f>'SWBD risks'!W61</f>
        <v>34552.783125829745</v>
      </c>
      <c r="W66" s="381">
        <f>'SWBD risks'!X61</f>
        <v>34552.783125829745</v>
      </c>
      <c r="X66" s="381">
        <f>'SWBD risks'!Y61</f>
        <v>34552.783125829745</v>
      </c>
      <c r="Y66" s="381">
        <f>'SWBD risks'!Z61</f>
        <v>34552.783125829745</v>
      </c>
      <c r="Z66" s="381">
        <f>'SWBD risks'!AA61</f>
        <v>34552.783125829745</v>
      </c>
      <c r="AA66" s="381">
        <f>'SWBD risks'!AB61</f>
        <v>34552.783125829745</v>
      </c>
      <c r="AB66" s="381">
        <f>'SWBD risks'!AC61</f>
        <v>34552.783125829745</v>
      </c>
      <c r="AC66" s="381">
        <f>'SWBD risks'!AD61</f>
        <v>34552.783125829745</v>
      </c>
    </row>
    <row r="67" spans="4:30" x14ac:dyDescent="0.2">
      <c r="D67" s="1" t="s">
        <v>261</v>
      </c>
      <c r="E67" s="381">
        <f t="shared" ref="E67:K69" si="10">E15</f>
        <v>301.7129754450001</v>
      </c>
      <c r="F67" s="381">
        <f t="shared" si="10"/>
        <v>301.7129754450001</v>
      </c>
      <c r="G67" s="381">
        <f t="shared" si="10"/>
        <v>301.7129754450001</v>
      </c>
      <c r="H67" s="381">
        <f t="shared" si="10"/>
        <v>301.7129754450001</v>
      </c>
      <c r="I67" s="381">
        <f t="shared" si="10"/>
        <v>301.7129754450001</v>
      </c>
      <c r="J67" s="381">
        <f t="shared" si="10"/>
        <v>301.7129754450001</v>
      </c>
      <c r="K67" s="381">
        <f t="shared" si="10"/>
        <v>301.7129754450001</v>
      </c>
      <c r="L67" s="381">
        <f>'SWBD risks'!M62</f>
        <v>35.495644170000006</v>
      </c>
      <c r="M67" s="381">
        <f>'SWBD risks'!N62</f>
        <v>35.495644169999998</v>
      </c>
      <c r="N67" s="381">
        <f>'SWBD risks'!O62</f>
        <v>35.495644169999998</v>
      </c>
      <c r="O67" s="381">
        <f>'SWBD risks'!P62</f>
        <v>35.495644169999998</v>
      </c>
      <c r="P67" s="381">
        <f>'SWBD risks'!Q62</f>
        <v>35.495644169999998</v>
      </c>
      <c r="Q67" s="381">
        <f>'SWBD risks'!R62</f>
        <v>35.495644169999998</v>
      </c>
      <c r="R67" s="381">
        <f>'SWBD risks'!S62</f>
        <v>35.495644169999998</v>
      </c>
      <c r="S67" s="381">
        <f>'SWBD risks'!T62</f>
        <v>35.495644169999998</v>
      </c>
      <c r="T67" s="381">
        <f>'SWBD risks'!U62</f>
        <v>35.495644169999998</v>
      </c>
      <c r="U67" s="381">
        <f>'SWBD risks'!V62</f>
        <v>35.495644169999998</v>
      </c>
      <c r="V67" s="381">
        <f>'SWBD risks'!W62</f>
        <v>35.495644169999998</v>
      </c>
      <c r="W67" s="381">
        <f>'SWBD risks'!X62</f>
        <v>35.495644169999998</v>
      </c>
      <c r="X67" s="381">
        <f>'SWBD risks'!Y62</f>
        <v>35.495644169999998</v>
      </c>
      <c r="Y67" s="381">
        <f>'SWBD risks'!Z62</f>
        <v>35.495644169999998</v>
      </c>
      <c r="Z67" s="381">
        <f>'SWBD risks'!AA62</f>
        <v>35.495644169999998</v>
      </c>
      <c r="AA67" s="381">
        <f>'SWBD risks'!AB62</f>
        <v>35.495644169999998</v>
      </c>
      <c r="AB67" s="381">
        <f>'SWBD risks'!AC62</f>
        <v>35.495644169999998</v>
      </c>
      <c r="AC67" s="381">
        <f>'SWBD risks'!AD62</f>
        <v>35.495644169999998</v>
      </c>
    </row>
    <row r="68" spans="4:30" x14ac:dyDescent="0.2">
      <c r="D68" s="1" t="s">
        <v>262</v>
      </c>
      <c r="E68" s="381">
        <f t="shared" si="10"/>
        <v>18025.342910106385</v>
      </c>
      <c r="F68" s="381">
        <f t="shared" si="10"/>
        <v>18025.342910106385</v>
      </c>
      <c r="G68" s="381">
        <f t="shared" si="10"/>
        <v>18025.342910106385</v>
      </c>
      <c r="H68" s="381">
        <f t="shared" si="10"/>
        <v>18025.342910106385</v>
      </c>
      <c r="I68" s="381">
        <f t="shared" si="10"/>
        <v>18025.342910106385</v>
      </c>
      <c r="J68" s="381">
        <f t="shared" si="10"/>
        <v>18025.342910106385</v>
      </c>
      <c r="K68" s="381">
        <f t="shared" si="10"/>
        <v>18025.342910106385</v>
      </c>
      <c r="L68" s="381">
        <f>'SWBD risks'!M63</f>
        <v>2120.6285776595746</v>
      </c>
      <c r="M68" s="381">
        <f>'SWBD risks'!N63</f>
        <v>2120.6285776595741</v>
      </c>
      <c r="N68" s="381">
        <f>'SWBD risks'!O63</f>
        <v>2120.6285776595741</v>
      </c>
      <c r="O68" s="381">
        <f>'SWBD risks'!P63</f>
        <v>2120.6285776595741</v>
      </c>
      <c r="P68" s="381">
        <f>'SWBD risks'!Q63</f>
        <v>2120.6285776595741</v>
      </c>
      <c r="Q68" s="381">
        <f>'SWBD risks'!R63</f>
        <v>2120.6285776595741</v>
      </c>
      <c r="R68" s="381">
        <f>'SWBD risks'!S63</f>
        <v>2120.6285776595741</v>
      </c>
      <c r="S68" s="381">
        <f>'SWBD risks'!T63</f>
        <v>2120.6285776595741</v>
      </c>
      <c r="T68" s="381">
        <f>'SWBD risks'!U63</f>
        <v>2120.6285776595741</v>
      </c>
      <c r="U68" s="381">
        <f>'SWBD risks'!V63</f>
        <v>2120.6285776595741</v>
      </c>
      <c r="V68" s="381">
        <f>'SWBD risks'!W63</f>
        <v>2120.6285776595741</v>
      </c>
      <c r="W68" s="381">
        <f>'SWBD risks'!X63</f>
        <v>2120.6285776595741</v>
      </c>
      <c r="X68" s="381">
        <f>'SWBD risks'!Y63</f>
        <v>2120.6285776595741</v>
      </c>
      <c r="Y68" s="381">
        <f>'SWBD risks'!Z63</f>
        <v>2120.6285776595741</v>
      </c>
      <c r="Z68" s="381">
        <f>'SWBD risks'!AA63</f>
        <v>2120.6285776595741</v>
      </c>
      <c r="AA68" s="381">
        <f>'SWBD risks'!AB63</f>
        <v>2120.6285776595741</v>
      </c>
      <c r="AB68" s="381">
        <f>'SWBD risks'!AC63</f>
        <v>2120.6285776595741</v>
      </c>
      <c r="AC68" s="381">
        <f>'SWBD risks'!AD63</f>
        <v>2120.6285776595741</v>
      </c>
    </row>
    <row r="69" spans="4:30" x14ac:dyDescent="0.2">
      <c r="D69" s="1" t="s">
        <v>263</v>
      </c>
      <c r="E69" s="381">
        <f t="shared" si="10"/>
        <v>431.8</v>
      </c>
      <c r="F69" s="381">
        <f t="shared" si="10"/>
        <v>431.8</v>
      </c>
      <c r="G69" s="381">
        <f t="shared" si="10"/>
        <v>431.8</v>
      </c>
      <c r="H69" s="381">
        <f t="shared" si="10"/>
        <v>431.8</v>
      </c>
      <c r="I69" s="381">
        <f t="shared" si="10"/>
        <v>431.8</v>
      </c>
      <c r="J69" s="381">
        <f t="shared" si="10"/>
        <v>431.8</v>
      </c>
      <c r="K69" s="381">
        <f t="shared" si="10"/>
        <v>431.8</v>
      </c>
      <c r="L69" s="381">
        <f>'SWBD risks'!M64</f>
        <v>50.79999999999999</v>
      </c>
      <c r="M69" s="381">
        <f>'SWBD risks'!N64</f>
        <v>50.79999999999999</v>
      </c>
      <c r="N69" s="381">
        <f>'SWBD risks'!O64</f>
        <v>50.79999999999999</v>
      </c>
      <c r="O69" s="381">
        <f>'SWBD risks'!P64</f>
        <v>50.79999999999999</v>
      </c>
      <c r="P69" s="381">
        <f>'SWBD risks'!Q64</f>
        <v>50.79999999999999</v>
      </c>
      <c r="Q69" s="381">
        <f>'SWBD risks'!R64</f>
        <v>50.79999999999999</v>
      </c>
      <c r="R69" s="381">
        <f>'SWBD risks'!S64</f>
        <v>50.79999999999999</v>
      </c>
      <c r="S69" s="381">
        <f>'SWBD risks'!T64</f>
        <v>50.79999999999999</v>
      </c>
      <c r="T69" s="381">
        <f>'SWBD risks'!U64</f>
        <v>50.79999999999999</v>
      </c>
      <c r="U69" s="381">
        <f>'SWBD risks'!V64</f>
        <v>50.79999999999999</v>
      </c>
      <c r="V69" s="381">
        <f>'SWBD risks'!W64</f>
        <v>50.79999999999999</v>
      </c>
      <c r="W69" s="381">
        <f>'SWBD risks'!X64</f>
        <v>50.79999999999999</v>
      </c>
      <c r="X69" s="381">
        <f>'SWBD risks'!Y64</f>
        <v>50.79999999999999</v>
      </c>
      <c r="Y69" s="381">
        <f>'SWBD risks'!Z64</f>
        <v>50.79999999999999</v>
      </c>
      <c r="Z69" s="381">
        <f>'SWBD risks'!AA64</f>
        <v>50.79999999999999</v>
      </c>
      <c r="AA69" s="381">
        <f>'SWBD risks'!AB64</f>
        <v>50.79999999999999</v>
      </c>
      <c r="AB69" s="381">
        <f>'SWBD risks'!AC64</f>
        <v>50.79999999999999</v>
      </c>
      <c r="AC69" s="381">
        <f>'SWBD risks'!AD64</f>
        <v>50.79999999999999</v>
      </c>
    </row>
    <row r="70" spans="4:30" x14ac:dyDescent="0.2">
      <c r="D70" s="362" t="s">
        <v>264</v>
      </c>
      <c r="E70" s="361">
        <f>SUM(E66:E69)</f>
        <v>268965.23951340653</v>
      </c>
      <c r="F70" s="361">
        <f>SUM(F66:F69)</f>
        <v>271952.26600666472</v>
      </c>
      <c r="G70" s="361">
        <f>SUM(G66:G69)</f>
        <v>276230.5351610299</v>
      </c>
      <c r="H70" s="361">
        <f>SUM(H66:H69)</f>
        <v>281967.3815025186</v>
      </c>
      <c r="I70" s="361">
        <f>SUM(I66:I69)</f>
        <v>286444.92915001803</v>
      </c>
      <c r="J70" s="361">
        <f>SUM(J66:J69)</f>
        <v>292191.78038025228</v>
      </c>
      <c r="K70" s="361">
        <f>SUM(K66:K69)</f>
        <v>300483.29764443357</v>
      </c>
      <c r="L70" s="361">
        <f>SUM(L66:L69)</f>
        <v>36281.132119191694</v>
      </c>
      <c r="M70" s="361">
        <f>SUM(M66:M69)</f>
        <v>36759.707347659321</v>
      </c>
      <c r="N70" s="361">
        <f>SUM(N66:N69)</f>
        <v>36759.707347659321</v>
      </c>
      <c r="O70" s="361">
        <f>SUM(O66:O69)</f>
        <v>36759.707347659321</v>
      </c>
      <c r="P70" s="361">
        <f>SUM(P66:P69)</f>
        <v>36759.707347659321</v>
      </c>
      <c r="Q70" s="361">
        <f>SUM(Q66:Q69)</f>
        <v>36759.707347659321</v>
      </c>
      <c r="R70" s="361">
        <f>SUM(R66:R69)</f>
        <v>36759.707347659321</v>
      </c>
      <c r="S70" s="361">
        <f>SUM(S66:S69)</f>
        <v>36759.707347659321</v>
      </c>
      <c r="T70" s="361">
        <f>SUM(T66:T69)</f>
        <v>36759.707347659321</v>
      </c>
      <c r="U70" s="361">
        <f>SUM(U66:U69)</f>
        <v>36759.707347659321</v>
      </c>
      <c r="V70" s="361">
        <f>SUM(V66:V69)</f>
        <v>36759.707347659321</v>
      </c>
      <c r="W70" s="361">
        <f>SUM(W66:W69)</f>
        <v>36759.707347659321</v>
      </c>
      <c r="X70" s="361">
        <f>SUM(X66:X69)</f>
        <v>36759.707347659321</v>
      </c>
      <c r="Y70" s="361">
        <f>SUM(Y66:Y69)</f>
        <v>36759.707347659321</v>
      </c>
      <c r="Z70" s="361">
        <f>SUM(Z66:Z69)</f>
        <v>36759.707347659321</v>
      </c>
      <c r="AA70" s="361">
        <f>SUM(AA66:AA69)</f>
        <v>36759.707347659321</v>
      </c>
      <c r="AB70" s="361">
        <f>SUM(AB66:AB69)</f>
        <v>36759.707347659321</v>
      </c>
      <c r="AC70" s="361">
        <f>SUM(AC66:AC69)</f>
        <v>36759.707347659321</v>
      </c>
    </row>
    <row r="72" spans="4:30" x14ac:dyDescent="0.2">
      <c r="D72" s="3" t="s">
        <v>265</v>
      </c>
    </row>
    <row r="73" spans="4:30" x14ac:dyDescent="0.2">
      <c r="D73" s="1" t="s">
        <v>266</v>
      </c>
      <c r="E73" s="354">
        <v>128.90993836617474</v>
      </c>
      <c r="F73" s="354">
        <v>139.2879959214024</v>
      </c>
      <c r="G73" s="354">
        <v>107.78071789503269</v>
      </c>
      <c r="H73" s="354">
        <v>110.76632567096888</v>
      </c>
      <c r="I73" s="354">
        <v>114.01650603808918</v>
      </c>
      <c r="J73" s="354">
        <v>117.55546201182378</v>
      </c>
      <c r="K73" s="354">
        <v>121.4096567798945</v>
      </c>
      <c r="L73" s="354">
        <v>125.60802777128524</v>
      </c>
      <c r="M73" s="354">
        <v>130.18222120631344</v>
      </c>
      <c r="N73" s="354">
        <v>135.28492831054675</v>
      </c>
      <c r="O73" s="354">
        <v>142.22360776013602</v>
      </c>
      <c r="P73" s="354">
        <v>150.70417005896473</v>
      </c>
      <c r="Q73" s="354">
        <v>161.01386045873846</v>
      </c>
      <c r="R73" s="354">
        <v>173.89615410905424</v>
      </c>
      <c r="S73" s="354">
        <v>190.83040704484642</v>
      </c>
      <c r="T73" s="354">
        <v>213.54968715126793</v>
      </c>
      <c r="U73" s="354">
        <v>244.66138299207273</v>
      </c>
      <c r="V73" s="354">
        <v>288.44782903313296</v>
      </c>
      <c r="W73" s="354">
        <v>351.57367036169387</v>
      </c>
      <c r="X73" s="354">
        <v>457.47559221236804</v>
      </c>
      <c r="Y73" s="354">
        <v>622.16503450621292</v>
      </c>
      <c r="Z73" s="354">
        <v>868.05148844833366</v>
      </c>
      <c r="AA73" s="354">
        <v>1155.8055933544281</v>
      </c>
      <c r="AB73" s="354">
        <v>1249.8672977465706</v>
      </c>
      <c r="AC73" s="354">
        <v>1375.7353156305264</v>
      </c>
      <c r="AD73" s="359"/>
    </row>
    <row r="74" spans="4:30" s="363" customFormat="1" x14ac:dyDescent="0.2">
      <c r="D74" s="1" t="s">
        <v>260</v>
      </c>
      <c r="E74" s="354">
        <v>85878.437090818115</v>
      </c>
      <c r="F74" s="354">
        <v>93121.942085321803</v>
      </c>
      <c r="G74" s="354">
        <v>188.67022898679497</v>
      </c>
      <c r="H74" s="354">
        <v>197.12022884696017</v>
      </c>
      <c r="I74" s="354">
        <v>206.25475956454883</v>
      </c>
      <c r="J74" s="354">
        <v>216.13136310273009</v>
      </c>
      <c r="K74" s="354">
        <v>226.81253792983807</v>
      </c>
      <c r="L74" s="354">
        <v>238.36617346950143</v>
      </c>
      <c r="M74" s="354">
        <v>250.86602314159776</v>
      </c>
      <c r="N74" s="354">
        <v>264.39233431274801</v>
      </c>
      <c r="O74" s="354">
        <v>279.03341443947943</v>
      </c>
      <c r="P74" s="354">
        <v>294.88356062974509</v>
      </c>
      <c r="Q74" s="354">
        <v>312.04584790914078</v>
      </c>
      <c r="R74" s="354">
        <v>330.63273186648314</v>
      </c>
      <c r="S74" s="354">
        <v>350.76677266942909</v>
      </c>
      <c r="T74" s="354">
        <v>372.5817067558911</v>
      </c>
      <c r="U74" s="354">
        <v>396.22371677771332</v>
      </c>
      <c r="V74" s="354">
        <v>421.85297684627642</v>
      </c>
      <c r="W74" s="354">
        <v>449.64559147635919</v>
      </c>
      <c r="X74" s="354">
        <v>494.93039389811207</v>
      </c>
      <c r="Y74" s="354">
        <v>557.60095079308712</v>
      </c>
      <c r="Z74" s="354">
        <v>634.24927762221796</v>
      </c>
      <c r="AA74" s="354">
        <v>729.48415736138043</v>
      </c>
      <c r="AB74" s="354">
        <v>849.54912480379357</v>
      </c>
      <c r="AC74" s="354">
        <v>1003.7178512957862</v>
      </c>
      <c r="AD74" s="367"/>
    </row>
    <row r="75" spans="4:30" x14ac:dyDescent="0.2">
      <c r="D75" s="1" t="s">
        <v>261</v>
      </c>
      <c r="E75" s="381">
        <v>1748.6875967636772</v>
      </c>
      <c r="F75" s="381">
        <v>1892.5787243465124</v>
      </c>
      <c r="G75" s="381">
        <v>802.74984921603277</v>
      </c>
      <c r="H75" s="381">
        <v>826.7563089500004</v>
      </c>
      <c r="I75" s="381">
        <v>852.86864231257414</v>
      </c>
      <c r="J75" s="381">
        <v>881.2777964753999</v>
      </c>
      <c r="K75" s="381">
        <v>912.19241063283221</v>
      </c>
      <c r="L75" s="381">
        <v>945.84047997890104</v>
      </c>
      <c r="M75" s="381">
        <v>982.47117789124081</v>
      </c>
      <c r="N75" s="381">
        <v>1023.1946342714525</v>
      </c>
      <c r="O75" s="381">
        <v>1077.3164782359022</v>
      </c>
      <c r="P75" s="381">
        <v>1142.7817307397186</v>
      </c>
      <c r="Q75" s="381">
        <v>1221.6627808236306</v>
      </c>
      <c r="R75" s="381">
        <v>1319.2719973569629</v>
      </c>
      <c r="S75" s="381">
        <v>1446.1460294467718</v>
      </c>
      <c r="T75" s="381">
        <v>1614.6252879810081</v>
      </c>
      <c r="U75" s="381">
        <v>1843.2574447259856</v>
      </c>
      <c r="V75" s="381">
        <v>2162.4781977038783</v>
      </c>
      <c r="W75" s="381">
        <v>2619.6305066685823</v>
      </c>
      <c r="X75" s="381">
        <v>3381.1943134949743</v>
      </c>
      <c r="Y75" s="354">
        <v>4560.8364395191238</v>
      </c>
      <c r="Z75" s="354">
        <v>6317.595097458603</v>
      </c>
      <c r="AA75" s="354">
        <v>8372.5428622936633</v>
      </c>
      <c r="AB75" s="354">
        <v>9054.5003767871403</v>
      </c>
      <c r="AC75" s="354">
        <v>9963.5723810261188</v>
      </c>
      <c r="AD75" s="365"/>
    </row>
    <row r="76" spans="4:30" x14ac:dyDescent="0.2">
      <c r="D76" s="1" t="s">
        <v>262</v>
      </c>
      <c r="E76" s="381">
        <v>50426.680131011293</v>
      </c>
      <c r="F76" s="381">
        <v>54712.89391250367</v>
      </c>
      <c r="G76" s="381">
        <v>4699.4975990271614</v>
      </c>
      <c r="H76" s="381">
        <v>5020.0559005735049</v>
      </c>
      <c r="I76" s="381">
        <v>5367.1784753198444</v>
      </c>
      <c r="J76" s="381">
        <v>5743.1498416605564</v>
      </c>
      <c r="K76" s="381">
        <v>6150.4559029504371</v>
      </c>
      <c r="L76" s="381">
        <v>6591.8020182264809</v>
      </c>
      <c r="M76" s="381">
        <v>7070.1327165682142</v>
      </c>
      <c r="N76" s="381">
        <v>7590.203432856546</v>
      </c>
      <c r="O76" s="381">
        <v>8172.1717124241823</v>
      </c>
      <c r="P76" s="381">
        <v>8815.4319247182011</v>
      </c>
      <c r="Q76" s="381">
        <v>9527.2971872858816</v>
      </c>
      <c r="R76" s="381">
        <v>10321.382535223764</v>
      </c>
      <c r="S76" s="381">
        <v>11219.137060340574</v>
      </c>
      <c r="T76" s="381">
        <v>12247.924914728723</v>
      </c>
      <c r="U76" s="381">
        <v>13447.469444431681</v>
      </c>
      <c r="V76" s="381">
        <v>14878.769179241328</v>
      </c>
      <c r="W76" s="381">
        <v>16634.320356548862</v>
      </c>
      <c r="X76" s="381">
        <v>18952.519615736586</v>
      </c>
      <c r="Y76" s="354">
        <v>22050.367963781388</v>
      </c>
      <c r="Z76" s="354">
        <v>26245.118007839101</v>
      </c>
      <c r="AA76" s="354">
        <v>31003.424328477475</v>
      </c>
      <c r="AB76" s="354">
        <v>33206.04166081181</v>
      </c>
      <c r="AC76" s="354">
        <v>35772.89904973239</v>
      </c>
      <c r="AD76" s="365"/>
    </row>
    <row r="77" spans="4:30" x14ac:dyDescent="0.2">
      <c r="D77" s="362" t="s">
        <v>267</v>
      </c>
      <c r="E77" s="361">
        <f t="shared" ref="E77:AC77" si="11">SUM(E73:E76)</f>
        <v>138182.71475695926</v>
      </c>
      <c r="F77" s="361">
        <f t="shared" si="11"/>
        <v>149866.70271809341</v>
      </c>
      <c r="G77" s="361">
        <f t="shared" si="11"/>
        <v>5798.6983951250222</v>
      </c>
      <c r="H77" s="361">
        <f t="shared" si="11"/>
        <v>6154.6987640414345</v>
      </c>
      <c r="I77" s="361">
        <f t="shared" si="11"/>
        <v>6540.3183832350569</v>
      </c>
      <c r="J77" s="361">
        <f t="shared" si="11"/>
        <v>6958.1144632505102</v>
      </c>
      <c r="K77" s="361">
        <f t="shared" si="11"/>
        <v>7410.8705082930019</v>
      </c>
      <c r="L77" s="361">
        <f t="shared" si="11"/>
        <v>7901.6166994461692</v>
      </c>
      <c r="M77" s="361">
        <f t="shared" si="11"/>
        <v>8433.652138807367</v>
      </c>
      <c r="N77" s="361">
        <f t="shared" si="11"/>
        <v>9013.0753297512929</v>
      </c>
      <c r="O77" s="361">
        <f t="shared" si="11"/>
        <v>9670.7452128596997</v>
      </c>
      <c r="P77" s="361">
        <f t="shared" si="11"/>
        <v>10403.80138614663</v>
      </c>
      <c r="Q77" s="361">
        <f t="shared" si="11"/>
        <v>11222.019676477392</v>
      </c>
      <c r="R77" s="361">
        <f t="shared" si="11"/>
        <v>12145.183418556264</v>
      </c>
      <c r="S77" s="361">
        <f t="shared" si="11"/>
        <v>13206.88026950162</v>
      </c>
      <c r="T77" s="361">
        <f t="shared" si="11"/>
        <v>14448.681596616891</v>
      </c>
      <c r="U77" s="361">
        <f t="shared" si="11"/>
        <v>15931.611988927452</v>
      </c>
      <c r="V77" s="361">
        <f t="shared" si="11"/>
        <v>17751.548182824616</v>
      </c>
      <c r="W77" s="361">
        <f t="shared" si="11"/>
        <v>20055.170125055498</v>
      </c>
      <c r="X77" s="361">
        <f t="shared" si="11"/>
        <v>23286.119915342038</v>
      </c>
      <c r="Y77" s="361">
        <f t="shared" si="11"/>
        <v>27790.97038859981</v>
      </c>
      <c r="Z77" s="361">
        <f t="shared" si="11"/>
        <v>34065.013871368254</v>
      </c>
      <c r="AA77" s="361">
        <f t="shared" si="11"/>
        <v>41261.25694148695</v>
      </c>
      <c r="AB77" s="361">
        <f t="shared" si="11"/>
        <v>44359.958460149312</v>
      </c>
      <c r="AC77" s="361">
        <f t="shared" si="11"/>
        <v>48115.924597684818</v>
      </c>
    </row>
    <row r="79" spans="4:30" x14ac:dyDescent="0.2">
      <c r="D79" s="3" t="s">
        <v>268</v>
      </c>
    </row>
    <row r="80" spans="4:30" x14ac:dyDescent="0.2">
      <c r="D80" s="3" t="s">
        <v>260</v>
      </c>
      <c r="E80" s="364">
        <f>E66+E74</f>
        <v>336084.82071867329</v>
      </c>
      <c r="F80" s="364">
        <f>F66+F74</f>
        <v>346315.35220643517</v>
      </c>
      <c r="G80" s="364">
        <f>G66+G74</f>
        <v>257660.3495044653</v>
      </c>
      <c r="H80" s="364">
        <f>H66+H74</f>
        <v>263405.64584581414</v>
      </c>
      <c r="I80" s="364">
        <f>I66+I74</f>
        <v>267892.32802403113</v>
      </c>
      <c r="J80" s="364">
        <f>J66+J74</f>
        <v>273649.05585780361</v>
      </c>
      <c r="K80" s="364">
        <f>K66+K74</f>
        <v>281951.254296812</v>
      </c>
      <c r="L80" s="364">
        <f>L66+L74</f>
        <v>34312.574070831615</v>
      </c>
      <c r="M80" s="364">
        <f>M66+M74</f>
        <v>34803.649148971344</v>
      </c>
      <c r="N80" s="364">
        <f>N66+N74</f>
        <v>34817.175460142491</v>
      </c>
      <c r="O80" s="364">
        <f>O66+O74</f>
        <v>34831.816540269225</v>
      </c>
      <c r="P80" s="364">
        <f>P66+P74</f>
        <v>34847.666686459488</v>
      </c>
      <c r="Q80" s="364">
        <f>Q66+Q74</f>
        <v>34864.828973738884</v>
      </c>
      <c r="R80" s="364">
        <f>R66+R74</f>
        <v>34883.415857696229</v>
      </c>
      <c r="S80" s="364">
        <f>S66+S74</f>
        <v>34903.549898499172</v>
      </c>
      <c r="T80" s="364">
        <f>T66+T74</f>
        <v>34925.364832585634</v>
      </c>
      <c r="U80" s="364">
        <f>U66+U74</f>
        <v>34949.006842607458</v>
      </c>
      <c r="V80" s="364">
        <f>V66+V74</f>
        <v>34974.636102676021</v>
      </c>
      <c r="W80" s="364">
        <f>W66+W74</f>
        <v>35002.428717306102</v>
      </c>
      <c r="X80" s="364">
        <f>X66+X74</f>
        <v>35047.713519727855</v>
      </c>
      <c r="Y80" s="364">
        <f>Y66+Y74</f>
        <v>35110.384076622831</v>
      </c>
      <c r="Z80" s="364">
        <f>Z66+Z74</f>
        <v>35187.032403451965</v>
      </c>
      <c r="AA80" s="364">
        <f>AA66+AA74</f>
        <v>35282.267283191126</v>
      </c>
      <c r="AB80" s="364">
        <f>AB66+AB74</f>
        <v>35402.332250633539</v>
      </c>
      <c r="AC80" s="364">
        <f>AC66+AC74</f>
        <v>35556.500977125528</v>
      </c>
    </row>
    <row r="81" spans="4:29" x14ac:dyDescent="0.2">
      <c r="D81" s="3" t="str">
        <f>D55</f>
        <v>Safety risk</v>
      </c>
      <c r="E81" s="364">
        <f>E67+E75</f>
        <v>2050.4005722086772</v>
      </c>
      <c r="F81" s="364">
        <f>F67+F75</f>
        <v>2194.2916997915127</v>
      </c>
      <c r="G81" s="364">
        <f>G67+G75</f>
        <v>1104.4628246610328</v>
      </c>
      <c r="H81" s="364">
        <f>H67+H75</f>
        <v>1128.4692843950006</v>
      </c>
      <c r="I81" s="364">
        <f>I67+I75</f>
        <v>1154.5816177575743</v>
      </c>
      <c r="J81" s="364">
        <f>J67+J75</f>
        <v>1182.9907719204</v>
      </c>
      <c r="K81" s="364">
        <f>K67+K75</f>
        <v>1213.9053860778322</v>
      </c>
      <c r="L81" s="364">
        <f>L67+L75</f>
        <v>981.33612414890104</v>
      </c>
      <c r="M81" s="364">
        <f>M67+M75</f>
        <v>1017.9668220612408</v>
      </c>
      <c r="N81" s="364">
        <f>N67+N75</f>
        <v>1058.6902784414526</v>
      </c>
      <c r="O81" s="364">
        <f>O67+O75</f>
        <v>1112.8121224059023</v>
      </c>
      <c r="P81" s="364">
        <f>P67+P75</f>
        <v>1178.2773749097187</v>
      </c>
      <c r="Q81" s="364">
        <f>Q67+Q75</f>
        <v>1257.1584249936307</v>
      </c>
      <c r="R81" s="364">
        <f>R67+R75</f>
        <v>1354.767641526963</v>
      </c>
      <c r="S81" s="364">
        <f>S67+S75</f>
        <v>1481.6416736167719</v>
      </c>
      <c r="T81" s="364">
        <f>T67+T75</f>
        <v>1650.1209321510082</v>
      </c>
      <c r="U81" s="364">
        <f>U67+U75</f>
        <v>1878.7530888959857</v>
      </c>
      <c r="V81" s="364">
        <f>V67+V75</f>
        <v>2197.9738418738784</v>
      </c>
      <c r="W81" s="364">
        <f>W67+W75</f>
        <v>2655.1261508385824</v>
      </c>
      <c r="X81" s="364">
        <f>X67+X75</f>
        <v>3416.6899576649744</v>
      </c>
      <c r="Y81" s="364">
        <f>Y67+Y75</f>
        <v>4596.3320836891235</v>
      </c>
      <c r="Z81" s="364">
        <f>Z67+Z75</f>
        <v>6353.0907416286027</v>
      </c>
      <c r="AA81" s="364">
        <f>AA67+AA75</f>
        <v>8408.038506463663</v>
      </c>
      <c r="AB81" s="364">
        <f>AB67+AB75</f>
        <v>9089.99602095714</v>
      </c>
      <c r="AC81" s="364">
        <f>AC67+AC75</f>
        <v>9999.0680251961185</v>
      </c>
    </row>
    <row r="82" spans="4:29" x14ac:dyDescent="0.2">
      <c r="D82" s="3" t="str">
        <f>D56</f>
        <v>Unplanned replacement</v>
      </c>
      <c r="E82" s="364">
        <f>E68+E76</f>
        <v>68452.023041117674</v>
      </c>
      <c r="F82" s="364">
        <f>F68+F76</f>
        <v>72738.236822610052</v>
      </c>
      <c r="G82" s="364">
        <f>G68+G76</f>
        <v>22724.840509133544</v>
      </c>
      <c r="H82" s="364">
        <f>H68+H76</f>
        <v>23045.39881067989</v>
      </c>
      <c r="I82" s="364">
        <f>I68+I76</f>
        <v>23392.521385426229</v>
      </c>
      <c r="J82" s="364">
        <f>J68+J76</f>
        <v>23768.492751766942</v>
      </c>
      <c r="K82" s="364">
        <f>K68+K76</f>
        <v>24175.798813056823</v>
      </c>
      <c r="L82" s="364">
        <f>L68+L76</f>
        <v>8712.430595886055</v>
      </c>
      <c r="M82" s="364">
        <f>M68+M76</f>
        <v>9190.7612942277883</v>
      </c>
      <c r="N82" s="364">
        <f>N68+N76</f>
        <v>9710.8320105161201</v>
      </c>
      <c r="O82" s="364">
        <f>O68+O76</f>
        <v>10292.800290083756</v>
      </c>
      <c r="P82" s="364">
        <f>P68+P76</f>
        <v>10936.060502377775</v>
      </c>
      <c r="Q82" s="364">
        <f>Q68+Q76</f>
        <v>11647.925764945456</v>
      </c>
      <c r="R82" s="364">
        <f>R68+R76</f>
        <v>12442.011112883338</v>
      </c>
      <c r="S82" s="364">
        <f>S68+S76</f>
        <v>13339.765638000148</v>
      </c>
      <c r="T82" s="364">
        <f>T68+T76</f>
        <v>14368.553492388297</v>
      </c>
      <c r="U82" s="364">
        <f>U68+U76</f>
        <v>15568.098022091255</v>
      </c>
      <c r="V82" s="364">
        <f>V68+V76</f>
        <v>16999.3977569009</v>
      </c>
      <c r="W82" s="364">
        <f>W68+W76</f>
        <v>18754.948934208434</v>
      </c>
      <c r="X82" s="364">
        <f>X68+X76</f>
        <v>21073.148193396162</v>
      </c>
      <c r="Y82" s="364">
        <f>Y68+Y76</f>
        <v>24170.99654144096</v>
      </c>
      <c r="Z82" s="364">
        <f>Z68+Z76</f>
        <v>28365.746585498673</v>
      </c>
      <c r="AA82" s="364">
        <f>AA68+AA76</f>
        <v>33124.052906137047</v>
      </c>
      <c r="AB82" s="364">
        <f>AB68+AB76</f>
        <v>35326.670238471386</v>
      </c>
      <c r="AC82" s="364">
        <f>AC68+AC76</f>
        <v>37893.527627391966</v>
      </c>
    </row>
    <row r="83" spans="4:29" x14ac:dyDescent="0.2">
      <c r="D83" s="3" t="str">
        <f>D57</f>
        <v>Unplanned fault</v>
      </c>
      <c r="E83" s="364">
        <f>E69</f>
        <v>431.8</v>
      </c>
      <c r="F83" s="364">
        <f>F69</f>
        <v>431.8</v>
      </c>
      <c r="G83" s="364">
        <f>G69</f>
        <v>431.8</v>
      </c>
      <c r="H83" s="364">
        <f>H69</f>
        <v>431.8</v>
      </c>
      <c r="I83" s="364">
        <f>I69</f>
        <v>431.8</v>
      </c>
      <c r="J83" s="364">
        <f>J69</f>
        <v>431.8</v>
      </c>
      <c r="K83" s="364">
        <f>K69</f>
        <v>431.8</v>
      </c>
      <c r="L83" s="364">
        <f>L69</f>
        <v>50.79999999999999</v>
      </c>
      <c r="M83" s="364">
        <f>M69</f>
        <v>50.79999999999999</v>
      </c>
      <c r="N83" s="364">
        <f>N69</f>
        <v>50.79999999999999</v>
      </c>
      <c r="O83" s="364">
        <f>O69</f>
        <v>50.79999999999999</v>
      </c>
      <c r="P83" s="364">
        <f>P69</f>
        <v>50.79999999999999</v>
      </c>
      <c r="Q83" s="364">
        <f>Q69</f>
        <v>50.79999999999999</v>
      </c>
      <c r="R83" s="364">
        <f>R69</f>
        <v>50.79999999999999</v>
      </c>
      <c r="S83" s="364">
        <f>S69</f>
        <v>50.79999999999999</v>
      </c>
      <c r="T83" s="364">
        <f>T69</f>
        <v>50.79999999999999</v>
      </c>
      <c r="U83" s="364">
        <f>U69</f>
        <v>50.79999999999999</v>
      </c>
      <c r="V83" s="364">
        <f>V69</f>
        <v>50.79999999999999</v>
      </c>
      <c r="W83" s="364">
        <f>W69</f>
        <v>50.79999999999999</v>
      </c>
      <c r="X83" s="364">
        <f>X69</f>
        <v>50.79999999999999</v>
      </c>
      <c r="Y83" s="364">
        <f>Y69</f>
        <v>50.79999999999999</v>
      </c>
      <c r="Z83" s="364">
        <f>Z69</f>
        <v>50.79999999999999</v>
      </c>
      <c r="AA83" s="364">
        <f>AA69</f>
        <v>50.79999999999999</v>
      </c>
      <c r="AB83" s="364">
        <f>AB69</f>
        <v>50.79999999999999</v>
      </c>
      <c r="AC83" s="364">
        <f>AC69</f>
        <v>50.79999999999999</v>
      </c>
    </row>
    <row r="84" spans="4:29" x14ac:dyDescent="0.2">
      <c r="D84" s="3" t="str">
        <f>D58</f>
        <v>Environmental risk</v>
      </c>
      <c r="E84" s="364">
        <f>E73</f>
        <v>128.90993836617474</v>
      </c>
      <c r="F84" s="364">
        <f t="shared" ref="F84:AC84" si="12">F73</f>
        <v>139.2879959214024</v>
      </c>
      <c r="G84" s="364">
        <f t="shared" si="12"/>
        <v>107.78071789503269</v>
      </c>
      <c r="H84" s="364">
        <f t="shared" si="12"/>
        <v>110.76632567096888</v>
      </c>
      <c r="I84" s="364">
        <f t="shared" si="12"/>
        <v>114.01650603808918</v>
      </c>
      <c r="J84" s="364">
        <f t="shared" si="12"/>
        <v>117.55546201182378</v>
      </c>
      <c r="K84" s="364">
        <f t="shared" si="12"/>
        <v>121.4096567798945</v>
      </c>
      <c r="L84" s="364">
        <f t="shared" si="12"/>
        <v>125.60802777128524</v>
      </c>
      <c r="M84" s="364">
        <f t="shared" si="12"/>
        <v>130.18222120631344</v>
      </c>
      <c r="N84" s="364">
        <f t="shared" si="12"/>
        <v>135.28492831054675</v>
      </c>
      <c r="O84" s="364">
        <f t="shared" si="12"/>
        <v>142.22360776013602</v>
      </c>
      <c r="P84" s="364">
        <f t="shared" si="12"/>
        <v>150.70417005896473</v>
      </c>
      <c r="Q84" s="364">
        <f t="shared" si="12"/>
        <v>161.01386045873846</v>
      </c>
      <c r="R84" s="364">
        <f t="shared" si="12"/>
        <v>173.89615410905424</v>
      </c>
      <c r="S84" s="364">
        <f t="shared" si="12"/>
        <v>190.83040704484642</v>
      </c>
      <c r="T84" s="364">
        <f t="shared" si="12"/>
        <v>213.54968715126793</v>
      </c>
      <c r="U84" s="364">
        <f t="shared" si="12"/>
        <v>244.66138299207273</v>
      </c>
      <c r="V84" s="364">
        <f t="shared" si="12"/>
        <v>288.44782903313296</v>
      </c>
      <c r="W84" s="364">
        <f t="shared" si="12"/>
        <v>351.57367036169387</v>
      </c>
      <c r="X84" s="364">
        <f t="shared" si="12"/>
        <v>457.47559221236804</v>
      </c>
      <c r="Y84" s="364">
        <f t="shared" si="12"/>
        <v>622.16503450621292</v>
      </c>
      <c r="Z84" s="364">
        <f t="shared" si="12"/>
        <v>868.05148844833366</v>
      </c>
      <c r="AA84" s="364">
        <f t="shared" si="12"/>
        <v>1155.8055933544281</v>
      </c>
      <c r="AB84" s="364">
        <f t="shared" si="12"/>
        <v>1249.8672977465706</v>
      </c>
      <c r="AC84" s="364">
        <f t="shared" si="12"/>
        <v>1375.7353156305264</v>
      </c>
    </row>
    <row r="85" spans="4:29" x14ac:dyDescent="0.2">
      <c r="D85" s="362" t="s">
        <v>269</v>
      </c>
      <c r="E85" s="361">
        <f>SUM(E80:E84)</f>
        <v>407147.95427036582</v>
      </c>
      <c r="F85" s="361">
        <f>SUM(F80:F84)</f>
        <v>421818.96872475813</v>
      </c>
      <c r="G85" s="361">
        <f>SUM(G80:G84)</f>
        <v>282029.23355615488</v>
      </c>
      <c r="H85" s="361">
        <f>SUM(H80:H84)</f>
        <v>288122.08026656002</v>
      </c>
      <c r="I85" s="361">
        <f>SUM(I80:I84)</f>
        <v>292985.24753325299</v>
      </c>
      <c r="J85" s="361">
        <f>SUM(J80:J84)</f>
        <v>299149.89484350279</v>
      </c>
      <c r="K85" s="361">
        <f>SUM(K80:K84)</f>
        <v>307894.16815272655</v>
      </c>
      <c r="L85" s="361">
        <f>SUM(L80:L84)</f>
        <v>44182.748818637861</v>
      </c>
      <c r="M85" s="361">
        <f>SUM(M80:M84)</f>
        <v>45193.359486466696</v>
      </c>
      <c r="N85" s="361">
        <f>SUM(N80:N84)</f>
        <v>45772.782677410614</v>
      </c>
      <c r="O85" s="361">
        <f>SUM(O80:O84)</f>
        <v>46430.452560519021</v>
      </c>
      <c r="P85" s="361">
        <f>SUM(P80:P84)</f>
        <v>47163.508733805946</v>
      </c>
      <c r="Q85" s="361">
        <f>SUM(Q80:Q84)</f>
        <v>47981.727024136708</v>
      </c>
      <c r="R85" s="361">
        <f>SUM(R80:R84)</f>
        <v>48904.890766215583</v>
      </c>
      <c r="S85" s="361">
        <f>SUM(S80:S84)</f>
        <v>49966.587617160942</v>
      </c>
      <c r="T85" s="361">
        <f>SUM(T80:T84)</f>
        <v>51208.388944276208</v>
      </c>
      <c r="U85" s="361">
        <f>SUM(U80:U84)</f>
        <v>52691.319336586777</v>
      </c>
      <c r="V85" s="361">
        <f>SUM(V80:V84)</f>
        <v>54511.255530483933</v>
      </c>
      <c r="W85" s="361">
        <f>SUM(W80:W84)</f>
        <v>56814.877472714812</v>
      </c>
      <c r="X85" s="361">
        <f>SUM(X80:X84)</f>
        <v>60045.82726300136</v>
      </c>
      <c r="Y85" s="361">
        <f>SUM(Y80:Y84)</f>
        <v>64550.677736259131</v>
      </c>
      <c r="Z85" s="361">
        <f>SUM(Z80:Z84)</f>
        <v>70824.72121902756</v>
      </c>
      <c r="AA85" s="361">
        <f>SUM(AA80:AA84)</f>
        <v>78020.964289146257</v>
      </c>
      <c r="AB85" s="361">
        <f>SUM(AB80:AB84)</f>
        <v>81119.665807808648</v>
      </c>
      <c r="AC85" s="361">
        <f>SUM(AC80:AC84)</f>
        <v>84875.631945344139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/>
  </sheetViews>
  <sheetFormatPr defaultColWidth="8.25" defaultRowHeight="12.75" x14ac:dyDescent="0.2"/>
  <cols>
    <col min="1" max="1" width="23.125" style="368" customWidth="1"/>
    <col min="2" max="2" width="12.5" style="368" customWidth="1"/>
    <col min="3" max="3" width="20.25" style="368" customWidth="1"/>
    <col min="4" max="4" width="21.375" style="368" customWidth="1"/>
    <col min="5" max="7" width="13.5" style="368" customWidth="1"/>
    <col min="8" max="8" width="24.125" style="368" bestFit="1" customWidth="1"/>
    <col min="9" max="11" width="15.25" style="368" customWidth="1"/>
    <col min="12" max="12" width="13.375" style="368" customWidth="1"/>
    <col min="13" max="13" width="15.25" style="368" customWidth="1"/>
    <col min="14" max="14" width="13.5" style="368" customWidth="1"/>
    <col min="15" max="15" width="15.25" style="368" customWidth="1"/>
    <col min="16" max="16" width="13.5" style="368" customWidth="1"/>
    <col min="17" max="17" width="13.375" style="368" customWidth="1"/>
    <col min="18" max="32" width="14.875" style="368" customWidth="1"/>
    <col min="33" max="36" width="14.875" customWidth="1"/>
    <col min="37" max="16384" width="8.25" style="368"/>
  </cols>
  <sheetData>
    <row r="1" spans="1:36" s="1" customFormat="1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6" s="1" customFormat="1" ht="18.75" x14ac:dyDescent="0.3">
      <c r="A2" s="56" t="str">
        <f>proj</f>
        <v>AR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5" spans="1:36" x14ac:dyDescent="0.2">
      <c r="A5" s="382" t="s">
        <v>271</v>
      </c>
      <c r="B5" s="382"/>
      <c r="C5" s="383" t="s">
        <v>272</v>
      </c>
      <c r="D5" s="383"/>
      <c r="E5" s="378"/>
      <c r="F5" s="385" t="s">
        <v>273</v>
      </c>
      <c r="G5" s="386" t="s">
        <v>274</v>
      </c>
      <c r="H5" s="383" t="s">
        <v>275</v>
      </c>
      <c r="I5" s="383" t="s">
        <v>276</v>
      </c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</row>
    <row r="6" spans="1:36" x14ac:dyDescent="0.2">
      <c r="A6" s="387" t="s">
        <v>277</v>
      </c>
      <c r="B6" s="388" t="s">
        <v>319</v>
      </c>
      <c r="C6" s="389" t="s">
        <v>278</v>
      </c>
      <c r="D6" s="369"/>
      <c r="E6" s="378"/>
      <c r="F6" s="389" t="s">
        <v>279</v>
      </c>
      <c r="G6" s="390">
        <v>2.1250000000000002E-3</v>
      </c>
      <c r="H6" s="386">
        <v>1</v>
      </c>
      <c r="I6" s="391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</row>
    <row r="7" spans="1:36" x14ac:dyDescent="0.2">
      <c r="A7" s="387" t="s">
        <v>280</v>
      </c>
      <c r="B7" s="388" t="s">
        <v>281</v>
      </c>
      <c r="C7" s="389" t="s">
        <v>282</v>
      </c>
      <c r="D7" s="369"/>
      <c r="E7" s="378"/>
      <c r="F7" s="389" t="s">
        <v>283</v>
      </c>
      <c r="G7" s="390">
        <v>2.1250000000000002E-3</v>
      </c>
      <c r="H7" s="386">
        <v>1</v>
      </c>
      <c r="I7" s="391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</row>
    <row r="8" spans="1:36" x14ac:dyDescent="0.2">
      <c r="A8" s="392" t="s">
        <v>8</v>
      </c>
      <c r="B8" s="370">
        <v>35.598999999999997</v>
      </c>
      <c r="C8" s="392" t="s">
        <v>284</v>
      </c>
      <c r="D8" s="393">
        <v>4241257.1553191487</v>
      </c>
      <c r="E8" s="378"/>
      <c r="F8" s="389" t="s">
        <v>285</v>
      </c>
      <c r="G8" s="390" t="b">
        <v>1</v>
      </c>
      <c r="H8" s="386">
        <v>1</v>
      </c>
      <c r="I8" s="391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</row>
    <row r="9" spans="1:36" x14ac:dyDescent="0.2">
      <c r="A9" s="392" t="s">
        <v>286</v>
      </c>
      <c r="B9" s="407">
        <v>0.5</v>
      </c>
      <c r="C9" s="392" t="s">
        <v>287</v>
      </c>
      <c r="D9" s="393">
        <v>101600</v>
      </c>
      <c r="E9" s="378"/>
      <c r="F9" s="389" t="s">
        <v>288</v>
      </c>
      <c r="G9" s="394">
        <v>0</v>
      </c>
      <c r="H9" s="386">
        <v>1</v>
      </c>
      <c r="I9" s="391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</row>
    <row r="10" spans="1:36" x14ac:dyDescent="0.2">
      <c r="A10" s="395" t="s">
        <v>320</v>
      </c>
      <c r="B10" s="396" t="s">
        <v>289</v>
      </c>
      <c r="C10" s="383" t="s">
        <v>290</v>
      </c>
      <c r="D10" s="382" t="s">
        <v>291</v>
      </c>
      <c r="E10" s="383">
        <v>2025</v>
      </c>
      <c r="F10" s="383">
        <v>2026</v>
      </c>
      <c r="G10" s="383">
        <v>2027</v>
      </c>
      <c r="H10" s="383">
        <v>2028</v>
      </c>
      <c r="I10" s="383">
        <v>2029</v>
      </c>
      <c r="J10" s="383">
        <v>2030</v>
      </c>
      <c r="K10" s="383">
        <v>2031</v>
      </c>
      <c r="L10" s="383">
        <v>2032</v>
      </c>
      <c r="M10" s="383">
        <v>2033</v>
      </c>
      <c r="N10" s="383">
        <v>2034</v>
      </c>
      <c r="O10" s="383">
        <v>2035</v>
      </c>
      <c r="P10" s="383">
        <v>2036</v>
      </c>
      <c r="Q10" s="383">
        <v>2037</v>
      </c>
      <c r="R10" s="383">
        <v>2038</v>
      </c>
      <c r="S10" s="383">
        <v>2039</v>
      </c>
      <c r="T10" s="383">
        <v>2040</v>
      </c>
      <c r="U10" s="383">
        <v>2041</v>
      </c>
      <c r="V10" s="383">
        <v>2042</v>
      </c>
      <c r="W10" s="383">
        <v>2043</v>
      </c>
      <c r="X10" s="383">
        <v>2044</v>
      </c>
      <c r="Y10" s="383">
        <v>2045</v>
      </c>
      <c r="Z10" s="383">
        <v>2046</v>
      </c>
      <c r="AA10" s="383">
        <v>2047</v>
      </c>
      <c r="AB10" s="397">
        <v>2048</v>
      </c>
      <c r="AC10" s="397">
        <v>2049</v>
      </c>
      <c r="AD10" s="397">
        <v>2050</v>
      </c>
      <c r="AE10" s="397">
        <v>2051</v>
      </c>
      <c r="AF10" s="397">
        <v>2052</v>
      </c>
      <c r="AG10" s="397">
        <v>2053</v>
      </c>
      <c r="AH10" s="397">
        <v>2054</v>
      </c>
      <c r="AI10" s="397">
        <v>2055</v>
      </c>
      <c r="AJ10" s="397">
        <v>2056</v>
      </c>
    </row>
    <row r="11" spans="1:36" x14ac:dyDescent="0.2">
      <c r="A11" s="387" t="s">
        <v>292</v>
      </c>
      <c r="B11" s="398" t="b">
        <v>0</v>
      </c>
      <c r="C11" s="399">
        <v>0</v>
      </c>
      <c r="D11" s="387" t="s">
        <v>23</v>
      </c>
      <c r="E11" s="371">
        <v>6399.5284878861667</v>
      </c>
      <c r="F11" s="371">
        <v>6648.5723282198451</v>
      </c>
      <c r="G11" s="371">
        <v>6718.5302144797934</v>
      </c>
      <c r="H11" s="371">
        <v>6825.1668528710979</v>
      </c>
      <c r="I11" s="371">
        <v>6977.138335948569</v>
      </c>
      <c r="J11" s="371">
        <v>7098.1142594292214</v>
      </c>
      <c r="K11" s="371">
        <v>7247.4060421935155</v>
      </c>
      <c r="L11" s="371">
        <v>7453.5720456875424</v>
      </c>
      <c r="M11" s="371">
        <v>7719.2009279804133</v>
      </c>
      <c r="N11" s="371">
        <v>7828.9112844517294</v>
      </c>
      <c r="O11" s="371">
        <v>7828.9112844517294</v>
      </c>
      <c r="P11" s="371">
        <v>7828.9112844517294</v>
      </c>
      <c r="Q11" s="371">
        <v>7828.9112844517294</v>
      </c>
      <c r="R11" s="371">
        <v>7828.9112844517294</v>
      </c>
      <c r="S11" s="371">
        <v>7828.9112844517294</v>
      </c>
      <c r="T11" s="371">
        <v>7828.9112844517294</v>
      </c>
      <c r="U11" s="371">
        <v>7828.9112844517294</v>
      </c>
      <c r="V11" s="371">
        <v>7828.9112844517294</v>
      </c>
      <c r="W11" s="371">
        <v>7828.9112844517294</v>
      </c>
      <c r="X11" s="371">
        <v>7828.9112844517294</v>
      </c>
      <c r="Y11" s="371">
        <v>7828.9112844517294</v>
      </c>
      <c r="Z11" s="371">
        <v>7828.9112844517294</v>
      </c>
      <c r="AA11" s="371">
        <v>7828.9112844517294</v>
      </c>
      <c r="AB11" s="371">
        <v>7828.9112844517294</v>
      </c>
      <c r="AC11" s="371">
        <v>7828.9112844517294</v>
      </c>
      <c r="AD11" s="371">
        <v>7828.9112844517294</v>
      </c>
      <c r="AE11" s="371">
        <v>7828.9112844517294</v>
      </c>
      <c r="AF11" s="371">
        <v>7828.9112844517294</v>
      </c>
      <c r="AG11" s="371">
        <v>7828.9112844517294</v>
      </c>
      <c r="AH11" s="371">
        <v>7828.9112844517294</v>
      </c>
      <c r="AI11" s="371">
        <v>7828.9112844517294</v>
      </c>
      <c r="AJ11" s="371">
        <v>7828.9112844517294</v>
      </c>
    </row>
    <row r="12" spans="1:36" x14ac:dyDescent="0.2">
      <c r="A12" s="387" t="s">
        <v>293</v>
      </c>
      <c r="B12" s="398" t="b">
        <v>1</v>
      </c>
      <c r="C12" s="399">
        <v>0</v>
      </c>
      <c r="D12" s="387" t="s">
        <v>23</v>
      </c>
      <c r="E12" s="372">
        <v>7642.3661249694724</v>
      </c>
      <c r="F12" s="372">
        <v>7914.8866737124063</v>
      </c>
      <c r="G12" s="372">
        <v>8031.3435908711908</v>
      </c>
      <c r="H12" s="372">
        <v>8183.1230201904318</v>
      </c>
      <c r="I12" s="372">
        <v>8365.6958792816295</v>
      </c>
      <c r="J12" s="372">
        <v>8502.6765358083121</v>
      </c>
      <c r="K12" s="372">
        <v>8692.4388426143069</v>
      </c>
      <c r="L12" s="372">
        <v>8987.7659373185179</v>
      </c>
      <c r="M12" s="372">
        <v>9260.6283039860591</v>
      </c>
      <c r="N12" s="372">
        <v>9387.6520364395165</v>
      </c>
      <c r="O12" s="372">
        <v>9387.6520364395165</v>
      </c>
      <c r="P12" s="372">
        <v>9387.6520364395165</v>
      </c>
      <c r="Q12" s="372">
        <v>9387.6520364395165</v>
      </c>
      <c r="R12" s="372">
        <v>9387.6520364395165</v>
      </c>
      <c r="S12" s="372">
        <v>9387.6520364395165</v>
      </c>
      <c r="T12" s="372">
        <v>9387.6520364395165</v>
      </c>
      <c r="U12" s="372">
        <v>9387.6520364395165</v>
      </c>
      <c r="V12" s="372">
        <v>9387.6520364395165</v>
      </c>
      <c r="W12" s="372">
        <v>9387.6520364395165</v>
      </c>
      <c r="X12" s="372">
        <v>9387.6520364395165</v>
      </c>
      <c r="Y12" s="372">
        <v>9387.6520364395165</v>
      </c>
      <c r="Z12" s="372">
        <v>9387.6520364395165</v>
      </c>
      <c r="AA12" s="372">
        <v>9387.6520364395165</v>
      </c>
      <c r="AB12" s="372">
        <v>9387.6520364395165</v>
      </c>
      <c r="AC12" s="372">
        <v>9387.6520364395165</v>
      </c>
      <c r="AD12" s="372">
        <v>9387.6520364395165</v>
      </c>
      <c r="AE12" s="372">
        <v>9387.6520364395165</v>
      </c>
      <c r="AF12" s="372">
        <v>9387.6520364395165</v>
      </c>
      <c r="AG12" s="372">
        <v>9387.6520364395165</v>
      </c>
      <c r="AH12" s="372">
        <v>9387.6520364395165</v>
      </c>
      <c r="AI12" s="372">
        <v>9387.6520364395165</v>
      </c>
      <c r="AJ12" s="372">
        <v>9387.6520364395165</v>
      </c>
    </row>
    <row r="13" spans="1:36" x14ac:dyDescent="0.2">
      <c r="A13" s="387" t="s">
        <v>294</v>
      </c>
      <c r="B13" s="398" t="b">
        <v>0</v>
      </c>
      <c r="C13" s="399">
        <v>300000</v>
      </c>
      <c r="D13" s="387" t="s">
        <v>23</v>
      </c>
      <c r="E13" s="372">
        <v>6399.5284878861667</v>
      </c>
      <c r="F13" s="372">
        <v>6648.5723282198451</v>
      </c>
      <c r="G13" s="372">
        <v>6718.5302144797934</v>
      </c>
      <c r="H13" s="372">
        <v>6825.1668528710979</v>
      </c>
      <c r="I13" s="372">
        <v>6977.138335948569</v>
      </c>
      <c r="J13" s="372">
        <v>7098.1142594292214</v>
      </c>
      <c r="K13" s="372">
        <v>7247.4060421935155</v>
      </c>
      <c r="L13" s="372">
        <v>7453.5720456875424</v>
      </c>
      <c r="M13" s="372">
        <v>7719.2009279804133</v>
      </c>
      <c r="N13" s="372">
        <v>7828.9112844517294</v>
      </c>
      <c r="O13" s="372">
        <v>7828.9112844517294</v>
      </c>
      <c r="P13" s="372">
        <v>7828.9112844517294</v>
      </c>
      <c r="Q13" s="372">
        <v>7828.9112844517294</v>
      </c>
      <c r="R13" s="372">
        <v>7828.9112844517294</v>
      </c>
      <c r="S13" s="372">
        <v>7828.9112844517294</v>
      </c>
      <c r="T13" s="372">
        <v>7828.9112844517294</v>
      </c>
      <c r="U13" s="372">
        <v>7828.9112844517294</v>
      </c>
      <c r="V13" s="372">
        <v>7828.9112844517294</v>
      </c>
      <c r="W13" s="372">
        <v>7828.9112844517294</v>
      </c>
      <c r="X13" s="372">
        <v>7828.9112844517294</v>
      </c>
      <c r="Y13" s="372">
        <v>7828.9112844517294</v>
      </c>
      <c r="Z13" s="372">
        <v>7828.9112844517294</v>
      </c>
      <c r="AA13" s="372">
        <v>7828.9112844517294</v>
      </c>
      <c r="AB13" s="372">
        <v>7828.9112844517294</v>
      </c>
      <c r="AC13" s="372">
        <v>7828.9112844517294</v>
      </c>
      <c r="AD13" s="372">
        <v>7828.9112844517294</v>
      </c>
      <c r="AE13" s="372">
        <v>7828.9112844517294</v>
      </c>
      <c r="AF13" s="372">
        <v>7828.9112844517294</v>
      </c>
      <c r="AG13" s="372">
        <v>7828.9112844517294</v>
      </c>
      <c r="AH13" s="372">
        <v>7828.9112844517294</v>
      </c>
      <c r="AI13" s="372">
        <v>7828.9112844517294</v>
      </c>
      <c r="AJ13" s="372">
        <v>7828.9112844517294</v>
      </c>
    </row>
    <row r="14" spans="1:36" x14ac:dyDescent="0.2">
      <c r="A14" s="387" t="s">
        <v>295</v>
      </c>
      <c r="B14" s="398" t="b">
        <v>0</v>
      </c>
      <c r="C14" s="399">
        <v>4000</v>
      </c>
      <c r="D14" s="387" t="s">
        <v>296</v>
      </c>
      <c r="E14" s="373">
        <v>4.2500000000000003E-3</v>
      </c>
      <c r="F14" s="373">
        <v>4.2500000000000003E-3</v>
      </c>
      <c r="G14" s="373">
        <v>4.2500000000000003E-3</v>
      </c>
      <c r="H14" s="373">
        <v>4.2500000000000003E-3</v>
      </c>
      <c r="I14" s="373">
        <v>4.2500000000000003E-3</v>
      </c>
      <c r="J14" s="373">
        <v>4.2500000000000003E-3</v>
      </c>
      <c r="K14" s="373">
        <v>4.2500000000000003E-3</v>
      </c>
      <c r="L14" s="373">
        <v>4.2500000000000003E-3</v>
      </c>
      <c r="M14" s="373">
        <v>4.2500000000000003E-3</v>
      </c>
      <c r="N14" s="373">
        <v>4.2500000000000003E-3</v>
      </c>
      <c r="O14" s="373">
        <v>4.2500000000000003E-3</v>
      </c>
      <c r="P14" s="373">
        <v>4.2500000000000003E-3</v>
      </c>
      <c r="Q14" s="373">
        <v>4.2500000000000003E-3</v>
      </c>
      <c r="R14" s="373">
        <v>4.2500000000000003E-3</v>
      </c>
      <c r="S14" s="373">
        <v>4.2500000000000003E-3</v>
      </c>
      <c r="T14" s="373">
        <v>4.2500000000000003E-3</v>
      </c>
      <c r="U14" s="373">
        <v>4.2500000000000003E-3</v>
      </c>
      <c r="V14" s="373">
        <v>4.2500000000000003E-3</v>
      </c>
      <c r="W14" s="373">
        <v>4.2500000000000003E-3</v>
      </c>
      <c r="X14" s="373">
        <v>4.2500000000000003E-3</v>
      </c>
      <c r="Y14" s="373">
        <v>4.2500000000000003E-3</v>
      </c>
      <c r="Z14" s="373">
        <v>4.2500000000000003E-3</v>
      </c>
      <c r="AA14" s="373">
        <v>4.2500000000000003E-3</v>
      </c>
      <c r="AB14" s="373">
        <v>4.2500000000000003E-3</v>
      </c>
      <c r="AC14" s="373">
        <v>4.2500000000000003E-3</v>
      </c>
      <c r="AD14" s="373">
        <v>4.2500000000000003E-3</v>
      </c>
      <c r="AE14" s="373">
        <v>4.2500000000000003E-3</v>
      </c>
      <c r="AF14" s="373">
        <v>4.2500000000000003E-3</v>
      </c>
      <c r="AG14" s="373">
        <v>4.2500000000000003E-3</v>
      </c>
      <c r="AH14" s="373">
        <v>4.2500000000000003E-3</v>
      </c>
      <c r="AI14" s="373">
        <v>4.2500000000000003E-3</v>
      </c>
      <c r="AJ14" s="373">
        <v>4.2500000000000003E-3</v>
      </c>
    </row>
    <row r="15" spans="1:36" x14ac:dyDescent="0.2">
      <c r="A15" s="387" t="s">
        <v>297</v>
      </c>
      <c r="B15" s="398" t="b">
        <v>0</v>
      </c>
      <c r="C15" s="399">
        <v>650</v>
      </c>
      <c r="D15" s="387" t="s">
        <v>298</v>
      </c>
      <c r="E15" s="373">
        <v>4.2500000000000003E-3</v>
      </c>
      <c r="F15" s="373">
        <v>4.2500000000000003E-3</v>
      </c>
      <c r="G15" s="373">
        <v>4.2500000000000003E-3</v>
      </c>
      <c r="H15" s="373">
        <v>4.2500000000000003E-3</v>
      </c>
      <c r="I15" s="373">
        <v>4.2500000000000003E-3</v>
      </c>
      <c r="J15" s="373">
        <v>4.2500000000000003E-3</v>
      </c>
      <c r="K15" s="373">
        <v>4.2500000000000003E-3</v>
      </c>
      <c r="L15" s="373">
        <v>4.2500000000000003E-3</v>
      </c>
      <c r="M15" s="373">
        <v>4.2500000000000003E-3</v>
      </c>
      <c r="N15" s="373">
        <v>4.2500000000000003E-3</v>
      </c>
      <c r="O15" s="373">
        <v>4.2500000000000003E-3</v>
      </c>
      <c r="P15" s="373">
        <v>4.2500000000000003E-3</v>
      </c>
      <c r="Q15" s="373">
        <v>4.2500000000000003E-3</v>
      </c>
      <c r="R15" s="373">
        <v>4.2500000000000003E-3</v>
      </c>
      <c r="S15" s="373">
        <v>4.2500000000000003E-3</v>
      </c>
      <c r="T15" s="373">
        <v>4.2500000000000003E-3</v>
      </c>
      <c r="U15" s="373">
        <v>4.2500000000000003E-3</v>
      </c>
      <c r="V15" s="373">
        <v>4.2500000000000003E-3</v>
      </c>
      <c r="W15" s="373">
        <v>4.2500000000000003E-3</v>
      </c>
      <c r="X15" s="373">
        <v>4.2500000000000003E-3</v>
      </c>
      <c r="Y15" s="373">
        <v>4.2500000000000003E-3</v>
      </c>
      <c r="Z15" s="373">
        <v>4.2500000000000003E-3</v>
      </c>
      <c r="AA15" s="373">
        <v>4.2500000000000003E-3</v>
      </c>
      <c r="AB15" s="373">
        <v>4.2500000000000003E-3</v>
      </c>
      <c r="AC15" s="373">
        <v>4.2500000000000003E-3</v>
      </c>
      <c r="AD15" s="373">
        <v>4.2500000000000003E-3</v>
      </c>
      <c r="AE15" s="373">
        <v>4.2500000000000003E-3</v>
      </c>
      <c r="AF15" s="373">
        <v>4.2500000000000003E-3</v>
      </c>
      <c r="AG15" s="373">
        <v>4.2500000000000003E-3</v>
      </c>
      <c r="AH15" s="373">
        <v>4.2500000000000003E-3</v>
      </c>
      <c r="AI15" s="373">
        <v>4.2500000000000003E-3</v>
      </c>
      <c r="AJ15" s="373">
        <v>4.2500000000000003E-3</v>
      </c>
    </row>
    <row r="16" spans="1:36" x14ac:dyDescent="0.2">
      <c r="A16" s="387" t="s">
        <v>299</v>
      </c>
      <c r="B16" s="400" t="b">
        <v>0</v>
      </c>
      <c r="C16" s="399">
        <v>300000</v>
      </c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</row>
    <row r="17" spans="1:36" x14ac:dyDescent="0.2">
      <c r="A17" s="387" t="s">
        <v>300</v>
      </c>
      <c r="B17" s="400" t="b">
        <v>0</v>
      </c>
      <c r="C17" s="399">
        <v>500000</v>
      </c>
      <c r="D17" s="387" t="s">
        <v>270</v>
      </c>
      <c r="E17" s="374">
        <v>241089.9477530182</v>
      </c>
      <c r="F17" s="374">
        <v>250206.38362785516</v>
      </c>
      <c r="G17" s="374">
        <v>253193.41012111335</v>
      </c>
      <c r="H17" s="374">
        <v>257471.6792754785</v>
      </c>
      <c r="I17" s="374">
        <v>263208.52561696718</v>
      </c>
      <c r="J17" s="374">
        <v>267686.0732644666</v>
      </c>
      <c r="K17" s="374">
        <v>273432.92449470086</v>
      </c>
      <c r="L17" s="374">
        <v>281724.44175888214</v>
      </c>
      <c r="M17" s="374">
        <v>291257.81578270218</v>
      </c>
      <c r="N17" s="374">
        <v>295348.29642420105</v>
      </c>
      <c r="O17" s="374">
        <v>295348.29642420105</v>
      </c>
      <c r="P17" s="374">
        <v>295348.29642420105</v>
      </c>
      <c r="Q17" s="374">
        <v>295348.29642420105</v>
      </c>
      <c r="R17" s="374">
        <v>295348.29642420105</v>
      </c>
      <c r="S17" s="374">
        <v>295348.29642420105</v>
      </c>
      <c r="T17" s="374">
        <v>295348.29642420105</v>
      </c>
      <c r="U17" s="374">
        <v>295348.29642420105</v>
      </c>
      <c r="V17" s="374">
        <v>295348.29642420105</v>
      </c>
      <c r="W17" s="374">
        <v>295348.29642420105</v>
      </c>
      <c r="X17" s="374">
        <v>295348.29642420105</v>
      </c>
      <c r="Y17" s="374">
        <v>295348.29642420105</v>
      </c>
      <c r="Z17" s="374">
        <v>295348.29642420105</v>
      </c>
      <c r="AA17" s="374">
        <v>295348.29642420105</v>
      </c>
      <c r="AB17" s="374">
        <v>295348.29642420105</v>
      </c>
      <c r="AC17" s="374">
        <v>295348.29642420105</v>
      </c>
      <c r="AD17" s="374">
        <v>295348.29642420105</v>
      </c>
      <c r="AE17" s="374">
        <v>295348.29642420105</v>
      </c>
      <c r="AF17" s="374">
        <v>295348.29642420105</v>
      </c>
      <c r="AG17" s="374">
        <v>295348.29642420105</v>
      </c>
      <c r="AH17" s="374">
        <v>295348.29642420105</v>
      </c>
      <c r="AI17" s="374">
        <v>295348.29642420105</v>
      </c>
      <c r="AJ17" s="374">
        <v>295348.29642420105</v>
      </c>
    </row>
    <row r="18" spans="1:36" x14ac:dyDescent="0.2">
      <c r="A18" s="387" t="s">
        <v>301</v>
      </c>
      <c r="B18" s="398" t="b">
        <v>0</v>
      </c>
      <c r="C18" s="399">
        <v>3534380.9627659572</v>
      </c>
      <c r="D18" s="387" t="s">
        <v>261</v>
      </c>
      <c r="E18" s="358">
        <v>301.7129754450001</v>
      </c>
      <c r="F18" s="358">
        <v>301.7129754450001</v>
      </c>
      <c r="G18" s="358">
        <v>301.7129754450001</v>
      </c>
      <c r="H18" s="358">
        <v>301.7129754450001</v>
      </c>
      <c r="I18" s="358">
        <v>301.7129754450001</v>
      </c>
      <c r="J18" s="358">
        <v>301.7129754450001</v>
      </c>
      <c r="K18" s="358">
        <v>301.7129754450001</v>
      </c>
      <c r="L18" s="358">
        <v>301.7129754450001</v>
      </c>
      <c r="M18" s="358">
        <v>301.7129754450001</v>
      </c>
      <c r="N18" s="358">
        <v>301.7129754450001</v>
      </c>
      <c r="O18" s="358">
        <v>301.7129754450001</v>
      </c>
      <c r="P18" s="358">
        <v>301.7129754450001</v>
      </c>
      <c r="Q18" s="358">
        <v>301.7129754450001</v>
      </c>
      <c r="R18" s="358">
        <v>301.7129754450001</v>
      </c>
      <c r="S18" s="358">
        <v>301.7129754450001</v>
      </c>
      <c r="T18" s="358">
        <v>301.7129754450001</v>
      </c>
      <c r="U18" s="358">
        <v>301.7129754450001</v>
      </c>
      <c r="V18" s="358">
        <v>301.7129754450001</v>
      </c>
      <c r="W18" s="358">
        <v>301.7129754450001</v>
      </c>
      <c r="X18" s="358">
        <v>301.7129754450001</v>
      </c>
      <c r="Y18" s="358">
        <v>301.7129754450001</v>
      </c>
      <c r="Z18" s="358">
        <v>301.7129754450001</v>
      </c>
      <c r="AA18" s="358">
        <v>301.7129754450001</v>
      </c>
      <c r="AB18" s="358">
        <v>301.7129754450001</v>
      </c>
      <c r="AC18" s="358">
        <v>301.7129754450001</v>
      </c>
      <c r="AD18" s="358">
        <v>301.7129754450001</v>
      </c>
      <c r="AE18" s="358">
        <v>301.7129754450001</v>
      </c>
      <c r="AF18" s="358">
        <v>301.7129754450001</v>
      </c>
      <c r="AG18" s="358">
        <v>301.7129754450001</v>
      </c>
      <c r="AH18" s="358">
        <v>301.7129754450001</v>
      </c>
      <c r="AI18" s="358">
        <v>301.7129754450001</v>
      </c>
      <c r="AJ18" s="358">
        <v>301.7129754450001</v>
      </c>
    </row>
    <row r="19" spans="1:36" x14ac:dyDescent="0.2">
      <c r="A19" s="387" t="s">
        <v>302</v>
      </c>
      <c r="B19" s="398" t="b">
        <v>0</v>
      </c>
      <c r="C19" s="399">
        <v>7068761.9255319145</v>
      </c>
      <c r="D19" s="387" t="s">
        <v>262</v>
      </c>
      <c r="E19" s="358">
        <v>18025.342910106385</v>
      </c>
      <c r="F19" s="358">
        <v>18025.342910106385</v>
      </c>
      <c r="G19" s="358">
        <v>18025.342910106385</v>
      </c>
      <c r="H19" s="358">
        <v>18025.342910106385</v>
      </c>
      <c r="I19" s="358">
        <v>18025.342910106385</v>
      </c>
      <c r="J19" s="358">
        <v>18025.342910106385</v>
      </c>
      <c r="K19" s="358">
        <v>18025.342910106385</v>
      </c>
      <c r="L19" s="358">
        <v>18025.342910106385</v>
      </c>
      <c r="M19" s="358">
        <v>18025.342910106385</v>
      </c>
      <c r="N19" s="358">
        <v>18025.342910106385</v>
      </c>
      <c r="O19" s="358">
        <v>18025.342910106385</v>
      </c>
      <c r="P19" s="358">
        <v>18025.342910106385</v>
      </c>
      <c r="Q19" s="358">
        <v>18025.342910106385</v>
      </c>
      <c r="R19" s="358">
        <v>18025.342910106385</v>
      </c>
      <c r="S19" s="358">
        <v>18025.342910106385</v>
      </c>
      <c r="T19" s="358">
        <v>18025.342910106385</v>
      </c>
      <c r="U19" s="358">
        <v>18025.342910106385</v>
      </c>
      <c r="V19" s="358">
        <v>18025.342910106385</v>
      </c>
      <c r="W19" s="358">
        <v>18025.342910106385</v>
      </c>
      <c r="X19" s="358">
        <v>18025.342910106385</v>
      </c>
      <c r="Y19" s="358">
        <v>18025.342910106385</v>
      </c>
      <c r="Z19" s="358">
        <v>18025.342910106385</v>
      </c>
      <c r="AA19" s="358">
        <v>18025.342910106385</v>
      </c>
      <c r="AB19" s="358">
        <v>18025.342910106385</v>
      </c>
      <c r="AC19" s="358">
        <v>18025.342910106385</v>
      </c>
      <c r="AD19" s="358">
        <v>18025.342910106385</v>
      </c>
      <c r="AE19" s="358">
        <v>18025.342910106385</v>
      </c>
      <c r="AF19" s="358">
        <v>18025.342910106385</v>
      </c>
      <c r="AG19" s="358">
        <v>18025.342910106385</v>
      </c>
      <c r="AH19" s="358">
        <v>18025.342910106385</v>
      </c>
      <c r="AI19" s="358">
        <v>18025.342910106385</v>
      </c>
      <c r="AJ19" s="358">
        <v>18025.342910106385</v>
      </c>
    </row>
    <row r="20" spans="1:36" x14ac:dyDescent="0.2">
      <c r="A20" s="387" t="s">
        <v>303</v>
      </c>
      <c r="B20" s="398" t="b">
        <v>0</v>
      </c>
      <c r="C20" s="399">
        <v>0</v>
      </c>
      <c r="D20" s="387" t="s">
        <v>263</v>
      </c>
      <c r="E20" s="358">
        <v>431.8</v>
      </c>
      <c r="F20" s="358">
        <v>431.8</v>
      </c>
      <c r="G20" s="358">
        <v>431.8</v>
      </c>
      <c r="H20" s="358">
        <v>431.8</v>
      </c>
      <c r="I20" s="358">
        <v>431.8</v>
      </c>
      <c r="J20" s="358">
        <v>431.8</v>
      </c>
      <c r="K20" s="358">
        <v>431.8</v>
      </c>
      <c r="L20" s="358">
        <v>431.8</v>
      </c>
      <c r="M20" s="358">
        <v>431.8</v>
      </c>
      <c r="N20" s="358">
        <v>431.8</v>
      </c>
      <c r="O20" s="358">
        <v>431.8</v>
      </c>
      <c r="P20" s="358">
        <v>431.8</v>
      </c>
      <c r="Q20" s="358">
        <v>431.8</v>
      </c>
      <c r="R20" s="358">
        <v>431.8</v>
      </c>
      <c r="S20" s="358">
        <v>431.8</v>
      </c>
      <c r="T20" s="358">
        <v>431.8</v>
      </c>
      <c r="U20" s="358">
        <v>431.8</v>
      </c>
      <c r="V20" s="358">
        <v>431.8</v>
      </c>
      <c r="W20" s="358">
        <v>431.8</v>
      </c>
      <c r="X20" s="358">
        <v>431.8</v>
      </c>
      <c r="Y20" s="358">
        <v>431.8</v>
      </c>
      <c r="Z20" s="358">
        <v>431.8</v>
      </c>
      <c r="AA20" s="358">
        <v>431.8</v>
      </c>
      <c r="AB20" s="358">
        <v>431.8</v>
      </c>
      <c r="AC20" s="358">
        <v>431.8</v>
      </c>
      <c r="AD20" s="358">
        <v>431.8</v>
      </c>
      <c r="AE20" s="358">
        <v>431.8</v>
      </c>
      <c r="AF20" s="358">
        <v>431.8</v>
      </c>
      <c r="AG20" s="358">
        <v>431.8</v>
      </c>
      <c r="AH20" s="358">
        <v>431.8</v>
      </c>
      <c r="AI20" s="358">
        <v>431.8</v>
      </c>
      <c r="AJ20" s="358">
        <v>431.8</v>
      </c>
    </row>
    <row r="21" spans="1:36" x14ac:dyDescent="0.2">
      <c r="A21" s="387" t="s">
        <v>304</v>
      </c>
      <c r="B21" s="398" t="b">
        <v>0</v>
      </c>
      <c r="C21" s="399" t="s">
        <v>136</v>
      </c>
      <c r="D21" s="387" t="s">
        <v>305</v>
      </c>
      <c r="E21" s="375">
        <v>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</v>
      </c>
      <c r="O21" s="375">
        <v>0</v>
      </c>
      <c r="P21" s="375">
        <v>0</v>
      </c>
      <c r="Q21" s="375">
        <v>0</v>
      </c>
      <c r="R21" s="375">
        <v>0</v>
      </c>
      <c r="S21" s="375">
        <v>0</v>
      </c>
      <c r="T21" s="375">
        <v>0</v>
      </c>
      <c r="U21" s="375">
        <v>0</v>
      </c>
      <c r="V21" s="375">
        <v>0</v>
      </c>
      <c r="W21" s="375">
        <v>0</v>
      </c>
      <c r="X21" s="375">
        <v>0</v>
      </c>
      <c r="Y21" s="375">
        <v>0</v>
      </c>
      <c r="Z21" s="375">
        <v>0</v>
      </c>
      <c r="AA21" s="375">
        <v>0</v>
      </c>
      <c r="AB21" s="375">
        <v>0</v>
      </c>
      <c r="AC21" s="375">
        <v>0</v>
      </c>
      <c r="AD21" s="375">
        <v>0</v>
      </c>
      <c r="AE21" s="375">
        <v>0</v>
      </c>
      <c r="AF21" s="375">
        <v>0</v>
      </c>
      <c r="AG21" s="375">
        <v>0</v>
      </c>
      <c r="AH21" s="375">
        <v>0</v>
      </c>
      <c r="AI21" s="375">
        <v>0</v>
      </c>
      <c r="AJ21" s="375">
        <v>0</v>
      </c>
    </row>
    <row r="22" spans="1:36" x14ac:dyDescent="0.2">
      <c r="A22" s="387" t="s">
        <v>306</v>
      </c>
      <c r="B22" s="398" t="b">
        <v>1</v>
      </c>
      <c r="C22" s="399">
        <v>0</v>
      </c>
      <c r="D22" s="387" t="s">
        <v>307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375">
        <v>0</v>
      </c>
      <c r="K22" s="375">
        <v>0</v>
      </c>
      <c r="L22" s="375">
        <v>0</v>
      </c>
      <c r="M22" s="375">
        <v>0</v>
      </c>
      <c r="N22" s="375">
        <v>0</v>
      </c>
      <c r="O22" s="375">
        <v>0</v>
      </c>
      <c r="P22" s="375">
        <v>0</v>
      </c>
      <c r="Q22" s="375">
        <v>0</v>
      </c>
      <c r="R22" s="375">
        <v>0</v>
      </c>
      <c r="S22" s="375">
        <v>0</v>
      </c>
      <c r="T22" s="375">
        <v>0</v>
      </c>
      <c r="U22" s="375">
        <v>0</v>
      </c>
      <c r="V22" s="375">
        <v>0</v>
      </c>
      <c r="W22" s="375">
        <v>0</v>
      </c>
      <c r="X22" s="375">
        <v>0</v>
      </c>
      <c r="Y22" s="375">
        <v>0</v>
      </c>
      <c r="Z22" s="375">
        <v>0</v>
      </c>
      <c r="AA22" s="375">
        <v>0</v>
      </c>
      <c r="AB22" s="375">
        <v>0</v>
      </c>
      <c r="AC22" s="375">
        <v>0</v>
      </c>
      <c r="AD22" s="375">
        <v>0</v>
      </c>
      <c r="AE22" s="375">
        <v>0</v>
      </c>
      <c r="AF22" s="375">
        <v>0</v>
      </c>
      <c r="AG22" s="375">
        <v>0</v>
      </c>
      <c r="AH22" s="375">
        <v>0</v>
      </c>
      <c r="AI22" s="375">
        <v>0</v>
      </c>
      <c r="AJ22" s="375">
        <v>0</v>
      </c>
    </row>
    <row r="23" spans="1:36" x14ac:dyDescent="0.2">
      <c r="A23" s="387" t="s">
        <v>308</v>
      </c>
      <c r="B23" s="400">
        <v>0</v>
      </c>
      <c r="C23" s="399">
        <v>0</v>
      </c>
      <c r="D23" s="387" t="s">
        <v>18</v>
      </c>
      <c r="E23" s="375">
        <v>0</v>
      </c>
      <c r="F23" s="375">
        <v>0</v>
      </c>
      <c r="G23" s="375">
        <v>0</v>
      </c>
      <c r="H23" s="375">
        <v>0</v>
      </c>
      <c r="I23" s="375">
        <v>0</v>
      </c>
      <c r="J23" s="375">
        <v>0</v>
      </c>
      <c r="K23" s="375">
        <v>0</v>
      </c>
      <c r="L23" s="375">
        <v>0</v>
      </c>
      <c r="M23" s="375">
        <v>0</v>
      </c>
      <c r="N23" s="375">
        <v>0</v>
      </c>
      <c r="O23" s="375">
        <v>0</v>
      </c>
      <c r="P23" s="375">
        <v>0</v>
      </c>
      <c r="Q23" s="375">
        <v>0</v>
      </c>
      <c r="R23" s="375">
        <v>0</v>
      </c>
      <c r="S23" s="375">
        <v>0</v>
      </c>
      <c r="T23" s="375">
        <v>0</v>
      </c>
      <c r="U23" s="375">
        <v>0</v>
      </c>
      <c r="V23" s="375">
        <v>0</v>
      </c>
      <c r="W23" s="375">
        <v>0</v>
      </c>
      <c r="X23" s="375">
        <v>0</v>
      </c>
      <c r="Y23" s="375">
        <v>0</v>
      </c>
      <c r="Z23" s="375">
        <v>0</v>
      </c>
      <c r="AA23" s="375">
        <v>0</v>
      </c>
      <c r="AB23" s="375">
        <v>0</v>
      </c>
      <c r="AC23" s="375">
        <v>0</v>
      </c>
      <c r="AD23" s="375">
        <v>0</v>
      </c>
      <c r="AE23" s="375">
        <v>0</v>
      </c>
      <c r="AF23" s="375">
        <v>0</v>
      </c>
      <c r="AG23" s="375">
        <v>0</v>
      </c>
      <c r="AH23" s="375">
        <v>0</v>
      </c>
      <c r="AI23" s="375">
        <v>0</v>
      </c>
      <c r="AJ23" s="375">
        <v>0</v>
      </c>
    </row>
    <row r="24" spans="1:36" x14ac:dyDescent="0.2">
      <c r="A24" s="401"/>
      <c r="B24" s="401"/>
      <c r="C24" s="399">
        <v>0</v>
      </c>
      <c r="D24" s="402" t="s">
        <v>309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403">
        <v>0</v>
      </c>
      <c r="K24" s="403">
        <v>0</v>
      </c>
      <c r="L24" s="403">
        <v>0</v>
      </c>
      <c r="M24" s="403">
        <v>0</v>
      </c>
      <c r="N24" s="403">
        <v>0</v>
      </c>
      <c r="O24" s="403">
        <v>0</v>
      </c>
      <c r="P24" s="403">
        <v>0</v>
      </c>
      <c r="Q24" s="403">
        <v>0</v>
      </c>
      <c r="R24" s="403">
        <v>0</v>
      </c>
      <c r="S24" s="403">
        <v>0</v>
      </c>
      <c r="T24" s="403">
        <v>0</v>
      </c>
      <c r="U24" s="403">
        <v>0</v>
      </c>
      <c r="V24" s="403">
        <v>0</v>
      </c>
      <c r="W24" s="403">
        <v>0</v>
      </c>
      <c r="X24" s="403">
        <v>0</v>
      </c>
      <c r="Y24" s="403">
        <v>0</v>
      </c>
      <c r="Z24" s="403">
        <v>0</v>
      </c>
      <c r="AA24" s="403">
        <v>0</v>
      </c>
      <c r="AB24" s="403">
        <v>0</v>
      </c>
      <c r="AC24" s="403">
        <v>0</v>
      </c>
      <c r="AD24" s="403">
        <v>0</v>
      </c>
      <c r="AE24" s="403">
        <v>0</v>
      </c>
      <c r="AF24" s="403">
        <v>0</v>
      </c>
      <c r="AG24" s="403">
        <v>0</v>
      </c>
      <c r="AH24" s="403">
        <v>0</v>
      </c>
      <c r="AI24" s="403">
        <v>0</v>
      </c>
      <c r="AJ24" s="403">
        <v>0</v>
      </c>
    </row>
    <row r="25" spans="1:36" x14ac:dyDescent="0.2">
      <c r="A25" s="404"/>
      <c r="B25" s="404"/>
      <c r="C25" s="404"/>
      <c r="D25" s="405" t="s">
        <v>310</v>
      </c>
      <c r="E25" s="406">
        <v>259848.80363856957</v>
      </c>
      <c r="F25" s="406">
        <v>268965.23951340653</v>
      </c>
      <c r="G25" s="406">
        <v>271952.26600666472</v>
      </c>
      <c r="H25" s="406">
        <v>276230.5351610299</v>
      </c>
      <c r="I25" s="406">
        <v>281967.3815025186</v>
      </c>
      <c r="J25" s="406">
        <v>286444.92915001803</v>
      </c>
      <c r="K25" s="406">
        <v>292191.78038025228</v>
      </c>
      <c r="L25" s="406">
        <v>300483.29764443357</v>
      </c>
      <c r="M25" s="406">
        <v>310016.67166825361</v>
      </c>
      <c r="N25" s="406">
        <v>314107.15230975248</v>
      </c>
      <c r="O25" s="406">
        <v>314107.15230975248</v>
      </c>
      <c r="P25" s="406">
        <v>314107.15230975248</v>
      </c>
      <c r="Q25" s="406">
        <v>314107.15230975248</v>
      </c>
      <c r="R25" s="406">
        <v>314107.15230975248</v>
      </c>
      <c r="S25" s="406">
        <v>314107.15230975248</v>
      </c>
      <c r="T25" s="406">
        <v>314107.15230975248</v>
      </c>
      <c r="U25" s="406">
        <v>314107.15230975248</v>
      </c>
      <c r="V25" s="406">
        <v>314107.15230975248</v>
      </c>
      <c r="W25" s="406">
        <v>314107.15230975248</v>
      </c>
      <c r="X25" s="406">
        <v>314107.15230975248</v>
      </c>
      <c r="Y25" s="406">
        <v>314107.15230975248</v>
      </c>
      <c r="Z25" s="406">
        <v>314107.15230975248</v>
      </c>
      <c r="AA25" s="406">
        <v>314107.15230975248</v>
      </c>
      <c r="AB25" s="406">
        <v>314107.15230975248</v>
      </c>
      <c r="AC25" s="406">
        <v>314107.15230975248</v>
      </c>
      <c r="AD25" s="406">
        <v>314107.15230975248</v>
      </c>
      <c r="AE25" s="406">
        <v>314107.15230975248</v>
      </c>
      <c r="AF25" s="406">
        <v>314107.15230975248</v>
      </c>
      <c r="AG25" s="406">
        <v>314107.15230975248</v>
      </c>
      <c r="AH25" s="406">
        <v>314107.15230975248</v>
      </c>
      <c r="AI25" s="406">
        <v>314107.15230975248</v>
      </c>
      <c r="AJ25" s="406">
        <v>314107.15230975248</v>
      </c>
    </row>
    <row r="26" spans="1:36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</row>
    <row r="27" spans="1:36" x14ac:dyDescent="0.2">
      <c r="A27" s="382" t="s">
        <v>271</v>
      </c>
      <c r="B27" s="382"/>
      <c r="C27" s="383" t="s">
        <v>272</v>
      </c>
      <c r="D27" s="383"/>
      <c r="E27" s="378"/>
      <c r="F27" s="385" t="s">
        <v>273</v>
      </c>
      <c r="G27" s="386" t="s">
        <v>274</v>
      </c>
      <c r="H27" s="383" t="s">
        <v>275</v>
      </c>
      <c r="I27" s="383" t="s">
        <v>276</v>
      </c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</row>
    <row r="28" spans="1:36" x14ac:dyDescent="0.2">
      <c r="A28" s="387" t="s">
        <v>277</v>
      </c>
      <c r="B28" s="388" t="s">
        <v>319</v>
      </c>
      <c r="C28" s="389" t="s">
        <v>278</v>
      </c>
      <c r="D28" s="369"/>
      <c r="E28" s="378"/>
      <c r="F28" s="389" t="s">
        <v>279</v>
      </c>
      <c r="G28" s="390">
        <v>2.5000000000000001E-3</v>
      </c>
      <c r="H28" s="386">
        <v>1</v>
      </c>
      <c r="I28" s="391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</row>
    <row r="29" spans="1:36" x14ac:dyDescent="0.2">
      <c r="A29" s="387" t="s">
        <v>280</v>
      </c>
      <c r="B29" s="388" t="s">
        <v>281</v>
      </c>
      <c r="C29" s="389" t="s">
        <v>282</v>
      </c>
      <c r="D29" s="369"/>
      <c r="E29" s="378"/>
      <c r="F29" s="389" t="s">
        <v>283</v>
      </c>
      <c r="G29" s="390">
        <v>2.5000000000000001E-3</v>
      </c>
      <c r="H29" s="386">
        <v>1</v>
      </c>
      <c r="I29" s="391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</row>
    <row r="30" spans="1:36" x14ac:dyDescent="0.2">
      <c r="A30" s="392" t="s">
        <v>8</v>
      </c>
      <c r="B30" s="370">
        <v>35.598999999999997</v>
      </c>
      <c r="C30" s="392" t="s">
        <v>284</v>
      </c>
      <c r="D30" s="393">
        <v>4241257.1553191487</v>
      </c>
      <c r="E30" s="378"/>
      <c r="F30" s="389" t="s">
        <v>285</v>
      </c>
      <c r="G30" s="390" t="b">
        <v>1</v>
      </c>
      <c r="H30" s="386">
        <v>1</v>
      </c>
      <c r="I30" s="391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</row>
    <row r="31" spans="1:36" x14ac:dyDescent="0.2">
      <c r="A31" s="392" t="s">
        <v>286</v>
      </c>
      <c r="B31" s="407">
        <v>0.5</v>
      </c>
      <c r="C31" s="392" t="s">
        <v>287</v>
      </c>
      <c r="D31" s="393">
        <v>101600</v>
      </c>
      <c r="E31" s="378"/>
      <c r="F31" s="389" t="s">
        <v>288</v>
      </c>
      <c r="G31" s="394">
        <v>0</v>
      </c>
      <c r="H31" s="386">
        <v>1</v>
      </c>
      <c r="I31" s="391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</row>
    <row r="32" spans="1:36" x14ac:dyDescent="0.2">
      <c r="A32" s="395" t="s">
        <v>321</v>
      </c>
      <c r="B32" s="396" t="s">
        <v>289</v>
      </c>
      <c r="C32" s="383" t="s">
        <v>290</v>
      </c>
      <c r="D32" s="382" t="s">
        <v>291</v>
      </c>
      <c r="E32" s="383">
        <v>2025</v>
      </c>
      <c r="F32" s="383">
        <v>2026</v>
      </c>
      <c r="G32" s="383">
        <v>2027</v>
      </c>
      <c r="H32" s="383">
        <v>2028</v>
      </c>
      <c r="I32" s="383">
        <v>2029</v>
      </c>
      <c r="J32" s="383">
        <v>2030</v>
      </c>
      <c r="K32" s="383">
        <v>2031</v>
      </c>
      <c r="L32" s="383">
        <v>2032</v>
      </c>
      <c r="M32" s="383">
        <v>2033</v>
      </c>
      <c r="N32" s="383">
        <v>2034</v>
      </c>
      <c r="O32" s="383">
        <v>2035</v>
      </c>
      <c r="P32" s="383">
        <v>2036</v>
      </c>
      <c r="Q32" s="383">
        <v>2037</v>
      </c>
      <c r="R32" s="383">
        <v>2038</v>
      </c>
      <c r="S32" s="383">
        <v>2039</v>
      </c>
      <c r="T32" s="383">
        <v>2040</v>
      </c>
      <c r="U32" s="383">
        <v>2041</v>
      </c>
      <c r="V32" s="383">
        <v>2042</v>
      </c>
      <c r="W32" s="383">
        <v>2043</v>
      </c>
      <c r="X32" s="383">
        <v>2044</v>
      </c>
      <c r="Y32" s="383">
        <v>2045</v>
      </c>
      <c r="Z32" s="383">
        <v>2046</v>
      </c>
      <c r="AA32" s="383">
        <v>2047</v>
      </c>
      <c r="AB32" s="397">
        <v>2048</v>
      </c>
      <c r="AC32" s="397">
        <v>2049</v>
      </c>
      <c r="AD32" s="397">
        <v>2050</v>
      </c>
      <c r="AE32" s="397">
        <v>2051</v>
      </c>
      <c r="AF32" s="397">
        <v>2052</v>
      </c>
      <c r="AG32" s="397">
        <v>2053</v>
      </c>
      <c r="AH32" s="397">
        <v>2054</v>
      </c>
      <c r="AI32" s="397">
        <v>2055</v>
      </c>
      <c r="AJ32" s="397">
        <v>2056</v>
      </c>
    </row>
    <row r="33" spans="1:36" x14ac:dyDescent="0.2">
      <c r="A33" s="387" t="s">
        <v>292</v>
      </c>
      <c r="B33" s="398" t="b">
        <v>0</v>
      </c>
      <c r="C33" s="399">
        <v>0</v>
      </c>
      <c r="D33" s="387" t="s">
        <v>23</v>
      </c>
      <c r="E33" s="371">
        <v>7537.2254566267475</v>
      </c>
      <c r="F33" s="371">
        <v>7830.5548148919952</v>
      </c>
      <c r="G33" s="371">
        <v>7912.9528954234429</v>
      </c>
      <c r="H33" s="371">
        <v>798.48899471328002</v>
      </c>
      <c r="I33" s="371">
        <v>816.26620642102409</v>
      </c>
      <c r="J33" s="371">
        <v>830.41692334944901</v>
      </c>
      <c r="K33" s="371">
        <v>847.88037537490163</v>
      </c>
      <c r="L33" s="371">
        <v>871.99719602770426</v>
      </c>
      <c r="M33" s="371">
        <v>903.07153879543932</v>
      </c>
      <c r="N33" s="371">
        <v>915.90549544718135</v>
      </c>
      <c r="O33" s="371">
        <v>915.90549544718135</v>
      </c>
      <c r="P33" s="371">
        <v>915.90549544718135</v>
      </c>
      <c r="Q33" s="371">
        <v>915.90549544718135</v>
      </c>
      <c r="R33" s="371">
        <v>915.90549544718135</v>
      </c>
      <c r="S33" s="371">
        <v>915.90549544718135</v>
      </c>
      <c r="T33" s="371">
        <v>915.90549544718135</v>
      </c>
      <c r="U33" s="371">
        <v>915.90549544718135</v>
      </c>
      <c r="V33" s="371">
        <v>915.90549544718135</v>
      </c>
      <c r="W33" s="371">
        <v>915.90549544718135</v>
      </c>
      <c r="X33" s="371">
        <v>915.90549544718135</v>
      </c>
      <c r="Y33" s="371">
        <v>915.90549544718135</v>
      </c>
      <c r="Z33" s="371">
        <v>915.90549544718135</v>
      </c>
      <c r="AA33" s="371">
        <v>915.90549544718135</v>
      </c>
      <c r="AB33" s="371">
        <v>915.90549544718135</v>
      </c>
      <c r="AC33" s="371">
        <v>915.90549544718135</v>
      </c>
      <c r="AD33" s="371">
        <v>915.90549544718135</v>
      </c>
      <c r="AE33" s="371">
        <v>915.90549544718135</v>
      </c>
      <c r="AF33" s="371">
        <v>915.90549544718135</v>
      </c>
      <c r="AG33" s="371">
        <v>915.90549544718135</v>
      </c>
      <c r="AH33" s="371">
        <v>915.90549544718135</v>
      </c>
      <c r="AI33" s="371">
        <v>915.90549544718135</v>
      </c>
      <c r="AJ33" s="371">
        <v>915.90549544718135</v>
      </c>
    </row>
    <row r="34" spans="1:36" x14ac:dyDescent="0.2">
      <c r="A34" s="387" t="s">
        <v>293</v>
      </c>
      <c r="B34" s="398" t="b">
        <v>0</v>
      </c>
      <c r="C34" s="399">
        <v>0</v>
      </c>
      <c r="D34" s="387" t="s">
        <v>23</v>
      </c>
      <c r="E34" s="372">
        <v>9001.1153826071077</v>
      </c>
      <c r="F34" s="372">
        <v>9322.0874378244207</v>
      </c>
      <c r="G34" s="372">
        <v>9459.2514901788309</v>
      </c>
      <c r="H34" s="372">
        <v>957.31534490556237</v>
      </c>
      <c r="I34" s="372">
        <v>978.6763064424797</v>
      </c>
      <c r="J34" s="372">
        <v>994.7033840999303</v>
      </c>
      <c r="K34" s="372">
        <v>1016.9070857547855</v>
      </c>
      <c r="L34" s="372">
        <v>1051.4617643581817</v>
      </c>
      <c r="M34" s="372">
        <v>1083.3916028218894</v>
      </c>
      <c r="N34" s="372">
        <v>1098.2573773732224</v>
      </c>
      <c r="O34" s="372">
        <v>1098.2573773732224</v>
      </c>
      <c r="P34" s="372">
        <v>1098.2573773732224</v>
      </c>
      <c r="Q34" s="372">
        <v>1098.2573773732224</v>
      </c>
      <c r="R34" s="372">
        <v>1098.2573773732224</v>
      </c>
      <c r="S34" s="372">
        <v>1098.2573773732224</v>
      </c>
      <c r="T34" s="372">
        <v>1098.2573773732224</v>
      </c>
      <c r="U34" s="372">
        <v>1098.2573773732224</v>
      </c>
      <c r="V34" s="372">
        <v>1098.2573773732224</v>
      </c>
      <c r="W34" s="372">
        <v>1098.2573773732224</v>
      </c>
      <c r="X34" s="372">
        <v>1098.2573773732224</v>
      </c>
      <c r="Y34" s="372">
        <v>1098.2573773732224</v>
      </c>
      <c r="Z34" s="372">
        <v>1098.2573773732224</v>
      </c>
      <c r="AA34" s="372">
        <v>1098.2573773732224</v>
      </c>
      <c r="AB34" s="372">
        <v>1098.2573773732224</v>
      </c>
      <c r="AC34" s="372">
        <v>1098.2573773732224</v>
      </c>
      <c r="AD34" s="372">
        <v>1098.2573773732224</v>
      </c>
      <c r="AE34" s="372">
        <v>1098.2573773732224</v>
      </c>
      <c r="AF34" s="372">
        <v>1098.2573773732224</v>
      </c>
      <c r="AG34" s="372">
        <v>1098.2573773732224</v>
      </c>
      <c r="AH34" s="372">
        <v>1098.2573773732224</v>
      </c>
      <c r="AI34" s="372">
        <v>1098.2573773732224</v>
      </c>
      <c r="AJ34" s="372">
        <v>1098.2573773732224</v>
      </c>
    </row>
    <row r="35" spans="1:36" x14ac:dyDescent="0.2">
      <c r="A35" s="387" t="s">
        <v>294</v>
      </c>
      <c r="B35" s="398" t="b">
        <v>0</v>
      </c>
      <c r="C35" s="399">
        <v>300000</v>
      </c>
      <c r="D35" s="387" t="s">
        <v>23</v>
      </c>
      <c r="E35" s="372">
        <v>7537.2254566267475</v>
      </c>
      <c r="F35" s="372">
        <v>7830.5548148919952</v>
      </c>
      <c r="G35" s="372">
        <v>7912.9528954234429</v>
      </c>
      <c r="H35" s="372">
        <v>798.48899471328002</v>
      </c>
      <c r="I35" s="372">
        <v>816.26620642102409</v>
      </c>
      <c r="J35" s="372">
        <v>830.41692334944901</v>
      </c>
      <c r="K35" s="372">
        <v>847.88037537490163</v>
      </c>
      <c r="L35" s="372">
        <v>871.99719602770426</v>
      </c>
      <c r="M35" s="372">
        <v>903.07153879543932</v>
      </c>
      <c r="N35" s="372">
        <v>915.90549544718135</v>
      </c>
      <c r="O35" s="372">
        <v>915.90549544718135</v>
      </c>
      <c r="P35" s="372">
        <v>915.90549544718135</v>
      </c>
      <c r="Q35" s="372">
        <v>915.90549544718135</v>
      </c>
      <c r="R35" s="372">
        <v>915.90549544718135</v>
      </c>
      <c r="S35" s="372">
        <v>915.90549544718135</v>
      </c>
      <c r="T35" s="372">
        <v>915.90549544718135</v>
      </c>
      <c r="U35" s="372">
        <v>915.90549544718135</v>
      </c>
      <c r="V35" s="372">
        <v>915.90549544718135</v>
      </c>
      <c r="W35" s="372">
        <v>915.90549544718135</v>
      </c>
      <c r="X35" s="372">
        <v>915.90549544718135</v>
      </c>
      <c r="Y35" s="372">
        <v>915.90549544718135</v>
      </c>
      <c r="Z35" s="372">
        <v>915.90549544718135</v>
      </c>
      <c r="AA35" s="372">
        <v>915.90549544718135</v>
      </c>
      <c r="AB35" s="372">
        <v>915.90549544718135</v>
      </c>
      <c r="AC35" s="372">
        <v>915.90549544718135</v>
      </c>
      <c r="AD35" s="372">
        <v>915.90549544718135</v>
      </c>
      <c r="AE35" s="372">
        <v>915.90549544718135</v>
      </c>
      <c r="AF35" s="372">
        <v>915.90549544718135</v>
      </c>
      <c r="AG35" s="372">
        <v>915.90549544718135</v>
      </c>
      <c r="AH35" s="372">
        <v>915.90549544718135</v>
      </c>
      <c r="AI35" s="372">
        <v>915.90549544718135</v>
      </c>
      <c r="AJ35" s="372">
        <v>915.90549544718135</v>
      </c>
    </row>
    <row r="36" spans="1:36" x14ac:dyDescent="0.2">
      <c r="A36" s="387" t="s">
        <v>295</v>
      </c>
      <c r="B36" s="398" t="b">
        <v>0</v>
      </c>
      <c r="C36" s="399">
        <v>4000</v>
      </c>
      <c r="D36" s="387" t="s">
        <v>296</v>
      </c>
      <c r="E36" s="373">
        <v>5.0000000000000001E-3</v>
      </c>
      <c r="F36" s="373">
        <v>5.0000000000000001E-3</v>
      </c>
      <c r="G36" s="373">
        <v>5.0000000000000001E-3</v>
      </c>
      <c r="H36" s="373">
        <v>5.0000000000000001E-4</v>
      </c>
      <c r="I36" s="373">
        <v>4.999999999999999E-4</v>
      </c>
      <c r="J36" s="373">
        <v>4.999999999999999E-4</v>
      </c>
      <c r="K36" s="373">
        <v>4.999999999999999E-4</v>
      </c>
      <c r="L36" s="373">
        <v>4.999999999999999E-4</v>
      </c>
      <c r="M36" s="373">
        <v>4.999999999999999E-4</v>
      </c>
      <c r="N36" s="373">
        <v>4.999999999999999E-4</v>
      </c>
      <c r="O36" s="373">
        <v>4.999999999999999E-4</v>
      </c>
      <c r="P36" s="373">
        <v>4.999999999999999E-4</v>
      </c>
      <c r="Q36" s="373">
        <v>4.999999999999999E-4</v>
      </c>
      <c r="R36" s="373">
        <v>4.999999999999999E-4</v>
      </c>
      <c r="S36" s="373">
        <v>4.999999999999999E-4</v>
      </c>
      <c r="T36" s="373">
        <v>4.999999999999999E-4</v>
      </c>
      <c r="U36" s="373">
        <v>4.999999999999999E-4</v>
      </c>
      <c r="V36" s="373">
        <v>4.999999999999999E-4</v>
      </c>
      <c r="W36" s="373">
        <v>4.999999999999999E-4</v>
      </c>
      <c r="X36" s="373">
        <v>4.999999999999999E-4</v>
      </c>
      <c r="Y36" s="373">
        <v>4.999999999999999E-4</v>
      </c>
      <c r="Z36" s="373">
        <v>4.999999999999999E-4</v>
      </c>
      <c r="AA36" s="373">
        <v>4.999999999999999E-4</v>
      </c>
      <c r="AB36" s="373">
        <v>4.999999999999999E-4</v>
      </c>
      <c r="AC36" s="373">
        <v>4.999999999999999E-4</v>
      </c>
      <c r="AD36" s="373">
        <v>4.999999999999999E-4</v>
      </c>
      <c r="AE36" s="373">
        <v>4.999999999999999E-4</v>
      </c>
      <c r="AF36" s="373">
        <v>4.999999999999999E-4</v>
      </c>
      <c r="AG36" s="373">
        <v>4.999999999999999E-4</v>
      </c>
      <c r="AH36" s="373">
        <v>4.999999999999999E-4</v>
      </c>
      <c r="AI36" s="373">
        <v>4.999999999999999E-4</v>
      </c>
      <c r="AJ36" s="373">
        <v>4.999999999999999E-4</v>
      </c>
    </row>
    <row r="37" spans="1:36" x14ac:dyDescent="0.2">
      <c r="A37" s="387" t="s">
        <v>297</v>
      </c>
      <c r="B37" s="398" t="b">
        <v>0</v>
      </c>
      <c r="C37" s="399">
        <v>650</v>
      </c>
      <c r="D37" s="387" t="s">
        <v>298</v>
      </c>
      <c r="E37" s="373">
        <v>5.0000000000000001E-3</v>
      </c>
      <c r="F37" s="373">
        <v>5.0000000000000001E-3</v>
      </c>
      <c r="G37" s="373">
        <v>5.0000000000000001E-3</v>
      </c>
      <c r="H37" s="373">
        <v>4.999999999999999E-4</v>
      </c>
      <c r="I37" s="373">
        <v>4.999999999999999E-4</v>
      </c>
      <c r="J37" s="373">
        <v>4.999999999999999E-4</v>
      </c>
      <c r="K37" s="373">
        <v>4.999999999999999E-4</v>
      </c>
      <c r="L37" s="373">
        <v>4.999999999999999E-4</v>
      </c>
      <c r="M37" s="373">
        <v>4.999999999999999E-4</v>
      </c>
      <c r="N37" s="373">
        <v>4.999999999999999E-4</v>
      </c>
      <c r="O37" s="373">
        <v>4.999999999999999E-4</v>
      </c>
      <c r="P37" s="373">
        <v>4.999999999999999E-4</v>
      </c>
      <c r="Q37" s="373">
        <v>4.999999999999999E-4</v>
      </c>
      <c r="R37" s="373">
        <v>4.999999999999999E-4</v>
      </c>
      <c r="S37" s="373">
        <v>4.999999999999999E-4</v>
      </c>
      <c r="T37" s="373">
        <v>4.999999999999999E-4</v>
      </c>
      <c r="U37" s="373">
        <v>4.999999999999999E-4</v>
      </c>
      <c r="V37" s="373">
        <v>4.999999999999999E-4</v>
      </c>
      <c r="W37" s="373">
        <v>4.999999999999999E-4</v>
      </c>
      <c r="X37" s="373">
        <v>4.999999999999999E-4</v>
      </c>
      <c r="Y37" s="373">
        <v>4.999999999999999E-4</v>
      </c>
      <c r="Z37" s="373">
        <v>4.999999999999999E-4</v>
      </c>
      <c r="AA37" s="373">
        <v>4.999999999999999E-4</v>
      </c>
      <c r="AB37" s="373">
        <v>4.999999999999999E-4</v>
      </c>
      <c r="AC37" s="373">
        <v>4.999999999999999E-4</v>
      </c>
      <c r="AD37" s="373">
        <v>4.999999999999999E-4</v>
      </c>
      <c r="AE37" s="373">
        <v>4.999999999999999E-4</v>
      </c>
      <c r="AF37" s="373">
        <v>4.999999999999999E-4</v>
      </c>
      <c r="AG37" s="373">
        <v>4.999999999999999E-4</v>
      </c>
      <c r="AH37" s="373">
        <v>4.999999999999999E-4</v>
      </c>
      <c r="AI37" s="373">
        <v>4.999999999999999E-4</v>
      </c>
      <c r="AJ37" s="373">
        <v>4.999999999999999E-4</v>
      </c>
    </row>
    <row r="38" spans="1:36" x14ac:dyDescent="0.2">
      <c r="A38" s="387" t="s">
        <v>299</v>
      </c>
      <c r="B38" s="400" t="b">
        <v>0</v>
      </c>
      <c r="C38" s="399">
        <v>300000</v>
      </c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</row>
    <row r="39" spans="1:36" x14ac:dyDescent="0.2">
      <c r="A39" s="387" t="s">
        <v>300</v>
      </c>
      <c r="B39" s="400" t="b">
        <v>0</v>
      </c>
      <c r="C39" s="399">
        <v>500000</v>
      </c>
      <c r="D39" s="387" t="s">
        <v>270</v>
      </c>
      <c r="E39" s="374">
        <v>283951.59427294799</v>
      </c>
      <c r="F39" s="374">
        <v>294689.04180847155</v>
      </c>
      <c r="G39" s="374">
        <v>298207.21522658819</v>
      </c>
      <c r="H39" s="374">
        <v>30121.627494946566</v>
      </c>
      <c r="I39" s="374">
        <v>30792.751827581171</v>
      </c>
      <c r="J39" s="374">
        <v>31316.542169193945</v>
      </c>
      <c r="K39" s="374">
        <v>31988.848041815163</v>
      </c>
      <c r="L39" s="374">
        <v>32958.855931789236</v>
      </c>
      <c r="M39" s="374">
        <v>34074.207897362117</v>
      </c>
      <c r="N39" s="374">
        <v>34552.783125829745</v>
      </c>
      <c r="O39" s="374">
        <v>34552.783125829745</v>
      </c>
      <c r="P39" s="374">
        <v>34552.783125829745</v>
      </c>
      <c r="Q39" s="374">
        <v>34552.783125829745</v>
      </c>
      <c r="R39" s="374">
        <v>34552.783125829745</v>
      </c>
      <c r="S39" s="374">
        <v>34552.783125829745</v>
      </c>
      <c r="T39" s="374">
        <v>34552.783125829745</v>
      </c>
      <c r="U39" s="374">
        <v>34552.783125829745</v>
      </c>
      <c r="V39" s="374">
        <v>34552.783125829745</v>
      </c>
      <c r="W39" s="374">
        <v>34552.783125829745</v>
      </c>
      <c r="X39" s="374">
        <v>34552.783125829745</v>
      </c>
      <c r="Y39" s="374">
        <v>34552.783125829745</v>
      </c>
      <c r="Z39" s="374">
        <v>34552.783125829745</v>
      </c>
      <c r="AA39" s="374">
        <v>34552.783125829745</v>
      </c>
      <c r="AB39" s="374">
        <v>34552.783125829745</v>
      </c>
      <c r="AC39" s="374">
        <v>34552.783125829745</v>
      </c>
      <c r="AD39" s="374">
        <v>34552.783125829745</v>
      </c>
      <c r="AE39" s="374">
        <v>34552.783125829745</v>
      </c>
      <c r="AF39" s="374">
        <v>34552.783125829745</v>
      </c>
      <c r="AG39" s="374">
        <v>34552.783125829745</v>
      </c>
      <c r="AH39" s="374">
        <v>34552.783125829745</v>
      </c>
      <c r="AI39" s="374">
        <v>34552.783125829745</v>
      </c>
      <c r="AJ39" s="374">
        <v>34552.783125829745</v>
      </c>
    </row>
    <row r="40" spans="1:36" x14ac:dyDescent="0.2">
      <c r="A40" s="387" t="s">
        <v>301</v>
      </c>
      <c r="B40" s="398" t="b">
        <v>0</v>
      </c>
      <c r="C40" s="399">
        <v>3534380.9627659572</v>
      </c>
      <c r="D40" s="387" t="s">
        <v>261</v>
      </c>
      <c r="E40" s="358">
        <v>354.95644170000008</v>
      </c>
      <c r="F40" s="358">
        <v>354.95644170000008</v>
      </c>
      <c r="G40" s="358">
        <v>354.95644170000008</v>
      </c>
      <c r="H40" s="358">
        <v>35.495644170000006</v>
      </c>
      <c r="I40" s="358">
        <v>35.495644169999998</v>
      </c>
      <c r="J40" s="358">
        <v>35.495644169999998</v>
      </c>
      <c r="K40" s="358">
        <v>35.495644169999998</v>
      </c>
      <c r="L40" s="358">
        <v>35.495644169999998</v>
      </c>
      <c r="M40" s="358">
        <v>35.495644169999998</v>
      </c>
      <c r="N40" s="358">
        <v>35.495644169999998</v>
      </c>
      <c r="O40" s="358">
        <v>35.495644169999998</v>
      </c>
      <c r="P40" s="358">
        <v>35.495644169999998</v>
      </c>
      <c r="Q40" s="358">
        <v>35.495644169999998</v>
      </c>
      <c r="R40" s="358">
        <v>35.495644169999998</v>
      </c>
      <c r="S40" s="358">
        <v>35.495644169999998</v>
      </c>
      <c r="T40" s="358">
        <v>35.495644169999998</v>
      </c>
      <c r="U40" s="358">
        <v>35.495644169999998</v>
      </c>
      <c r="V40" s="358">
        <v>35.495644169999998</v>
      </c>
      <c r="W40" s="358">
        <v>35.495644169999998</v>
      </c>
      <c r="X40" s="358">
        <v>35.495644169999998</v>
      </c>
      <c r="Y40" s="358">
        <v>35.495644169999998</v>
      </c>
      <c r="Z40" s="358">
        <v>35.495644169999998</v>
      </c>
      <c r="AA40" s="358">
        <v>35.495644169999998</v>
      </c>
      <c r="AB40" s="358">
        <v>35.495644169999998</v>
      </c>
      <c r="AC40" s="358">
        <v>35.495644169999998</v>
      </c>
      <c r="AD40" s="358">
        <v>35.495644169999998</v>
      </c>
      <c r="AE40" s="358">
        <v>35.495644169999998</v>
      </c>
      <c r="AF40" s="358">
        <v>35.495644169999998</v>
      </c>
      <c r="AG40" s="358">
        <v>35.495644169999998</v>
      </c>
      <c r="AH40" s="358">
        <v>35.495644169999998</v>
      </c>
      <c r="AI40" s="358">
        <v>35.495644169999998</v>
      </c>
      <c r="AJ40" s="358">
        <v>35.495644169999998</v>
      </c>
    </row>
    <row r="41" spans="1:36" x14ac:dyDescent="0.2">
      <c r="A41" s="387" t="s">
        <v>302</v>
      </c>
      <c r="B41" s="398" t="b">
        <v>1</v>
      </c>
      <c r="C41" s="399">
        <v>7068761.9255319145</v>
      </c>
      <c r="D41" s="387" t="s">
        <v>262</v>
      </c>
      <c r="E41" s="358">
        <v>21206.285776595745</v>
      </c>
      <c r="F41" s="358">
        <v>21206.285776595745</v>
      </c>
      <c r="G41" s="358">
        <v>21206.285776595745</v>
      </c>
      <c r="H41" s="358">
        <v>2120.6285776595746</v>
      </c>
      <c r="I41" s="358">
        <v>2120.6285776595741</v>
      </c>
      <c r="J41" s="358">
        <v>2120.6285776595741</v>
      </c>
      <c r="K41" s="358">
        <v>2120.6285776595741</v>
      </c>
      <c r="L41" s="358">
        <v>2120.6285776595741</v>
      </c>
      <c r="M41" s="358">
        <v>2120.6285776595741</v>
      </c>
      <c r="N41" s="358">
        <v>2120.6285776595741</v>
      </c>
      <c r="O41" s="358">
        <v>2120.6285776595741</v>
      </c>
      <c r="P41" s="358">
        <v>2120.6285776595741</v>
      </c>
      <c r="Q41" s="358">
        <v>2120.6285776595741</v>
      </c>
      <c r="R41" s="358">
        <v>2120.6285776595741</v>
      </c>
      <c r="S41" s="358">
        <v>2120.6285776595741</v>
      </c>
      <c r="T41" s="358">
        <v>2120.6285776595741</v>
      </c>
      <c r="U41" s="358">
        <v>2120.6285776595741</v>
      </c>
      <c r="V41" s="358">
        <v>2120.6285776595741</v>
      </c>
      <c r="W41" s="358">
        <v>2120.6285776595741</v>
      </c>
      <c r="X41" s="358">
        <v>2120.6285776595741</v>
      </c>
      <c r="Y41" s="358">
        <v>2120.6285776595741</v>
      </c>
      <c r="Z41" s="358">
        <v>2120.6285776595741</v>
      </c>
      <c r="AA41" s="358">
        <v>2120.6285776595741</v>
      </c>
      <c r="AB41" s="358">
        <v>2120.6285776595741</v>
      </c>
      <c r="AC41" s="358">
        <v>2120.6285776595741</v>
      </c>
      <c r="AD41" s="358">
        <v>2120.6285776595741</v>
      </c>
      <c r="AE41" s="358">
        <v>2120.6285776595741</v>
      </c>
      <c r="AF41" s="358">
        <v>2120.6285776595741</v>
      </c>
      <c r="AG41" s="358">
        <v>2120.6285776595741</v>
      </c>
      <c r="AH41" s="358">
        <v>2120.6285776595741</v>
      </c>
      <c r="AI41" s="358">
        <v>2120.6285776595741</v>
      </c>
      <c r="AJ41" s="358">
        <v>2120.6285776595741</v>
      </c>
    </row>
    <row r="42" spans="1:36" x14ac:dyDescent="0.2">
      <c r="A42" s="387" t="s">
        <v>303</v>
      </c>
      <c r="B42" s="398" t="b">
        <v>0</v>
      </c>
      <c r="C42" s="399">
        <v>0</v>
      </c>
      <c r="D42" s="387" t="s">
        <v>263</v>
      </c>
      <c r="E42" s="358">
        <v>508</v>
      </c>
      <c r="F42" s="358">
        <v>508</v>
      </c>
      <c r="G42" s="358">
        <v>508</v>
      </c>
      <c r="H42" s="358">
        <v>50.79999999999999</v>
      </c>
      <c r="I42" s="358">
        <v>50.79999999999999</v>
      </c>
      <c r="J42" s="358">
        <v>50.79999999999999</v>
      </c>
      <c r="K42" s="358">
        <v>50.79999999999999</v>
      </c>
      <c r="L42" s="358">
        <v>50.79999999999999</v>
      </c>
      <c r="M42" s="358">
        <v>50.79999999999999</v>
      </c>
      <c r="N42" s="358">
        <v>50.79999999999999</v>
      </c>
      <c r="O42" s="358">
        <v>50.79999999999999</v>
      </c>
      <c r="P42" s="358">
        <v>50.79999999999999</v>
      </c>
      <c r="Q42" s="358">
        <v>50.79999999999999</v>
      </c>
      <c r="R42" s="358">
        <v>50.79999999999999</v>
      </c>
      <c r="S42" s="358">
        <v>50.79999999999999</v>
      </c>
      <c r="T42" s="358">
        <v>50.79999999999999</v>
      </c>
      <c r="U42" s="358">
        <v>50.79999999999999</v>
      </c>
      <c r="V42" s="358">
        <v>50.79999999999999</v>
      </c>
      <c r="W42" s="358">
        <v>50.79999999999999</v>
      </c>
      <c r="X42" s="358">
        <v>50.79999999999999</v>
      </c>
      <c r="Y42" s="358">
        <v>50.79999999999999</v>
      </c>
      <c r="Z42" s="358">
        <v>50.79999999999999</v>
      </c>
      <c r="AA42" s="358">
        <v>50.79999999999999</v>
      </c>
      <c r="AB42" s="358">
        <v>50.79999999999999</v>
      </c>
      <c r="AC42" s="358">
        <v>50.79999999999999</v>
      </c>
      <c r="AD42" s="358">
        <v>50.79999999999999</v>
      </c>
      <c r="AE42" s="358">
        <v>50.79999999999999</v>
      </c>
      <c r="AF42" s="358">
        <v>50.79999999999999</v>
      </c>
      <c r="AG42" s="358">
        <v>50.79999999999999</v>
      </c>
      <c r="AH42" s="358">
        <v>50.79999999999999</v>
      </c>
      <c r="AI42" s="358">
        <v>50.79999999999999</v>
      </c>
      <c r="AJ42" s="358">
        <v>50.79999999999999</v>
      </c>
    </row>
    <row r="43" spans="1:36" x14ac:dyDescent="0.2">
      <c r="A43" s="387" t="s">
        <v>304</v>
      </c>
      <c r="B43" s="398" t="b">
        <v>0</v>
      </c>
      <c r="C43" s="399" t="s">
        <v>136</v>
      </c>
      <c r="D43" s="387" t="s">
        <v>305</v>
      </c>
      <c r="E43" s="375">
        <v>0</v>
      </c>
      <c r="F43" s="375">
        <v>0</v>
      </c>
      <c r="G43" s="375">
        <v>0</v>
      </c>
      <c r="H43" s="375">
        <v>0</v>
      </c>
      <c r="I43" s="375">
        <v>0</v>
      </c>
      <c r="J43" s="375">
        <v>0</v>
      </c>
      <c r="K43" s="375">
        <v>0</v>
      </c>
      <c r="L43" s="375">
        <v>0</v>
      </c>
      <c r="M43" s="375">
        <v>0</v>
      </c>
      <c r="N43" s="375">
        <v>0</v>
      </c>
      <c r="O43" s="375">
        <v>0</v>
      </c>
      <c r="P43" s="375">
        <v>0</v>
      </c>
      <c r="Q43" s="375">
        <v>0</v>
      </c>
      <c r="R43" s="375">
        <v>0</v>
      </c>
      <c r="S43" s="375">
        <v>0</v>
      </c>
      <c r="T43" s="375">
        <v>0</v>
      </c>
      <c r="U43" s="375">
        <v>0</v>
      </c>
      <c r="V43" s="375">
        <v>0</v>
      </c>
      <c r="W43" s="375">
        <v>0</v>
      </c>
      <c r="X43" s="375">
        <v>0</v>
      </c>
      <c r="Y43" s="375">
        <v>0</v>
      </c>
      <c r="Z43" s="375">
        <v>0</v>
      </c>
      <c r="AA43" s="375">
        <v>0</v>
      </c>
      <c r="AB43" s="375">
        <v>0</v>
      </c>
      <c r="AC43" s="375">
        <v>0</v>
      </c>
      <c r="AD43" s="375">
        <v>0</v>
      </c>
      <c r="AE43" s="375">
        <v>0</v>
      </c>
      <c r="AF43" s="375">
        <v>0</v>
      </c>
      <c r="AG43" s="375">
        <v>0</v>
      </c>
      <c r="AH43" s="375">
        <v>0</v>
      </c>
      <c r="AI43" s="375">
        <v>0</v>
      </c>
      <c r="AJ43" s="375">
        <v>0</v>
      </c>
    </row>
    <row r="44" spans="1:36" x14ac:dyDescent="0.2">
      <c r="A44" s="387" t="s">
        <v>306</v>
      </c>
      <c r="B44" s="398" t="b">
        <v>1</v>
      </c>
      <c r="C44" s="399">
        <v>0</v>
      </c>
      <c r="D44" s="387" t="s">
        <v>307</v>
      </c>
      <c r="E44" s="375">
        <v>0</v>
      </c>
      <c r="F44" s="375">
        <v>0</v>
      </c>
      <c r="G44" s="375">
        <v>0</v>
      </c>
      <c r="H44" s="375">
        <v>0</v>
      </c>
      <c r="I44" s="375">
        <v>0</v>
      </c>
      <c r="J44" s="375">
        <v>0</v>
      </c>
      <c r="K44" s="375">
        <v>0</v>
      </c>
      <c r="L44" s="375">
        <v>0</v>
      </c>
      <c r="M44" s="375">
        <v>0</v>
      </c>
      <c r="N44" s="375">
        <v>0</v>
      </c>
      <c r="O44" s="375">
        <v>0</v>
      </c>
      <c r="P44" s="375">
        <v>0</v>
      </c>
      <c r="Q44" s="375">
        <v>0</v>
      </c>
      <c r="R44" s="375">
        <v>0</v>
      </c>
      <c r="S44" s="375">
        <v>0</v>
      </c>
      <c r="T44" s="375">
        <v>0</v>
      </c>
      <c r="U44" s="375">
        <v>0</v>
      </c>
      <c r="V44" s="375">
        <v>0</v>
      </c>
      <c r="W44" s="375">
        <v>0</v>
      </c>
      <c r="X44" s="375">
        <v>0</v>
      </c>
      <c r="Y44" s="375">
        <v>0</v>
      </c>
      <c r="Z44" s="375">
        <v>0</v>
      </c>
      <c r="AA44" s="375">
        <v>0</v>
      </c>
      <c r="AB44" s="375">
        <v>0</v>
      </c>
      <c r="AC44" s="375">
        <v>0</v>
      </c>
      <c r="AD44" s="375">
        <v>0</v>
      </c>
      <c r="AE44" s="375">
        <v>0</v>
      </c>
      <c r="AF44" s="375">
        <v>0</v>
      </c>
      <c r="AG44" s="375">
        <v>0</v>
      </c>
      <c r="AH44" s="375">
        <v>0</v>
      </c>
      <c r="AI44" s="375">
        <v>0</v>
      </c>
      <c r="AJ44" s="375">
        <v>0</v>
      </c>
    </row>
    <row r="45" spans="1:36" x14ac:dyDescent="0.2">
      <c r="A45" s="387" t="s">
        <v>308</v>
      </c>
      <c r="B45" s="400">
        <v>0</v>
      </c>
      <c r="C45" s="399">
        <v>0</v>
      </c>
      <c r="D45" s="387" t="s">
        <v>18</v>
      </c>
      <c r="E45" s="375">
        <v>0</v>
      </c>
      <c r="F45" s="375">
        <v>0</v>
      </c>
      <c r="G45" s="375">
        <v>0</v>
      </c>
      <c r="H45" s="375">
        <v>0</v>
      </c>
      <c r="I45" s="375">
        <v>0</v>
      </c>
      <c r="J45" s="375">
        <v>0</v>
      </c>
      <c r="K45" s="375">
        <v>0</v>
      </c>
      <c r="L45" s="375">
        <v>0</v>
      </c>
      <c r="M45" s="375">
        <v>0</v>
      </c>
      <c r="N45" s="375">
        <v>0</v>
      </c>
      <c r="O45" s="375">
        <v>0</v>
      </c>
      <c r="P45" s="375">
        <v>0</v>
      </c>
      <c r="Q45" s="375">
        <v>0</v>
      </c>
      <c r="R45" s="375">
        <v>0</v>
      </c>
      <c r="S45" s="375">
        <v>0</v>
      </c>
      <c r="T45" s="375">
        <v>0</v>
      </c>
      <c r="U45" s="375">
        <v>0</v>
      </c>
      <c r="V45" s="375">
        <v>0</v>
      </c>
      <c r="W45" s="375">
        <v>0</v>
      </c>
      <c r="X45" s="375">
        <v>0</v>
      </c>
      <c r="Y45" s="375">
        <v>0</v>
      </c>
      <c r="Z45" s="375">
        <v>0</v>
      </c>
      <c r="AA45" s="375">
        <v>0</v>
      </c>
      <c r="AB45" s="375">
        <v>0</v>
      </c>
      <c r="AC45" s="375">
        <v>0</v>
      </c>
      <c r="AD45" s="375">
        <v>0</v>
      </c>
      <c r="AE45" s="375">
        <v>0</v>
      </c>
      <c r="AF45" s="375">
        <v>0</v>
      </c>
      <c r="AG45" s="375">
        <v>0</v>
      </c>
      <c r="AH45" s="375">
        <v>0</v>
      </c>
      <c r="AI45" s="375">
        <v>0</v>
      </c>
      <c r="AJ45" s="375">
        <v>0</v>
      </c>
    </row>
    <row r="46" spans="1:36" x14ac:dyDescent="0.2">
      <c r="A46" s="401"/>
      <c r="B46" s="401"/>
      <c r="C46" s="399">
        <v>0</v>
      </c>
      <c r="D46" s="402" t="s">
        <v>309</v>
      </c>
      <c r="E46" s="403">
        <v>0</v>
      </c>
      <c r="F46" s="403">
        <v>0</v>
      </c>
      <c r="G46" s="403">
        <v>0</v>
      </c>
      <c r="H46" s="403">
        <v>301367.5429282001</v>
      </c>
      <c r="I46" s="403">
        <v>301367.5429282001</v>
      </c>
      <c r="J46" s="403">
        <v>301367.5429282001</v>
      </c>
      <c r="K46" s="403">
        <v>301367.5429282001</v>
      </c>
      <c r="L46" s="403">
        <v>301367.5429282001</v>
      </c>
      <c r="M46" s="403">
        <v>301367.5429282001</v>
      </c>
      <c r="N46" s="403">
        <v>301367.5429282001</v>
      </c>
      <c r="O46" s="403">
        <v>301367.5429282001</v>
      </c>
      <c r="P46" s="403">
        <v>301367.5429282001</v>
      </c>
      <c r="Q46" s="403">
        <v>301367.5429282001</v>
      </c>
      <c r="R46" s="403">
        <v>301367.5429282001</v>
      </c>
      <c r="S46" s="403">
        <v>301367.5429282001</v>
      </c>
      <c r="T46" s="403">
        <v>301367.5429282001</v>
      </c>
      <c r="U46" s="403">
        <v>301367.5429282001</v>
      </c>
      <c r="V46" s="403">
        <v>301367.5429282001</v>
      </c>
      <c r="W46" s="403">
        <v>301367.5429282001</v>
      </c>
      <c r="X46" s="403">
        <v>301367.5429282001</v>
      </c>
      <c r="Y46" s="403">
        <v>301367.5429282001</v>
      </c>
      <c r="Z46" s="403">
        <v>301367.5429282001</v>
      </c>
      <c r="AA46" s="403">
        <v>301367.5429282001</v>
      </c>
      <c r="AB46" s="403">
        <v>301367.5429282001</v>
      </c>
      <c r="AC46" s="403">
        <v>301367.5429282001</v>
      </c>
      <c r="AD46" s="403">
        <v>301367.5429282001</v>
      </c>
      <c r="AE46" s="403">
        <v>301367.5429282001</v>
      </c>
      <c r="AF46" s="403">
        <v>301367.5429282001</v>
      </c>
      <c r="AG46" s="403">
        <v>301367.5429282001</v>
      </c>
      <c r="AH46" s="403">
        <v>301367.5429282001</v>
      </c>
      <c r="AI46" s="403">
        <v>301367.5429282001</v>
      </c>
      <c r="AJ46" s="403">
        <v>301367.5429282001</v>
      </c>
    </row>
    <row r="47" spans="1:36" x14ac:dyDescent="0.2">
      <c r="A47" s="404"/>
      <c r="B47" s="404"/>
      <c r="C47" s="404"/>
      <c r="D47" s="405" t="s">
        <v>310</v>
      </c>
      <c r="E47" s="406">
        <v>306020.83649124374</v>
      </c>
      <c r="F47" s="406">
        <v>316758.2840267673</v>
      </c>
      <c r="G47" s="406">
        <v>320276.45744488394</v>
      </c>
      <c r="H47" s="406">
        <v>333696.09464497626</v>
      </c>
      <c r="I47" s="406">
        <v>334367.21897761087</v>
      </c>
      <c r="J47" s="406">
        <v>334891.00931922364</v>
      </c>
      <c r="K47" s="406">
        <v>335563.31519184483</v>
      </c>
      <c r="L47" s="406">
        <v>336533.32308181893</v>
      </c>
      <c r="M47" s="406">
        <v>337648.67504739179</v>
      </c>
      <c r="N47" s="406">
        <v>338127.25027585943</v>
      </c>
      <c r="O47" s="406">
        <v>338127.25027585943</v>
      </c>
      <c r="P47" s="406">
        <v>338127.25027585943</v>
      </c>
      <c r="Q47" s="406">
        <v>338127.25027585943</v>
      </c>
      <c r="R47" s="406">
        <v>338127.25027585943</v>
      </c>
      <c r="S47" s="406">
        <v>338127.25027585943</v>
      </c>
      <c r="T47" s="406">
        <v>338127.25027585943</v>
      </c>
      <c r="U47" s="406">
        <v>338127.25027585943</v>
      </c>
      <c r="V47" s="406">
        <v>338127.25027585943</v>
      </c>
      <c r="W47" s="406">
        <v>338127.25027585943</v>
      </c>
      <c r="X47" s="406">
        <v>338127.25027585943</v>
      </c>
      <c r="Y47" s="406">
        <v>338127.25027585943</v>
      </c>
      <c r="Z47" s="406">
        <v>338127.25027585943</v>
      </c>
      <c r="AA47" s="406">
        <v>338127.25027585943</v>
      </c>
      <c r="AB47" s="406">
        <v>338127.25027585943</v>
      </c>
      <c r="AC47" s="406">
        <v>338127.25027585943</v>
      </c>
      <c r="AD47" s="406">
        <v>338127.25027585943</v>
      </c>
      <c r="AE47" s="406">
        <v>338127.25027585943</v>
      </c>
      <c r="AF47" s="406">
        <v>338127.25027585943</v>
      </c>
      <c r="AG47" s="406">
        <v>338127.25027585943</v>
      </c>
      <c r="AH47" s="406">
        <v>338127.25027585943</v>
      </c>
      <c r="AI47" s="406">
        <v>338127.25027585943</v>
      </c>
      <c r="AJ47" s="406">
        <v>338127.25027585943</v>
      </c>
    </row>
    <row r="48" spans="1:36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</row>
    <row r="49" spans="1:36" x14ac:dyDescent="0.2">
      <c r="A49" s="382" t="s">
        <v>271</v>
      </c>
      <c r="B49" s="382"/>
      <c r="C49" s="383" t="s">
        <v>272</v>
      </c>
      <c r="D49" s="383"/>
      <c r="E49" s="378"/>
      <c r="F49" s="385" t="s">
        <v>273</v>
      </c>
      <c r="G49" s="386" t="s">
        <v>274</v>
      </c>
      <c r="H49" s="383" t="s">
        <v>275</v>
      </c>
      <c r="I49" s="383" t="s">
        <v>276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</row>
    <row r="50" spans="1:36" x14ac:dyDescent="0.2">
      <c r="A50" s="387" t="s">
        <v>277</v>
      </c>
      <c r="B50" s="388" t="s">
        <v>319</v>
      </c>
      <c r="C50" s="389" t="s">
        <v>278</v>
      </c>
      <c r="D50" s="369"/>
      <c r="E50" s="378"/>
      <c r="F50" s="389" t="s">
        <v>279</v>
      </c>
      <c r="G50" s="390">
        <v>2.5000000000000001E-3</v>
      </c>
      <c r="H50" s="386">
        <v>1</v>
      </c>
      <c r="I50" s="391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</row>
    <row r="51" spans="1:36" x14ac:dyDescent="0.2">
      <c r="A51" s="387" t="s">
        <v>280</v>
      </c>
      <c r="B51" s="388" t="s">
        <v>281</v>
      </c>
      <c r="C51" s="389" t="s">
        <v>282</v>
      </c>
      <c r="D51" s="369"/>
      <c r="E51" s="378"/>
      <c r="F51" s="389" t="s">
        <v>283</v>
      </c>
      <c r="G51" s="390">
        <v>2.5000000000000001E-3</v>
      </c>
      <c r="H51" s="386">
        <v>1</v>
      </c>
      <c r="I51" s="391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</row>
    <row r="52" spans="1:36" x14ac:dyDescent="0.2">
      <c r="A52" s="392" t="s">
        <v>8</v>
      </c>
      <c r="B52" s="370">
        <v>35.598999999999997</v>
      </c>
      <c r="C52" s="392" t="s">
        <v>284</v>
      </c>
      <c r="D52" s="393">
        <v>4241257.1553191487</v>
      </c>
      <c r="E52" s="378"/>
      <c r="F52" s="389" t="s">
        <v>285</v>
      </c>
      <c r="G52" s="390" t="b">
        <v>1</v>
      </c>
      <c r="H52" s="386">
        <v>1</v>
      </c>
      <c r="I52" s="391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</row>
    <row r="53" spans="1:36" x14ac:dyDescent="0.2">
      <c r="A53" s="392" t="s">
        <v>286</v>
      </c>
      <c r="B53" s="407">
        <v>0.5</v>
      </c>
      <c r="C53" s="392" t="s">
        <v>287</v>
      </c>
      <c r="D53" s="393">
        <v>101600</v>
      </c>
      <c r="E53" s="378"/>
      <c r="F53" s="389" t="s">
        <v>288</v>
      </c>
      <c r="G53" s="394">
        <v>0</v>
      </c>
      <c r="H53" s="386">
        <v>1</v>
      </c>
      <c r="I53" s="391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</row>
    <row r="54" spans="1:36" x14ac:dyDescent="0.2">
      <c r="A54" s="395" t="s">
        <v>322</v>
      </c>
      <c r="B54" s="396" t="s">
        <v>289</v>
      </c>
      <c r="C54" s="383" t="s">
        <v>290</v>
      </c>
      <c r="D54" s="382" t="s">
        <v>291</v>
      </c>
      <c r="E54" s="383">
        <v>2025</v>
      </c>
      <c r="F54" s="383">
        <v>2026</v>
      </c>
      <c r="G54" s="383">
        <v>2027</v>
      </c>
      <c r="H54" s="383">
        <v>2028</v>
      </c>
      <c r="I54" s="383">
        <v>2029</v>
      </c>
      <c r="J54" s="383">
        <v>2030</v>
      </c>
      <c r="K54" s="383">
        <v>2031</v>
      </c>
      <c r="L54" s="383">
        <v>2032</v>
      </c>
      <c r="M54" s="383">
        <v>2033</v>
      </c>
      <c r="N54" s="383">
        <v>2034</v>
      </c>
      <c r="O54" s="383">
        <v>2035</v>
      </c>
      <c r="P54" s="383">
        <v>2036</v>
      </c>
      <c r="Q54" s="383">
        <v>2037</v>
      </c>
      <c r="R54" s="383">
        <v>2038</v>
      </c>
      <c r="S54" s="383">
        <v>2039</v>
      </c>
      <c r="T54" s="383">
        <v>2040</v>
      </c>
      <c r="U54" s="383">
        <v>2041</v>
      </c>
      <c r="V54" s="383">
        <v>2042</v>
      </c>
      <c r="W54" s="383">
        <v>2043</v>
      </c>
      <c r="X54" s="383">
        <v>2044</v>
      </c>
      <c r="Y54" s="383">
        <v>2045</v>
      </c>
      <c r="Z54" s="383">
        <v>2046</v>
      </c>
      <c r="AA54" s="383">
        <v>2047</v>
      </c>
      <c r="AB54" s="397">
        <v>2048</v>
      </c>
      <c r="AC54" s="397">
        <v>2049</v>
      </c>
      <c r="AD54" s="397">
        <v>2050</v>
      </c>
      <c r="AE54" s="397">
        <v>2051</v>
      </c>
      <c r="AF54" s="397">
        <v>2052</v>
      </c>
      <c r="AG54" s="397">
        <v>2053</v>
      </c>
      <c r="AH54" s="397">
        <v>2054</v>
      </c>
      <c r="AI54" s="397">
        <v>2055</v>
      </c>
      <c r="AJ54" s="397">
        <v>2056</v>
      </c>
    </row>
    <row r="55" spans="1:36" x14ac:dyDescent="0.2">
      <c r="A55" s="387" t="s">
        <v>292</v>
      </c>
      <c r="B55" s="398" t="b">
        <v>0</v>
      </c>
      <c r="C55" s="399">
        <v>0</v>
      </c>
      <c r="D55" s="387" t="s">
        <v>23</v>
      </c>
      <c r="E55" s="371">
        <v>7537.2254566267475</v>
      </c>
      <c r="F55" s="371">
        <v>7830.5548148919952</v>
      </c>
      <c r="G55" s="371">
        <v>7912.9528954234429</v>
      </c>
      <c r="H55" s="371">
        <v>8038.5516852149804</v>
      </c>
      <c r="I55" s="371">
        <v>8217.5452379088638</v>
      </c>
      <c r="J55" s="371">
        <v>8360.0333430835235</v>
      </c>
      <c r="K55" s="371">
        <v>8535.8713088175027</v>
      </c>
      <c r="L55" s="371">
        <v>8778.6955547975795</v>
      </c>
      <c r="M55" s="371">
        <v>903.07153879543932</v>
      </c>
      <c r="N55" s="371">
        <v>915.90549544718135</v>
      </c>
      <c r="O55" s="371">
        <v>915.90549544718135</v>
      </c>
      <c r="P55" s="371">
        <v>915.90549544718135</v>
      </c>
      <c r="Q55" s="371">
        <v>915.90549544718135</v>
      </c>
      <c r="R55" s="371">
        <v>915.90549544718135</v>
      </c>
      <c r="S55" s="371">
        <v>915.90549544718135</v>
      </c>
      <c r="T55" s="371">
        <v>915.90549544718135</v>
      </c>
      <c r="U55" s="371">
        <v>915.90549544718135</v>
      </c>
      <c r="V55" s="371">
        <v>915.90549544718135</v>
      </c>
      <c r="W55" s="371">
        <v>915.90549544718135</v>
      </c>
      <c r="X55" s="371">
        <v>915.90549544718135</v>
      </c>
      <c r="Y55" s="371">
        <v>915.90549544718135</v>
      </c>
      <c r="Z55" s="371">
        <v>915.90549544718135</v>
      </c>
      <c r="AA55" s="371">
        <v>915.90549544718135</v>
      </c>
      <c r="AB55" s="371">
        <v>915.90549544718135</v>
      </c>
      <c r="AC55" s="371">
        <v>915.90549544718135</v>
      </c>
      <c r="AD55" s="371">
        <v>915.90549544718135</v>
      </c>
      <c r="AE55" s="371">
        <v>915.90549544718135</v>
      </c>
      <c r="AF55" s="371">
        <v>915.90549544718135</v>
      </c>
      <c r="AG55" s="371">
        <v>915.90549544718135</v>
      </c>
      <c r="AH55" s="371">
        <v>915.90549544718135</v>
      </c>
      <c r="AI55" s="371">
        <v>915.90549544718135</v>
      </c>
      <c r="AJ55" s="371">
        <v>915.90549544718135</v>
      </c>
    </row>
    <row r="56" spans="1:36" x14ac:dyDescent="0.2">
      <c r="A56" s="387" t="s">
        <v>293</v>
      </c>
      <c r="B56" s="398" t="b">
        <v>0</v>
      </c>
      <c r="C56" s="399">
        <v>0</v>
      </c>
      <c r="D56" s="387" t="s">
        <v>23</v>
      </c>
      <c r="E56" s="372">
        <v>9001.1153826071077</v>
      </c>
      <c r="F56" s="372">
        <v>9322.0874378244207</v>
      </c>
      <c r="G56" s="372">
        <v>9459.2514901788309</v>
      </c>
      <c r="H56" s="372">
        <v>9638.0135739871293</v>
      </c>
      <c r="I56" s="372">
        <v>9853.0415696302734</v>
      </c>
      <c r="J56" s="372">
        <v>10014.371870588337</v>
      </c>
      <c r="K56" s="372">
        <v>10237.86419453415</v>
      </c>
      <c r="L56" s="372">
        <v>10585.687206321529</v>
      </c>
      <c r="M56" s="372">
        <v>1083.3916028218894</v>
      </c>
      <c r="N56" s="372">
        <v>1098.2573773732224</v>
      </c>
      <c r="O56" s="372">
        <v>1098.2573773732224</v>
      </c>
      <c r="P56" s="372">
        <v>1098.2573773732224</v>
      </c>
      <c r="Q56" s="372">
        <v>1098.2573773732224</v>
      </c>
      <c r="R56" s="372">
        <v>1098.2573773732224</v>
      </c>
      <c r="S56" s="372">
        <v>1098.2573773732224</v>
      </c>
      <c r="T56" s="372">
        <v>1098.2573773732224</v>
      </c>
      <c r="U56" s="372">
        <v>1098.2573773732224</v>
      </c>
      <c r="V56" s="372">
        <v>1098.2573773732224</v>
      </c>
      <c r="W56" s="372">
        <v>1098.2573773732224</v>
      </c>
      <c r="X56" s="372">
        <v>1098.2573773732224</v>
      </c>
      <c r="Y56" s="372">
        <v>1098.2573773732224</v>
      </c>
      <c r="Z56" s="372">
        <v>1098.2573773732224</v>
      </c>
      <c r="AA56" s="372">
        <v>1098.2573773732224</v>
      </c>
      <c r="AB56" s="372">
        <v>1098.2573773732224</v>
      </c>
      <c r="AC56" s="372">
        <v>1098.2573773732224</v>
      </c>
      <c r="AD56" s="372">
        <v>1098.2573773732224</v>
      </c>
      <c r="AE56" s="372">
        <v>1098.2573773732224</v>
      </c>
      <c r="AF56" s="372">
        <v>1098.2573773732224</v>
      </c>
      <c r="AG56" s="372">
        <v>1098.2573773732224</v>
      </c>
      <c r="AH56" s="372">
        <v>1098.2573773732224</v>
      </c>
      <c r="AI56" s="372">
        <v>1098.2573773732224</v>
      </c>
      <c r="AJ56" s="372">
        <v>1098.2573773732224</v>
      </c>
    </row>
    <row r="57" spans="1:36" x14ac:dyDescent="0.2">
      <c r="A57" s="387" t="s">
        <v>294</v>
      </c>
      <c r="B57" s="398" t="b">
        <v>0</v>
      </c>
      <c r="C57" s="399">
        <v>300000</v>
      </c>
      <c r="D57" s="387" t="s">
        <v>23</v>
      </c>
      <c r="E57" s="372">
        <v>7537.2254566267475</v>
      </c>
      <c r="F57" s="372">
        <v>7830.5548148919952</v>
      </c>
      <c r="G57" s="372">
        <v>7912.9528954234429</v>
      </c>
      <c r="H57" s="372">
        <v>8038.5516852149804</v>
      </c>
      <c r="I57" s="372">
        <v>8217.5452379088638</v>
      </c>
      <c r="J57" s="372">
        <v>8360.0333430835235</v>
      </c>
      <c r="K57" s="372">
        <v>8535.8713088175027</v>
      </c>
      <c r="L57" s="372">
        <v>8778.6955547975795</v>
      </c>
      <c r="M57" s="372">
        <v>903.07153879543932</v>
      </c>
      <c r="N57" s="372">
        <v>915.90549544718135</v>
      </c>
      <c r="O57" s="372">
        <v>915.90549544718135</v>
      </c>
      <c r="P57" s="372">
        <v>915.90549544718135</v>
      </c>
      <c r="Q57" s="372">
        <v>915.90549544718135</v>
      </c>
      <c r="R57" s="372">
        <v>915.90549544718135</v>
      </c>
      <c r="S57" s="372">
        <v>915.90549544718135</v>
      </c>
      <c r="T57" s="372">
        <v>915.90549544718135</v>
      </c>
      <c r="U57" s="372">
        <v>915.90549544718135</v>
      </c>
      <c r="V57" s="372">
        <v>915.90549544718135</v>
      </c>
      <c r="W57" s="372">
        <v>915.90549544718135</v>
      </c>
      <c r="X57" s="372">
        <v>915.90549544718135</v>
      </c>
      <c r="Y57" s="372">
        <v>915.90549544718135</v>
      </c>
      <c r="Z57" s="372">
        <v>915.90549544718135</v>
      </c>
      <c r="AA57" s="372">
        <v>915.90549544718135</v>
      </c>
      <c r="AB57" s="372">
        <v>915.90549544718135</v>
      </c>
      <c r="AC57" s="372">
        <v>915.90549544718135</v>
      </c>
      <c r="AD57" s="372">
        <v>915.90549544718135</v>
      </c>
      <c r="AE57" s="372">
        <v>915.90549544718135</v>
      </c>
      <c r="AF57" s="372">
        <v>915.90549544718135</v>
      </c>
      <c r="AG57" s="372">
        <v>915.90549544718135</v>
      </c>
      <c r="AH57" s="372">
        <v>915.90549544718135</v>
      </c>
      <c r="AI57" s="372">
        <v>915.90549544718135</v>
      </c>
      <c r="AJ57" s="372">
        <v>915.90549544718135</v>
      </c>
    </row>
    <row r="58" spans="1:36" x14ac:dyDescent="0.2">
      <c r="A58" s="387" t="s">
        <v>295</v>
      </c>
      <c r="B58" s="398" t="b">
        <v>0</v>
      </c>
      <c r="C58" s="399">
        <v>4000</v>
      </c>
      <c r="D58" s="387" t="s">
        <v>296</v>
      </c>
      <c r="E58" s="373">
        <v>5.0000000000000001E-3</v>
      </c>
      <c r="F58" s="373">
        <v>5.0000000000000001E-3</v>
      </c>
      <c r="G58" s="373">
        <v>5.0000000000000001E-3</v>
      </c>
      <c r="H58" s="373">
        <v>5.0000000000000001E-3</v>
      </c>
      <c r="I58" s="373">
        <v>5.0000000000000001E-3</v>
      </c>
      <c r="J58" s="373">
        <v>5.0000000000000001E-3</v>
      </c>
      <c r="K58" s="373">
        <v>5.0000000000000001E-3</v>
      </c>
      <c r="L58" s="373">
        <v>5.0000000000000001E-3</v>
      </c>
      <c r="M58" s="373">
        <v>5.0000000000000001E-4</v>
      </c>
      <c r="N58" s="373">
        <v>4.999999999999999E-4</v>
      </c>
      <c r="O58" s="373">
        <v>4.999999999999999E-4</v>
      </c>
      <c r="P58" s="373">
        <v>4.999999999999999E-4</v>
      </c>
      <c r="Q58" s="373">
        <v>4.999999999999999E-4</v>
      </c>
      <c r="R58" s="373">
        <v>4.999999999999999E-4</v>
      </c>
      <c r="S58" s="373">
        <v>4.999999999999999E-4</v>
      </c>
      <c r="T58" s="373">
        <v>4.999999999999999E-4</v>
      </c>
      <c r="U58" s="373">
        <v>4.999999999999999E-4</v>
      </c>
      <c r="V58" s="373">
        <v>4.999999999999999E-4</v>
      </c>
      <c r="W58" s="373">
        <v>4.999999999999999E-4</v>
      </c>
      <c r="X58" s="373">
        <v>4.999999999999999E-4</v>
      </c>
      <c r="Y58" s="373">
        <v>4.999999999999999E-4</v>
      </c>
      <c r="Z58" s="373">
        <v>4.999999999999999E-4</v>
      </c>
      <c r="AA58" s="373">
        <v>4.999999999999999E-4</v>
      </c>
      <c r="AB58" s="373">
        <v>4.999999999999999E-4</v>
      </c>
      <c r="AC58" s="373">
        <v>4.999999999999999E-4</v>
      </c>
      <c r="AD58" s="373">
        <v>4.999999999999999E-4</v>
      </c>
      <c r="AE58" s="373">
        <v>4.999999999999999E-4</v>
      </c>
      <c r="AF58" s="373">
        <v>4.999999999999999E-4</v>
      </c>
      <c r="AG58" s="373">
        <v>4.999999999999999E-4</v>
      </c>
      <c r="AH58" s="373">
        <v>4.999999999999999E-4</v>
      </c>
      <c r="AI58" s="373">
        <v>4.999999999999999E-4</v>
      </c>
      <c r="AJ58" s="373">
        <v>4.999999999999999E-4</v>
      </c>
    </row>
    <row r="59" spans="1:36" x14ac:dyDescent="0.2">
      <c r="A59" s="387" t="s">
        <v>297</v>
      </c>
      <c r="B59" s="398" t="b">
        <v>0</v>
      </c>
      <c r="C59" s="399">
        <v>650</v>
      </c>
      <c r="D59" s="387" t="s">
        <v>298</v>
      </c>
      <c r="E59" s="373">
        <v>5.0000000000000001E-3</v>
      </c>
      <c r="F59" s="373">
        <v>5.0000000000000001E-3</v>
      </c>
      <c r="G59" s="373">
        <v>5.0000000000000001E-3</v>
      </c>
      <c r="H59" s="373">
        <v>5.0000000000000001E-3</v>
      </c>
      <c r="I59" s="373">
        <v>5.0000000000000001E-3</v>
      </c>
      <c r="J59" s="373">
        <v>5.0000000000000001E-3</v>
      </c>
      <c r="K59" s="373">
        <v>5.0000000000000001E-3</v>
      </c>
      <c r="L59" s="373">
        <v>5.0000000000000001E-3</v>
      </c>
      <c r="M59" s="373">
        <v>4.999999999999999E-4</v>
      </c>
      <c r="N59" s="373">
        <v>4.999999999999999E-4</v>
      </c>
      <c r="O59" s="373">
        <v>4.999999999999999E-4</v>
      </c>
      <c r="P59" s="373">
        <v>4.999999999999999E-4</v>
      </c>
      <c r="Q59" s="373">
        <v>4.999999999999999E-4</v>
      </c>
      <c r="R59" s="373">
        <v>4.999999999999999E-4</v>
      </c>
      <c r="S59" s="373">
        <v>4.999999999999999E-4</v>
      </c>
      <c r="T59" s="373">
        <v>4.999999999999999E-4</v>
      </c>
      <c r="U59" s="373">
        <v>4.999999999999999E-4</v>
      </c>
      <c r="V59" s="373">
        <v>4.999999999999999E-4</v>
      </c>
      <c r="W59" s="373">
        <v>4.999999999999999E-4</v>
      </c>
      <c r="X59" s="373">
        <v>4.999999999999999E-4</v>
      </c>
      <c r="Y59" s="373">
        <v>4.999999999999999E-4</v>
      </c>
      <c r="Z59" s="373">
        <v>4.999999999999999E-4</v>
      </c>
      <c r="AA59" s="373">
        <v>4.999999999999999E-4</v>
      </c>
      <c r="AB59" s="373">
        <v>4.999999999999999E-4</v>
      </c>
      <c r="AC59" s="373">
        <v>4.999999999999999E-4</v>
      </c>
      <c r="AD59" s="373">
        <v>4.999999999999999E-4</v>
      </c>
      <c r="AE59" s="373">
        <v>4.999999999999999E-4</v>
      </c>
      <c r="AF59" s="373">
        <v>4.999999999999999E-4</v>
      </c>
      <c r="AG59" s="373">
        <v>4.999999999999999E-4</v>
      </c>
      <c r="AH59" s="373">
        <v>4.999999999999999E-4</v>
      </c>
      <c r="AI59" s="373">
        <v>4.999999999999999E-4</v>
      </c>
      <c r="AJ59" s="373">
        <v>4.999999999999999E-4</v>
      </c>
    </row>
    <row r="60" spans="1:36" x14ac:dyDescent="0.2">
      <c r="A60" s="387" t="s">
        <v>299</v>
      </c>
      <c r="B60" s="400" t="b">
        <v>0</v>
      </c>
      <c r="C60" s="399">
        <v>300000</v>
      </c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</row>
    <row r="61" spans="1:36" x14ac:dyDescent="0.2">
      <c r="A61" s="387" t="s">
        <v>300</v>
      </c>
      <c r="B61" s="400" t="b">
        <v>0</v>
      </c>
      <c r="C61" s="399">
        <v>500000</v>
      </c>
      <c r="D61" s="387" t="s">
        <v>270</v>
      </c>
      <c r="E61" s="374">
        <v>283951.59427294799</v>
      </c>
      <c r="F61" s="374">
        <v>294689.04180847155</v>
      </c>
      <c r="G61" s="374">
        <v>298207.21522658819</v>
      </c>
      <c r="H61" s="374">
        <v>303246.17457548791</v>
      </c>
      <c r="I61" s="374">
        <v>310003.00309820269</v>
      </c>
      <c r="J61" s="374">
        <v>315276.66615262348</v>
      </c>
      <c r="K61" s="374">
        <v>322045.25614418229</v>
      </c>
      <c r="L61" s="374">
        <v>331810.9117960193</v>
      </c>
      <c r="M61" s="374">
        <v>34074.207897362117</v>
      </c>
      <c r="N61" s="374">
        <v>34552.783125829745</v>
      </c>
      <c r="O61" s="374">
        <v>34552.783125829745</v>
      </c>
      <c r="P61" s="374">
        <v>34552.783125829745</v>
      </c>
      <c r="Q61" s="374">
        <v>34552.783125829745</v>
      </c>
      <c r="R61" s="374">
        <v>34552.783125829745</v>
      </c>
      <c r="S61" s="374">
        <v>34552.783125829745</v>
      </c>
      <c r="T61" s="374">
        <v>34552.783125829745</v>
      </c>
      <c r="U61" s="374">
        <v>34552.783125829745</v>
      </c>
      <c r="V61" s="374">
        <v>34552.783125829745</v>
      </c>
      <c r="W61" s="374">
        <v>34552.783125829745</v>
      </c>
      <c r="X61" s="374">
        <v>34552.783125829745</v>
      </c>
      <c r="Y61" s="374">
        <v>34552.783125829745</v>
      </c>
      <c r="Z61" s="374">
        <v>34552.783125829745</v>
      </c>
      <c r="AA61" s="374">
        <v>34552.783125829745</v>
      </c>
      <c r="AB61" s="374">
        <v>34552.783125829745</v>
      </c>
      <c r="AC61" s="374">
        <v>34552.783125829745</v>
      </c>
      <c r="AD61" s="374">
        <v>34552.783125829745</v>
      </c>
      <c r="AE61" s="374">
        <v>34552.783125829745</v>
      </c>
      <c r="AF61" s="374">
        <v>34552.783125829745</v>
      </c>
      <c r="AG61" s="374">
        <v>34552.783125829745</v>
      </c>
      <c r="AH61" s="374">
        <v>34552.783125829745</v>
      </c>
      <c r="AI61" s="374">
        <v>34552.783125829745</v>
      </c>
      <c r="AJ61" s="374">
        <v>34552.783125829745</v>
      </c>
    </row>
    <row r="62" spans="1:36" x14ac:dyDescent="0.2">
      <c r="A62" s="387" t="s">
        <v>301</v>
      </c>
      <c r="B62" s="398" t="b">
        <v>0</v>
      </c>
      <c r="C62" s="399">
        <v>3534380.9627659572</v>
      </c>
      <c r="D62" s="387" t="s">
        <v>261</v>
      </c>
      <c r="E62" s="358">
        <v>354.95644170000008</v>
      </c>
      <c r="F62" s="358">
        <v>354.95644170000008</v>
      </c>
      <c r="G62" s="358">
        <v>354.95644170000008</v>
      </c>
      <c r="H62" s="358">
        <v>354.95644170000008</v>
      </c>
      <c r="I62" s="358">
        <v>354.95644170000008</v>
      </c>
      <c r="J62" s="358">
        <v>354.95644170000008</v>
      </c>
      <c r="K62" s="358">
        <v>354.95644170000008</v>
      </c>
      <c r="L62" s="358">
        <v>354.95644170000008</v>
      </c>
      <c r="M62" s="358">
        <v>35.495644170000006</v>
      </c>
      <c r="N62" s="358">
        <v>35.495644169999998</v>
      </c>
      <c r="O62" s="358">
        <v>35.495644169999998</v>
      </c>
      <c r="P62" s="358">
        <v>35.495644169999998</v>
      </c>
      <c r="Q62" s="358">
        <v>35.495644169999998</v>
      </c>
      <c r="R62" s="358">
        <v>35.495644169999998</v>
      </c>
      <c r="S62" s="358">
        <v>35.495644169999998</v>
      </c>
      <c r="T62" s="358">
        <v>35.495644169999998</v>
      </c>
      <c r="U62" s="358">
        <v>35.495644169999998</v>
      </c>
      <c r="V62" s="358">
        <v>35.495644169999998</v>
      </c>
      <c r="W62" s="358">
        <v>35.495644169999998</v>
      </c>
      <c r="X62" s="358">
        <v>35.495644169999998</v>
      </c>
      <c r="Y62" s="358">
        <v>35.495644169999998</v>
      </c>
      <c r="Z62" s="358">
        <v>35.495644169999998</v>
      </c>
      <c r="AA62" s="358">
        <v>35.495644169999998</v>
      </c>
      <c r="AB62" s="358">
        <v>35.495644169999998</v>
      </c>
      <c r="AC62" s="358">
        <v>35.495644169999998</v>
      </c>
      <c r="AD62" s="358">
        <v>35.495644169999998</v>
      </c>
      <c r="AE62" s="358">
        <v>35.495644169999998</v>
      </c>
      <c r="AF62" s="358">
        <v>35.495644169999998</v>
      </c>
      <c r="AG62" s="358">
        <v>35.495644169999998</v>
      </c>
      <c r="AH62" s="358">
        <v>35.495644169999998</v>
      </c>
      <c r="AI62" s="358">
        <v>35.495644169999998</v>
      </c>
      <c r="AJ62" s="358">
        <v>35.495644169999998</v>
      </c>
    </row>
    <row r="63" spans="1:36" x14ac:dyDescent="0.2">
      <c r="A63" s="387" t="s">
        <v>302</v>
      </c>
      <c r="B63" s="398" t="b">
        <v>1</v>
      </c>
      <c r="C63" s="399">
        <v>7068761.9255319145</v>
      </c>
      <c r="D63" s="387" t="s">
        <v>262</v>
      </c>
      <c r="E63" s="358">
        <v>21206.285776595745</v>
      </c>
      <c r="F63" s="358">
        <v>21206.285776595745</v>
      </c>
      <c r="G63" s="358">
        <v>21206.285776595745</v>
      </c>
      <c r="H63" s="358">
        <v>21206.285776595745</v>
      </c>
      <c r="I63" s="358">
        <v>21206.285776595745</v>
      </c>
      <c r="J63" s="358">
        <v>21206.285776595745</v>
      </c>
      <c r="K63" s="358">
        <v>21206.285776595745</v>
      </c>
      <c r="L63" s="358">
        <v>21206.285776595745</v>
      </c>
      <c r="M63" s="358">
        <v>2120.6285776595746</v>
      </c>
      <c r="N63" s="358">
        <v>2120.6285776595741</v>
      </c>
      <c r="O63" s="358">
        <v>2120.6285776595741</v>
      </c>
      <c r="P63" s="358">
        <v>2120.6285776595741</v>
      </c>
      <c r="Q63" s="358">
        <v>2120.6285776595741</v>
      </c>
      <c r="R63" s="358">
        <v>2120.6285776595741</v>
      </c>
      <c r="S63" s="358">
        <v>2120.6285776595741</v>
      </c>
      <c r="T63" s="358">
        <v>2120.6285776595741</v>
      </c>
      <c r="U63" s="358">
        <v>2120.6285776595741</v>
      </c>
      <c r="V63" s="358">
        <v>2120.6285776595741</v>
      </c>
      <c r="W63" s="358">
        <v>2120.6285776595741</v>
      </c>
      <c r="X63" s="358">
        <v>2120.6285776595741</v>
      </c>
      <c r="Y63" s="358">
        <v>2120.6285776595741</v>
      </c>
      <c r="Z63" s="358">
        <v>2120.6285776595741</v>
      </c>
      <c r="AA63" s="358">
        <v>2120.6285776595741</v>
      </c>
      <c r="AB63" s="358">
        <v>2120.6285776595741</v>
      </c>
      <c r="AC63" s="358">
        <v>2120.6285776595741</v>
      </c>
      <c r="AD63" s="358">
        <v>2120.6285776595741</v>
      </c>
      <c r="AE63" s="358">
        <v>2120.6285776595741</v>
      </c>
      <c r="AF63" s="358">
        <v>2120.6285776595741</v>
      </c>
      <c r="AG63" s="358">
        <v>2120.6285776595741</v>
      </c>
      <c r="AH63" s="358">
        <v>2120.6285776595741</v>
      </c>
      <c r="AI63" s="358">
        <v>2120.6285776595741</v>
      </c>
      <c r="AJ63" s="358">
        <v>2120.6285776595741</v>
      </c>
    </row>
    <row r="64" spans="1:36" x14ac:dyDescent="0.2">
      <c r="A64" s="387" t="s">
        <v>303</v>
      </c>
      <c r="B64" s="398" t="b">
        <v>0</v>
      </c>
      <c r="C64" s="399">
        <v>0</v>
      </c>
      <c r="D64" s="387" t="s">
        <v>263</v>
      </c>
      <c r="E64" s="358">
        <v>508</v>
      </c>
      <c r="F64" s="358">
        <v>508</v>
      </c>
      <c r="G64" s="358">
        <v>508</v>
      </c>
      <c r="H64" s="358">
        <v>508</v>
      </c>
      <c r="I64" s="358">
        <v>508</v>
      </c>
      <c r="J64" s="358">
        <v>508</v>
      </c>
      <c r="K64" s="358">
        <v>508</v>
      </c>
      <c r="L64" s="358">
        <v>508</v>
      </c>
      <c r="M64" s="358">
        <v>50.79999999999999</v>
      </c>
      <c r="N64" s="358">
        <v>50.79999999999999</v>
      </c>
      <c r="O64" s="358">
        <v>50.79999999999999</v>
      </c>
      <c r="P64" s="358">
        <v>50.79999999999999</v>
      </c>
      <c r="Q64" s="358">
        <v>50.79999999999999</v>
      </c>
      <c r="R64" s="358">
        <v>50.79999999999999</v>
      </c>
      <c r="S64" s="358">
        <v>50.79999999999999</v>
      </c>
      <c r="T64" s="358">
        <v>50.79999999999999</v>
      </c>
      <c r="U64" s="358">
        <v>50.79999999999999</v>
      </c>
      <c r="V64" s="358">
        <v>50.79999999999999</v>
      </c>
      <c r="W64" s="358">
        <v>50.79999999999999</v>
      </c>
      <c r="X64" s="358">
        <v>50.79999999999999</v>
      </c>
      <c r="Y64" s="358">
        <v>50.79999999999999</v>
      </c>
      <c r="Z64" s="358">
        <v>50.79999999999999</v>
      </c>
      <c r="AA64" s="358">
        <v>50.79999999999999</v>
      </c>
      <c r="AB64" s="358">
        <v>50.79999999999999</v>
      </c>
      <c r="AC64" s="358">
        <v>50.79999999999999</v>
      </c>
      <c r="AD64" s="358">
        <v>50.79999999999999</v>
      </c>
      <c r="AE64" s="358">
        <v>50.79999999999999</v>
      </c>
      <c r="AF64" s="358">
        <v>50.79999999999999</v>
      </c>
      <c r="AG64" s="358">
        <v>50.79999999999999</v>
      </c>
      <c r="AH64" s="358">
        <v>50.79999999999999</v>
      </c>
      <c r="AI64" s="358">
        <v>50.79999999999999</v>
      </c>
      <c r="AJ64" s="358">
        <v>50.79999999999999</v>
      </c>
    </row>
    <row r="65" spans="1:36" x14ac:dyDescent="0.2">
      <c r="A65" s="387" t="s">
        <v>304</v>
      </c>
      <c r="B65" s="398" t="b">
        <v>0</v>
      </c>
      <c r="C65" s="399" t="s">
        <v>136</v>
      </c>
      <c r="D65" s="387" t="s">
        <v>305</v>
      </c>
      <c r="E65" s="375">
        <v>0</v>
      </c>
      <c r="F65" s="375">
        <v>0</v>
      </c>
      <c r="G65" s="375">
        <v>0</v>
      </c>
      <c r="H65" s="375">
        <v>0</v>
      </c>
      <c r="I65" s="375">
        <v>0</v>
      </c>
      <c r="J65" s="375">
        <v>0</v>
      </c>
      <c r="K65" s="375">
        <v>0</v>
      </c>
      <c r="L65" s="375">
        <v>0</v>
      </c>
      <c r="M65" s="375">
        <v>0</v>
      </c>
      <c r="N65" s="375">
        <v>0</v>
      </c>
      <c r="O65" s="375">
        <v>0</v>
      </c>
      <c r="P65" s="375">
        <v>0</v>
      </c>
      <c r="Q65" s="375">
        <v>0</v>
      </c>
      <c r="R65" s="375">
        <v>0</v>
      </c>
      <c r="S65" s="375">
        <v>0</v>
      </c>
      <c r="T65" s="375">
        <v>0</v>
      </c>
      <c r="U65" s="375">
        <v>0</v>
      </c>
      <c r="V65" s="375">
        <v>0</v>
      </c>
      <c r="W65" s="375">
        <v>0</v>
      </c>
      <c r="X65" s="375">
        <v>0</v>
      </c>
      <c r="Y65" s="375">
        <v>0</v>
      </c>
      <c r="Z65" s="375">
        <v>0</v>
      </c>
      <c r="AA65" s="375">
        <v>0</v>
      </c>
      <c r="AB65" s="375">
        <v>0</v>
      </c>
      <c r="AC65" s="375">
        <v>0</v>
      </c>
      <c r="AD65" s="375">
        <v>0</v>
      </c>
      <c r="AE65" s="375">
        <v>0</v>
      </c>
      <c r="AF65" s="375">
        <v>0</v>
      </c>
      <c r="AG65" s="375">
        <v>0</v>
      </c>
      <c r="AH65" s="375">
        <v>0</v>
      </c>
      <c r="AI65" s="375">
        <v>0</v>
      </c>
      <c r="AJ65" s="375">
        <v>0</v>
      </c>
    </row>
    <row r="66" spans="1:36" x14ac:dyDescent="0.2">
      <c r="A66" s="387" t="s">
        <v>306</v>
      </c>
      <c r="B66" s="398" t="b">
        <v>1</v>
      </c>
      <c r="C66" s="399">
        <v>0</v>
      </c>
      <c r="D66" s="387" t="s">
        <v>307</v>
      </c>
      <c r="E66" s="375">
        <v>0</v>
      </c>
      <c r="F66" s="375">
        <v>0</v>
      </c>
      <c r="G66" s="375">
        <v>0</v>
      </c>
      <c r="H66" s="375">
        <v>0</v>
      </c>
      <c r="I66" s="375">
        <v>0</v>
      </c>
      <c r="J66" s="375">
        <v>0</v>
      </c>
      <c r="K66" s="375">
        <v>0</v>
      </c>
      <c r="L66" s="375">
        <v>0</v>
      </c>
      <c r="M66" s="375">
        <v>0</v>
      </c>
      <c r="N66" s="375">
        <v>0</v>
      </c>
      <c r="O66" s="375">
        <v>0</v>
      </c>
      <c r="P66" s="375">
        <v>0</v>
      </c>
      <c r="Q66" s="375">
        <v>0</v>
      </c>
      <c r="R66" s="375">
        <v>0</v>
      </c>
      <c r="S66" s="375">
        <v>0</v>
      </c>
      <c r="T66" s="375">
        <v>0</v>
      </c>
      <c r="U66" s="375">
        <v>0</v>
      </c>
      <c r="V66" s="375">
        <v>0</v>
      </c>
      <c r="W66" s="375">
        <v>0</v>
      </c>
      <c r="X66" s="375">
        <v>0</v>
      </c>
      <c r="Y66" s="375">
        <v>0</v>
      </c>
      <c r="Z66" s="375">
        <v>0</v>
      </c>
      <c r="AA66" s="375">
        <v>0</v>
      </c>
      <c r="AB66" s="375">
        <v>0</v>
      </c>
      <c r="AC66" s="375">
        <v>0</v>
      </c>
      <c r="AD66" s="375">
        <v>0</v>
      </c>
      <c r="AE66" s="375">
        <v>0</v>
      </c>
      <c r="AF66" s="375">
        <v>0</v>
      </c>
      <c r="AG66" s="375">
        <v>0</v>
      </c>
      <c r="AH66" s="375">
        <v>0</v>
      </c>
      <c r="AI66" s="375">
        <v>0</v>
      </c>
      <c r="AJ66" s="375">
        <v>0</v>
      </c>
    </row>
    <row r="67" spans="1:36" x14ac:dyDescent="0.2">
      <c r="A67" s="387" t="s">
        <v>308</v>
      </c>
      <c r="B67" s="400">
        <v>0</v>
      </c>
      <c r="C67" s="399">
        <v>0</v>
      </c>
      <c r="D67" s="387" t="s">
        <v>18</v>
      </c>
      <c r="E67" s="375">
        <v>0</v>
      </c>
      <c r="F67" s="375">
        <v>0</v>
      </c>
      <c r="G67" s="375">
        <v>0</v>
      </c>
      <c r="H67" s="375">
        <v>0</v>
      </c>
      <c r="I67" s="375">
        <v>0</v>
      </c>
      <c r="J67" s="375">
        <v>0</v>
      </c>
      <c r="K67" s="375">
        <v>0</v>
      </c>
      <c r="L67" s="375">
        <v>0</v>
      </c>
      <c r="M67" s="375">
        <v>0</v>
      </c>
      <c r="N67" s="375">
        <v>0</v>
      </c>
      <c r="O67" s="375">
        <v>0</v>
      </c>
      <c r="P67" s="375">
        <v>0</v>
      </c>
      <c r="Q67" s="375">
        <v>0</v>
      </c>
      <c r="R67" s="375">
        <v>0</v>
      </c>
      <c r="S67" s="375">
        <v>0</v>
      </c>
      <c r="T67" s="375">
        <v>0</v>
      </c>
      <c r="U67" s="375">
        <v>0</v>
      </c>
      <c r="V67" s="375">
        <v>0</v>
      </c>
      <c r="W67" s="375">
        <v>0</v>
      </c>
      <c r="X67" s="375">
        <v>0</v>
      </c>
      <c r="Y67" s="375">
        <v>0</v>
      </c>
      <c r="Z67" s="375">
        <v>0</v>
      </c>
      <c r="AA67" s="375">
        <v>0</v>
      </c>
      <c r="AB67" s="375">
        <v>0</v>
      </c>
      <c r="AC67" s="375">
        <v>0</v>
      </c>
      <c r="AD67" s="375">
        <v>0</v>
      </c>
      <c r="AE67" s="375">
        <v>0</v>
      </c>
      <c r="AF67" s="375">
        <v>0</v>
      </c>
      <c r="AG67" s="375">
        <v>0</v>
      </c>
      <c r="AH67" s="375">
        <v>0</v>
      </c>
      <c r="AI67" s="375">
        <v>0</v>
      </c>
      <c r="AJ67" s="375">
        <v>0</v>
      </c>
    </row>
    <row r="68" spans="1:36" x14ac:dyDescent="0.2">
      <c r="A68" s="401"/>
      <c r="B68" s="401"/>
      <c r="C68" s="399">
        <v>0</v>
      </c>
      <c r="D68" s="402" t="s">
        <v>309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403">
        <v>0</v>
      </c>
      <c r="K68" s="403">
        <v>0</v>
      </c>
      <c r="L68" s="403">
        <v>0</v>
      </c>
      <c r="M68" s="403">
        <v>301367.5429282001</v>
      </c>
      <c r="N68" s="403">
        <v>301367.5429282001</v>
      </c>
      <c r="O68" s="403">
        <v>301367.5429282001</v>
      </c>
      <c r="P68" s="403">
        <v>301367.5429282001</v>
      </c>
      <c r="Q68" s="403">
        <v>301367.5429282001</v>
      </c>
      <c r="R68" s="403">
        <v>301367.5429282001</v>
      </c>
      <c r="S68" s="403">
        <v>301367.5429282001</v>
      </c>
      <c r="T68" s="403">
        <v>301367.5429282001</v>
      </c>
      <c r="U68" s="403">
        <v>301367.5429282001</v>
      </c>
      <c r="V68" s="403">
        <v>301367.5429282001</v>
      </c>
      <c r="W68" s="403">
        <v>301367.5429282001</v>
      </c>
      <c r="X68" s="403">
        <v>301367.5429282001</v>
      </c>
      <c r="Y68" s="403">
        <v>301367.5429282001</v>
      </c>
      <c r="Z68" s="403">
        <v>301367.5429282001</v>
      </c>
      <c r="AA68" s="403">
        <v>301367.5429282001</v>
      </c>
      <c r="AB68" s="403">
        <v>301367.5429282001</v>
      </c>
      <c r="AC68" s="403">
        <v>301367.5429282001</v>
      </c>
      <c r="AD68" s="403">
        <v>301367.5429282001</v>
      </c>
      <c r="AE68" s="403">
        <v>301367.5429282001</v>
      </c>
      <c r="AF68" s="403">
        <v>301367.5429282001</v>
      </c>
      <c r="AG68" s="403">
        <v>301367.5429282001</v>
      </c>
      <c r="AH68" s="403">
        <v>301367.5429282001</v>
      </c>
      <c r="AI68" s="403">
        <v>301367.5429282001</v>
      </c>
      <c r="AJ68" s="403">
        <v>301367.5429282001</v>
      </c>
    </row>
    <row r="69" spans="1:36" x14ac:dyDescent="0.2">
      <c r="A69" s="404"/>
      <c r="B69" s="404"/>
      <c r="C69" s="404"/>
      <c r="D69" s="405" t="s">
        <v>310</v>
      </c>
      <c r="E69" s="406">
        <v>306020.83649124374</v>
      </c>
      <c r="F69" s="406">
        <v>316758.2840267673</v>
      </c>
      <c r="G69" s="406">
        <v>320276.45744488394</v>
      </c>
      <c r="H69" s="406">
        <v>325315.41679378366</v>
      </c>
      <c r="I69" s="406">
        <v>332072.24531649845</v>
      </c>
      <c r="J69" s="406">
        <v>337345.90837091923</v>
      </c>
      <c r="K69" s="406">
        <v>344114.49836247804</v>
      </c>
      <c r="L69" s="406">
        <v>353880.15401431505</v>
      </c>
      <c r="M69" s="406">
        <v>337648.67504739179</v>
      </c>
      <c r="N69" s="406">
        <v>338127.25027585943</v>
      </c>
      <c r="O69" s="406">
        <v>338127.25027585943</v>
      </c>
      <c r="P69" s="406">
        <v>338127.25027585943</v>
      </c>
      <c r="Q69" s="406">
        <v>338127.25027585943</v>
      </c>
      <c r="R69" s="406">
        <v>338127.25027585943</v>
      </c>
      <c r="S69" s="406">
        <v>338127.25027585943</v>
      </c>
      <c r="T69" s="406">
        <v>338127.25027585943</v>
      </c>
      <c r="U69" s="406">
        <v>338127.25027585943</v>
      </c>
      <c r="V69" s="406">
        <v>338127.25027585943</v>
      </c>
      <c r="W69" s="406">
        <v>338127.25027585943</v>
      </c>
      <c r="X69" s="406">
        <v>338127.25027585943</v>
      </c>
      <c r="Y69" s="406">
        <v>338127.25027585943</v>
      </c>
      <c r="Z69" s="406">
        <v>338127.25027585943</v>
      </c>
      <c r="AA69" s="406">
        <v>338127.25027585943</v>
      </c>
      <c r="AB69" s="406">
        <v>338127.25027585943</v>
      </c>
      <c r="AC69" s="406">
        <v>338127.25027585943</v>
      </c>
      <c r="AD69" s="406">
        <v>338127.25027585943</v>
      </c>
      <c r="AE69" s="406">
        <v>338127.25027585943</v>
      </c>
      <c r="AF69" s="406">
        <v>338127.25027585943</v>
      </c>
      <c r="AG69" s="406">
        <v>338127.25027585943</v>
      </c>
      <c r="AH69" s="406">
        <v>338127.25027585943</v>
      </c>
      <c r="AI69" s="406">
        <v>338127.25027585943</v>
      </c>
      <c r="AJ69" s="406">
        <v>338127.25027585943</v>
      </c>
    </row>
    <row r="70" spans="1:36" x14ac:dyDescent="0.2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</row>
    <row r="71" spans="1:36" x14ac:dyDescent="0.2">
      <c r="A71" s="384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</row>
    <row r="72" spans="1:36" x14ac:dyDescent="0.2">
      <c r="A72" s="384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</row>
    <row r="73" spans="1:36" x14ac:dyDescent="0.2">
      <c r="A73" s="384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</row>
    <row r="74" spans="1:36" x14ac:dyDescent="0.2">
      <c r="A74" s="384"/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</row>
    <row r="75" spans="1:36" x14ac:dyDescent="0.2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</row>
    <row r="76" spans="1:36" x14ac:dyDescent="0.2">
      <c r="A76" s="384"/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</row>
    <row r="77" spans="1:36" x14ac:dyDescent="0.2">
      <c r="A77" s="384"/>
      <c r="B77" s="384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</row>
    <row r="78" spans="1:3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 x14ac:dyDescent="0.2"/>
    <row r="86" spans="1:32" customFormat="1" x14ac:dyDescent="0.2"/>
    <row r="87" spans="1:32" customFormat="1" x14ac:dyDescent="0.2"/>
    <row r="88" spans="1:32" customFormat="1" x14ac:dyDescent="0.2"/>
    <row r="89" spans="1:32" customFormat="1" x14ac:dyDescent="0.2"/>
    <row r="90" spans="1:32" customFormat="1" x14ac:dyDescent="0.2"/>
    <row r="91" spans="1:32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2" sqref="A42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AR switchboard and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194</v>
      </c>
      <c r="D31" s="194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155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194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39" t="s">
        <v>212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AR switchboard and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3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2025-01-26T13:54:18Z</dcterms:modified>
</cp:coreProperties>
</file>