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B45C5D20-7377-40FE-B3DB-3E3EF665E62C}" xr6:coauthVersionLast="47" xr6:coauthVersionMax="47" xr10:uidLastSave="{00000000-0000-0000-0000-000000000000}"/>
  <bookViews>
    <workbookView xWindow="-28920" yWindow="-120" windowWidth="29040" windowHeight="15720" tabRatio="896" activeTab="3" xr2:uid="{00000000-000D-0000-FFFF-FFFF00000000}"/>
  </bookViews>
  <sheets>
    <sheet name="Cover" sheetId="89" r:id="rId1"/>
    <sheet name="CitiPower summary" sheetId="90" r:id="rId2"/>
    <sheet name="Project summary" sheetId="82" r:id="rId3"/>
    <sheet name="Assumptions" sheetId="74" r:id="rId4"/>
    <sheet name="Option 1" sheetId="79" r:id="rId5"/>
    <sheet name="Option 2" sheetId="91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0" l="1"/>
  <c r="H22" i="90"/>
  <c r="I22" i="90"/>
  <c r="J22" i="90"/>
  <c r="J25" i="90" s="1"/>
  <c r="G23" i="90"/>
  <c r="H23" i="90"/>
  <c r="I23" i="90"/>
  <c r="J23" i="90"/>
  <c r="K23" i="90" s="1"/>
  <c r="G25" i="90"/>
  <c r="H25" i="90"/>
  <c r="I25" i="90"/>
  <c r="F23" i="90"/>
  <c r="F22" i="90"/>
  <c r="K22" i="90"/>
  <c r="C121" i="91"/>
  <c r="C110" i="91"/>
  <c r="C108" i="91"/>
  <c r="C87" i="91"/>
  <c r="U84" i="91"/>
  <c r="T84" i="91"/>
  <c r="S84" i="91"/>
  <c r="R84" i="91"/>
  <c r="Q84" i="91"/>
  <c r="U83" i="91"/>
  <c r="T83" i="91"/>
  <c r="S83" i="91"/>
  <c r="R83" i="91"/>
  <c r="Q83" i="91"/>
  <c r="U81" i="91"/>
  <c r="T81" i="91"/>
  <c r="S81" i="91"/>
  <c r="R81" i="91"/>
  <c r="Q81" i="91"/>
  <c r="V81" i="91" s="1"/>
  <c r="C76" i="91"/>
  <c r="C73" i="91"/>
  <c r="U70" i="91"/>
  <c r="T70" i="91"/>
  <c r="S70" i="91"/>
  <c r="R70" i="91"/>
  <c r="Q70" i="91"/>
  <c r="U69" i="91"/>
  <c r="T69" i="91"/>
  <c r="S69" i="91"/>
  <c r="R69" i="91"/>
  <c r="Q69" i="91"/>
  <c r="U68" i="91"/>
  <c r="T68" i="91"/>
  <c r="S68" i="91"/>
  <c r="R68" i="91"/>
  <c r="Q68" i="91"/>
  <c r="U67" i="91"/>
  <c r="T67" i="91"/>
  <c r="S67" i="91"/>
  <c r="R67" i="91"/>
  <c r="Q67" i="91"/>
  <c r="U66" i="91"/>
  <c r="T66" i="91"/>
  <c r="S66" i="91"/>
  <c r="R66" i="91"/>
  <c r="Q66" i="91"/>
  <c r="U65" i="91"/>
  <c r="T65" i="91"/>
  <c r="S65" i="91"/>
  <c r="R65" i="91"/>
  <c r="Q65" i="91"/>
  <c r="U63" i="91"/>
  <c r="T63" i="91"/>
  <c r="S63" i="91"/>
  <c r="R63" i="91"/>
  <c r="Q63" i="91"/>
  <c r="U62" i="91"/>
  <c r="T62" i="91"/>
  <c r="S62" i="91"/>
  <c r="R62" i="91"/>
  <c r="Q62" i="91"/>
  <c r="U61" i="91"/>
  <c r="T61" i="91"/>
  <c r="S61" i="91"/>
  <c r="R61" i="91"/>
  <c r="Q61" i="91"/>
  <c r="U54" i="91"/>
  <c r="T54" i="91"/>
  <c r="S54" i="91"/>
  <c r="R54" i="91"/>
  <c r="Q54" i="91"/>
  <c r="I54" i="91"/>
  <c r="H54" i="91"/>
  <c r="U53" i="91"/>
  <c r="T53" i="91"/>
  <c r="S53" i="91"/>
  <c r="R53" i="91"/>
  <c r="Q53" i="91"/>
  <c r="I53" i="91"/>
  <c r="H53" i="91"/>
  <c r="U52" i="91"/>
  <c r="T52" i="91"/>
  <c r="S52" i="91"/>
  <c r="R52" i="91"/>
  <c r="Q52" i="91"/>
  <c r="I52" i="91"/>
  <c r="H52" i="91"/>
  <c r="U51" i="91"/>
  <c r="T51" i="91"/>
  <c r="S51" i="91"/>
  <c r="R51" i="91"/>
  <c r="Q51" i="91"/>
  <c r="I51" i="91"/>
  <c r="H51" i="91"/>
  <c r="U50" i="91"/>
  <c r="T50" i="91"/>
  <c r="S50" i="91"/>
  <c r="R50" i="91"/>
  <c r="Q50" i="91"/>
  <c r="I50" i="91"/>
  <c r="H50" i="91"/>
  <c r="U49" i="91"/>
  <c r="T49" i="91"/>
  <c r="S49" i="91"/>
  <c r="R49" i="91"/>
  <c r="Q49" i="91"/>
  <c r="I49" i="91"/>
  <c r="H49" i="91"/>
  <c r="U48" i="91"/>
  <c r="T48" i="91"/>
  <c r="S48" i="91"/>
  <c r="R48" i="91"/>
  <c r="Q48" i="91"/>
  <c r="I48" i="91"/>
  <c r="H48" i="91"/>
  <c r="U47" i="91"/>
  <c r="T47" i="91"/>
  <c r="S47" i="91"/>
  <c r="R47" i="91"/>
  <c r="Q47" i="91"/>
  <c r="I47" i="91"/>
  <c r="H47" i="91"/>
  <c r="U46" i="91"/>
  <c r="T46" i="91"/>
  <c r="S46" i="91"/>
  <c r="R46" i="91"/>
  <c r="Q46" i="91"/>
  <c r="I46" i="91"/>
  <c r="H46" i="91"/>
  <c r="U45" i="91"/>
  <c r="T45" i="91"/>
  <c r="S45" i="91"/>
  <c r="R45" i="91"/>
  <c r="Q45" i="91"/>
  <c r="I45" i="91"/>
  <c r="H45" i="91"/>
  <c r="U44" i="91"/>
  <c r="T44" i="91"/>
  <c r="S44" i="91"/>
  <c r="R44" i="91"/>
  <c r="Q44" i="91"/>
  <c r="I44" i="91"/>
  <c r="H44" i="91"/>
  <c r="U43" i="91"/>
  <c r="T43" i="91"/>
  <c r="S43" i="91"/>
  <c r="R43" i="91"/>
  <c r="Q43" i="91"/>
  <c r="I43" i="91"/>
  <c r="H43" i="91"/>
  <c r="U42" i="91"/>
  <c r="T42" i="91"/>
  <c r="S42" i="91"/>
  <c r="R42" i="91"/>
  <c r="Q42" i="91"/>
  <c r="I42" i="91"/>
  <c r="H42" i="91"/>
  <c r="U41" i="91"/>
  <c r="T41" i="91"/>
  <c r="S41" i="91"/>
  <c r="R41" i="91"/>
  <c r="Q41" i="91"/>
  <c r="I41" i="91"/>
  <c r="H41" i="91"/>
  <c r="U40" i="91"/>
  <c r="T40" i="91"/>
  <c r="S40" i="91"/>
  <c r="R40" i="91"/>
  <c r="Q40" i="91"/>
  <c r="I40" i="91"/>
  <c r="H40" i="91"/>
  <c r="U39" i="91"/>
  <c r="T39" i="91"/>
  <c r="S39" i="91"/>
  <c r="R39" i="91"/>
  <c r="Q39" i="91"/>
  <c r="I39" i="91"/>
  <c r="H39" i="91"/>
  <c r="U38" i="91"/>
  <c r="T38" i="91"/>
  <c r="S38" i="91"/>
  <c r="R38" i="91"/>
  <c r="Q38" i="91"/>
  <c r="I38" i="91"/>
  <c r="H38" i="91"/>
  <c r="U37" i="91"/>
  <c r="T37" i="91"/>
  <c r="S37" i="91"/>
  <c r="R37" i="91"/>
  <c r="Q37" i="91"/>
  <c r="I37" i="91"/>
  <c r="H37" i="91"/>
  <c r="U36" i="91"/>
  <c r="T36" i="91"/>
  <c r="S36" i="91"/>
  <c r="R36" i="91"/>
  <c r="Q36" i="91"/>
  <c r="I36" i="91"/>
  <c r="H36" i="91"/>
  <c r="U35" i="91"/>
  <c r="T35" i="91"/>
  <c r="S35" i="91"/>
  <c r="R35" i="91"/>
  <c r="Q35" i="91"/>
  <c r="I35" i="91"/>
  <c r="H35" i="91"/>
  <c r="U34" i="91"/>
  <c r="T34" i="91"/>
  <c r="S34" i="91"/>
  <c r="R34" i="91"/>
  <c r="Q34" i="91"/>
  <c r="I34" i="91"/>
  <c r="H34" i="91"/>
  <c r="U33" i="91"/>
  <c r="T33" i="91"/>
  <c r="S33" i="91"/>
  <c r="R33" i="91"/>
  <c r="Q33" i="91"/>
  <c r="I33" i="91"/>
  <c r="H33" i="91"/>
  <c r="U32" i="91"/>
  <c r="T32" i="91"/>
  <c r="S32" i="91"/>
  <c r="R32" i="91"/>
  <c r="Q32" i="91"/>
  <c r="I32" i="91"/>
  <c r="H32" i="91"/>
  <c r="U31" i="91"/>
  <c r="T31" i="91"/>
  <c r="S31" i="91"/>
  <c r="R31" i="91"/>
  <c r="Q31" i="91"/>
  <c r="I31" i="91"/>
  <c r="H31" i="91"/>
  <c r="U30" i="91"/>
  <c r="T30" i="91"/>
  <c r="S30" i="91"/>
  <c r="R30" i="91"/>
  <c r="Q30" i="91"/>
  <c r="I30" i="91"/>
  <c r="H30" i="91"/>
  <c r="U29" i="91"/>
  <c r="T29" i="91"/>
  <c r="S29" i="91"/>
  <c r="R29" i="91"/>
  <c r="Q29" i="91"/>
  <c r="I29" i="91"/>
  <c r="H29" i="91"/>
  <c r="U28" i="91"/>
  <c r="T28" i="91"/>
  <c r="S28" i="91"/>
  <c r="R28" i="91"/>
  <c r="Q28" i="91"/>
  <c r="I28" i="91"/>
  <c r="H28" i="91"/>
  <c r="U27" i="91"/>
  <c r="T27" i="91"/>
  <c r="S27" i="91"/>
  <c r="R27" i="91"/>
  <c r="Q27" i="91"/>
  <c r="I27" i="91"/>
  <c r="H27" i="91"/>
  <c r="U26" i="91"/>
  <c r="T26" i="91"/>
  <c r="S26" i="91"/>
  <c r="R26" i="91"/>
  <c r="Q26" i="91"/>
  <c r="I26" i="91"/>
  <c r="H26" i="91"/>
  <c r="U25" i="91"/>
  <c r="T25" i="91"/>
  <c r="S25" i="91"/>
  <c r="R25" i="91"/>
  <c r="Q25" i="91"/>
  <c r="I25" i="91"/>
  <c r="H25" i="91"/>
  <c r="U24" i="91"/>
  <c r="T24" i="91"/>
  <c r="S24" i="91"/>
  <c r="R24" i="91"/>
  <c r="Q24" i="91"/>
  <c r="I24" i="91"/>
  <c r="H24" i="91"/>
  <c r="U23" i="91"/>
  <c r="T23" i="91"/>
  <c r="S23" i="91"/>
  <c r="R23" i="91"/>
  <c r="Q23" i="91"/>
  <c r="I23" i="91"/>
  <c r="H23" i="91"/>
  <c r="I22" i="91"/>
  <c r="U21" i="91"/>
  <c r="T21" i="91"/>
  <c r="S21" i="91"/>
  <c r="R21" i="91"/>
  <c r="Q21" i="91"/>
  <c r="I21" i="91"/>
  <c r="H21" i="91"/>
  <c r="U20" i="91"/>
  <c r="T20" i="91"/>
  <c r="S20" i="91"/>
  <c r="R20" i="91"/>
  <c r="Q20" i="91"/>
  <c r="I20" i="91"/>
  <c r="H20" i="91"/>
  <c r="I19" i="91"/>
  <c r="U18" i="91"/>
  <c r="T18" i="91"/>
  <c r="S18" i="91"/>
  <c r="R18" i="91"/>
  <c r="Q18" i="91"/>
  <c r="I18" i="91"/>
  <c r="H18" i="91"/>
  <c r="U17" i="91"/>
  <c r="T17" i="91"/>
  <c r="S17" i="91"/>
  <c r="R17" i="91"/>
  <c r="Q17" i="91"/>
  <c r="I17" i="91"/>
  <c r="H17" i="91"/>
  <c r="I16" i="91"/>
  <c r="U15" i="91"/>
  <c r="T15" i="91"/>
  <c r="S15" i="91"/>
  <c r="R15" i="91"/>
  <c r="Q15" i="91"/>
  <c r="I15" i="91"/>
  <c r="H15" i="91"/>
  <c r="U14" i="91"/>
  <c r="T14" i="91"/>
  <c r="S14" i="91"/>
  <c r="R14" i="91"/>
  <c r="Q14" i="91"/>
  <c r="I14" i="91"/>
  <c r="H14" i="91"/>
  <c r="I13" i="91"/>
  <c r="U12" i="91"/>
  <c r="T12" i="91"/>
  <c r="S12" i="91"/>
  <c r="R12" i="91"/>
  <c r="Q12" i="91"/>
  <c r="I12" i="91"/>
  <c r="H12" i="91"/>
  <c r="U11" i="91"/>
  <c r="T11" i="91"/>
  <c r="S11" i="91"/>
  <c r="R11" i="91"/>
  <c r="Q11" i="91"/>
  <c r="I11" i="91"/>
  <c r="H11" i="91"/>
  <c r="I10" i="91"/>
  <c r="A5" i="91"/>
  <c r="W3" i="91"/>
  <c r="A2" i="91"/>
  <c r="A1" i="91"/>
  <c r="F25" i="90" l="1"/>
  <c r="F27" i="90" s="1"/>
  <c r="K24" i="90"/>
  <c r="K25" i="90" s="1"/>
  <c r="U59" i="91"/>
  <c r="U60" i="91"/>
  <c r="S59" i="91"/>
  <c r="V69" i="91"/>
  <c r="Q71" i="91"/>
  <c r="R71" i="91"/>
  <c r="S71" i="91"/>
  <c r="R85" i="91"/>
  <c r="T59" i="91"/>
  <c r="Q59" i="91"/>
  <c r="R59" i="91"/>
  <c r="S60" i="91"/>
  <c r="V63" i="91"/>
  <c r="T60" i="91"/>
  <c r="Q60" i="91"/>
  <c r="V61" i="91"/>
  <c r="R60" i="91"/>
  <c r="Q85" i="91"/>
  <c r="T71" i="91"/>
  <c r="S85" i="91"/>
  <c r="U71" i="91"/>
  <c r="V65" i="91"/>
  <c r="V62" i="91"/>
  <c r="V66" i="91"/>
  <c r="V68" i="91"/>
  <c r="V70" i="91"/>
  <c r="V67" i="91"/>
  <c r="T85" i="91"/>
  <c r="U85" i="91"/>
  <c r="V83" i="91"/>
  <c r="V84" i="91"/>
  <c r="C121" i="79"/>
  <c r="A3" i="90"/>
  <c r="A1" i="90"/>
  <c r="D6" i="89" a="1"/>
  <c r="D6" i="89" s="1"/>
  <c r="C5" i="89" a="1"/>
  <c r="C5" i="89" s="1"/>
  <c r="V60" i="91" l="1"/>
  <c r="V59" i="91"/>
  <c r="V85" i="91"/>
  <c r="V71" i="91"/>
  <c r="C87" i="79"/>
  <c r="U61" i="79"/>
  <c r="T61" i="79"/>
  <c r="S61" i="79"/>
  <c r="R61" i="79"/>
  <c r="Q61" i="79"/>
  <c r="B14" i="74" l="1"/>
  <c r="H10" i="91" l="1"/>
  <c r="H16" i="91"/>
  <c r="H22" i="91"/>
  <c r="H13" i="91"/>
  <c r="H19" i="91"/>
  <c r="D6" i="90"/>
  <c r="C35" i="82"/>
  <c r="C20" i="82"/>
  <c r="A3" i="82"/>
  <c r="O19" i="91" l="1"/>
  <c r="U19" i="91" s="1"/>
  <c r="M19" i="91"/>
  <c r="S19" i="91" s="1"/>
  <c r="N19" i="91"/>
  <c r="T19" i="91" s="1"/>
  <c r="K19" i="91"/>
  <c r="Q19" i="91" s="1"/>
  <c r="L19" i="91"/>
  <c r="R19" i="91" s="1"/>
  <c r="N13" i="91"/>
  <c r="T13" i="91" s="1"/>
  <c r="L13" i="91"/>
  <c r="R13" i="91" s="1"/>
  <c r="O13" i="91"/>
  <c r="U13" i="91" s="1"/>
  <c r="K13" i="91"/>
  <c r="Q13" i="91" s="1"/>
  <c r="M13" i="91"/>
  <c r="S13" i="91" s="1"/>
  <c r="M22" i="91"/>
  <c r="S22" i="91" s="1"/>
  <c r="N22" i="91"/>
  <c r="T22" i="91" s="1"/>
  <c r="K22" i="91"/>
  <c r="Q22" i="91" s="1"/>
  <c r="L22" i="91"/>
  <c r="R22" i="91" s="1"/>
  <c r="O22" i="91"/>
  <c r="U22" i="91" s="1"/>
  <c r="L16" i="91"/>
  <c r="R16" i="91" s="1"/>
  <c r="M16" i="91"/>
  <c r="S16" i="91" s="1"/>
  <c r="N16" i="91"/>
  <c r="T16" i="91" s="1"/>
  <c r="K16" i="91"/>
  <c r="Q16" i="91" s="1"/>
  <c r="O16" i="91"/>
  <c r="U16" i="91" s="1"/>
  <c r="M10" i="91"/>
  <c r="S10" i="91" s="1"/>
  <c r="O10" i="91"/>
  <c r="U10" i="91" s="1"/>
  <c r="N10" i="91"/>
  <c r="T10" i="91" s="1"/>
  <c r="L10" i="91"/>
  <c r="R10" i="91" s="1"/>
  <c r="K10" i="91"/>
  <c r="Q10" i="91" s="1"/>
  <c r="B21" i="74"/>
  <c r="T80" i="91" l="1"/>
  <c r="T58" i="91"/>
  <c r="U80" i="91"/>
  <c r="U58" i="91"/>
  <c r="S58" i="91"/>
  <c r="S80" i="91"/>
  <c r="Q58" i="91"/>
  <c r="Q80" i="91"/>
  <c r="R80" i="91"/>
  <c r="R58" i="91"/>
  <c r="J25" i="82"/>
  <c r="I25" i="82"/>
  <c r="H25" i="82"/>
  <c r="G25" i="82"/>
  <c r="F25" i="82"/>
  <c r="A2" i="82"/>
  <c r="A1" i="82"/>
  <c r="C110" i="79"/>
  <c r="C108" i="79"/>
  <c r="C36" i="74"/>
  <c r="C37" i="74" s="1"/>
  <c r="R82" i="91" l="1"/>
  <c r="R87" i="91" s="1"/>
  <c r="R88" i="91" s="1"/>
  <c r="R114" i="91"/>
  <c r="Q114" i="91"/>
  <c r="V80" i="91"/>
  <c r="V82" i="91" s="1"/>
  <c r="Q82" i="91"/>
  <c r="Q87" i="91" s="1"/>
  <c r="S82" i="91"/>
  <c r="S87" i="91" s="1"/>
  <c r="S88" i="91" s="1"/>
  <c r="S114" i="91"/>
  <c r="S116" i="91" s="1"/>
  <c r="S102" i="91"/>
  <c r="H32" i="82" s="1"/>
  <c r="R98" i="91"/>
  <c r="T101" i="91"/>
  <c r="I31" i="82" s="1"/>
  <c r="T102" i="91"/>
  <c r="T117" i="91"/>
  <c r="T119" i="91" s="1"/>
  <c r="Q103" i="91"/>
  <c r="S118" i="91"/>
  <c r="Q96" i="91"/>
  <c r="Q105" i="91"/>
  <c r="U97" i="91"/>
  <c r="S98" i="91"/>
  <c r="U101" i="91"/>
  <c r="Q97" i="91"/>
  <c r="T97" i="91"/>
  <c r="R101" i="91"/>
  <c r="T118" i="91"/>
  <c r="R104" i="91"/>
  <c r="U102" i="91"/>
  <c r="Q101" i="91"/>
  <c r="T103" i="91"/>
  <c r="Q102" i="91"/>
  <c r="R96" i="91"/>
  <c r="R105" i="91"/>
  <c r="S103" i="91"/>
  <c r="Q118" i="91"/>
  <c r="U118" i="91"/>
  <c r="S104" i="91"/>
  <c r="R97" i="91"/>
  <c r="U105" i="91"/>
  <c r="R117" i="91"/>
  <c r="T96" i="91"/>
  <c r="R102" i="91"/>
  <c r="S115" i="91"/>
  <c r="S105" i="91"/>
  <c r="U117" i="91"/>
  <c r="T100" i="91"/>
  <c r="Q100" i="91"/>
  <c r="S96" i="91"/>
  <c r="Q98" i="91"/>
  <c r="T98" i="91"/>
  <c r="R100" i="91"/>
  <c r="U98" i="91"/>
  <c r="S97" i="91"/>
  <c r="R118" i="91"/>
  <c r="T104" i="91"/>
  <c r="S117" i="91"/>
  <c r="S100" i="91"/>
  <c r="T115" i="91"/>
  <c r="U100" i="91"/>
  <c r="Q104" i="91"/>
  <c r="Q117" i="91"/>
  <c r="S101" i="91"/>
  <c r="U115" i="91"/>
  <c r="R103" i="91"/>
  <c r="R115" i="91"/>
  <c r="Q115" i="91"/>
  <c r="U103" i="91"/>
  <c r="U96" i="91"/>
  <c r="T105" i="91"/>
  <c r="U104" i="91"/>
  <c r="Q95" i="91"/>
  <c r="R95" i="91"/>
  <c r="G28" i="82" s="1"/>
  <c r="U94" i="91"/>
  <c r="J27" i="82" s="1"/>
  <c r="S94" i="91"/>
  <c r="T95" i="91"/>
  <c r="I28" i="82" s="1"/>
  <c r="T94" i="91"/>
  <c r="Q94" i="91"/>
  <c r="S95" i="91"/>
  <c r="U95" i="91"/>
  <c r="R94" i="91"/>
  <c r="U93" i="91"/>
  <c r="U64" i="91"/>
  <c r="U73" i="91" s="1"/>
  <c r="U74" i="91" s="1"/>
  <c r="U114" i="91"/>
  <c r="U82" i="91"/>
  <c r="U87" i="91" s="1"/>
  <c r="U88" i="91" s="1"/>
  <c r="T93" i="91"/>
  <c r="T64" i="91"/>
  <c r="T73" i="91" s="1"/>
  <c r="T74" i="91" s="1"/>
  <c r="R64" i="91"/>
  <c r="R73" i="91" s="1"/>
  <c r="R74" i="91" s="1"/>
  <c r="R93" i="91"/>
  <c r="Q93" i="91"/>
  <c r="Q64" i="91"/>
  <c r="Q73" i="91" s="1"/>
  <c r="V58" i="91"/>
  <c r="V64" i="91" s="1"/>
  <c r="S93" i="91"/>
  <c r="S64" i="91"/>
  <c r="S73" i="91" s="1"/>
  <c r="S74" i="91" s="1"/>
  <c r="T82" i="91"/>
  <c r="T87" i="91" s="1"/>
  <c r="T88" i="91" s="1"/>
  <c r="T114" i="91"/>
  <c r="R96" i="79"/>
  <c r="T96" i="79"/>
  <c r="U96" i="79"/>
  <c r="Q96" i="79"/>
  <c r="S96" i="79"/>
  <c r="J32" i="82" l="1"/>
  <c r="H27" i="82"/>
  <c r="V98" i="91"/>
  <c r="S119" i="91"/>
  <c r="S121" i="91" s="1"/>
  <c r="S122" i="91" s="1"/>
  <c r="J28" i="82"/>
  <c r="G30" i="82"/>
  <c r="R106" i="91"/>
  <c r="V117" i="91"/>
  <c r="Q119" i="91"/>
  <c r="G31" i="82"/>
  <c r="U116" i="91"/>
  <c r="J30" i="82"/>
  <c r="U106" i="91"/>
  <c r="V118" i="91"/>
  <c r="D76" i="91"/>
  <c r="Q74" i="91"/>
  <c r="V73" i="91"/>
  <c r="V74" i="91" s="1"/>
  <c r="W74" i="91" s="1"/>
  <c r="T106" i="91"/>
  <c r="I30" i="82"/>
  <c r="J31" i="82"/>
  <c r="F26" i="82"/>
  <c r="V93" i="91"/>
  <c r="Q99" i="91"/>
  <c r="I32" i="82"/>
  <c r="U119" i="91"/>
  <c r="G27" i="82"/>
  <c r="Q88" i="91"/>
  <c r="V87" i="91"/>
  <c r="V88" i="91" s="1"/>
  <c r="R99" i="91"/>
  <c r="G26" i="82"/>
  <c r="V102" i="91"/>
  <c r="F32" i="82"/>
  <c r="H28" i="82"/>
  <c r="V115" i="91"/>
  <c r="G32" i="82"/>
  <c r="Q116" i="91"/>
  <c r="Q121" i="91" s="1"/>
  <c r="V114" i="91"/>
  <c r="V116" i="91" s="1"/>
  <c r="V94" i="91"/>
  <c r="F27" i="82"/>
  <c r="V96" i="91"/>
  <c r="F31" i="82"/>
  <c r="V101" i="91"/>
  <c r="R116" i="91"/>
  <c r="T99" i="91"/>
  <c r="T108" i="91" s="1"/>
  <c r="T109" i="91" s="1"/>
  <c r="I26" i="82"/>
  <c r="S99" i="91"/>
  <c r="H26" i="82"/>
  <c r="H31" i="82"/>
  <c r="V104" i="91"/>
  <c r="F28" i="82"/>
  <c r="V95" i="91"/>
  <c r="F30" i="82"/>
  <c r="Q106" i="91"/>
  <c r="V100" i="91"/>
  <c r="V97" i="91"/>
  <c r="J26" i="82"/>
  <c r="U99" i="91"/>
  <c r="H30" i="82"/>
  <c r="S106" i="91"/>
  <c r="V105" i="91"/>
  <c r="T116" i="91"/>
  <c r="T121" i="91" s="1"/>
  <c r="T122" i="91" s="1"/>
  <c r="I27" i="82"/>
  <c r="R119" i="91"/>
  <c r="V103" i="91"/>
  <c r="V96" i="79"/>
  <c r="C76" i="79"/>
  <c r="R108" i="91" l="1"/>
  <c r="R109" i="91" s="1"/>
  <c r="W88" i="91"/>
  <c r="Q122" i="91"/>
  <c r="Q108" i="91"/>
  <c r="S108" i="91"/>
  <c r="S109" i="91" s="1"/>
  <c r="U108" i="91"/>
  <c r="U109" i="91" s="1"/>
  <c r="R121" i="91"/>
  <c r="R122" i="91" s="1"/>
  <c r="U121" i="91"/>
  <c r="U122" i="91" s="1"/>
  <c r="V99" i="91"/>
  <c r="V119" i="91"/>
  <c r="V106" i="91"/>
  <c r="K32" i="82"/>
  <c r="J33" i="82"/>
  <c r="I33" i="82"/>
  <c r="H33" i="82"/>
  <c r="G33" i="82"/>
  <c r="F33" i="82"/>
  <c r="K30" i="82"/>
  <c r="A2" i="79"/>
  <c r="A1" i="79"/>
  <c r="A2" i="74"/>
  <c r="A1" i="74"/>
  <c r="C73" i="79"/>
  <c r="U54" i="79"/>
  <c r="T54" i="79"/>
  <c r="S54" i="79"/>
  <c r="R54" i="79"/>
  <c r="Q54" i="79"/>
  <c r="I54" i="79"/>
  <c r="H54" i="79"/>
  <c r="U53" i="79"/>
  <c r="T53" i="79"/>
  <c r="S53" i="79"/>
  <c r="R53" i="79"/>
  <c r="Q53" i="79"/>
  <c r="I53" i="79"/>
  <c r="H53" i="79"/>
  <c r="U52" i="79"/>
  <c r="T52" i="79"/>
  <c r="S52" i="79"/>
  <c r="R52" i="79"/>
  <c r="Q52" i="79"/>
  <c r="I52" i="79"/>
  <c r="H52" i="79"/>
  <c r="U51" i="79"/>
  <c r="T51" i="79"/>
  <c r="S51" i="79"/>
  <c r="R51" i="79"/>
  <c r="Q51" i="79"/>
  <c r="I51" i="79"/>
  <c r="H51" i="79"/>
  <c r="U50" i="79"/>
  <c r="T50" i="79"/>
  <c r="S50" i="79"/>
  <c r="R50" i="79"/>
  <c r="Q50" i="79"/>
  <c r="I50" i="79"/>
  <c r="H50" i="79"/>
  <c r="U49" i="79"/>
  <c r="T49" i="79"/>
  <c r="S49" i="79"/>
  <c r="R49" i="79"/>
  <c r="Q49" i="79"/>
  <c r="I49" i="79"/>
  <c r="H49" i="79"/>
  <c r="U48" i="79"/>
  <c r="T48" i="79"/>
  <c r="S48" i="79"/>
  <c r="R48" i="79"/>
  <c r="Q48" i="79"/>
  <c r="I48" i="79"/>
  <c r="H48" i="79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U45" i="79"/>
  <c r="T45" i="79"/>
  <c r="S45" i="79"/>
  <c r="R45" i="79"/>
  <c r="Q45" i="79"/>
  <c r="I45" i="79"/>
  <c r="H45" i="79"/>
  <c r="U44" i="79"/>
  <c r="T44" i="79"/>
  <c r="S44" i="79"/>
  <c r="R44" i="79"/>
  <c r="Q44" i="79"/>
  <c r="I44" i="79"/>
  <c r="H44" i="79"/>
  <c r="U43" i="79"/>
  <c r="T43" i="79"/>
  <c r="S43" i="79"/>
  <c r="R43" i="79"/>
  <c r="Q43" i="79"/>
  <c r="I43" i="79"/>
  <c r="H43" i="79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H29" i="79"/>
  <c r="Q29" i="79" s="1"/>
  <c r="U28" i="79"/>
  <c r="T28" i="79"/>
  <c r="S28" i="79"/>
  <c r="R28" i="79"/>
  <c r="Q28" i="79"/>
  <c r="I28" i="79"/>
  <c r="H28" i="79"/>
  <c r="U27" i="79"/>
  <c r="U70" i="79" s="1"/>
  <c r="U105" i="79" s="1"/>
  <c r="T27" i="79"/>
  <c r="T70" i="79" s="1"/>
  <c r="T105" i="79" s="1"/>
  <c r="S27" i="79"/>
  <c r="S70" i="79" s="1"/>
  <c r="S105" i="79" s="1"/>
  <c r="R27" i="79"/>
  <c r="R70" i="79" s="1"/>
  <c r="R105" i="79" s="1"/>
  <c r="Q27" i="79"/>
  <c r="Q70" i="79" s="1"/>
  <c r="Q105" i="79" s="1"/>
  <c r="I27" i="79"/>
  <c r="H27" i="79"/>
  <c r="U26" i="79"/>
  <c r="U63" i="79" s="1"/>
  <c r="U98" i="79" s="1"/>
  <c r="T26" i="79"/>
  <c r="T63" i="79" s="1"/>
  <c r="T98" i="79" s="1"/>
  <c r="S26" i="79"/>
  <c r="S63" i="79" s="1"/>
  <c r="S98" i="79" s="1"/>
  <c r="R26" i="79"/>
  <c r="R63" i="79" s="1"/>
  <c r="R98" i="79" s="1"/>
  <c r="Q26" i="79"/>
  <c r="Q63" i="79" s="1"/>
  <c r="Q98" i="79" s="1"/>
  <c r="I26" i="79"/>
  <c r="H26" i="79"/>
  <c r="U25" i="79"/>
  <c r="T25" i="79"/>
  <c r="S25" i="79"/>
  <c r="R25" i="79"/>
  <c r="Q25" i="79"/>
  <c r="I25" i="79"/>
  <c r="H25" i="79"/>
  <c r="I24" i="79"/>
  <c r="H24" i="79"/>
  <c r="Q24" i="79" s="1"/>
  <c r="U23" i="79"/>
  <c r="T23" i="79"/>
  <c r="S23" i="79"/>
  <c r="R23" i="79"/>
  <c r="Q23" i="79"/>
  <c r="I23" i="79"/>
  <c r="H23" i="79"/>
  <c r="I22" i="79"/>
  <c r="H22" i="79"/>
  <c r="I21" i="79"/>
  <c r="H21" i="79"/>
  <c r="U21" i="79" s="1"/>
  <c r="U20" i="79"/>
  <c r="T20" i="79"/>
  <c r="S20" i="79"/>
  <c r="R20" i="79"/>
  <c r="Q20" i="79"/>
  <c r="I20" i="79"/>
  <c r="H20" i="79"/>
  <c r="I19" i="79"/>
  <c r="H19" i="79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I16" i="79"/>
  <c r="H16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I12" i="79"/>
  <c r="H12" i="79"/>
  <c r="Q12" i="79" s="1"/>
  <c r="I11" i="79"/>
  <c r="H11" i="79"/>
  <c r="T11" i="79" s="1"/>
  <c r="I10" i="79"/>
  <c r="H10" i="79"/>
  <c r="A5" i="79"/>
  <c r="W3" i="79"/>
  <c r="V108" i="91" l="1"/>
  <c r="V109" i="91" s="1"/>
  <c r="D110" i="91"/>
  <c r="Q109" i="91"/>
  <c r="V121" i="91"/>
  <c r="V122" i="91" s="1"/>
  <c r="W122" i="91"/>
  <c r="U10" i="79"/>
  <c r="S10" i="79"/>
  <c r="R10" i="79"/>
  <c r="U13" i="79"/>
  <c r="R13" i="79"/>
  <c r="Q13" i="79"/>
  <c r="U16" i="79"/>
  <c r="T16" i="79"/>
  <c r="S16" i="79"/>
  <c r="U19" i="79"/>
  <c r="U65" i="79" s="1"/>
  <c r="U100" i="79" s="1"/>
  <c r="R19" i="79"/>
  <c r="R65" i="79" s="1"/>
  <c r="Q19" i="79"/>
  <c r="Q65" i="79" s="1"/>
  <c r="U22" i="79"/>
  <c r="T22" i="79"/>
  <c r="S22" i="79"/>
  <c r="R22" i="79"/>
  <c r="Q22" i="79"/>
  <c r="R16" i="79"/>
  <c r="Q16" i="79"/>
  <c r="V105" i="79"/>
  <c r="V98" i="79"/>
  <c r="S29" i="79"/>
  <c r="S68" i="79" s="1"/>
  <c r="S103" i="79" s="1"/>
  <c r="V70" i="79"/>
  <c r="Q69" i="79"/>
  <c r="Q104" i="79" s="1"/>
  <c r="Q84" i="79"/>
  <c r="Q118" i="79" s="1"/>
  <c r="R69" i="79"/>
  <c r="R104" i="79" s="1"/>
  <c r="Q67" i="79"/>
  <c r="Q68" i="79"/>
  <c r="Q103" i="79" s="1"/>
  <c r="S84" i="79"/>
  <c r="S118" i="79" s="1"/>
  <c r="S69" i="79"/>
  <c r="S104" i="79" s="1"/>
  <c r="T69" i="79"/>
  <c r="T104" i="79" s="1"/>
  <c r="Q62" i="79"/>
  <c r="Q97" i="79" s="1"/>
  <c r="Q83" i="79"/>
  <c r="Q117" i="79" s="1"/>
  <c r="U69" i="79"/>
  <c r="U104" i="79" s="1"/>
  <c r="R29" i="79"/>
  <c r="T29" i="79"/>
  <c r="T84" i="79" s="1"/>
  <c r="T118" i="79" s="1"/>
  <c r="U29" i="79"/>
  <c r="U84" i="79" s="1"/>
  <c r="U118" i="79" s="1"/>
  <c r="S19" i="79"/>
  <c r="S65" i="79" s="1"/>
  <c r="T19" i="79"/>
  <c r="T65" i="79" s="1"/>
  <c r="T66" i="79"/>
  <c r="T101" i="79" s="1"/>
  <c r="S66" i="79"/>
  <c r="S101" i="79" s="1"/>
  <c r="Q66" i="79"/>
  <c r="S67" i="79"/>
  <c r="U81" i="79"/>
  <c r="U115" i="79" s="1"/>
  <c r="U66" i="79"/>
  <c r="U101" i="79" s="1"/>
  <c r="R66" i="79"/>
  <c r="R101" i="79" s="1"/>
  <c r="K31" i="82"/>
  <c r="K33" i="82" s="1"/>
  <c r="T12" i="79"/>
  <c r="U12" i="79"/>
  <c r="U24" i="79"/>
  <c r="T24" i="79"/>
  <c r="R24" i="79"/>
  <c r="S24" i="79"/>
  <c r="R12" i="79"/>
  <c r="S12" i="79"/>
  <c r="R21" i="79"/>
  <c r="Q21" i="79"/>
  <c r="Q60" i="79" s="1"/>
  <c r="T21" i="79"/>
  <c r="S21" i="79"/>
  <c r="Q10" i="79"/>
  <c r="U11" i="79"/>
  <c r="T10" i="79"/>
  <c r="S11" i="79"/>
  <c r="R11" i="79"/>
  <c r="Q11" i="79"/>
  <c r="S13" i="79"/>
  <c r="T13" i="79"/>
  <c r="W109" i="91" l="1"/>
  <c r="R60" i="79"/>
  <c r="U60" i="79"/>
  <c r="U95" i="79" s="1"/>
  <c r="J13" i="82" s="1"/>
  <c r="T60" i="79"/>
  <c r="T95" i="79" s="1"/>
  <c r="I13" i="82" s="1"/>
  <c r="S60" i="79"/>
  <c r="Q59" i="79"/>
  <c r="Q94" i="79" s="1"/>
  <c r="F12" i="82" s="1"/>
  <c r="J16" i="82"/>
  <c r="Q95" i="79"/>
  <c r="F13" i="82" s="1"/>
  <c r="S102" i="79"/>
  <c r="H17" i="82" s="1"/>
  <c r="Q119" i="79"/>
  <c r="Q101" i="79"/>
  <c r="V104" i="79"/>
  <c r="H16" i="82"/>
  <c r="I16" i="82"/>
  <c r="Q102" i="79"/>
  <c r="G16" i="82"/>
  <c r="S81" i="79"/>
  <c r="S115" i="79" s="1"/>
  <c r="R67" i="79"/>
  <c r="R68" i="79"/>
  <c r="R103" i="79" s="1"/>
  <c r="T83" i="79"/>
  <c r="T62" i="79"/>
  <c r="T97" i="79" s="1"/>
  <c r="S83" i="79"/>
  <c r="S62" i="79"/>
  <c r="S97" i="79" s="1"/>
  <c r="Q85" i="79"/>
  <c r="R62" i="79"/>
  <c r="R97" i="79" s="1"/>
  <c r="R83" i="79"/>
  <c r="R117" i="79" s="1"/>
  <c r="R84" i="79"/>
  <c r="U67" i="79"/>
  <c r="U102" i="79" s="1"/>
  <c r="J17" i="82" s="1"/>
  <c r="U68" i="79"/>
  <c r="U59" i="79"/>
  <c r="U94" i="79" s="1"/>
  <c r="U83" i="79"/>
  <c r="U62" i="79"/>
  <c r="U97" i="79" s="1"/>
  <c r="T67" i="79"/>
  <c r="T68" i="79"/>
  <c r="Q81" i="79"/>
  <c r="Q115" i="79" s="1"/>
  <c r="T81" i="79"/>
  <c r="T115" i="79" s="1"/>
  <c r="T100" i="79"/>
  <c r="R81" i="79"/>
  <c r="R115" i="79" s="1"/>
  <c r="S100" i="79"/>
  <c r="R100" i="79"/>
  <c r="V65" i="79"/>
  <c r="Q100" i="79"/>
  <c r="T59" i="79"/>
  <c r="T94" i="79" s="1"/>
  <c r="R59" i="79"/>
  <c r="R94" i="79" s="1"/>
  <c r="U58" i="79"/>
  <c r="S59" i="79"/>
  <c r="S94" i="79" s="1"/>
  <c r="T80" i="79"/>
  <c r="T114" i="79" s="1"/>
  <c r="T58" i="79"/>
  <c r="U80" i="79"/>
  <c r="Q58" i="79"/>
  <c r="Q80" i="79"/>
  <c r="Q114" i="79" s="1"/>
  <c r="S80" i="79"/>
  <c r="S114" i="79" s="1"/>
  <c r="S58" i="79"/>
  <c r="R58" i="79"/>
  <c r="R80" i="79"/>
  <c r="R114" i="79" s="1"/>
  <c r="V69" i="79"/>
  <c r="Q71" i="79"/>
  <c r="S71" i="79"/>
  <c r="V63" i="79"/>
  <c r="V66" i="79"/>
  <c r="R95" i="79" l="1"/>
  <c r="G13" i="82" s="1"/>
  <c r="V60" i="79"/>
  <c r="S95" i="79"/>
  <c r="H13" i="82" s="1"/>
  <c r="I12" i="82"/>
  <c r="G12" i="82"/>
  <c r="S116" i="79"/>
  <c r="V97" i="79"/>
  <c r="V115" i="79"/>
  <c r="U82" i="79"/>
  <c r="U114" i="79"/>
  <c r="U116" i="79" s="1"/>
  <c r="T103" i="79"/>
  <c r="I15" i="82" s="1"/>
  <c r="V84" i="79"/>
  <c r="R118" i="79"/>
  <c r="V118" i="79" s="1"/>
  <c r="T85" i="79"/>
  <c r="T117" i="79"/>
  <c r="T119" i="79" s="1"/>
  <c r="T102" i="79"/>
  <c r="I17" i="82" s="1"/>
  <c r="S85" i="79"/>
  <c r="S117" i="79"/>
  <c r="S119" i="79" s="1"/>
  <c r="V101" i="79"/>
  <c r="F16" i="82"/>
  <c r="R116" i="79"/>
  <c r="T116" i="79"/>
  <c r="R102" i="79"/>
  <c r="G17" i="82" s="1"/>
  <c r="Q116" i="79"/>
  <c r="Q121" i="79" s="1"/>
  <c r="U85" i="79"/>
  <c r="U117" i="79"/>
  <c r="U119" i="79" s="1"/>
  <c r="F17" i="82"/>
  <c r="J12" i="82"/>
  <c r="H12" i="82"/>
  <c r="U103" i="79"/>
  <c r="J15" i="82" s="1"/>
  <c r="Q106" i="79"/>
  <c r="F15" i="82"/>
  <c r="G15" i="82"/>
  <c r="S106" i="79"/>
  <c r="H15" i="82"/>
  <c r="H18" i="82" s="1"/>
  <c r="H12" i="90" s="1"/>
  <c r="R71" i="79"/>
  <c r="U71" i="79"/>
  <c r="S82" i="79"/>
  <c r="V68" i="79"/>
  <c r="R82" i="79"/>
  <c r="R85" i="79"/>
  <c r="U64" i="79"/>
  <c r="V67" i="79"/>
  <c r="V83" i="79"/>
  <c r="T71" i="79"/>
  <c r="T82" i="79"/>
  <c r="V81" i="79"/>
  <c r="V100" i="79"/>
  <c r="V80" i="79"/>
  <c r="Q82" i="79"/>
  <c r="Q87" i="79" s="1"/>
  <c r="V62" i="79"/>
  <c r="Q64" i="79"/>
  <c r="Q73" i="79" s="1"/>
  <c r="V61" i="79"/>
  <c r="T64" i="79"/>
  <c r="R64" i="79"/>
  <c r="S64" i="79"/>
  <c r="S73" i="79" s="1"/>
  <c r="S74" i="79" s="1"/>
  <c r="V59" i="79"/>
  <c r="V58" i="79"/>
  <c r="U87" i="79" l="1"/>
  <c r="U88" i="79" s="1"/>
  <c r="T121" i="79"/>
  <c r="T122" i="79" s="1"/>
  <c r="T87" i="79"/>
  <c r="T88" i="79" s="1"/>
  <c r="V117" i="79"/>
  <c r="V119" i="79" s="1"/>
  <c r="R106" i="79"/>
  <c r="S87" i="79"/>
  <c r="S88" i="79" s="1"/>
  <c r="S121" i="79"/>
  <c r="S122" i="79" s="1"/>
  <c r="V103" i="79"/>
  <c r="U106" i="79"/>
  <c r="R73" i="79"/>
  <c r="R74" i="79" s="1"/>
  <c r="V114" i="79"/>
  <c r="V116" i="79" s="1"/>
  <c r="V102" i="79"/>
  <c r="U121" i="79"/>
  <c r="U122" i="79" s="1"/>
  <c r="Q122" i="79"/>
  <c r="V85" i="79"/>
  <c r="T106" i="79"/>
  <c r="R119" i="79"/>
  <c r="R121" i="79" s="1"/>
  <c r="K15" i="82"/>
  <c r="G18" i="82"/>
  <c r="G12" i="90" s="1"/>
  <c r="U73" i="79"/>
  <c r="U74" i="79" s="1"/>
  <c r="V71" i="79"/>
  <c r="K17" i="82"/>
  <c r="T73" i="79"/>
  <c r="T74" i="79" s="1"/>
  <c r="J18" i="82"/>
  <c r="J12" i="90" s="1"/>
  <c r="I18" i="82"/>
  <c r="I12" i="90" s="1"/>
  <c r="R87" i="79"/>
  <c r="R88" i="79" s="1"/>
  <c r="V82" i="79"/>
  <c r="Q88" i="79"/>
  <c r="V64" i="79"/>
  <c r="K16" i="82"/>
  <c r="F18" i="82"/>
  <c r="F12" i="90" s="1"/>
  <c r="Q74" i="79"/>
  <c r="K12" i="90" l="1"/>
  <c r="K13" i="90"/>
  <c r="D76" i="79"/>
  <c r="V106" i="79"/>
  <c r="R122" i="79"/>
  <c r="V121" i="79"/>
  <c r="K18" i="82"/>
  <c r="V87" i="79"/>
  <c r="V88" i="79" s="1"/>
  <c r="W88" i="79" s="1"/>
  <c r="V73" i="79"/>
  <c r="V122" i="79" l="1"/>
  <c r="W122" i="79" s="1"/>
  <c r="V74" i="79"/>
  <c r="W74" i="79" s="1"/>
  <c r="U93" i="79" l="1"/>
  <c r="T93" i="79"/>
  <c r="R93" i="79"/>
  <c r="S93" i="79"/>
  <c r="Q93" i="79"/>
  <c r="T99" i="79" l="1"/>
  <c r="T108" i="79" s="1"/>
  <c r="T109" i="79" s="1"/>
  <c r="I11" i="82"/>
  <c r="I14" i="82" s="1"/>
  <c r="I11" i="90" s="1"/>
  <c r="I14" i="90" s="1"/>
  <c r="Q99" i="79"/>
  <c r="Q108" i="79" s="1"/>
  <c r="F11" i="82"/>
  <c r="F14" i="82" s="1"/>
  <c r="F11" i="90" s="1"/>
  <c r="U99" i="79"/>
  <c r="U108" i="79" s="1"/>
  <c r="U109" i="79" s="1"/>
  <c r="J11" i="82"/>
  <c r="J14" i="82" s="1"/>
  <c r="J11" i="90" s="1"/>
  <c r="J14" i="90" s="1"/>
  <c r="S99" i="79"/>
  <c r="S108" i="79" s="1"/>
  <c r="S109" i="79" s="1"/>
  <c r="H11" i="82"/>
  <c r="H14" i="82" s="1"/>
  <c r="H11" i="90" s="1"/>
  <c r="H14" i="90" s="1"/>
  <c r="R99" i="79"/>
  <c r="R108" i="79" s="1"/>
  <c r="R109" i="79" s="1"/>
  <c r="G11" i="82"/>
  <c r="G14" i="82" s="1"/>
  <c r="G11" i="90" s="1"/>
  <c r="G14" i="90" s="1"/>
  <c r="F29" i="82"/>
  <c r="V95" i="79"/>
  <c r="V94" i="79"/>
  <c r="V93" i="79"/>
  <c r="K11" i="90" l="1"/>
  <c r="K14" i="90" s="1"/>
  <c r="F14" i="90"/>
  <c r="F16" i="90" s="1"/>
  <c r="Q109" i="79"/>
  <c r="D110" i="79"/>
  <c r="F35" i="82"/>
  <c r="V99" i="79"/>
  <c r="F20" i="82"/>
  <c r="J20" i="82"/>
  <c r="G20" i="82"/>
  <c r="H20" i="82"/>
  <c r="I20" i="82"/>
  <c r="H29" i="82"/>
  <c r="J29" i="82"/>
  <c r="I29" i="82"/>
  <c r="G29" i="82"/>
  <c r="K11" i="82"/>
  <c r="K12" i="82"/>
  <c r="K13" i="82"/>
  <c r="V108" i="79"/>
  <c r="F22" i="82" l="1"/>
  <c r="G35" i="82"/>
  <c r="I35" i="82"/>
  <c r="J35" i="82"/>
  <c r="H35" i="82"/>
  <c r="V109" i="79"/>
  <c r="W109" i="79" s="1"/>
  <c r="K14" i="82"/>
  <c r="K20" i="82" s="1"/>
  <c r="L20" i="82" s="1"/>
  <c r="F37" i="82" l="1"/>
  <c r="K26" i="82"/>
  <c r="K27" i="82" l="1"/>
  <c r="K28" i="82" l="1"/>
  <c r="K29" i="82" l="1"/>
  <c r="K35" i="82" l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<sst xmlns="http://schemas.openxmlformats.org/spreadsheetml/2006/main" count="486" uniqueCount="84">
  <si>
    <t>Total</t>
  </si>
  <si>
    <t>Powercor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</si>
  <si>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</si>
  <si>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</si>
  <si>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</si>
  <si>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</si>
  <si>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</si>
  <si>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</si>
  <si>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</si>
  <si>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</si>
  <si>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</si>
  <si>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</si>
  <si>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</si>
  <si>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</si>
  <si>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</si>
  <si>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</si>
  <si>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</si>
  <si>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</si>
  <si>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</si>
  <si>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Option 3</t>
  </si>
  <si>
    <t>Assumption Types</t>
  </si>
  <si>
    <t>Assumptions</t>
  </si>
  <si>
    <t>Parameters</t>
  </si>
  <si>
    <t>Area Applied</t>
  </si>
  <si>
    <t>Business case:</t>
  </si>
  <si>
    <t>Market Compliance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</si>
  <si>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</si>
  <si>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</si>
  <si>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</si>
  <si>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</si>
  <si>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</si>
  <si>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</si>
  <si>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</si>
  <si>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</si>
  <si>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N/A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</si>
  <si>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</si>
  <si>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</si>
  <si>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</si>
  <si>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</si>
  <si>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</si>
  <si>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</si>
  <si>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</si>
  <si>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</si>
  <si>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</si>
  <si>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</si>
  <si>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</si>
  <si>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</si>
  <si>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</si>
  <si>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</si>
  <si>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</si>
  <si>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 xml:space="preserve">Metering &amp; ICF </t>
  </si>
  <si>
    <t>Capex</t>
  </si>
  <si>
    <t>Recurrent</t>
  </si>
  <si>
    <t>MSATS</t>
  </si>
  <si>
    <t>Tariffs</t>
  </si>
  <si>
    <t>B2B Procedures</t>
  </si>
  <si>
    <t>NEM Reporting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</si>
  <si>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</si>
  <si>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</si>
  <si>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</si>
  <si>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</si>
  <si>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</si>
  <si>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</si>
  <si>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</si>
  <si>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</si>
  <si>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</si>
  <si>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</si>
  <si>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</si>
  <si>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</si>
  <si>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</si>
  <si>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</si>
  <si>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</si>
  <si>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</si>
  <si>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Totex</t>
  </si>
  <si>
    <t>Do nothing</t>
  </si>
  <si>
    <t>CP &amp; PAL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</si>
  <si>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</si>
  <si>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</si>
  <si>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</si>
  <si>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</si>
  <si>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</si>
  <si>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</si>
  <si>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>Escalation:</t>
  </si>
  <si>
    <t>Maintain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</si>
</sst>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3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2" fontId="48" fillId="0" borderId="0" xfId="33" applyNumberFormat="1" applyFont="1" applyAlignment="1">
      <alignment horizontal="left"/>
    </xf>
    <xf numFmtId="0" fontId="49" fillId="0" borderId="0" xfId="33" applyFont="1"/>
    <xf numFmtId="173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2" fillId="0" borderId="5" xfId="0" applyNumberFormat="1" applyFont="1" applyBorder="1"/>
    <xf numFmtId="10" fontId="29" fillId="2" borderId="15" xfId="26" applyNumberFormat="1" applyFont="1" applyFill="1" applyBorder="1" applyProtection="1">
      <protection locked="0"/>
    </xf>
    <xf numFmtId="10" fontId="29" fillId="2" borderId="14" xfId="26" applyNumberFormat="1" applyFont="1" applyFill="1" applyBorder="1" applyProtection="1">
      <protection locked="0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0C28DDEF-2944-4A54-BCD6-7B80800E9D96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4262833D-7A0A-43F9-BC6E-8A025579C7B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44884E5A-4C39-44FF-AF1F-D1B96A27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9563-441B-4521-A8F6-ED4391642AFC}">
  <dimension ref="A1:K43"/>
  <sheetViews>
    <sheetView showGridLines="0" workbookViewId="0">
      <selection activeCell="F9" sqref="F9"/>
    </sheetView>
  </sheetViews>
  <sheetFormatPr defaultColWidth="0" defaultRowHeight="12.95" customHeight="1" zeroHeight="1" x14ac:dyDescent="0.2"/>
  <cols>
    <col min="1" max="1" width="12.85546875" style="124" customWidth="1"/>
    <col min="2" max="2" width="2.5703125" style="124" customWidth="1"/>
    <col min="3" max="3" width="16.85546875" style="124" customWidth="1"/>
    <col min="4" max="11" width="10.5703125" style="124" customWidth="1"/>
    <col min="12" max="16384" width="10.5703125" style="124" hidden="1"/>
  </cols>
  <sheetData>
    <row r="1" spans="1:11" ht="15" x14ac:dyDescent="0.2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x14ac:dyDescent="0.35">
      <c r="A2" s="122"/>
      <c r="B2" s="123"/>
      <c r="C2" s="125" t="s">
        <v>32</v>
      </c>
      <c r="D2" s="126"/>
      <c r="E2" s="126"/>
      <c r="F2" s="123"/>
      <c r="G2" s="123"/>
      <c r="H2" s="123"/>
      <c r="I2" s="123"/>
      <c r="J2" s="123"/>
      <c r="K2" s="123"/>
    </row>
    <row r="3" spans="1:11" ht="15.75" x14ac:dyDescent="0.25">
      <c r="A3" s="122"/>
      <c r="B3" s="123"/>
      <c r="C3" s="127" t="s">
        <v>64</v>
      </c>
      <c r="D3" s="126"/>
      <c r="E3" s="126"/>
      <c r="F3" s="123"/>
      <c r="G3" s="123"/>
      <c r="H3" s="123"/>
      <c r="I3" s="123"/>
      <c r="J3" s="123"/>
      <c r="K3" s="123"/>
    </row>
    <row r="4" spans="1:11" ht="15" x14ac:dyDescent="0.25">
      <c r="A4" s="122"/>
      <c r="B4" s="123"/>
      <c r="C4" s="123"/>
      <c r="D4" s="126"/>
      <c r="E4" s="126"/>
      <c r="F4" s="123"/>
      <c r="G4" s="123"/>
      <c r="H4" s="123"/>
      <c r="I4" s="123"/>
      <c r="J4" s="123"/>
      <c r="K4" s="123"/>
    </row>
    <row r="5" spans="1:11" ht="15" x14ac:dyDescent="0.25">
      <c r="A5" s="122"/>
      <c r="B5" s="123"/>
      <c r="C5" s="12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Market compliance cost</v>
      </c>
      <c r="D5" s="123"/>
      <c r="E5" s="123"/>
      <c r="F5" s="123"/>
      <c r="G5" s="123"/>
      <c r="H5" s="123"/>
      <c r="I5" s="123"/>
      <c r="J5" s="123"/>
      <c r="K5" s="123"/>
    </row>
    <row r="6" spans="1:11" ht="15" x14ac:dyDescent="0.25">
      <c r="A6" s="122"/>
      <c r="B6" s="123"/>
      <c r="C6" s="129" t="s">
        <v>65</v>
      </c>
      <c r="D6" s="130" t="str" cm="1">
        <f t="array" aca="1" ref="D6" ca="1">LEFT(_xlfn.TEXTAFTER(CELL("filename")," MOD "),FIND(" - ",_xlfn.TEXTAFTER(CELL("filename")," MOD "),1)-1)</f>
        <v>6.16</v>
      </c>
      <c r="E6" s="129"/>
      <c r="F6" s="123"/>
      <c r="G6" s="123"/>
      <c r="H6" s="123"/>
      <c r="I6" s="123"/>
      <c r="J6" s="123"/>
      <c r="K6" s="123"/>
    </row>
    <row r="7" spans="1:11" ht="15" x14ac:dyDescent="0.25">
      <c r="A7" s="122"/>
      <c r="B7" s="123"/>
      <c r="C7" s="123"/>
      <c r="D7" s="123"/>
      <c r="E7" s="123"/>
      <c r="F7" s="131"/>
      <c r="G7" s="131"/>
      <c r="H7" s="131"/>
      <c r="I7" s="123"/>
      <c r="J7" s="131"/>
      <c r="K7" s="131"/>
    </row>
    <row r="8" spans="1:11" ht="15" x14ac:dyDescent="0.25">
      <c r="A8" s="122"/>
      <c r="B8" s="123"/>
      <c r="C8" s="132">
        <v>45688</v>
      </c>
      <c r="D8" s="123"/>
      <c r="E8" s="123"/>
      <c r="F8" s="131"/>
      <c r="G8" s="131"/>
      <c r="H8" s="131"/>
      <c r="I8" s="123"/>
      <c r="J8" s="131"/>
      <c r="K8" s="131"/>
    </row>
    <row r="9" spans="1:11" ht="15" x14ac:dyDescent="0.25">
      <c r="A9" s="122"/>
      <c r="B9" s="123"/>
      <c r="C9" s="133"/>
      <c r="D9" s="133"/>
      <c r="E9" s="123"/>
      <c r="F9" s="131"/>
      <c r="G9" s="131"/>
      <c r="H9" s="131"/>
      <c r="I9" s="131"/>
      <c r="J9" s="131"/>
      <c r="K9" s="131"/>
    </row>
    <row r="10" spans="1:11" ht="15" x14ac:dyDescent="0.25">
      <c r="A10" s="122"/>
      <c r="B10" s="123"/>
      <c r="C10" s="133"/>
      <c r="D10" s="133"/>
      <c r="E10" s="123"/>
      <c r="F10" s="131"/>
      <c r="G10" s="131"/>
      <c r="H10" s="131"/>
      <c r="I10" s="131"/>
      <c r="J10" s="131"/>
      <c r="K10" s="131"/>
    </row>
    <row r="11" spans="1:11" ht="15" x14ac:dyDescent="0.25">
      <c r="A11" s="122"/>
      <c r="B11" s="123"/>
      <c r="C11" s="133"/>
      <c r="D11" s="133"/>
      <c r="E11" s="123"/>
      <c r="F11" s="131"/>
      <c r="G11" s="131"/>
      <c r="H11" s="131"/>
      <c r="I11" s="131"/>
      <c r="J11" s="131"/>
      <c r="K11" s="131"/>
    </row>
    <row r="12" spans="1:11" ht="15" x14ac:dyDescent="0.25">
      <c r="A12" s="122"/>
      <c r="B12" s="123"/>
      <c r="C12" s="133"/>
      <c r="D12" s="133"/>
      <c r="E12" s="123"/>
      <c r="F12" s="131"/>
      <c r="G12" s="131"/>
      <c r="H12" s="131"/>
      <c r="I12" s="131"/>
      <c r="J12" s="131"/>
      <c r="K12" s="131"/>
    </row>
    <row r="13" spans="1:11" ht="15" x14ac:dyDescent="0.25">
      <c r="A13" s="122"/>
      <c r="B13" s="123"/>
      <c r="C13" s="133"/>
      <c r="D13" s="133"/>
      <c r="E13" s="123"/>
      <c r="F13" s="131"/>
      <c r="G13" s="131"/>
      <c r="H13" s="131"/>
      <c r="I13" s="131"/>
      <c r="J13" s="131"/>
      <c r="K13" s="131"/>
    </row>
    <row r="14" spans="1:11" ht="15" x14ac:dyDescent="0.25">
      <c r="A14" s="122"/>
      <c r="B14" s="123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5" x14ac:dyDescent="0.25">
      <c r="A15" s="122"/>
      <c r="B15" s="123"/>
      <c r="C15" s="128"/>
      <c r="D15" s="131"/>
      <c r="E15" s="131"/>
      <c r="F15" s="131"/>
      <c r="G15" s="131"/>
      <c r="H15" s="131"/>
      <c r="I15" s="131"/>
      <c r="J15" s="131"/>
      <c r="K15" s="131"/>
    </row>
    <row r="16" spans="1:11" ht="15" x14ac:dyDescent="0.25">
      <c r="A16" s="122"/>
      <c r="B16" s="123"/>
      <c r="C16" s="128"/>
      <c r="D16" s="131"/>
      <c r="E16" s="131"/>
      <c r="F16" s="131"/>
      <c r="G16" s="131"/>
      <c r="H16" s="131"/>
      <c r="I16" s="131"/>
      <c r="J16" s="131"/>
      <c r="K16" s="131"/>
    </row>
    <row r="17" spans="1:11" ht="15" x14ac:dyDescent="0.25">
      <c r="A17" s="122"/>
      <c r="B17" s="123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122"/>
      <c r="B18" s="123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5" x14ac:dyDescent="0.25">
      <c r="A19" s="122"/>
      <c r="B19" s="123"/>
      <c r="C19" s="131"/>
      <c r="D19" s="131"/>
      <c r="E19" s="131"/>
      <c r="F19" s="131"/>
      <c r="H19" s="131"/>
      <c r="I19" s="131"/>
      <c r="J19" s="131"/>
      <c r="K19" s="131"/>
    </row>
    <row r="20" spans="1:11" ht="15" x14ac:dyDescent="0.25">
      <c r="A20" s="122"/>
      <c r="B20" s="123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5" x14ac:dyDescent="0.25">
      <c r="A21" s="122"/>
      <c r="B21" s="123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5" x14ac:dyDescent="0.25">
      <c r="A22" s="122"/>
      <c r="B22" s="123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122"/>
      <c r="B23" s="123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ht="15" x14ac:dyDescent="0.25">
      <c r="A24" s="122"/>
      <c r="B24" s="123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ht="15" x14ac:dyDescent="0.25">
      <c r="A25" s="122"/>
      <c r="B25" s="123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5" x14ac:dyDescent="0.25">
      <c r="A26" s="122"/>
      <c r="B26" s="123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15" x14ac:dyDescent="0.25">
      <c r="A27" s="122"/>
      <c r="B27" s="123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ht="15" x14ac:dyDescent="0.25">
      <c r="A28" s="122"/>
      <c r="B28" s="123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15" x14ac:dyDescent="0.25">
      <c r="A29" s="122"/>
      <c r="B29" s="123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15" x14ac:dyDescent="0.25">
      <c r="A30" s="122"/>
      <c r="B30" s="123"/>
      <c r="C30" s="131"/>
      <c r="D30" s="123"/>
      <c r="E30" s="131"/>
      <c r="F30" s="131"/>
      <c r="G30" s="131"/>
      <c r="H30" s="131"/>
      <c r="I30" s="131"/>
      <c r="J30" s="131"/>
      <c r="K30" s="131"/>
    </row>
    <row r="31" spans="1:11" ht="15" x14ac:dyDescent="0.25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15" x14ac:dyDescent="0.25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ht="15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15" x14ac:dyDescent="0.25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15" x14ac:dyDescent="0.25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15" x14ac:dyDescent="0.2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ht="15" x14ac:dyDescent="0.2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 ht="15" x14ac:dyDescent="0.2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15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15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15" x14ac:dyDescent="0.2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15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ht="15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EC75-A598-491E-ACDE-2E3333E2FD7D}">
  <dimension ref="A1:P29"/>
  <sheetViews>
    <sheetView showGridLines="0" workbookViewId="0">
      <selection activeCell="D33" sqref="D3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32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4" t="str">
        <f>'Project summary'!D6</f>
        <v>Option 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/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3" t="s">
        <v>0</v>
      </c>
      <c r="P10"/>
    </row>
    <row r="11" spans="1:16" ht="12.75" customHeight="1" x14ac:dyDescent="0.25">
      <c r="C11" s="1" t="s">
        <v>51</v>
      </c>
      <c r="D11" s="106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  <c r="M11" s="6"/>
      <c r="P11"/>
    </row>
    <row r="12" spans="1:16" ht="12.75" customHeight="1" x14ac:dyDescent="0.25">
      <c r="C12" s="1" t="s">
        <v>76</v>
      </c>
      <c r="D12" s="106"/>
      <c r="E12" s="2"/>
      <c r="F12" s="6">
        <f>'Project summary'!F18*Assumptions!$B$19</f>
        <v>0</v>
      </c>
      <c r="G12" s="6">
        <f>'Project summary'!G18*Assumptions!$B$19</f>
        <v>0</v>
      </c>
      <c r="H12" s="6">
        <f>'Project summary'!H18*Assumptions!$B$19</f>
        <v>0</v>
      </c>
      <c r="I12" s="6">
        <f>'Project summary'!I18*Assumptions!$B$19</f>
        <v>0</v>
      </c>
      <c r="J12" s="6">
        <f>'Project summary'!J18*Assumptions!$B$19</f>
        <v>0</v>
      </c>
      <c r="K12" s="6">
        <f>SUM(F12:J12)</f>
        <v>0</v>
      </c>
      <c r="M12" s="97"/>
      <c r="P12"/>
    </row>
    <row r="13" spans="1:16" x14ac:dyDescent="0.2">
      <c r="C13" s="1" t="s">
        <v>77</v>
      </c>
      <c r="D13" s="106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7"/>
    </row>
    <row r="14" spans="1:16" x14ac:dyDescent="0.2">
      <c r="C14" s="100" t="s">
        <v>73</v>
      </c>
      <c r="D14" s="135" t="s">
        <v>78</v>
      </c>
      <c r="E14" s="100"/>
      <c r="F14" s="104">
        <f>F11+F13</f>
        <v>0</v>
      </c>
      <c r="G14" s="104">
        <f t="shared" ref="G14:K14" si="0">G11+G13</f>
        <v>0</v>
      </c>
      <c r="H14" s="104">
        <f t="shared" si="0"/>
        <v>0</v>
      </c>
      <c r="I14" s="104">
        <f t="shared" si="0"/>
        <v>0</v>
      </c>
      <c r="J14" s="104">
        <f t="shared" si="0"/>
        <v>0</v>
      </c>
      <c r="K14" s="104">
        <f t="shared" si="0"/>
        <v>0</v>
      </c>
      <c r="M14" s="97"/>
    </row>
    <row r="15" spans="1:16" x14ac:dyDescent="0.2">
      <c r="D15" s="106"/>
      <c r="F15" s="6"/>
      <c r="G15" s="6"/>
      <c r="H15" s="6"/>
      <c r="I15" s="6"/>
      <c r="J15" s="6"/>
      <c r="K15" s="6"/>
      <c r="M15" s="97"/>
    </row>
    <row r="16" spans="1:16" x14ac:dyDescent="0.2">
      <c r="C16" s="100" t="s">
        <v>17</v>
      </c>
      <c r="D16" s="135"/>
      <c r="E16" s="135"/>
      <c r="F16" s="140">
        <f>NPV(Real_Discount_rate,F14:J14)</f>
        <v>0</v>
      </c>
      <c r="G16" s="6"/>
      <c r="H16" s="6"/>
      <c r="I16" s="6"/>
      <c r="J16" s="6"/>
      <c r="K16" s="6"/>
    </row>
    <row r="17" spans="2:11" x14ac:dyDescent="0.2">
      <c r="D17" s="106"/>
      <c r="F17" s="6"/>
      <c r="G17" s="6"/>
      <c r="H17" s="6"/>
      <c r="I17" s="6"/>
      <c r="J17" s="6"/>
      <c r="K17" s="6"/>
    </row>
    <row r="18" spans="2:11" x14ac:dyDescent="0.2">
      <c r="C18" s="1" t="s">
        <v>79</v>
      </c>
    </row>
    <row r="21" spans="2:11" x14ac:dyDescent="0.2">
      <c r="B21" s="36" t="s">
        <v>18</v>
      </c>
      <c r="C21" s="36"/>
      <c r="D21" s="36"/>
      <c r="E21" s="37"/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73" t="s">
        <v>0</v>
      </c>
    </row>
    <row r="22" spans="2:11" x14ac:dyDescent="0.2">
      <c r="C22" s="1" t="s">
        <v>51</v>
      </c>
      <c r="D22" s="106"/>
      <c r="E22" s="2"/>
      <c r="F22" s="6">
        <f>'Project summary'!F29*Assumptions!$B$19</f>
        <v>1381736.3622847318</v>
      </c>
      <c r="G22" s="6">
        <f>'Project summary'!G29*Assumptions!$B$19</f>
        <v>1381736.3622847318</v>
      </c>
      <c r="H22" s="6">
        <f>'Project summary'!H29*Assumptions!$B$19</f>
        <v>1381736.3622847318</v>
      </c>
      <c r="I22" s="6">
        <f>'Project summary'!I29*Assumptions!$B$19</f>
        <v>1381736.3622847318</v>
      </c>
      <c r="J22" s="6">
        <f>'Project summary'!J29*Assumptions!$B$19</f>
        <v>1381736.3622847318</v>
      </c>
      <c r="K22" s="6">
        <f>SUM(F22:J22)</f>
        <v>6908681.8114236593</v>
      </c>
    </row>
    <row r="23" spans="2:11" x14ac:dyDescent="0.2">
      <c r="C23" s="1" t="s">
        <v>76</v>
      </c>
      <c r="D23" s="106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1" x14ac:dyDescent="0.2">
      <c r="C24" s="1" t="s">
        <v>80</v>
      </c>
      <c r="D24" s="106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0" t="s">
        <v>73</v>
      </c>
      <c r="D25" s="135" t="s">
        <v>78</v>
      </c>
      <c r="E25" s="100"/>
      <c r="F25" s="104">
        <f>F22+F24</f>
        <v>1381736.3622847318</v>
      </c>
      <c r="G25" s="104">
        <f t="shared" ref="G25:K25" si="1">G22+G24</f>
        <v>1381736.3622847318</v>
      </c>
      <c r="H25" s="104">
        <f t="shared" si="1"/>
        <v>1381736.3622847318</v>
      </c>
      <c r="I25" s="104">
        <f t="shared" si="1"/>
        <v>1381736.3622847318</v>
      </c>
      <c r="J25" s="104">
        <f t="shared" si="1"/>
        <v>1381736.3622847318</v>
      </c>
      <c r="K25" s="104">
        <f t="shared" si="1"/>
        <v>6908681.8114236593</v>
      </c>
    </row>
    <row r="27" spans="2:11" x14ac:dyDescent="0.2">
      <c r="C27" s="100" t="s">
        <v>17</v>
      </c>
      <c r="D27" s="135"/>
      <c r="E27" s="135"/>
      <c r="F27" s="140">
        <f>NPV(Real_Discount_rate,F25:J25)</f>
        <v>6238612.0448079892</v>
      </c>
    </row>
    <row r="29" spans="2:11" x14ac:dyDescent="0.2">
      <c r="C29" s="1" t="s">
        <v>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29" sqref="F29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2" width="2" style="1" bestFit="1" customWidth="1"/>
    <col min="13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Market Compliance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3" t="s">
        <v>18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3" t="s">
        <v>0</v>
      </c>
      <c r="P10"/>
    </row>
    <row r="11" spans="1:16" ht="12.75" customHeight="1" x14ac:dyDescent="0.25">
      <c r="C11" s="1" t="s">
        <v>10</v>
      </c>
      <c r="D11" s="106" t="s">
        <v>11</v>
      </c>
      <c r="E11" s="2"/>
      <c r="F11" s="6">
        <f>'Option 1'!Q93+'Option 1'!Q96</f>
        <v>0</v>
      </c>
      <c r="G11" s="6">
        <f>'Option 1'!R93+'Option 1'!R96</f>
        <v>0</v>
      </c>
      <c r="H11" s="6">
        <f>'Option 1'!S93+'Option 1'!S96</f>
        <v>0</v>
      </c>
      <c r="I11" s="6">
        <f>'Option 1'!T93+'Option 1'!T96</f>
        <v>0</v>
      </c>
      <c r="J11" s="6">
        <f>'Option 1'!U93+'Option 1'!U96</f>
        <v>0</v>
      </c>
      <c r="K11" s="6">
        <f>SUM(F11:J11)</f>
        <v>0</v>
      </c>
      <c r="M11" s="97"/>
      <c r="P11"/>
    </row>
    <row r="12" spans="1:16" ht="12.75" customHeight="1" x14ac:dyDescent="0.25">
      <c r="C12" s="1" t="s">
        <v>12</v>
      </c>
      <c r="D12" s="106" t="s">
        <v>11</v>
      </c>
      <c r="E12" s="2"/>
      <c r="F12" s="6">
        <f>'Option 1'!Q94+'Option 1'!Q97</f>
        <v>0</v>
      </c>
      <c r="G12" s="6">
        <f>'Option 1'!R94+'Option 1'!R97</f>
        <v>0</v>
      </c>
      <c r="H12" s="6">
        <f>'Option 1'!S94+'Option 1'!S97</f>
        <v>0</v>
      </c>
      <c r="I12" s="6">
        <f>'Option 1'!T94+'Option 1'!T97</f>
        <v>0</v>
      </c>
      <c r="J12" s="6">
        <f>'Option 1'!U94+'Option 1'!U97</f>
        <v>0</v>
      </c>
      <c r="K12" s="6">
        <f t="shared" ref="K12:K13" si="0">SUM(F12:J12)</f>
        <v>0</v>
      </c>
      <c r="M12" s="97"/>
      <c r="P12"/>
    </row>
    <row r="13" spans="1:16" ht="12.75" customHeight="1" x14ac:dyDescent="0.2">
      <c r="C13" s="1" t="s">
        <v>13</v>
      </c>
      <c r="D13" s="106" t="s">
        <v>11</v>
      </c>
      <c r="F13" s="6">
        <f>'Option 1'!Q95+'Option 1'!Q98</f>
        <v>0</v>
      </c>
      <c r="G13" s="6">
        <f>'Option 1'!R95+'Option 1'!R98</f>
        <v>0</v>
      </c>
      <c r="H13" s="6">
        <f>'Option 1'!S95+'Option 1'!S98</f>
        <v>0</v>
      </c>
      <c r="I13" s="6">
        <f>'Option 1'!T95+'Option 1'!T98</f>
        <v>0</v>
      </c>
      <c r="J13" s="6">
        <f>'Option 1'!U95+'Option 1'!U98</f>
        <v>0</v>
      </c>
      <c r="K13" s="6">
        <f t="shared" si="0"/>
        <v>0</v>
      </c>
      <c r="M13" s="97"/>
    </row>
    <row r="14" spans="1:16" ht="12.75" customHeight="1" x14ac:dyDescent="0.2">
      <c r="C14" s="100" t="s">
        <v>14</v>
      </c>
      <c r="D14" s="107"/>
      <c r="E14" s="100"/>
      <c r="F14" s="104">
        <f>SUM(F11:F13)</f>
        <v>0</v>
      </c>
      <c r="G14" s="104">
        <f t="shared" ref="G14:K14" si="1">SUM(G11:G13)</f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M14" s="97"/>
    </row>
    <row r="15" spans="1:16" ht="12.75" customHeight="1" x14ac:dyDescent="0.2">
      <c r="C15" s="1" t="s">
        <v>10</v>
      </c>
      <c r="D15" s="106" t="s">
        <v>15</v>
      </c>
      <c r="F15" s="6">
        <f>'Option 1'!Q100+'Option 1'!Q103</f>
        <v>0</v>
      </c>
      <c r="G15" s="6">
        <f>'Option 1'!R100+'Option 1'!R103</f>
        <v>0</v>
      </c>
      <c r="H15" s="6">
        <f>'Option 1'!S100+'Option 1'!S103</f>
        <v>0</v>
      </c>
      <c r="I15" s="6">
        <f>'Option 1'!T100+'Option 1'!T103</f>
        <v>0</v>
      </c>
      <c r="J15" s="6">
        <f>'Option 1'!U100+'Option 1'!U103</f>
        <v>0</v>
      </c>
      <c r="K15" s="6">
        <f>SUM(F15:J15)</f>
        <v>0</v>
      </c>
      <c r="M15" s="97"/>
    </row>
    <row r="16" spans="1:16" ht="12.75" customHeight="1" x14ac:dyDescent="0.2">
      <c r="C16" s="1" t="s">
        <v>12</v>
      </c>
      <c r="D16" s="106" t="s">
        <v>15</v>
      </c>
      <c r="F16" s="6">
        <f>'Option 1'!Q101+'Option 1'!Q104</f>
        <v>0</v>
      </c>
      <c r="G16" s="6">
        <f>'Option 1'!R101+'Option 1'!R104</f>
        <v>0</v>
      </c>
      <c r="H16" s="6">
        <f>'Option 1'!S101+'Option 1'!S104</f>
        <v>0</v>
      </c>
      <c r="I16" s="6">
        <f>'Option 1'!T101+'Option 1'!T104</f>
        <v>0</v>
      </c>
      <c r="J16" s="6">
        <f>'Option 1'!U101+'Option 1'!U104</f>
        <v>0</v>
      </c>
      <c r="K16" s="6">
        <f t="shared" ref="K16:K17" si="2">SUM(F16:J16)</f>
        <v>0</v>
      </c>
      <c r="M16" s="97"/>
    </row>
    <row r="17" spans="2:13" ht="12.75" customHeight="1" x14ac:dyDescent="0.2">
      <c r="C17" s="1" t="s">
        <v>13</v>
      </c>
      <c r="D17" s="106" t="s">
        <v>15</v>
      </c>
      <c r="F17" s="6">
        <f>'Option 1'!Q102+'Option 1'!Q105</f>
        <v>0</v>
      </c>
      <c r="G17" s="6">
        <f>'Option 1'!R102+'Option 1'!R105</f>
        <v>0</v>
      </c>
      <c r="H17" s="6">
        <f>'Option 1'!S102+'Option 1'!S105</f>
        <v>0</v>
      </c>
      <c r="I17" s="6">
        <f>'Option 1'!T102+'Option 1'!T105</f>
        <v>0</v>
      </c>
      <c r="J17" s="6">
        <f>'Option 1'!U102+'Option 1'!U105</f>
        <v>0</v>
      </c>
      <c r="K17" s="6">
        <f t="shared" si="2"/>
        <v>0</v>
      </c>
      <c r="M17" s="97"/>
    </row>
    <row r="18" spans="2:13" ht="12.75" customHeight="1" x14ac:dyDescent="0.2">
      <c r="C18" s="100" t="s">
        <v>16</v>
      </c>
      <c r="D18" s="107"/>
      <c r="E18" s="100"/>
      <c r="F18" s="104">
        <f>SUM(F15:F17)</f>
        <v>0</v>
      </c>
      <c r="G18" s="104">
        <f t="shared" ref="G18:K18" si="3">SUM(G15:G17)</f>
        <v>0</v>
      </c>
      <c r="H18" s="104">
        <f t="shared" si="3"/>
        <v>0</v>
      </c>
      <c r="I18" s="104">
        <f t="shared" si="3"/>
        <v>0</v>
      </c>
      <c r="J18" s="104">
        <f t="shared" si="3"/>
        <v>0</v>
      </c>
      <c r="K18" s="104">
        <f t="shared" si="3"/>
        <v>0</v>
      </c>
      <c r="M18" s="97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7"/>
    </row>
    <row r="20" spans="2:13" ht="12.75" customHeight="1" x14ac:dyDescent="0.2">
      <c r="C20" s="112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7">
        <f>K20-'Option 1'!$V$108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17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18</v>
      </c>
      <c r="C25" s="36" t="s">
        <v>4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3" t="s">
        <v>0</v>
      </c>
    </row>
    <row r="26" spans="2:13" ht="12.75" customHeight="1" x14ac:dyDescent="0.2">
      <c r="C26" s="1" t="s">
        <v>10</v>
      </c>
      <c r="D26" s="106" t="s">
        <v>11</v>
      </c>
      <c r="E26" s="2"/>
      <c r="F26" s="6">
        <f>'Option 2'!Q93+'Option 2'!Q96</f>
        <v>4283382.6451787828</v>
      </c>
      <c r="G26" s="6">
        <f>'Option 2'!R93+'Option 2'!R96</f>
        <v>4283382.6451787828</v>
      </c>
      <c r="H26" s="6">
        <f>'Option 2'!S93+'Option 2'!S96</f>
        <v>4283382.6451787828</v>
      </c>
      <c r="I26" s="6">
        <f>'Option 2'!T93+'Option 2'!T96</f>
        <v>4283382.6451787828</v>
      </c>
      <c r="J26" s="6">
        <f>'Option 2'!U93+'Option 2'!U96</f>
        <v>4283382.6451787828</v>
      </c>
      <c r="K26" s="6">
        <f>SUM(F26:J26)</f>
        <v>21416913.225893915</v>
      </c>
      <c r="M26" s="97"/>
    </row>
    <row r="27" spans="2:13" x14ac:dyDescent="0.2">
      <c r="C27" s="1" t="s">
        <v>12</v>
      </c>
      <c r="D27" s="106" t="s">
        <v>11</v>
      </c>
      <c r="E27" s="2"/>
      <c r="F27" s="6">
        <f>'Option 2'!Q94+'Option 2'!Q97</f>
        <v>46057.889871950851</v>
      </c>
      <c r="G27" s="6">
        <f>'Option 2'!R94+'Option 2'!R97</f>
        <v>46057.889871950851</v>
      </c>
      <c r="H27" s="6">
        <f>'Option 2'!S94+'Option 2'!S97</f>
        <v>46057.889871950851</v>
      </c>
      <c r="I27" s="6">
        <f>'Option 2'!T94+'Option 2'!T97</f>
        <v>46057.889871950851</v>
      </c>
      <c r="J27" s="6">
        <f>'Option 2'!U94+'Option 2'!U97</f>
        <v>46057.889871950851</v>
      </c>
      <c r="K27" s="6">
        <f t="shared" ref="K27:K28" si="6">SUM(F27:J27)</f>
        <v>230289.44935975425</v>
      </c>
      <c r="M27" s="97"/>
    </row>
    <row r="28" spans="2:13" x14ac:dyDescent="0.2">
      <c r="C28" s="1" t="s">
        <v>13</v>
      </c>
      <c r="D28" s="106" t="s">
        <v>11</v>
      </c>
      <c r="F28" s="6">
        <f>'Option 2'!Q95+'Option 2'!Q98</f>
        <v>276347.33923170512</v>
      </c>
      <c r="G28" s="6">
        <f>'Option 2'!R95+'Option 2'!R98</f>
        <v>276347.33923170512</v>
      </c>
      <c r="H28" s="6">
        <f>'Option 2'!S95+'Option 2'!S98</f>
        <v>276347.33923170512</v>
      </c>
      <c r="I28" s="6">
        <f>'Option 2'!T95+'Option 2'!T98</f>
        <v>276347.33923170512</v>
      </c>
      <c r="J28" s="6">
        <f>'Option 2'!U95+'Option 2'!U98</f>
        <v>276347.33923170512</v>
      </c>
      <c r="K28" s="6">
        <f t="shared" si="6"/>
        <v>1381736.6961585255</v>
      </c>
      <c r="M28" s="97"/>
    </row>
    <row r="29" spans="2:13" x14ac:dyDescent="0.2">
      <c r="C29" s="100" t="s">
        <v>14</v>
      </c>
      <c r="D29" s="107"/>
      <c r="E29" s="100"/>
      <c r="F29" s="104">
        <f>SUM(F26:F28)</f>
        <v>4605787.8742824392</v>
      </c>
      <c r="G29" s="104">
        <f t="shared" ref="G29" si="7">SUM(G26:G28)</f>
        <v>4605787.8742824392</v>
      </c>
      <c r="H29" s="104">
        <f t="shared" ref="H29" si="8">SUM(H26:H28)</f>
        <v>4605787.8742824392</v>
      </c>
      <c r="I29" s="104">
        <f t="shared" ref="I29" si="9">SUM(I26:I28)</f>
        <v>4605787.8742824392</v>
      </c>
      <c r="J29" s="104">
        <f t="shared" ref="J29" si="10">SUM(J26:J28)</f>
        <v>4605787.8742824392</v>
      </c>
      <c r="K29" s="104">
        <f t="shared" ref="K29" si="11">SUM(K26:K28)</f>
        <v>23028939.371412195</v>
      </c>
      <c r="M29" s="97"/>
    </row>
    <row r="30" spans="2:13" x14ac:dyDescent="0.2">
      <c r="C30" s="1" t="s">
        <v>10</v>
      </c>
      <c r="D30" s="106" t="s">
        <v>15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0</v>
      </c>
      <c r="I30" s="6">
        <f>'Option 2'!T100+'Option 2'!T103</f>
        <v>0</v>
      </c>
      <c r="J30" s="6">
        <f>'Option 2'!U100+'Option 2'!U103</f>
        <v>0</v>
      </c>
      <c r="K30" s="6">
        <f>SUM(F30:J30)</f>
        <v>0</v>
      </c>
      <c r="M30" s="97"/>
    </row>
    <row r="31" spans="2:13" x14ac:dyDescent="0.2">
      <c r="C31" s="1" t="s">
        <v>12</v>
      </c>
      <c r="D31" s="106" t="s">
        <v>15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7"/>
    </row>
    <row r="32" spans="2:13" x14ac:dyDescent="0.2">
      <c r="C32" s="1" t="s">
        <v>13</v>
      </c>
      <c r="D32" s="106" t="s">
        <v>15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7"/>
    </row>
    <row r="33" spans="2:13" x14ac:dyDescent="0.2">
      <c r="C33" s="100" t="s">
        <v>16</v>
      </c>
      <c r="D33" s="107"/>
      <c r="E33" s="100"/>
      <c r="F33" s="104">
        <f>SUM(F30:F32)</f>
        <v>0</v>
      </c>
      <c r="G33" s="104">
        <f t="shared" ref="G33" si="13">SUM(G30:G32)</f>
        <v>0</v>
      </c>
      <c r="H33" s="104">
        <f t="shared" ref="H33" si="14">SUM(H30:H32)</f>
        <v>0</v>
      </c>
      <c r="I33" s="104">
        <f t="shared" ref="I33" si="15">SUM(I30:I32)</f>
        <v>0</v>
      </c>
      <c r="J33" s="104">
        <f t="shared" ref="J33" si="16">SUM(J30:J32)</f>
        <v>0</v>
      </c>
      <c r="K33" s="104">
        <f t="shared" ref="K33" si="17">SUM(K30:K32)</f>
        <v>0</v>
      </c>
      <c r="M33" s="97"/>
    </row>
    <row r="34" spans="2:13" x14ac:dyDescent="0.2">
      <c r="D34" s="48"/>
      <c r="F34" s="6"/>
      <c r="G34" s="6"/>
      <c r="H34" s="6"/>
      <c r="I34" s="6"/>
      <c r="J34" s="6"/>
      <c r="K34" s="6"/>
      <c r="M34" s="97"/>
    </row>
    <row r="35" spans="2:13" x14ac:dyDescent="0.2">
      <c r="C35" s="112" t="str">
        <f>"Total Cost ($ "&amp;Assumptions!$C$35&amp;")"</f>
        <v>Total Cost ($ June 2026)</v>
      </c>
      <c r="D35" s="21"/>
      <c r="E35" s="21"/>
      <c r="F35" s="22">
        <f t="shared" ref="F35:K35" si="18">F29+F33</f>
        <v>4605787.8742824392</v>
      </c>
      <c r="G35" s="22">
        <f t="shared" si="18"/>
        <v>4605787.8742824392</v>
      </c>
      <c r="H35" s="22">
        <f t="shared" si="18"/>
        <v>4605787.8742824392</v>
      </c>
      <c r="I35" s="22">
        <f t="shared" si="18"/>
        <v>4605787.8742824392</v>
      </c>
      <c r="J35" s="22">
        <f t="shared" si="18"/>
        <v>4605787.8742824392</v>
      </c>
      <c r="K35" s="22">
        <f t="shared" si="18"/>
        <v>23028939.371412195</v>
      </c>
      <c r="L35" s="57">
        <f>K35-'Option 2'!$V$108</f>
        <v>0</v>
      </c>
    </row>
    <row r="37" spans="2:13" x14ac:dyDescent="0.2">
      <c r="C37" s="53" t="s">
        <v>17</v>
      </c>
      <c r="D37" s="22"/>
      <c r="E37" s="22"/>
      <c r="F37" s="22">
        <f>NPV(Assumptions!$B$10,F35:J35)</f>
        <v>20795373.4826933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B939B9-B123-4E83-9A16-B0A449F09D50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zoomScale="90" zoomScaleNormal="90" workbookViewId="0">
      <selection activeCell="H24" sqref="H24"/>
    </sheetView>
  </sheetViews>
  <sheetFormatPr defaultColWidth="14.42578125" defaultRowHeight="15" customHeight="1" x14ac:dyDescent="0.25"/>
  <cols>
    <col min="1" max="1" width="24.42578125" customWidth="1"/>
    <col min="2" max="2" width="18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Market Compliance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6" t="s">
        <v>25</v>
      </c>
      <c r="C6" s="2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26</v>
      </c>
      <c r="B8" s="77" t="s">
        <v>75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27</v>
      </c>
      <c r="B10" s="136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28</v>
      </c>
      <c r="B12" s="78" t="s">
        <v>67</v>
      </c>
      <c r="C12" s="43" t="s">
        <v>29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30</v>
      </c>
      <c r="B14" s="137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4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31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2" ht="12.75" customHeight="1" x14ac:dyDescent="0.25">
      <c r="A18" s="43" t="s">
        <v>1</v>
      </c>
      <c r="B18" s="91">
        <v>0.7</v>
      </c>
    </row>
    <row r="19" spans="1:12" ht="12.75" customHeight="1" x14ac:dyDescent="0.25">
      <c r="A19" s="43" t="s">
        <v>32</v>
      </c>
      <c r="B19" s="91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2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33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 x14ac:dyDescent="0.25">
      <c r="A24" s="43" t="s">
        <v>3</v>
      </c>
      <c r="B24" s="142" t="s">
        <v>74</v>
      </c>
      <c r="C24" s="85"/>
      <c r="D24" s="85"/>
      <c r="E24" s="85"/>
      <c r="F24" s="85"/>
      <c r="G24" s="86"/>
    </row>
    <row r="25" spans="1:12" ht="12.75" customHeight="1" x14ac:dyDescent="0.25">
      <c r="A25" s="43" t="s">
        <v>18</v>
      </c>
      <c r="B25" s="141" t="s">
        <v>83</v>
      </c>
      <c r="C25" s="88"/>
      <c r="D25" s="88"/>
      <c r="E25" s="88"/>
      <c r="F25" s="88"/>
      <c r="G25" s="89"/>
    </row>
    <row r="26" spans="1:12" ht="12.75" customHeight="1" x14ac:dyDescent="0.25">
      <c r="A26" s="43" t="s">
        <v>19</v>
      </c>
      <c r="B26" s="87" t="s">
        <v>34</v>
      </c>
      <c r="C26" s="88"/>
      <c r="D26" s="88"/>
      <c r="E26" s="88"/>
      <c r="F26" s="88"/>
      <c r="G26" s="89"/>
    </row>
    <row r="27" spans="1:12" ht="12.75" customHeight="1" x14ac:dyDescent="0.25">
      <c r="A27" s="43"/>
      <c r="B27" s="90"/>
      <c r="C27" s="90"/>
      <c r="D27" s="90"/>
      <c r="E27" s="90"/>
      <c r="F27" s="90"/>
      <c r="G27" s="90"/>
    </row>
    <row r="28" spans="1:12" ht="12.75" customHeight="1" x14ac:dyDescent="0.25">
      <c r="A28" s="43"/>
      <c r="B28" s="90"/>
      <c r="C28" s="90"/>
      <c r="D28" s="90"/>
      <c r="E28" s="90"/>
      <c r="F28" s="90"/>
      <c r="G28" s="90"/>
    </row>
    <row r="29" spans="1:12" ht="12.75" customHeight="1" x14ac:dyDescent="0.25">
      <c r="A29" s="39" t="s">
        <v>82</v>
      </c>
      <c r="B29" s="39"/>
      <c r="C29" s="39"/>
      <c r="D29" s="40"/>
      <c r="E29" s="134" t="s">
        <v>66</v>
      </c>
      <c r="F29" s="134" t="s">
        <v>67</v>
      </c>
      <c r="G29" s="134" t="s">
        <v>68</v>
      </c>
      <c r="H29" s="134" t="s">
        <v>69</v>
      </c>
      <c r="I29" s="99"/>
      <c r="J29" s="40"/>
      <c r="K29" s="40"/>
    </row>
    <row r="30" spans="1:12" ht="12.75" customHeight="1" x14ac:dyDescent="0.25">
      <c r="A30" s="116" t="s">
        <v>63</v>
      </c>
      <c r="B30" s="117"/>
      <c r="C30" s="118"/>
      <c r="D30" s="119"/>
      <c r="E30" s="120">
        <v>1.1757125218136175</v>
      </c>
      <c r="F30" s="120">
        <v>1.1129126464165966</v>
      </c>
      <c r="G30" s="120">
        <v>1.050660524730181</v>
      </c>
      <c r="H30" s="120">
        <v>1.014889156509222</v>
      </c>
      <c r="I30" s="121"/>
      <c r="J30" s="119"/>
      <c r="K30" s="119"/>
      <c r="L30" s="62"/>
    </row>
    <row r="31" spans="1:12" ht="12.75" customHeight="1" x14ac:dyDescent="0.25">
      <c r="I31" s="69"/>
      <c r="J31" s="56"/>
      <c r="K31" s="56"/>
    </row>
    <row r="32" spans="1:12" ht="12.75" customHeight="1" x14ac:dyDescent="0.25">
      <c r="I32" s="69"/>
      <c r="J32" s="69"/>
      <c r="K32" s="69"/>
    </row>
    <row r="33" spans="1:11" ht="12.7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2.75" customHeight="1" x14ac:dyDescent="0.25"/>
    <row r="35" spans="1:11" ht="12.75" customHeight="1" x14ac:dyDescent="0.25">
      <c r="A35" s="43" t="s">
        <v>35</v>
      </c>
      <c r="C35" s="138" t="s">
        <v>69</v>
      </c>
      <c r="D35" t="s">
        <v>29</v>
      </c>
    </row>
    <row r="36" spans="1:11" ht="12.75" customHeight="1" x14ac:dyDescent="0.25">
      <c r="A36" s="43" t="s">
        <v>36</v>
      </c>
      <c r="C36" s="42" t="str">
        <f>$B$12</f>
        <v>June 2024</v>
      </c>
    </row>
    <row r="37" spans="1:11" ht="12.75" customHeight="1" x14ac:dyDescent="0.25">
      <c r="A37" s="43" t="s">
        <v>37</v>
      </c>
      <c r="C37" s="93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2.75" customHeight="1" x14ac:dyDescent="0.25"/>
    <row r="41" spans="1:11" ht="12.75" customHeight="1" x14ac:dyDescent="0.25">
      <c r="A41" s="43" t="s">
        <v>38</v>
      </c>
      <c r="C41" s="139" t="s">
        <v>39</v>
      </c>
      <c r="D41" t="s">
        <v>70</v>
      </c>
    </row>
    <row r="42" spans="1:11" ht="12.75" customHeight="1" x14ac:dyDescent="0.25">
      <c r="A42" s="43" t="s">
        <v>36</v>
      </c>
      <c r="C42" s="95">
        <v>135.18960020374115</v>
      </c>
      <c r="D42" t="s">
        <v>71</v>
      </c>
    </row>
    <row r="43" spans="1:11" ht="12.75" customHeight="1" x14ac:dyDescent="0.25">
      <c r="A43" s="43" t="s">
        <v>37</v>
      </c>
      <c r="C43" s="96">
        <v>145.77740895836223</v>
      </c>
      <c r="D43" t="s">
        <v>72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80" zoomScaleNormal="80" workbookViewId="0">
      <pane ySplit="9" topLeftCell="A10" activePane="bottomLeft" state="frozen"/>
      <selection activeCell="I5" sqref="I5:O5"/>
      <selection pane="bottomLeft" activeCell="D23" sqref="D23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40</v>
      </c>
      <c r="D7" s="64" t="s">
        <v>41</v>
      </c>
      <c r="E7" s="64" t="s">
        <v>42</v>
      </c>
      <c r="F7" s="109" t="s">
        <v>43</v>
      </c>
      <c r="G7" s="16"/>
      <c r="H7" s="19" t="s">
        <v>10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98"/>
      <c r="D8" s="98" t="s">
        <v>47</v>
      </c>
      <c r="E8" s="98"/>
      <c r="F8" s="98" t="s">
        <v>48</v>
      </c>
      <c r="G8" s="16"/>
      <c r="H8" s="108" t="s">
        <v>49</v>
      </c>
      <c r="I8" s="98"/>
      <c r="K8" s="50" t="s">
        <v>5</v>
      </c>
      <c r="L8" s="50" t="s">
        <v>6</v>
      </c>
      <c r="M8" s="50" t="s">
        <v>7</v>
      </c>
      <c r="N8" s="50" t="s">
        <v>8</v>
      </c>
      <c r="O8" s="50" t="s">
        <v>9</v>
      </c>
      <c r="Q8" s="50" t="s">
        <v>5</v>
      </c>
      <c r="R8" s="50" t="s">
        <v>6</v>
      </c>
      <c r="S8" s="50" t="s">
        <v>7</v>
      </c>
      <c r="T8" s="50" t="s">
        <v>8</v>
      </c>
      <c r="U8" s="50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80"/>
      <c r="D10" s="81"/>
      <c r="E10" s="81"/>
      <c r="F10" s="79"/>
      <c r="G10" s="2"/>
      <c r="H10" s="63">
        <f>IF($E10="Labour",Assumptions!$B$14,)</f>
        <v>0</v>
      </c>
      <c r="I10" s="9" t="str">
        <f>IF($E10="Labour","Hours","$")</f>
        <v>$</v>
      </c>
      <c r="J10" s="2"/>
      <c r="K10" s="82"/>
      <c r="L10" s="82"/>
      <c r="M10" s="82"/>
      <c r="N10" s="82"/>
      <c r="O10" s="82"/>
      <c r="P10" s="2"/>
      <c r="Q10" s="5">
        <f t="shared" ref="Q10:Q54" si="0">IF($E10="Labour",$H10*K10,K10)</f>
        <v>0</v>
      </c>
      <c r="R10" s="5">
        <f t="shared" ref="R10:R54" si="1">IF($E10="Labour",$H10*L10,L10)</f>
        <v>0</v>
      </c>
      <c r="S10" s="5">
        <f t="shared" ref="S10:S54" si="2">IF($E10="Labour",$H10*M10,M10)</f>
        <v>0</v>
      </c>
      <c r="T10" s="5">
        <f t="shared" ref="T10:T54" si="3">IF($E10="Labour",$H10*N10,N10)</f>
        <v>0</v>
      </c>
      <c r="U10" s="5">
        <f t="shared" ref="U10:U54" si="4">IF($E10="Labour",$H10*O10,O10)</f>
        <v>0</v>
      </c>
    </row>
    <row r="11" spans="1:26" ht="12.75" customHeight="1" x14ac:dyDescent="0.2">
      <c r="A11" s="4"/>
      <c r="C11" s="80"/>
      <c r="D11" s="81"/>
      <c r="E11" s="81"/>
      <c r="F11" s="79"/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/>
      <c r="D12" s="81"/>
      <c r="E12" s="81"/>
      <c r="F12" s="79"/>
      <c r="G12" s="2"/>
      <c r="H12" s="63">
        <f>IF($E12="Labour",Assumptions!$B$14,)</f>
        <v>0</v>
      </c>
      <c r="I12" s="9" t="str">
        <f t="shared" si="5"/>
        <v>$</v>
      </c>
      <c r="J12" s="2"/>
      <c r="K12" s="82"/>
      <c r="L12" s="82"/>
      <c r="M12" s="82"/>
      <c r="N12" s="82"/>
      <c r="O12" s="82"/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0"/>
      <c r="D13" s="81"/>
      <c r="E13" s="81"/>
      <c r="F13" s="79"/>
      <c r="G13" s="2"/>
      <c r="H13" s="63">
        <f>IF($E13="Labour",Assumptions!$B$14,)</f>
        <v>0</v>
      </c>
      <c r="I13" s="9" t="str">
        <f t="shared" si="5"/>
        <v>$</v>
      </c>
      <c r="J13" s="2"/>
      <c r="K13" s="82"/>
      <c r="L13" s="82"/>
      <c r="M13" s="82"/>
      <c r="N13" s="82"/>
      <c r="O13" s="82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/>
      <c r="D14" s="81"/>
      <c r="E14" s="81"/>
      <c r="F14" s="79"/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/>
      <c r="M14" s="82"/>
      <c r="N14" s="82"/>
      <c r="O14" s="82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/>
      <c r="D15" s="81"/>
      <c r="E15" s="81"/>
      <c r="F15" s="79"/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/>
      <c r="M15" s="82"/>
      <c r="N15" s="82"/>
      <c r="O15" s="82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/>
      <c r="D16" s="81"/>
      <c r="E16" s="81"/>
      <c r="F16" s="79"/>
      <c r="G16" s="2"/>
      <c r="H16" s="63">
        <f>IF($E16="Labour",Assumptions!$B$14,)</f>
        <v>0</v>
      </c>
      <c r="I16" s="9" t="str">
        <f t="shared" si="5"/>
        <v>$</v>
      </c>
      <c r="J16" s="2"/>
      <c r="K16" s="82"/>
      <c r="L16" s="82"/>
      <c r="M16" s="82"/>
      <c r="N16" s="82"/>
      <c r="O16" s="82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/>
      <c r="D17" s="81"/>
      <c r="E17" s="81"/>
      <c r="F17" s="79"/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/>
      <c r="D18" s="81"/>
      <c r="E18" s="81"/>
      <c r="F18" s="79"/>
      <c r="G18" s="2"/>
      <c r="H18" s="63">
        <f>IF($E18="Labour",Assumptions!$B$14,)</f>
        <v>0</v>
      </c>
      <c r="I18" s="9" t="str">
        <f t="shared" si="5"/>
        <v>$</v>
      </c>
      <c r="J18" s="2"/>
      <c r="K18" s="82"/>
      <c r="L18" s="82"/>
      <c r="M18" s="82"/>
      <c r="N18" s="82"/>
      <c r="O18" s="82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/>
      <c r="D19" s="81"/>
      <c r="E19" s="81"/>
      <c r="F19" s="79"/>
      <c r="G19" s="2"/>
      <c r="H19" s="63">
        <f>IF($E19="Labour",Assumptions!$B$14,)</f>
        <v>0</v>
      </c>
      <c r="I19" s="9" t="str">
        <f t="shared" si="5"/>
        <v>$</v>
      </c>
      <c r="J19" s="2"/>
      <c r="K19" s="82"/>
      <c r="L19" s="82"/>
      <c r="M19" s="82"/>
      <c r="N19" s="82"/>
      <c r="O19" s="82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/>
      <c r="D20" s="81"/>
      <c r="E20" s="81"/>
      <c r="F20" s="79"/>
      <c r="G20" s="2"/>
      <c r="H20" s="63">
        <f>IF($E20="Labour",Assumptions!$B$14,)</f>
        <v>0</v>
      </c>
      <c r="I20" s="9" t="str">
        <f t="shared" si="5"/>
        <v>$</v>
      </c>
      <c r="J20" s="2"/>
      <c r="K20" s="82"/>
      <c r="L20" s="82"/>
      <c r="M20" s="82"/>
      <c r="N20" s="82"/>
      <c r="O20" s="82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/>
      <c r="D21" s="81"/>
      <c r="E21" s="81"/>
      <c r="F21" s="79"/>
      <c r="G21" s="2"/>
      <c r="H21" s="63">
        <f>IF($E21="Labour",Assumptions!$B$14,)</f>
        <v>0</v>
      </c>
      <c r="I21" s="9" t="str">
        <f t="shared" si="5"/>
        <v>$</v>
      </c>
      <c r="J21" s="2"/>
      <c r="K21" s="82"/>
      <c r="L21" s="82"/>
      <c r="M21" s="82"/>
      <c r="N21" s="82"/>
      <c r="O21" s="82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/>
      <c r="D22" s="81"/>
      <c r="E22" s="81"/>
      <c r="F22" s="79"/>
      <c r="G22" s="2"/>
      <c r="H22" s="63">
        <f>IF($E22="Labour",Assumptions!$B$14,)</f>
        <v>0</v>
      </c>
      <c r="I22" s="9" t="str">
        <f t="shared" si="5"/>
        <v>$</v>
      </c>
      <c r="J22" s="2"/>
      <c r="K22" s="82"/>
      <c r="L22" s="82"/>
      <c r="M22" s="82"/>
      <c r="N22" s="82"/>
      <c r="O22" s="82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0"/>
      <c r="D23" s="81"/>
      <c r="E23" s="81"/>
      <c r="F23" s="79"/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/>
      <c r="D24" s="81"/>
      <c r="E24" s="81"/>
      <c r="F24" s="79"/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/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5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57</v>
      </c>
      <c r="G57" s="2"/>
      <c r="J57" s="2"/>
      <c r="P57" s="2"/>
      <c r="Q57" s="68" t="s">
        <v>5</v>
      </c>
      <c r="R57" s="68" t="s">
        <v>6</v>
      </c>
      <c r="S57" s="68" t="s">
        <v>7</v>
      </c>
      <c r="T57" s="68" t="s">
        <v>8</v>
      </c>
      <c r="U57" s="68" t="s">
        <v>9</v>
      </c>
      <c r="V57" s="68" t="s">
        <v>0</v>
      </c>
      <c r="Z57"/>
    </row>
    <row r="58" spans="1:26" ht="12.75" customHeight="1" x14ac:dyDescent="0.2">
      <c r="C58" s="24" t="s">
        <v>10</v>
      </c>
      <c r="D58" s="24" t="s">
        <v>51</v>
      </c>
      <c r="E58" s="24"/>
      <c r="F58" s="24" t="s">
        <v>52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25">
        <f t="shared" si="6"/>
        <v>0</v>
      </c>
      <c r="V58" s="70">
        <f>SUM(Q58:U58)</f>
        <v>0</v>
      </c>
    </row>
    <row r="59" spans="1:26" ht="12.75" customHeight="1" x14ac:dyDescent="0.2">
      <c r="C59" s="1" t="s">
        <v>12</v>
      </c>
      <c r="D59" s="1" t="s">
        <v>51</v>
      </c>
      <c r="F59" s="1" t="s">
        <v>52</v>
      </c>
      <c r="G59" s="2"/>
      <c r="H59" s="67"/>
      <c r="J59" s="2"/>
      <c r="P59" s="2"/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6">
        <f t="shared" si="6"/>
        <v>0</v>
      </c>
      <c r="V59" s="71">
        <f t="shared" ref="V59:V73" si="7">SUM(Q59:U59)</f>
        <v>0</v>
      </c>
    </row>
    <row r="60" spans="1:26" ht="12.75" customHeight="1" x14ac:dyDescent="0.2">
      <c r="C60" s="1" t="s">
        <v>13</v>
      </c>
      <c r="D60" s="1" t="s">
        <v>51</v>
      </c>
      <c r="F60" s="1" t="s">
        <v>52</v>
      </c>
      <c r="G60" s="2"/>
      <c r="H60" s="67"/>
      <c r="J60" s="2"/>
      <c r="P60" s="2"/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6">
        <f t="shared" si="6"/>
        <v>0</v>
      </c>
      <c r="V60" s="71">
        <f t="shared" si="7"/>
        <v>0</v>
      </c>
    </row>
    <row r="61" spans="1:26" ht="12.75" customHeight="1" x14ac:dyDescent="0.2">
      <c r="C61" s="1" t="s">
        <v>10</v>
      </c>
      <c r="D61" s="1" t="s">
        <v>51</v>
      </c>
      <c r="F61" s="1" t="s">
        <v>48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ref="V61:V63" si="8">SUM(Q61:U61)</f>
        <v>0</v>
      </c>
    </row>
    <row r="62" spans="1:26" ht="12.75" customHeight="1" x14ac:dyDescent="0.2">
      <c r="C62" s="1" t="s">
        <v>12</v>
      </c>
      <c r="D62" s="1" t="s">
        <v>51</v>
      </c>
      <c r="F62" s="1" t="s">
        <v>48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8"/>
        <v>0</v>
      </c>
    </row>
    <row r="63" spans="1:26" ht="12.75" customHeight="1" x14ac:dyDescent="0.2">
      <c r="C63" s="1" t="s">
        <v>13</v>
      </c>
      <c r="D63" s="1" t="s">
        <v>51</v>
      </c>
      <c r="F63" s="1" t="s">
        <v>48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8"/>
        <v>0</v>
      </c>
    </row>
    <row r="64" spans="1:26" ht="12.75" customHeight="1" x14ac:dyDescent="0.2">
      <c r="C64" s="21" t="s">
        <v>14</v>
      </c>
      <c r="D64" s="21" t="s">
        <v>51</v>
      </c>
      <c r="E64" s="100"/>
      <c r="F64" s="101"/>
      <c r="G64" s="2"/>
      <c r="H64" s="101"/>
      <c r="I64" s="103"/>
      <c r="J64" s="102"/>
      <c r="K64" s="100"/>
      <c r="L64" s="100"/>
      <c r="M64" s="100"/>
      <c r="N64" s="100"/>
      <c r="O64" s="100"/>
      <c r="P64" s="2"/>
      <c r="Q64" s="22">
        <f>SUM(Q58:Q63)</f>
        <v>0</v>
      </c>
      <c r="R64" s="22">
        <f t="shared" ref="R64:U64" si="9">SUM(R58:R63)</f>
        <v>0</v>
      </c>
      <c r="S64" s="22">
        <f t="shared" si="9"/>
        <v>0</v>
      </c>
      <c r="T64" s="22">
        <f t="shared" si="9"/>
        <v>0</v>
      </c>
      <c r="U64" s="22">
        <f t="shared" si="9"/>
        <v>0</v>
      </c>
      <c r="V64" s="22">
        <f>SUM(V58:V63)</f>
        <v>0</v>
      </c>
    </row>
    <row r="65" spans="3:23" ht="12.75" customHeight="1" x14ac:dyDescent="0.2">
      <c r="C65" s="1" t="s">
        <v>10</v>
      </c>
      <c r="D65" s="1" t="s">
        <v>47</v>
      </c>
      <c r="F65" s="1" t="s">
        <v>52</v>
      </c>
      <c r="G65" s="2"/>
      <c r="H65" s="67"/>
      <c r="J65" s="2"/>
      <c r="P65" s="2"/>
      <c r="Q65" s="6">
        <f t="shared" ref="Q65:U70" si="10">SUMIFS(Q$10:Q$54,$E$10:$E$54,$C65,$D$10:$D$54,$D65,$F$10:$F$54,$F65)</f>
        <v>0</v>
      </c>
      <c r="R65" s="6">
        <f t="shared" si="10"/>
        <v>0</v>
      </c>
      <c r="S65" s="6">
        <f t="shared" si="10"/>
        <v>0</v>
      </c>
      <c r="T65" s="6">
        <f t="shared" si="10"/>
        <v>0</v>
      </c>
      <c r="U65" s="6">
        <f t="shared" si="10"/>
        <v>0</v>
      </c>
      <c r="V65" s="71">
        <f t="shared" si="7"/>
        <v>0</v>
      </c>
    </row>
    <row r="66" spans="3:23" ht="12.75" customHeight="1" x14ac:dyDescent="0.2">
      <c r="C66" s="1" t="s">
        <v>12</v>
      </c>
      <c r="D66" s="1" t="s">
        <v>47</v>
      </c>
      <c r="F66" s="1" t="s">
        <v>52</v>
      </c>
      <c r="G66" s="2"/>
      <c r="H66" s="67"/>
      <c r="J66" s="2"/>
      <c r="P66" s="2"/>
      <c r="Q66" s="6">
        <f t="shared" si="10"/>
        <v>0</v>
      </c>
      <c r="R66" s="6">
        <f t="shared" si="10"/>
        <v>0</v>
      </c>
      <c r="S66" s="6">
        <f t="shared" si="10"/>
        <v>0</v>
      </c>
      <c r="T66" s="6">
        <f t="shared" si="10"/>
        <v>0</v>
      </c>
      <c r="U66" s="6">
        <f t="shared" si="10"/>
        <v>0</v>
      </c>
      <c r="V66" s="71">
        <f t="shared" si="7"/>
        <v>0</v>
      </c>
    </row>
    <row r="67" spans="3:23" ht="12.75" customHeight="1" x14ac:dyDescent="0.2">
      <c r="C67" s="1" t="s">
        <v>13</v>
      </c>
      <c r="D67" s="1" t="s">
        <v>47</v>
      </c>
      <c r="F67" s="1" t="s">
        <v>52</v>
      </c>
      <c r="G67" s="2"/>
      <c r="H67" s="67"/>
      <c r="J67" s="2"/>
      <c r="P67" s="2"/>
      <c r="Q67" s="6">
        <f t="shared" si="10"/>
        <v>0</v>
      </c>
      <c r="R67" s="6">
        <f t="shared" si="10"/>
        <v>0</v>
      </c>
      <c r="S67" s="6">
        <f t="shared" si="10"/>
        <v>0</v>
      </c>
      <c r="T67" s="6">
        <f t="shared" si="10"/>
        <v>0</v>
      </c>
      <c r="U67" s="6">
        <f t="shared" si="10"/>
        <v>0</v>
      </c>
      <c r="V67" s="71">
        <f t="shared" si="7"/>
        <v>0</v>
      </c>
    </row>
    <row r="68" spans="3:23" ht="12.75" customHeight="1" x14ac:dyDescent="0.2">
      <c r="C68" s="1" t="s">
        <v>10</v>
      </c>
      <c r="D68" s="1" t="s">
        <v>47</v>
      </c>
      <c r="F68" s="1" t="s">
        <v>48</v>
      </c>
      <c r="G68" s="2"/>
      <c r="H68" s="67"/>
      <c r="J68" s="2"/>
      <c r="P68" s="2"/>
      <c r="Q68" s="6">
        <f t="shared" si="10"/>
        <v>0</v>
      </c>
      <c r="R68" s="6">
        <f t="shared" si="10"/>
        <v>0</v>
      </c>
      <c r="S68" s="6">
        <f t="shared" si="10"/>
        <v>0</v>
      </c>
      <c r="T68" s="6">
        <f t="shared" si="10"/>
        <v>0</v>
      </c>
      <c r="U68" s="6">
        <f t="shared" si="10"/>
        <v>0</v>
      </c>
      <c r="V68" s="71">
        <f t="shared" ref="V68:V69" si="11">SUM(Q68:U68)</f>
        <v>0</v>
      </c>
    </row>
    <row r="69" spans="3:23" ht="12.75" customHeight="1" x14ac:dyDescent="0.2">
      <c r="C69" s="1" t="s">
        <v>12</v>
      </c>
      <c r="D69" s="1" t="s">
        <v>47</v>
      </c>
      <c r="F69" s="1" t="s">
        <v>48</v>
      </c>
      <c r="G69" s="2"/>
      <c r="H69" s="67"/>
      <c r="J69" s="2"/>
      <c r="P69" s="2"/>
      <c r="Q69" s="6">
        <f t="shared" si="10"/>
        <v>0</v>
      </c>
      <c r="R69" s="6">
        <f t="shared" si="10"/>
        <v>0</v>
      </c>
      <c r="S69" s="6">
        <f t="shared" si="10"/>
        <v>0</v>
      </c>
      <c r="T69" s="6">
        <f t="shared" si="10"/>
        <v>0</v>
      </c>
      <c r="U69" s="6">
        <f t="shared" si="10"/>
        <v>0</v>
      </c>
      <c r="V69" s="71">
        <f t="shared" si="11"/>
        <v>0</v>
      </c>
    </row>
    <row r="70" spans="3:23" ht="12.75" customHeight="1" x14ac:dyDescent="0.2">
      <c r="C70" s="1" t="s">
        <v>13</v>
      </c>
      <c r="D70" s="1" t="s">
        <v>47</v>
      </c>
      <c r="F70" s="1" t="s">
        <v>48</v>
      </c>
      <c r="G70" s="2"/>
      <c r="H70" s="67"/>
      <c r="J70" s="2"/>
      <c r="P70" s="2"/>
      <c r="Q70" s="6">
        <f t="shared" si="10"/>
        <v>0</v>
      </c>
      <c r="R70" s="6">
        <f t="shared" si="10"/>
        <v>0</v>
      </c>
      <c r="S70" s="6">
        <f t="shared" si="10"/>
        <v>0</v>
      </c>
      <c r="T70" s="6">
        <f t="shared" si="10"/>
        <v>0</v>
      </c>
      <c r="U70" s="6">
        <f t="shared" si="10"/>
        <v>0</v>
      </c>
      <c r="V70" s="71">
        <f t="shared" ref="V70" si="12">SUM(Q70:U70)</f>
        <v>0</v>
      </c>
    </row>
    <row r="71" spans="3:23" ht="12.75" customHeight="1" x14ac:dyDescent="0.2">
      <c r="C71" s="21" t="s">
        <v>16</v>
      </c>
      <c r="D71" s="21" t="s">
        <v>47</v>
      </c>
      <c r="E71" s="100"/>
      <c r="F71" s="101"/>
      <c r="G71" s="2"/>
      <c r="H71" s="101"/>
      <c r="I71" s="103"/>
      <c r="J71" s="102"/>
      <c r="K71" s="100"/>
      <c r="L71" s="100"/>
      <c r="M71" s="100"/>
      <c r="N71" s="100"/>
      <c r="O71" s="100"/>
      <c r="P71" s="2"/>
      <c r="Q71" s="22">
        <f>SUM(Q65:Q70)</f>
        <v>0</v>
      </c>
      <c r="R71" s="22">
        <f t="shared" ref="R71:U71" si="13">SUM(R65:R70)</f>
        <v>0</v>
      </c>
      <c r="S71" s="22">
        <f t="shared" si="13"/>
        <v>0</v>
      </c>
      <c r="T71" s="22">
        <f t="shared" si="13"/>
        <v>0</v>
      </c>
      <c r="U71" s="22">
        <f t="shared" si="13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0</v>
      </c>
      <c r="R73" s="8">
        <f t="shared" ref="R73:U73" si="14">R64+R71</f>
        <v>0</v>
      </c>
      <c r="S73" s="8">
        <f t="shared" si="14"/>
        <v>0</v>
      </c>
      <c r="T73" s="8">
        <f t="shared" si="14"/>
        <v>0</v>
      </c>
      <c r="U73" s="8">
        <f t="shared" si="14"/>
        <v>0</v>
      </c>
      <c r="V73" s="72">
        <f t="shared" si="7"/>
        <v>0</v>
      </c>
    </row>
    <row r="74" spans="3:23" ht="12.75" customHeight="1" x14ac:dyDescent="0.2">
      <c r="C74" s="44" t="s">
        <v>58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5">R73-SUM(R$10:R$54)</f>
        <v>0</v>
      </c>
      <c r="S74" s="45">
        <f t="shared" si="15"/>
        <v>0</v>
      </c>
      <c r="T74" s="45">
        <f t="shared" si="15"/>
        <v>0</v>
      </c>
      <c r="U74" s="45">
        <f t="shared" si="15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0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57</v>
      </c>
      <c r="F79" s="3"/>
      <c r="G79" s="2"/>
      <c r="J79" s="2"/>
      <c r="P79" s="2"/>
      <c r="Q79" s="68" t="s">
        <v>5</v>
      </c>
      <c r="R79" s="68" t="s">
        <v>6</v>
      </c>
      <c r="S79" s="68" t="s">
        <v>7</v>
      </c>
      <c r="T79" s="68" t="s">
        <v>8</v>
      </c>
      <c r="U79" s="68" t="s">
        <v>9</v>
      </c>
      <c r="V79" s="111" t="s">
        <v>0</v>
      </c>
    </row>
    <row r="80" spans="3:23" ht="12.75" customHeight="1" x14ac:dyDescent="0.2">
      <c r="C80" s="24"/>
      <c r="D80" s="24" t="s">
        <v>51</v>
      </c>
      <c r="E80" s="24"/>
      <c r="F80" s="24" t="s">
        <v>52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6">SUMIFS(Q$10:Q$54,$D$10:$D$54,$D80,$F$10:$F$54,$F80)</f>
        <v>0</v>
      </c>
      <c r="R80" s="25">
        <f t="shared" si="16"/>
        <v>0</v>
      </c>
      <c r="S80" s="25">
        <f t="shared" si="16"/>
        <v>0</v>
      </c>
      <c r="T80" s="25">
        <f t="shared" si="16"/>
        <v>0</v>
      </c>
      <c r="U80" s="25">
        <f t="shared" si="16"/>
        <v>0</v>
      </c>
      <c r="V80" s="71">
        <f t="shared" ref="V80:V81" si="17">SUM(Q80:U80)</f>
        <v>0</v>
      </c>
    </row>
    <row r="81" spans="3:23" ht="12.75" customHeight="1" x14ac:dyDescent="0.2">
      <c r="D81" s="1" t="s">
        <v>47</v>
      </c>
      <c r="F81" s="1" t="s">
        <v>52</v>
      </c>
      <c r="G81" s="2"/>
      <c r="J81" s="2"/>
      <c r="P81" s="2"/>
      <c r="Q81" s="110">
        <f t="shared" si="16"/>
        <v>0</v>
      </c>
      <c r="R81" s="110">
        <f t="shared" si="16"/>
        <v>0</v>
      </c>
      <c r="S81" s="110">
        <f t="shared" si="16"/>
        <v>0</v>
      </c>
      <c r="T81" s="110">
        <f t="shared" si="16"/>
        <v>0</v>
      </c>
      <c r="U81" s="110">
        <f t="shared" si="16"/>
        <v>0</v>
      </c>
      <c r="V81" s="71">
        <f t="shared" si="17"/>
        <v>0</v>
      </c>
    </row>
    <row r="82" spans="3:23" ht="12.75" customHeight="1" x14ac:dyDescent="0.2">
      <c r="C82" s="21" t="s">
        <v>59</v>
      </c>
      <c r="D82" s="21"/>
      <c r="E82" s="100"/>
      <c r="F82" s="101"/>
      <c r="G82" s="2"/>
      <c r="H82" s="101"/>
      <c r="I82" s="103"/>
      <c r="J82" s="102"/>
      <c r="K82" s="100"/>
      <c r="L82" s="100"/>
      <c r="M82" s="100"/>
      <c r="N82" s="100"/>
      <c r="O82" s="100"/>
      <c r="P82" s="2"/>
      <c r="Q82" s="22">
        <f>SUM(Q80:Q81)</f>
        <v>0</v>
      </c>
      <c r="R82" s="22">
        <f t="shared" ref="R82:V82" si="18">SUM(R80:R81)</f>
        <v>0</v>
      </c>
      <c r="S82" s="22">
        <f t="shared" si="18"/>
        <v>0</v>
      </c>
      <c r="T82" s="22">
        <f t="shared" si="18"/>
        <v>0</v>
      </c>
      <c r="U82" s="22">
        <f t="shared" si="18"/>
        <v>0</v>
      </c>
      <c r="V82" s="22">
        <f t="shared" si="18"/>
        <v>0</v>
      </c>
    </row>
    <row r="83" spans="3:23" ht="12.75" customHeight="1" x14ac:dyDescent="0.2">
      <c r="C83" s="4"/>
      <c r="D83" s="1" t="s">
        <v>51</v>
      </c>
      <c r="F83" s="1" t="s">
        <v>48</v>
      </c>
      <c r="G83" s="2"/>
      <c r="H83" s="67"/>
      <c r="J83" s="2"/>
      <c r="P83" s="2"/>
      <c r="Q83" s="6">
        <f t="shared" ref="Q83:U84" si="19">SUMIFS(Q$10:Q$54,$D$10:$D$54,$D83,$F$10:$F$54,$F83)</f>
        <v>0</v>
      </c>
      <c r="R83" s="6">
        <f t="shared" si="19"/>
        <v>0</v>
      </c>
      <c r="S83" s="6">
        <f t="shared" si="19"/>
        <v>0</v>
      </c>
      <c r="T83" s="6">
        <f t="shared" si="19"/>
        <v>0</v>
      </c>
      <c r="U83" s="6">
        <f t="shared" si="19"/>
        <v>0</v>
      </c>
      <c r="V83" s="71">
        <f t="shared" ref="V83:V84" si="20">SUM(Q83:U83)</f>
        <v>0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7"/>
      <c r="J84" s="2"/>
      <c r="P84" s="2"/>
      <c r="Q84" s="6">
        <f t="shared" si="19"/>
        <v>0</v>
      </c>
      <c r="R84" s="6">
        <f t="shared" si="19"/>
        <v>0</v>
      </c>
      <c r="S84" s="6">
        <f t="shared" si="19"/>
        <v>0</v>
      </c>
      <c r="T84" s="6">
        <f t="shared" si="19"/>
        <v>0</v>
      </c>
      <c r="U84" s="6">
        <f t="shared" si="19"/>
        <v>0</v>
      </c>
      <c r="V84" s="71">
        <f t="shared" si="20"/>
        <v>0</v>
      </c>
    </row>
    <row r="85" spans="3:23" ht="12.75" customHeight="1" x14ac:dyDescent="0.2">
      <c r="C85" s="21" t="s">
        <v>60</v>
      </c>
      <c r="D85" s="21"/>
      <c r="E85" s="100"/>
      <c r="F85" s="101"/>
      <c r="G85" s="2"/>
      <c r="H85" s="101"/>
      <c r="I85" s="103"/>
      <c r="J85" s="102"/>
      <c r="K85" s="100"/>
      <c r="L85" s="100"/>
      <c r="M85" s="100"/>
      <c r="N85" s="100"/>
      <c r="O85" s="100"/>
      <c r="P85" s="2"/>
      <c r="Q85" s="22">
        <f>SUM(Q83:Q84)</f>
        <v>0</v>
      </c>
      <c r="R85" s="22">
        <f t="shared" ref="R85:U85" si="21">SUM(R83:R84)</f>
        <v>0</v>
      </c>
      <c r="S85" s="22">
        <f t="shared" si="21"/>
        <v>0</v>
      </c>
      <c r="T85" s="22">
        <f t="shared" si="21"/>
        <v>0</v>
      </c>
      <c r="U85" s="22">
        <f t="shared" si="21"/>
        <v>0</v>
      </c>
      <c r="V85" s="22">
        <f t="shared" ref="V85" si="22">SUM(V83:V84)</f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0</v>
      </c>
      <c r="R87" s="8">
        <f t="shared" ref="R87:U87" si="23">R82+R85</f>
        <v>0</v>
      </c>
      <c r="S87" s="8">
        <f t="shared" si="23"/>
        <v>0</v>
      </c>
      <c r="T87" s="8">
        <f t="shared" si="23"/>
        <v>0</v>
      </c>
      <c r="U87" s="8">
        <f t="shared" si="23"/>
        <v>0</v>
      </c>
      <c r="V87" s="72">
        <f t="shared" ref="V87" si="24">SUM(Q87:U87)</f>
        <v>0</v>
      </c>
    </row>
    <row r="88" spans="3:23" ht="12.75" customHeight="1" x14ac:dyDescent="0.2">
      <c r="C88" s="44" t="s">
        <v>58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5">R87-SUM(R$10:R$54)</f>
        <v>0</v>
      </c>
      <c r="S88" s="45">
        <f t="shared" si="25"/>
        <v>0</v>
      </c>
      <c r="T88" s="45">
        <f t="shared" si="25"/>
        <v>0</v>
      </c>
      <c r="U88" s="45">
        <f t="shared" si="25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3"/>
      <c r="D89" s="113"/>
      <c r="E89" s="113"/>
      <c r="F89" s="113"/>
      <c r="G89" s="2"/>
      <c r="H89" s="113"/>
      <c r="I89" s="113"/>
      <c r="J89" s="2"/>
      <c r="K89" s="113"/>
      <c r="L89" s="113"/>
      <c r="M89" s="113"/>
      <c r="N89" s="113"/>
      <c r="O89" s="113"/>
      <c r="P89" s="2"/>
      <c r="Q89" s="114"/>
      <c r="R89" s="114"/>
      <c r="S89" s="114"/>
      <c r="T89" s="114"/>
      <c r="U89" s="114"/>
      <c r="V89" s="114"/>
      <c r="W89" s="114"/>
    </row>
    <row r="90" spans="3:23" ht="12.75" customHeight="1" x14ac:dyDescent="0.2">
      <c r="C90" s="113"/>
      <c r="D90" s="113"/>
      <c r="E90" s="113"/>
      <c r="F90" s="113"/>
      <c r="G90" s="2"/>
      <c r="H90" s="113"/>
      <c r="I90" s="113"/>
      <c r="J90" s="2"/>
      <c r="K90" s="113"/>
      <c r="L90" s="113"/>
      <c r="M90" s="113"/>
      <c r="N90" s="113"/>
      <c r="O90" s="113"/>
      <c r="P90" s="2"/>
      <c r="Q90" s="114"/>
      <c r="R90" s="114"/>
      <c r="S90" s="114"/>
      <c r="T90" s="114"/>
      <c r="U90" s="114"/>
      <c r="V90" s="114"/>
      <c r="W90" s="114"/>
    </row>
    <row r="91" spans="3:23" ht="12.75" customHeight="1" x14ac:dyDescent="0.2">
      <c r="C91" s="113"/>
      <c r="D91" s="113"/>
      <c r="E91" s="113"/>
      <c r="F91" s="113"/>
      <c r="G91" s="2"/>
      <c r="H91" s="113"/>
      <c r="I91" s="113"/>
      <c r="J91" s="2"/>
      <c r="K91" s="113"/>
      <c r="L91" s="113"/>
      <c r="M91" s="113"/>
      <c r="N91" s="113"/>
      <c r="O91" s="113"/>
      <c r="P91" s="2"/>
      <c r="Q91" s="114"/>
      <c r="R91" s="114"/>
      <c r="S91" s="114"/>
      <c r="T91" s="114"/>
      <c r="U91" s="114"/>
      <c r="V91" s="114"/>
      <c r="W91" s="114"/>
    </row>
    <row r="92" spans="3:23" ht="12.75" customHeight="1" x14ac:dyDescent="0.2">
      <c r="C92" s="75" t="s">
        <v>61</v>
      </c>
      <c r="G92" s="2"/>
      <c r="J92" s="2"/>
      <c r="P92" s="2"/>
      <c r="Q92" s="68" t="s">
        <v>5</v>
      </c>
      <c r="R92" s="68" t="s">
        <v>6</v>
      </c>
      <c r="S92" s="68" t="s">
        <v>7</v>
      </c>
      <c r="T92" s="68" t="s">
        <v>8</v>
      </c>
      <c r="U92" s="68" t="s">
        <v>9</v>
      </c>
      <c r="V92" s="68" t="s">
        <v>0</v>
      </c>
    </row>
    <row r="93" spans="3:23" ht="12.75" customHeight="1" x14ac:dyDescent="0.2">
      <c r="C93" s="24" t="s">
        <v>10</v>
      </c>
      <c r="D93" s="24" t="s">
        <v>51</v>
      </c>
      <c r="E93" s="24"/>
      <c r="F93" s="24" t="s">
        <v>52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6">Q58*business_case_dollars</f>
        <v>0</v>
      </c>
      <c r="R93" s="34">
        <f t="shared" si="26"/>
        <v>0</v>
      </c>
      <c r="S93" s="34">
        <f t="shared" si="26"/>
        <v>0</v>
      </c>
      <c r="T93" s="34">
        <f t="shared" si="26"/>
        <v>0</v>
      </c>
      <c r="U93" s="34">
        <f t="shared" si="26"/>
        <v>0</v>
      </c>
      <c r="V93" s="70">
        <f>SUM(Q93:U93)</f>
        <v>0</v>
      </c>
    </row>
    <row r="94" spans="3:23" ht="12.75" customHeight="1" x14ac:dyDescent="0.2">
      <c r="C94" s="1" t="s">
        <v>12</v>
      </c>
      <c r="D94" s="1" t="s">
        <v>51</v>
      </c>
      <c r="F94" s="1" t="s">
        <v>52</v>
      </c>
      <c r="G94" s="2"/>
      <c r="H94" s="67"/>
      <c r="J94" s="2"/>
      <c r="P94" s="2"/>
      <c r="Q94" s="6">
        <f t="shared" si="26"/>
        <v>0</v>
      </c>
      <c r="R94" s="6">
        <f t="shared" si="26"/>
        <v>0</v>
      </c>
      <c r="S94" s="6">
        <f t="shared" si="26"/>
        <v>0</v>
      </c>
      <c r="T94" s="6">
        <f t="shared" si="26"/>
        <v>0</v>
      </c>
      <c r="U94" s="6">
        <f t="shared" si="26"/>
        <v>0</v>
      </c>
      <c r="V94" s="71">
        <f t="shared" ref="V94:V108" si="27">SUM(Q94:U94)</f>
        <v>0</v>
      </c>
    </row>
    <row r="95" spans="3:23" ht="12.75" customHeight="1" x14ac:dyDescent="0.2">
      <c r="C95" s="1" t="s">
        <v>13</v>
      </c>
      <c r="D95" s="1" t="s">
        <v>51</v>
      </c>
      <c r="F95" s="1" t="s">
        <v>52</v>
      </c>
      <c r="G95" s="2"/>
      <c r="H95" s="67"/>
      <c r="J95" s="2"/>
      <c r="P95" s="2"/>
      <c r="Q95" s="6">
        <f t="shared" si="26"/>
        <v>0</v>
      </c>
      <c r="R95" s="6">
        <f t="shared" si="26"/>
        <v>0</v>
      </c>
      <c r="S95" s="6">
        <f t="shared" si="26"/>
        <v>0</v>
      </c>
      <c r="T95" s="6">
        <f t="shared" si="26"/>
        <v>0</v>
      </c>
      <c r="U95" s="6">
        <f t="shared" si="26"/>
        <v>0</v>
      </c>
      <c r="V95" s="71">
        <f t="shared" si="27"/>
        <v>0</v>
      </c>
    </row>
    <row r="96" spans="3:23" ht="12.75" customHeight="1" x14ac:dyDescent="0.2">
      <c r="C96" s="1" t="s">
        <v>10</v>
      </c>
      <c r="D96" s="1" t="s">
        <v>51</v>
      </c>
      <c r="F96" s="1" t="s">
        <v>48</v>
      </c>
      <c r="G96" s="2"/>
      <c r="H96" s="67"/>
      <c r="J96" s="2"/>
      <c r="P96" s="2"/>
      <c r="Q96" s="6">
        <f t="shared" si="26"/>
        <v>0</v>
      </c>
      <c r="R96" s="6">
        <f t="shared" si="26"/>
        <v>0</v>
      </c>
      <c r="S96" s="6">
        <f t="shared" si="26"/>
        <v>0</v>
      </c>
      <c r="T96" s="6">
        <f t="shared" si="26"/>
        <v>0</v>
      </c>
      <c r="U96" s="6">
        <f t="shared" si="26"/>
        <v>0</v>
      </c>
      <c r="V96" s="6">
        <f t="shared" si="27"/>
        <v>0</v>
      </c>
    </row>
    <row r="97" spans="3:23" ht="12.75" customHeight="1" x14ac:dyDescent="0.2">
      <c r="C97" s="1" t="s">
        <v>12</v>
      </c>
      <c r="D97" s="1" t="s">
        <v>51</v>
      </c>
      <c r="F97" s="1" t="s">
        <v>48</v>
      </c>
      <c r="G97" s="2"/>
      <c r="H97" s="67"/>
      <c r="J97" s="2"/>
      <c r="P97" s="2"/>
      <c r="Q97" s="6">
        <f t="shared" si="26"/>
        <v>0</v>
      </c>
      <c r="R97" s="6">
        <f t="shared" si="26"/>
        <v>0</v>
      </c>
      <c r="S97" s="6">
        <f t="shared" si="26"/>
        <v>0</v>
      </c>
      <c r="T97" s="6">
        <f t="shared" si="26"/>
        <v>0</v>
      </c>
      <c r="U97" s="6">
        <f t="shared" si="26"/>
        <v>0</v>
      </c>
      <c r="V97" s="6">
        <f t="shared" si="27"/>
        <v>0</v>
      </c>
    </row>
    <row r="98" spans="3:23" ht="12.75" customHeight="1" x14ac:dyDescent="0.2">
      <c r="C98" s="1" t="s">
        <v>13</v>
      </c>
      <c r="D98" s="1" t="s">
        <v>51</v>
      </c>
      <c r="F98" s="1" t="s">
        <v>48</v>
      </c>
      <c r="G98" s="2"/>
      <c r="H98" s="67"/>
      <c r="J98" s="2"/>
      <c r="P98" s="2"/>
      <c r="Q98" s="6">
        <f t="shared" si="26"/>
        <v>0</v>
      </c>
      <c r="R98" s="6">
        <f t="shared" si="26"/>
        <v>0</v>
      </c>
      <c r="S98" s="6">
        <f t="shared" si="26"/>
        <v>0</v>
      </c>
      <c r="T98" s="6">
        <f t="shared" si="26"/>
        <v>0</v>
      </c>
      <c r="U98" s="6">
        <f t="shared" si="26"/>
        <v>0</v>
      </c>
      <c r="V98" s="6">
        <f t="shared" si="27"/>
        <v>0</v>
      </c>
    </row>
    <row r="99" spans="3:23" ht="12.75" customHeight="1" x14ac:dyDescent="0.2">
      <c r="C99" s="21" t="s">
        <v>14</v>
      </c>
      <c r="D99" s="21" t="s">
        <v>51</v>
      </c>
      <c r="E99" s="100"/>
      <c r="F99" s="101"/>
      <c r="G99" s="102"/>
      <c r="H99" s="101"/>
      <c r="I99" s="103"/>
      <c r="J99" s="102"/>
      <c r="K99" s="100"/>
      <c r="L99" s="100"/>
      <c r="M99" s="100"/>
      <c r="N99" s="100"/>
      <c r="O99" s="100"/>
      <c r="P99" s="102"/>
      <c r="Q99" s="22">
        <f>SUM(Q93:Q98)</f>
        <v>0</v>
      </c>
      <c r="R99" s="22">
        <f t="shared" ref="R99:U99" si="28">SUM(R93:R98)</f>
        <v>0</v>
      </c>
      <c r="S99" s="22">
        <f t="shared" si="28"/>
        <v>0</v>
      </c>
      <c r="T99" s="22">
        <f t="shared" si="28"/>
        <v>0</v>
      </c>
      <c r="U99" s="22">
        <f t="shared" si="28"/>
        <v>0</v>
      </c>
      <c r="V99" s="22">
        <f>SUM(V93:V98)</f>
        <v>0</v>
      </c>
    </row>
    <row r="100" spans="3:23" ht="12.75" customHeight="1" x14ac:dyDescent="0.2">
      <c r="C100" s="1" t="s">
        <v>10</v>
      </c>
      <c r="D100" s="1" t="s">
        <v>47</v>
      </c>
      <c r="F100" s="1" t="s">
        <v>52</v>
      </c>
      <c r="G100" s="2"/>
      <c r="H100" s="67"/>
      <c r="J100" s="2"/>
      <c r="P100" s="2"/>
      <c r="Q100" s="115">
        <f t="shared" ref="Q100:U105" si="29">Q65*business_case_dollars</f>
        <v>0</v>
      </c>
      <c r="R100" s="115">
        <f t="shared" si="29"/>
        <v>0</v>
      </c>
      <c r="S100" s="115">
        <f t="shared" si="29"/>
        <v>0</v>
      </c>
      <c r="T100" s="115">
        <f t="shared" si="29"/>
        <v>0</v>
      </c>
      <c r="U100" s="115">
        <f t="shared" si="29"/>
        <v>0</v>
      </c>
      <c r="V100" s="71">
        <f>SUM(Q100:U100)</f>
        <v>0</v>
      </c>
    </row>
    <row r="101" spans="3:23" ht="12.75" customHeight="1" x14ac:dyDescent="0.2">
      <c r="C101" s="1" t="s">
        <v>12</v>
      </c>
      <c r="D101" s="1" t="s">
        <v>47</v>
      </c>
      <c r="F101" s="1" t="s">
        <v>52</v>
      </c>
      <c r="G101" s="2"/>
      <c r="H101" s="67"/>
      <c r="J101" s="2"/>
      <c r="P101" s="2"/>
      <c r="Q101" s="6">
        <f t="shared" si="29"/>
        <v>0</v>
      </c>
      <c r="R101" s="6">
        <f t="shared" si="29"/>
        <v>0</v>
      </c>
      <c r="S101" s="6">
        <f t="shared" si="29"/>
        <v>0</v>
      </c>
      <c r="T101" s="6">
        <f t="shared" si="29"/>
        <v>0</v>
      </c>
      <c r="U101" s="6">
        <f t="shared" si="29"/>
        <v>0</v>
      </c>
      <c r="V101" s="71">
        <f t="shared" ref="V101:V105" si="30">SUM(Q101:U101)</f>
        <v>0</v>
      </c>
    </row>
    <row r="102" spans="3:23" ht="12.75" customHeight="1" x14ac:dyDescent="0.2">
      <c r="C102" s="1" t="s">
        <v>13</v>
      </c>
      <c r="D102" s="1" t="s">
        <v>47</v>
      </c>
      <c r="F102" s="1" t="s">
        <v>52</v>
      </c>
      <c r="G102" s="2"/>
      <c r="H102" s="67"/>
      <c r="J102" s="2"/>
      <c r="P102" s="2"/>
      <c r="Q102" s="6">
        <f t="shared" si="29"/>
        <v>0</v>
      </c>
      <c r="R102" s="6">
        <f t="shared" si="29"/>
        <v>0</v>
      </c>
      <c r="S102" s="6">
        <f t="shared" si="29"/>
        <v>0</v>
      </c>
      <c r="T102" s="6">
        <f t="shared" si="29"/>
        <v>0</v>
      </c>
      <c r="U102" s="6">
        <f t="shared" si="29"/>
        <v>0</v>
      </c>
      <c r="V102" s="71">
        <f t="shared" si="30"/>
        <v>0</v>
      </c>
    </row>
    <row r="103" spans="3:23" ht="12.75" customHeight="1" x14ac:dyDescent="0.2">
      <c r="C103" s="1" t="s">
        <v>10</v>
      </c>
      <c r="D103" s="1" t="s">
        <v>47</v>
      </c>
      <c r="F103" s="1" t="s">
        <v>48</v>
      </c>
      <c r="G103" s="2"/>
      <c r="H103" s="67"/>
      <c r="J103" s="2"/>
      <c r="P103" s="2"/>
      <c r="Q103" s="6">
        <f t="shared" si="29"/>
        <v>0</v>
      </c>
      <c r="R103" s="6">
        <f t="shared" si="29"/>
        <v>0</v>
      </c>
      <c r="S103" s="6">
        <f t="shared" si="29"/>
        <v>0</v>
      </c>
      <c r="T103" s="6">
        <f t="shared" si="29"/>
        <v>0</v>
      </c>
      <c r="U103" s="6">
        <f t="shared" si="29"/>
        <v>0</v>
      </c>
      <c r="V103" s="6">
        <f t="shared" si="30"/>
        <v>0</v>
      </c>
    </row>
    <row r="104" spans="3:23" ht="12.75" customHeight="1" x14ac:dyDescent="0.2">
      <c r="C104" s="1" t="s">
        <v>12</v>
      </c>
      <c r="D104" s="1" t="s">
        <v>47</v>
      </c>
      <c r="F104" s="1" t="s">
        <v>48</v>
      </c>
      <c r="G104" s="2"/>
      <c r="H104" s="67"/>
      <c r="J104" s="2"/>
      <c r="P104" s="2"/>
      <c r="Q104" s="6">
        <f t="shared" si="29"/>
        <v>0</v>
      </c>
      <c r="R104" s="6">
        <f t="shared" si="29"/>
        <v>0</v>
      </c>
      <c r="S104" s="6">
        <f t="shared" si="29"/>
        <v>0</v>
      </c>
      <c r="T104" s="6">
        <f t="shared" si="29"/>
        <v>0</v>
      </c>
      <c r="U104" s="6">
        <f t="shared" si="29"/>
        <v>0</v>
      </c>
      <c r="V104" s="6">
        <f t="shared" si="30"/>
        <v>0</v>
      </c>
    </row>
    <row r="105" spans="3:23" ht="12.75" customHeight="1" x14ac:dyDescent="0.2">
      <c r="C105" s="1" t="s">
        <v>13</v>
      </c>
      <c r="D105" s="1" t="s">
        <v>47</v>
      </c>
      <c r="F105" s="1" t="s">
        <v>48</v>
      </c>
      <c r="G105" s="2"/>
      <c r="H105" s="67"/>
      <c r="J105" s="2"/>
      <c r="P105" s="2"/>
      <c r="Q105" s="6">
        <f t="shared" si="29"/>
        <v>0</v>
      </c>
      <c r="R105" s="6">
        <f t="shared" si="29"/>
        <v>0</v>
      </c>
      <c r="S105" s="6">
        <f t="shared" si="29"/>
        <v>0</v>
      </c>
      <c r="T105" s="6">
        <f t="shared" si="29"/>
        <v>0</v>
      </c>
      <c r="U105" s="6">
        <f t="shared" si="29"/>
        <v>0</v>
      </c>
      <c r="V105" s="6">
        <f t="shared" si="30"/>
        <v>0</v>
      </c>
    </row>
    <row r="106" spans="3:23" ht="12.75" customHeight="1" x14ac:dyDescent="0.2">
      <c r="C106" s="21" t="s">
        <v>16</v>
      </c>
      <c r="D106" s="21" t="s">
        <v>47</v>
      </c>
      <c r="E106" s="100"/>
      <c r="F106" s="101"/>
      <c r="G106" s="102"/>
      <c r="H106" s="101"/>
      <c r="I106" s="103"/>
      <c r="J106" s="102"/>
      <c r="K106" s="100"/>
      <c r="L106" s="100"/>
      <c r="M106" s="100"/>
      <c r="N106" s="100"/>
      <c r="O106" s="100"/>
      <c r="P106" s="102"/>
      <c r="Q106" s="22">
        <f>SUM(Q100:Q105)</f>
        <v>0</v>
      </c>
      <c r="R106" s="22">
        <f t="shared" ref="R106:V106" si="31">SUM(R100:R105)</f>
        <v>0</v>
      </c>
      <c r="S106" s="22">
        <f t="shared" si="31"/>
        <v>0</v>
      </c>
      <c r="T106" s="22">
        <f t="shared" si="31"/>
        <v>0</v>
      </c>
      <c r="U106" s="22">
        <f t="shared" si="31"/>
        <v>0</v>
      </c>
      <c r="V106" s="22">
        <f t="shared" si="31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62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0</v>
      </c>
      <c r="R108" s="8">
        <f t="shared" ref="R108:U108" si="32">R99+R106</f>
        <v>0</v>
      </c>
      <c r="S108" s="8">
        <f t="shared" si="32"/>
        <v>0</v>
      </c>
      <c r="T108" s="8">
        <f t="shared" si="32"/>
        <v>0</v>
      </c>
      <c r="U108" s="8">
        <f t="shared" si="32"/>
        <v>0</v>
      </c>
      <c r="V108" s="72">
        <f t="shared" si="27"/>
        <v>0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0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57</v>
      </c>
      <c r="F113" s="3"/>
      <c r="G113" s="2"/>
      <c r="J113" s="2"/>
      <c r="P113" s="2"/>
      <c r="Q113" s="68" t="s">
        <v>5</v>
      </c>
      <c r="R113" s="68" t="s">
        <v>6</v>
      </c>
      <c r="S113" s="68" t="s">
        <v>7</v>
      </c>
      <c r="T113" s="68" t="s">
        <v>8</v>
      </c>
      <c r="U113" s="68" t="s">
        <v>9</v>
      </c>
      <c r="V113" s="111" t="s">
        <v>0</v>
      </c>
    </row>
    <row r="114" spans="3:23" x14ac:dyDescent="0.2">
      <c r="C114" s="24"/>
      <c r="D114" s="24" t="s">
        <v>51</v>
      </c>
      <c r="E114" s="24"/>
      <c r="F114" s="24" t="s">
        <v>52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33">Q80*business_case_dollars</f>
        <v>0</v>
      </c>
      <c r="R114" s="25">
        <f t="shared" si="33"/>
        <v>0</v>
      </c>
      <c r="S114" s="25">
        <f t="shared" si="33"/>
        <v>0</v>
      </c>
      <c r="T114" s="25">
        <f t="shared" si="33"/>
        <v>0</v>
      </c>
      <c r="U114" s="25">
        <f t="shared" si="33"/>
        <v>0</v>
      </c>
      <c r="V114" s="71">
        <f t="shared" ref="V114:V115" si="34">SUM(Q114:U114)</f>
        <v>0</v>
      </c>
    </row>
    <row r="115" spans="3:23" x14ac:dyDescent="0.2">
      <c r="D115" s="1" t="s">
        <v>47</v>
      </c>
      <c r="F115" s="1" t="s">
        <v>52</v>
      </c>
      <c r="G115" s="2"/>
      <c r="J115" s="2"/>
      <c r="P115" s="2"/>
      <c r="Q115" s="110">
        <f t="shared" si="33"/>
        <v>0</v>
      </c>
      <c r="R115" s="110">
        <f t="shared" si="33"/>
        <v>0</v>
      </c>
      <c r="S115" s="110">
        <f t="shared" si="33"/>
        <v>0</v>
      </c>
      <c r="T115" s="110">
        <f t="shared" si="33"/>
        <v>0</v>
      </c>
      <c r="U115" s="110">
        <f t="shared" si="33"/>
        <v>0</v>
      </c>
      <c r="V115" s="71">
        <f t="shared" si="34"/>
        <v>0</v>
      </c>
    </row>
    <row r="116" spans="3:23" x14ac:dyDescent="0.2">
      <c r="C116" s="21" t="s">
        <v>59</v>
      </c>
      <c r="D116" s="21"/>
      <c r="E116" s="100"/>
      <c r="F116" s="101"/>
      <c r="G116" s="2"/>
      <c r="H116" s="101"/>
      <c r="I116" s="103"/>
      <c r="J116" s="102"/>
      <c r="K116" s="100"/>
      <c r="L116" s="100"/>
      <c r="M116" s="100"/>
      <c r="N116" s="100"/>
      <c r="O116" s="100"/>
      <c r="P116" s="2"/>
      <c r="Q116" s="22">
        <f>SUM(Q114:Q115)</f>
        <v>0</v>
      </c>
      <c r="R116" s="22">
        <f t="shared" ref="R116:V116" si="35">SUM(R114:R115)</f>
        <v>0</v>
      </c>
      <c r="S116" s="22">
        <f t="shared" si="35"/>
        <v>0</v>
      </c>
      <c r="T116" s="22">
        <f t="shared" si="35"/>
        <v>0</v>
      </c>
      <c r="U116" s="22">
        <f t="shared" si="35"/>
        <v>0</v>
      </c>
      <c r="V116" s="22">
        <f t="shared" si="35"/>
        <v>0</v>
      </c>
    </row>
    <row r="117" spans="3:23" x14ac:dyDescent="0.2">
      <c r="C117" s="4"/>
      <c r="D117" s="1" t="s">
        <v>51</v>
      </c>
      <c r="F117" s="1" t="s">
        <v>48</v>
      </c>
      <c r="G117" s="2"/>
      <c r="H117" s="67"/>
      <c r="J117" s="2"/>
      <c r="P117" s="2"/>
      <c r="Q117" s="6">
        <f t="shared" ref="Q117:U118" si="36">Q83*business_case_dollars</f>
        <v>0</v>
      </c>
      <c r="R117" s="6">
        <f t="shared" si="36"/>
        <v>0</v>
      </c>
      <c r="S117" s="6">
        <f t="shared" si="36"/>
        <v>0</v>
      </c>
      <c r="T117" s="6">
        <f t="shared" si="36"/>
        <v>0</v>
      </c>
      <c r="U117" s="6">
        <f t="shared" si="36"/>
        <v>0</v>
      </c>
      <c r="V117" s="71">
        <f t="shared" ref="V117:V118" si="37">SUM(Q117:U117)</f>
        <v>0</v>
      </c>
    </row>
    <row r="118" spans="3:23" x14ac:dyDescent="0.2">
      <c r="C118" s="4"/>
      <c r="D118" s="1" t="s">
        <v>47</v>
      </c>
      <c r="F118" s="1" t="s">
        <v>48</v>
      </c>
      <c r="G118" s="2"/>
      <c r="H118" s="67"/>
      <c r="J118" s="2"/>
      <c r="P118" s="2"/>
      <c r="Q118" s="6">
        <f t="shared" si="36"/>
        <v>0</v>
      </c>
      <c r="R118" s="6">
        <f t="shared" si="36"/>
        <v>0</v>
      </c>
      <c r="S118" s="6">
        <f t="shared" si="36"/>
        <v>0</v>
      </c>
      <c r="T118" s="6">
        <f t="shared" si="36"/>
        <v>0</v>
      </c>
      <c r="U118" s="6">
        <f t="shared" si="36"/>
        <v>0</v>
      </c>
      <c r="V118" s="71">
        <f t="shared" si="37"/>
        <v>0</v>
      </c>
    </row>
    <row r="119" spans="3:23" x14ac:dyDescent="0.2">
      <c r="C119" s="21" t="s">
        <v>60</v>
      </c>
      <c r="D119" s="21"/>
      <c r="E119" s="100"/>
      <c r="F119" s="101"/>
      <c r="G119" s="2"/>
      <c r="H119" s="101"/>
      <c r="I119" s="103"/>
      <c r="J119" s="102"/>
      <c r="K119" s="100"/>
      <c r="L119" s="100"/>
      <c r="M119" s="100"/>
      <c r="N119" s="100"/>
      <c r="O119" s="100"/>
      <c r="P119" s="2"/>
      <c r="Q119" s="22">
        <f>SUM(Q117:Q118)</f>
        <v>0</v>
      </c>
      <c r="R119" s="22">
        <f t="shared" ref="R119:V119" si="38">SUM(R117:R118)</f>
        <v>0</v>
      </c>
      <c r="S119" s="22">
        <f t="shared" si="38"/>
        <v>0</v>
      </c>
      <c r="T119" s="22">
        <f t="shared" si="38"/>
        <v>0</v>
      </c>
      <c r="U119" s="22">
        <f t="shared" si="38"/>
        <v>0</v>
      </c>
      <c r="V119" s="22">
        <f t="shared" si="38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0</v>
      </c>
      <c r="R121" s="8">
        <f t="shared" ref="R121:U121" si="39">R116+R119</f>
        <v>0</v>
      </c>
      <c r="S121" s="8">
        <f t="shared" si="39"/>
        <v>0</v>
      </c>
      <c r="T121" s="8">
        <f t="shared" si="39"/>
        <v>0</v>
      </c>
      <c r="U121" s="8">
        <f t="shared" si="39"/>
        <v>0</v>
      </c>
      <c r="V121" s="72">
        <f t="shared" ref="V121" si="40">SUM(Q121:U121)</f>
        <v>0</v>
      </c>
    </row>
    <row r="122" spans="3:23" x14ac:dyDescent="0.2">
      <c r="C122" s="44" t="s">
        <v>58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74:V74">
    <cfRule type="expression" dxfId="18" priority="7">
      <formula>ABS(Q74)&gt;0.001</formula>
    </cfRule>
  </conditionalFormatting>
  <conditionalFormatting sqref="Q88:V91">
    <cfRule type="expression" dxfId="17" priority="4">
      <formula>ABS(Q88)&gt;0.001</formula>
    </cfRule>
  </conditionalFormatting>
  <conditionalFormatting sqref="Q109:V109">
    <cfRule type="expression" dxfId="16" priority="8">
      <formula>ABS(Q109)&gt;0.001</formula>
    </cfRule>
  </conditionalFormatting>
  <conditionalFormatting sqref="Q122:V122">
    <cfRule type="expression" dxfId="15" priority="1">
      <formula>ABS(Q122)&gt;0.001</formula>
    </cfRule>
  </conditionalFormatting>
  <conditionalFormatting sqref="W74">
    <cfRule type="expression" dxfId="14" priority="20">
      <formula>ABS(W74)&gt;0.001</formula>
    </cfRule>
  </conditionalFormatting>
  <conditionalFormatting sqref="W88:W91">
    <cfRule type="expression" dxfId="13" priority="5">
      <formula>ABS(W88)&gt;0.001</formula>
    </cfRule>
  </conditionalFormatting>
  <conditionalFormatting sqref="W109">
    <cfRule type="expression" dxfId="12" priority="10">
      <formula>ABS(W109)&gt;0.001</formula>
    </cfRule>
  </conditionalFormatting>
  <conditionalFormatting sqref="W122">
    <cfRule type="expression" dxfId="11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5FB4-35FE-4EFF-A849-DED55B6BEEC1}">
  <dimension ref="A1:Z122"/>
  <sheetViews>
    <sheetView showGridLines="0" zoomScale="80" zoomScaleNormal="80" workbookViewId="0">
      <pane ySplit="9" topLeftCell="A10" activePane="bottomLeft" state="frozen"/>
      <selection activeCell="I5" sqref="I5:O5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Market Compliance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40</v>
      </c>
      <c r="D7" s="64" t="s">
        <v>41</v>
      </c>
      <c r="E7" s="64" t="s">
        <v>42</v>
      </c>
      <c r="F7" s="109" t="s">
        <v>43</v>
      </c>
      <c r="G7" s="16"/>
      <c r="H7" s="19" t="s">
        <v>10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98"/>
      <c r="D8" s="98" t="s">
        <v>47</v>
      </c>
      <c r="E8" s="98"/>
      <c r="F8" s="98" t="s">
        <v>48</v>
      </c>
      <c r="G8" s="16"/>
      <c r="H8" s="108" t="s">
        <v>49</v>
      </c>
      <c r="I8" s="98"/>
      <c r="K8" s="50" t="s">
        <v>5</v>
      </c>
      <c r="L8" s="50" t="s">
        <v>6</v>
      </c>
      <c r="M8" s="50" t="s">
        <v>7</v>
      </c>
      <c r="N8" s="50" t="s">
        <v>8</v>
      </c>
      <c r="O8" s="50" t="s">
        <v>9</v>
      </c>
      <c r="Q8" s="50" t="s">
        <v>5</v>
      </c>
      <c r="R8" s="50" t="s">
        <v>6</v>
      </c>
      <c r="S8" s="50" t="s">
        <v>7</v>
      </c>
      <c r="T8" s="50" t="s">
        <v>8</v>
      </c>
      <c r="U8" s="50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50</v>
      </c>
      <c r="D10" s="81" t="s">
        <v>51</v>
      </c>
      <c r="E10" s="81" t="s">
        <v>10</v>
      </c>
      <c r="F10" s="79" t="s">
        <v>52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639747/H10</f>
        <v>4388.519487149948</v>
      </c>
      <c r="L10" s="82">
        <f>639747/H10</f>
        <v>4388.519487149948</v>
      </c>
      <c r="M10" s="82">
        <f>639747/H10</f>
        <v>4388.519487149948</v>
      </c>
      <c r="N10" s="82">
        <f>639747/H10</f>
        <v>4388.519487149948</v>
      </c>
      <c r="O10" s="82">
        <f>639747/H10</f>
        <v>4388.519487149948</v>
      </c>
      <c r="P10" s="2"/>
      <c r="Q10" s="5">
        <f t="shared" ref="Q10:Q54" si="0">IF($E10="Labour",$H10*K10,K10)</f>
        <v>639747</v>
      </c>
      <c r="R10" s="5">
        <f t="shared" ref="R10:R54" si="1">IF($E10="Labour",$H10*L10,L10)</f>
        <v>639747</v>
      </c>
      <c r="S10" s="5">
        <f t="shared" ref="S10:S54" si="2">IF($E10="Labour",$H10*M10,M10)</f>
        <v>639747</v>
      </c>
      <c r="T10" s="5">
        <f t="shared" ref="T10:T54" si="3">IF($E10="Labour",$H10*N10,N10)</f>
        <v>639747</v>
      </c>
      <c r="U10" s="5">
        <f t="shared" ref="U10:U54" si="4">IF($E10="Labour",$H10*O10,O10)</f>
        <v>639747</v>
      </c>
    </row>
    <row r="11" spans="1:26" ht="12.75" customHeight="1" x14ac:dyDescent="0.2">
      <c r="A11" s="4"/>
      <c r="C11" s="80" t="s">
        <v>50</v>
      </c>
      <c r="D11" s="81" t="s">
        <v>51</v>
      </c>
      <c r="E11" s="81" t="s">
        <v>12</v>
      </c>
      <c r="F11" s="79" t="s">
        <v>52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>
        <v>6879</v>
      </c>
      <c r="L11" s="82">
        <v>6879</v>
      </c>
      <c r="M11" s="82">
        <v>6879</v>
      </c>
      <c r="N11" s="82">
        <v>6879</v>
      </c>
      <c r="O11" s="82">
        <v>6879</v>
      </c>
      <c r="P11" s="2"/>
      <c r="Q11" s="5">
        <f t="shared" si="0"/>
        <v>6879</v>
      </c>
      <c r="R11" s="5">
        <f t="shared" si="1"/>
        <v>6879</v>
      </c>
      <c r="S11" s="5">
        <f t="shared" si="2"/>
        <v>6879</v>
      </c>
      <c r="T11" s="5">
        <f t="shared" si="3"/>
        <v>6879</v>
      </c>
      <c r="U11" s="5">
        <f t="shared" si="4"/>
        <v>6879</v>
      </c>
    </row>
    <row r="12" spans="1:26" ht="12.75" customHeight="1" x14ac:dyDescent="0.2">
      <c r="A12" s="4"/>
      <c r="C12" s="80" t="s">
        <v>50</v>
      </c>
      <c r="D12" s="81" t="s">
        <v>51</v>
      </c>
      <c r="E12" s="81" t="s">
        <v>13</v>
      </c>
      <c r="F12" s="79" t="s">
        <v>52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v>41274</v>
      </c>
      <c r="L12" s="82">
        <v>41274</v>
      </c>
      <c r="M12" s="82">
        <v>41274</v>
      </c>
      <c r="N12" s="82">
        <v>41274</v>
      </c>
      <c r="O12" s="82">
        <v>41274</v>
      </c>
      <c r="P12" s="2"/>
      <c r="Q12" s="5">
        <f t="shared" si="0"/>
        <v>41274</v>
      </c>
      <c r="R12" s="5">
        <f t="shared" si="1"/>
        <v>41274</v>
      </c>
      <c r="S12" s="5">
        <f t="shared" si="2"/>
        <v>41274</v>
      </c>
      <c r="T12" s="5">
        <f t="shared" si="3"/>
        <v>41274</v>
      </c>
      <c r="U12" s="5">
        <f t="shared" si="4"/>
        <v>41274</v>
      </c>
    </row>
    <row r="13" spans="1:26" ht="12.75" customHeight="1" x14ac:dyDescent="0.25">
      <c r="A13" s="4"/>
      <c r="C13" s="80" t="s">
        <v>53</v>
      </c>
      <c r="D13" s="81" t="s">
        <v>51</v>
      </c>
      <c r="E13" s="81" t="s">
        <v>10</v>
      </c>
      <c r="F13" s="79" t="s">
        <v>52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>
        <f>1349032/H13</f>
        <v>9254.0539006652125</v>
      </c>
      <c r="L13" s="82">
        <f>1349032/H13</f>
        <v>9254.0539006652125</v>
      </c>
      <c r="M13" s="82">
        <f>1349032/H13</f>
        <v>9254.0539006652125</v>
      </c>
      <c r="N13" s="82">
        <f>1349032/H13</f>
        <v>9254.0539006652125</v>
      </c>
      <c r="O13" s="82">
        <f>1349032/H13</f>
        <v>9254.0539006652125</v>
      </c>
      <c r="P13" s="2"/>
      <c r="Q13" s="5">
        <f t="shared" si="0"/>
        <v>1349032</v>
      </c>
      <c r="R13" s="5">
        <f t="shared" si="1"/>
        <v>1349032</v>
      </c>
      <c r="S13" s="5">
        <f t="shared" si="2"/>
        <v>1349032</v>
      </c>
      <c r="T13" s="5">
        <f t="shared" si="3"/>
        <v>1349032</v>
      </c>
      <c r="U13" s="5">
        <f t="shared" si="4"/>
        <v>1349032</v>
      </c>
      <c r="Z13"/>
    </row>
    <row r="14" spans="1:26" ht="12.75" customHeight="1" x14ac:dyDescent="0.25">
      <c r="A14" s="4"/>
      <c r="C14" s="80" t="s">
        <v>53</v>
      </c>
      <c r="D14" s="81" t="s">
        <v>51</v>
      </c>
      <c r="E14" s="81" t="s">
        <v>12</v>
      </c>
      <c r="F14" s="79" t="s">
        <v>52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>
        <v>14506</v>
      </c>
      <c r="L14" s="82">
        <v>14506</v>
      </c>
      <c r="M14" s="82">
        <v>14506</v>
      </c>
      <c r="N14" s="82">
        <v>14506</v>
      </c>
      <c r="O14" s="82">
        <v>14506</v>
      </c>
      <c r="P14" s="2"/>
      <c r="Q14" s="5">
        <f t="shared" si="0"/>
        <v>14506</v>
      </c>
      <c r="R14" s="5">
        <f t="shared" si="1"/>
        <v>14506</v>
      </c>
      <c r="S14" s="5">
        <f t="shared" si="2"/>
        <v>14506</v>
      </c>
      <c r="T14" s="5">
        <f t="shared" si="3"/>
        <v>14506</v>
      </c>
      <c r="U14" s="5">
        <f t="shared" si="4"/>
        <v>14506</v>
      </c>
      <c r="Z14"/>
    </row>
    <row r="15" spans="1:26" ht="12.75" customHeight="1" x14ac:dyDescent="0.25">
      <c r="A15" s="4"/>
      <c r="C15" s="80" t="s">
        <v>53</v>
      </c>
      <c r="D15" s="81" t="s">
        <v>51</v>
      </c>
      <c r="E15" s="81" t="s">
        <v>13</v>
      </c>
      <c r="F15" s="79" t="s">
        <v>52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v>87034</v>
      </c>
      <c r="L15" s="82">
        <v>87034</v>
      </c>
      <c r="M15" s="82">
        <v>87034</v>
      </c>
      <c r="N15" s="82">
        <v>87034</v>
      </c>
      <c r="O15" s="82">
        <v>87034</v>
      </c>
      <c r="P15" s="2"/>
      <c r="Q15" s="5">
        <f t="shared" si="0"/>
        <v>87034</v>
      </c>
      <c r="R15" s="5">
        <f t="shared" si="1"/>
        <v>87034</v>
      </c>
      <c r="S15" s="5">
        <f t="shared" si="2"/>
        <v>87034</v>
      </c>
      <c r="T15" s="5">
        <f t="shared" si="3"/>
        <v>87034</v>
      </c>
      <c r="U15" s="5">
        <f t="shared" si="4"/>
        <v>87034</v>
      </c>
      <c r="Z15"/>
    </row>
    <row r="16" spans="1:26" ht="12.75" customHeight="1" x14ac:dyDescent="0.25">
      <c r="A16" s="4"/>
      <c r="C16" s="80" t="s">
        <v>54</v>
      </c>
      <c r="D16" s="81" t="s">
        <v>51</v>
      </c>
      <c r="E16" s="81" t="s">
        <v>10</v>
      </c>
      <c r="F16" s="79" t="s">
        <v>52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f>632287/H16</f>
        <v>4337.345577191576</v>
      </c>
      <c r="L16" s="82">
        <f>632287/H16</f>
        <v>4337.345577191576</v>
      </c>
      <c r="M16" s="82">
        <f>632287/H16</f>
        <v>4337.345577191576</v>
      </c>
      <c r="N16" s="82">
        <f>632287/H16</f>
        <v>4337.345577191576</v>
      </c>
      <c r="O16" s="82">
        <f>632287/H16</f>
        <v>4337.345577191576</v>
      </c>
      <c r="P16" s="2"/>
      <c r="Q16" s="5">
        <f t="shared" si="0"/>
        <v>632287</v>
      </c>
      <c r="R16" s="5">
        <f t="shared" si="1"/>
        <v>632287</v>
      </c>
      <c r="S16" s="5">
        <f t="shared" si="2"/>
        <v>632287</v>
      </c>
      <c r="T16" s="5">
        <f t="shared" si="3"/>
        <v>632287</v>
      </c>
      <c r="U16" s="5">
        <f t="shared" si="4"/>
        <v>632287</v>
      </c>
      <c r="Z16"/>
    </row>
    <row r="17" spans="1:26" ht="12.75" customHeight="1" x14ac:dyDescent="0.25">
      <c r="A17" s="4"/>
      <c r="C17" s="80" t="s">
        <v>54</v>
      </c>
      <c r="D17" s="81" t="s">
        <v>51</v>
      </c>
      <c r="E17" s="81" t="s">
        <v>12</v>
      </c>
      <c r="F17" s="79" t="s">
        <v>52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>
        <v>6799</v>
      </c>
      <c r="L17" s="82">
        <v>6799</v>
      </c>
      <c r="M17" s="82">
        <v>6799</v>
      </c>
      <c r="N17" s="82">
        <v>6799</v>
      </c>
      <c r="O17" s="82">
        <v>6799</v>
      </c>
      <c r="P17" s="2"/>
      <c r="Q17" s="5">
        <f t="shared" si="0"/>
        <v>6799</v>
      </c>
      <c r="R17" s="5">
        <f t="shared" si="1"/>
        <v>6799</v>
      </c>
      <c r="S17" s="5">
        <f t="shared" si="2"/>
        <v>6799</v>
      </c>
      <c r="T17" s="5">
        <f t="shared" si="3"/>
        <v>6799</v>
      </c>
      <c r="U17" s="5">
        <f t="shared" si="4"/>
        <v>6799</v>
      </c>
      <c r="Z17"/>
    </row>
    <row r="18" spans="1:26" ht="12.75" customHeight="1" x14ac:dyDescent="0.25">
      <c r="A18" s="4"/>
      <c r="C18" s="80" t="s">
        <v>54</v>
      </c>
      <c r="D18" s="81" t="s">
        <v>51</v>
      </c>
      <c r="E18" s="81" t="s">
        <v>13</v>
      </c>
      <c r="F18" s="79" t="s">
        <v>52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v>40793</v>
      </c>
      <c r="L18" s="82">
        <v>40793</v>
      </c>
      <c r="M18" s="82">
        <v>40793</v>
      </c>
      <c r="N18" s="82">
        <v>40793</v>
      </c>
      <c r="O18" s="82">
        <v>40793</v>
      </c>
      <c r="P18" s="2"/>
      <c r="Q18" s="5">
        <f t="shared" si="0"/>
        <v>40793</v>
      </c>
      <c r="R18" s="5">
        <f t="shared" si="1"/>
        <v>40793</v>
      </c>
      <c r="S18" s="5">
        <f t="shared" si="2"/>
        <v>40793</v>
      </c>
      <c r="T18" s="5">
        <f t="shared" si="3"/>
        <v>40793</v>
      </c>
      <c r="U18" s="5">
        <f t="shared" si="4"/>
        <v>40793</v>
      </c>
      <c r="Z18"/>
    </row>
    <row r="19" spans="1:26" ht="12.75" customHeight="1" x14ac:dyDescent="0.25">
      <c r="A19" s="4"/>
      <c r="C19" s="80" t="s">
        <v>55</v>
      </c>
      <c r="D19" s="81" t="s">
        <v>51</v>
      </c>
      <c r="E19" s="81" t="s">
        <v>10</v>
      </c>
      <c r="F19" s="79" t="s">
        <v>52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1184958/H19</f>
        <v>8128.543431159861</v>
      </c>
      <c r="L19" s="82">
        <f>1184958/H19</f>
        <v>8128.543431159861</v>
      </c>
      <c r="M19" s="82">
        <f>1184958/H19</f>
        <v>8128.543431159861</v>
      </c>
      <c r="N19" s="82">
        <f>1184958/H19</f>
        <v>8128.543431159861</v>
      </c>
      <c r="O19" s="82">
        <f>1184958/H19</f>
        <v>8128.543431159861</v>
      </c>
      <c r="P19" s="2"/>
      <c r="Q19" s="5">
        <f t="shared" si="0"/>
        <v>1184958</v>
      </c>
      <c r="R19" s="5">
        <f t="shared" si="1"/>
        <v>1184958</v>
      </c>
      <c r="S19" s="5">
        <f t="shared" si="2"/>
        <v>1184958</v>
      </c>
      <c r="T19" s="5">
        <f t="shared" si="3"/>
        <v>1184958</v>
      </c>
      <c r="U19" s="5">
        <f t="shared" si="4"/>
        <v>1184958</v>
      </c>
      <c r="Z19"/>
    </row>
    <row r="20" spans="1:26" ht="12.75" customHeight="1" x14ac:dyDescent="0.25">
      <c r="A20" s="4"/>
      <c r="C20" s="80" t="s">
        <v>55</v>
      </c>
      <c r="D20" s="81" t="s">
        <v>51</v>
      </c>
      <c r="E20" s="81" t="s">
        <v>12</v>
      </c>
      <c r="F20" s="79" t="s">
        <v>52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v>12741</v>
      </c>
      <c r="L20" s="82">
        <v>12741</v>
      </c>
      <c r="M20" s="82">
        <v>12741</v>
      </c>
      <c r="N20" s="82">
        <v>12741</v>
      </c>
      <c r="O20" s="82">
        <v>12741</v>
      </c>
      <c r="P20" s="2"/>
      <c r="Q20" s="5">
        <f t="shared" si="0"/>
        <v>12741</v>
      </c>
      <c r="R20" s="5">
        <f t="shared" si="1"/>
        <v>12741</v>
      </c>
      <c r="S20" s="5">
        <f t="shared" si="2"/>
        <v>12741</v>
      </c>
      <c r="T20" s="5">
        <f t="shared" si="3"/>
        <v>12741</v>
      </c>
      <c r="U20" s="5">
        <f t="shared" si="4"/>
        <v>12741</v>
      </c>
      <c r="Z20"/>
    </row>
    <row r="21" spans="1:26" ht="12.75" customHeight="1" x14ac:dyDescent="0.25">
      <c r="A21" s="4"/>
      <c r="C21" s="80" t="s">
        <v>55</v>
      </c>
      <c r="D21" s="81" t="s">
        <v>51</v>
      </c>
      <c r="E21" s="81" t="s">
        <v>13</v>
      </c>
      <c r="F21" s="79" t="s">
        <v>52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v>76449</v>
      </c>
      <c r="L21" s="82">
        <v>76449</v>
      </c>
      <c r="M21" s="82">
        <v>76449</v>
      </c>
      <c r="N21" s="82">
        <v>76449</v>
      </c>
      <c r="O21" s="82">
        <v>76449</v>
      </c>
      <c r="P21" s="2"/>
      <c r="Q21" s="5">
        <f t="shared" si="0"/>
        <v>76449</v>
      </c>
      <c r="R21" s="5">
        <f t="shared" si="1"/>
        <v>76449</v>
      </c>
      <c r="S21" s="5">
        <f t="shared" si="2"/>
        <v>76449</v>
      </c>
      <c r="T21" s="5">
        <f t="shared" si="3"/>
        <v>76449</v>
      </c>
      <c r="U21" s="5">
        <f t="shared" si="4"/>
        <v>76449</v>
      </c>
      <c r="Z21"/>
    </row>
    <row r="22" spans="1:26" ht="12.75" customHeight="1" x14ac:dyDescent="0.25">
      <c r="A22" s="4"/>
      <c r="C22" s="80" t="s">
        <v>56</v>
      </c>
      <c r="D22" s="81" t="s">
        <v>51</v>
      </c>
      <c r="E22" s="81" t="s">
        <v>10</v>
      </c>
      <c r="F22" s="79" t="s">
        <v>52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42780/H22</f>
        <v>293.46110831355952</v>
      </c>
      <c r="L22" s="82">
        <f>42780/H22</f>
        <v>293.46110831355952</v>
      </c>
      <c r="M22" s="82">
        <f>42780/H22</f>
        <v>293.46110831355952</v>
      </c>
      <c r="N22" s="82">
        <f>42780/H22</f>
        <v>293.46110831355952</v>
      </c>
      <c r="O22" s="82">
        <f>42780/H22</f>
        <v>293.46110831355952</v>
      </c>
      <c r="P22" s="2"/>
      <c r="Q22" s="5">
        <f t="shared" si="0"/>
        <v>42780</v>
      </c>
      <c r="R22" s="5">
        <f t="shared" si="1"/>
        <v>42780</v>
      </c>
      <c r="S22" s="5">
        <f t="shared" si="2"/>
        <v>42780</v>
      </c>
      <c r="T22" s="5">
        <f t="shared" si="3"/>
        <v>42780</v>
      </c>
      <c r="U22" s="5">
        <f t="shared" si="4"/>
        <v>42780</v>
      </c>
      <c r="Z22"/>
    </row>
    <row r="23" spans="1:26" ht="12.75" customHeight="1" x14ac:dyDescent="0.25">
      <c r="A23" s="4"/>
      <c r="C23" s="80" t="s">
        <v>56</v>
      </c>
      <c r="D23" s="81" t="s">
        <v>51</v>
      </c>
      <c r="E23" s="81" t="s">
        <v>12</v>
      </c>
      <c r="F23" s="79" t="s">
        <v>52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>
        <v>460</v>
      </c>
      <c r="L23" s="82">
        <v>460</v>
      </c>
      <c r="M23" s="82">
        <v>460</v>
      </c>
      <c r="N23" s="82">
        <v>460</v>
      </c>
      <c r="O23" s="82">
        <v>460</v>
      </c>
      <c r="P23" s="2"/>
      <c r="Q23" s="5">
        <f t="shared" si="0"/>
        <v>460</v>
      </c>
      <c r="R23" s="5">
        <f t="shared" si="1"/>
        <v>460</v>
      </c>
      <c r="S23" s="5">
        <f t="shared" si="2"/>
        <v>460</v>
      </c>
      <c r="T23" s="5">
        <f t="shared" si="3"/>
        <v>460</v>
      </c>
      <c r="U23" s="5">
        <f t="shared" si="4"/>
        <v>460</v>
      </c>
      <c r="Z23"/>
    </row>
    <row r="24" spans="1:26" ht="12.75" customHeight="1" x14ac:dyDescent="0.25">
      <c r="A24" s="4"/>
      <c r="C24" s="80" t="s">
        <v>56</v>
      </c>
      <c r="D24" s="81" t="s">
        <v>51</v>
      </c>
      <c r="E24" s="81" t="s">
        <v>13</v>
      </c>
      <c r="F24" s="79" t="s">
        <v>52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v>2760</v>
      </c>
      <c r="L24" s="82">
        <v>2760</v>
      </c>
      <c r="M24" s="82">
        <v>2760</v>
      </c>
      <c r="N24" s="82">
        <v>2760</v>
      </c>
      <c r="O24" s="82">
        <v>2760</v>
      </c>
      <c r="P24" s="2"/>
      <c r="Q24" s="5">
        <f t="shared" si="0"/>
        <v>2760</v>
      </c>
      <c r="R24" s="5">
        <f t="shared" si="1"/>
        <v>2760</v>
      </c>
      <c r="S24" s="5">
        <f t="shared" si="2"/>
        <v>2760</v>
      </c>
      <c r="T24" s="5">
        <f t="shared" si="3"/>
        <v>2760</v>
      </c>
      <c r="U24" s="5">
        <f t="shared" si="4"/>
        <v>2760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5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57</v>
      </c>
      <c r="G57" s="2"/>
      <c r="J57" s="2"/>
      <c r="P57" s="2"/>
      <c r="Q57" s="68" t="s">
        <v>5</v>
      </c>
      <c r="R57" s="68" t="s">
        <v>6</v>
      </c>
      <c r="S57" s="68" t="s">
        <v>7</v>
      </c>
      <c r="T57" s="68" t="s">
        <v>8</v>
      </c>
      <c r="U57" s="68" t="s">
        <v>9</v>
      </c>
      <c r="V57" s="68" t="s">
        <v>0</v>
      </c>
      <c r="Z57"/>
    </row>
    <row r="58" spans="1:26" ht="12.75" customHeight="1" x14ac:dyDescent="0.2">
      <c r="C58" s="24" t="s">
        <v>10</v>
      </c>
      <c r="D58" s="24" t="s">
        <v>51</v>
      </c>
      <c r="E58" s="24"/>
      <c r="F58" s="24" t="s">
        <v>52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3848804</v>
      </c>
      <c r="R58" s="25">
        <f t="shared" si="6"/>
        <v>3848804</v>
      </c>
      <c r="S58" s="25">
        <f t="shared" si="6"/>
        <v>3848804</v>
      </c>
      <c r="T58" s="25">
        <f t="shared" si="6"/>
        <v>3848804</v>
      </c>
      <c r="U58" s="25">
        <f t="shared" si="6"/>
        <v>3848804</v>
      </c>
      <c r="V58" s="70">
        <f>SUM(Q58:U58)</f>
        <v>19244020</v>
      </c>
    </row>
    <row r="59" spans="1:26" ht="12.75" customHeight="1" x14ac:dyDescent="0.2">
      <c r="C59" s="1" t="s">
        <v>12</v>
      </c>
      <c r="D59" s="1" t="s">
        <v>51</v>
      </c>
      <c r="F59" s="1" t="s">
        <v>52</v>
      </c>
      <c r="G59" s="2"/>
      <c r="H59" s="67"/>
      <c r="J59" s="2"/>
      <c r="P59" s="2"/>
      <c r="Q59" s="6">
        <f t="shared" si="6"/>
        <v>41385</v>
      </c>
      <c r="R59" s="6">
        <f t="shared" si="6"/>
        <v>41385</v>
      </c>
      <c r="S59" s="6">
        <f t="shared" si="6"/>
        <v>41385</v>
      </c>
      <c r="T59" s="6">
        <f t="shared" si="6"/>
        <v>41385</v>
      </c>
      <c r="U59" s="6">
        <f t="shared" si="6"/>
        <v>41385</v>
      </c>
      <c r="V59" s="71">
        <f t="shared" ref="V59:V73" si="7">SUM(Q59:U59)</f>
        <v>206925</v>
      </c>
    </row>
    <row r="60" spans="1:26" ht="12.75" customHeight="1" x14ac:dyDescent="0.2">
      <c r="C60" s="1" t="s">
        <v>13</v>
      </c>
      <c r="D60" s="1" t="s">
        <v>51</v>
      </c>
      <c r="F60" s="1" t="s">
        <v>52</v>
      </c>
      <c r="G60" s="2"/>
      <c r="H60" s="67"/>
      <c r="J60" s="2"/>
      <c r="P60" s="2"/>
      <c r="Q60" s="6">
        <f t="shared" si="6"/>
        <v>248310</v>
      </c>
      <c r="R60" s="6">
        <f t="shared" si="6"/>
        <v>248310</v>
      </c>
      <c r="S60" s="6">
        <f t="shared" si="6"/>
        <v>248310</v>
      </c>
      <c r="T60" s="6">
        <f t="shared" si="6"/>
        <v>248310</v>
      </c>
      <c r="U60" s="6">
        <f t="shared" si="6"/>
        <v>248310</v>
      </c>
      <c r="V60" s="71">
        <f t="shared" si="7"/>
        <v>1241550</v>
      </c>
    </row>
    <row r="61" spans="1:26" ht="12.75" customHeight="1" x14ac:dyDescent="0.2">
      <c r="C61" s="1" t="s">
        <v>10</v>
      </c>
      <c r="D61" s="1" t="s">
        <v>51</v>
      </c>
      <c r="F61" s="1" t="s">
        <v>48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si="7"/>
        <v>0</v>
      </c>
    </row>
    <row r="62" spans="1:26" ht="12.75" customHeight="1" x14ac:dyDescent="0.2">
      <c r="C62" s="1" t="s">
        <v>12</v>
      </c>
      <c r="D62" s="1" t="s">
        <v>51</v>
      </c>
      <c r="F62" s="1" t="s">
        <v>48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7"/>
        <v>0</v>
      </c>
    </row>
    <row r="63" spans="1:26" ht="12.75" customHeight="1" x14ac:dyDescent="0.2">
      <c r="C63" s="1" t="s">
        <v>13</v>
      </c>
      <c r="D63" s="1" t="s">
        <v>51</v>
      </c>
      <c r="F63" s="1" t="s">
        <v>48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7"/>
        <v>0</v>
      </c>
    </row>
    <row r="64" spans="1:26" ht="12.75" customHeight="1" x14ac:dyDescent="0.2">
      <c r="C64" s="21" t="s">
        <v>14</v>
      </c>
      <c r="D64" s="21" t="s">
        <v>51</v>
      </c>
      <c r="E64" s="100"/>
      <c r="F64" s="101"/>
      <c r="G64" s="2"/>
      <c r="H64" s="101"/>
      <c r="I64" s="103"/>
      <c r="J64" s="102"/>
      <c r="K64" s="100"/>
      <c r="L64" s="100"/>
      <c r="M64" s="100"/>
      <c r="N64" s="100"/>
      <c r="O64" s="100"/>
      <c r="P64" s="2"/>
      <c r="Q64" s="22">
        <f>SUM(Q58:Q63)</f>
        <v>4138499</v>
      </c>
      <c r="R64" s="22">
        <f t="shared" ref="R64:U64" si="8">SUM(R58:R63)</f>
        <v>4138499</v>
      </c>
      <c r="S64" s="22">
        <f t="shared" si="8"/>
        <v>4138499</v>
      </c>
      <c r="T64" s="22">
        <f t="shared" si="8"/>
        <v>4138499</v>
      </c>
      <c r="U64" s="22">
        <f t="shared" si="8"/>
        <v>4138499</v>
      </c>
      <c r="V64" s="22">
        <f>SUM(V58:V63)</f>
        <v>20692495</v>
      </c>
    </row>
    <row r="65" spans="3:23" ht="12.75" customHeight="1" x14ac:dyDescent="0.2">
      <c r="C65" s="1" t="s">
        <v>10</v>
      </c>
      <c r="D65" s="1" t="s">
        <v>47</v>
      </c>
      <c r="F65" s="1" t="s">
        <v>52</v>
      </c>
      <c r="G65" s="2"/>
      <c r="H65" s="67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1">
        <f t="shared" si="7"/>
        <v>0</v>
      </c>
    </row>
    <row r="66" spans="3:23" ht="12.75" customHeight="1" x14ac:dyDescent="0.2">
      <c r="C66" s="1" t="s">
        <v>12</v>
      </c>
      <c r="D66" s="1" t="s">
        <v>47</v>
      </c>
      <c r="F66" s="1" t="s">
        <v>52</v>
      </c>
      <c r="G66" s="2"/>
      <c r="H66" s="67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1">
        <f t="shared" si="7"/>
        <v>0</v>
      </c>
    </row>
    <row r="67" spans="3:23" ht="12.75" customHeight="1" x14ac:dyDescent="0.2">
      <c r="C67" s="1" t="s">
        <v>13</v>
      </c>
      <c r="D67" s="1" t="s">
        <v>47</v>
      </c>
      <c r="F67" s="1" t="s">
        <v>52</v>
      </c>
      <c r="G67" s="2"/>
      <c r="H67" s="67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1">
        <f t="shared" si="7"/>
        <v>0</v>
      </c>
    </row>
    <row r="68" spans="3:23" ht="12.75" customHeight="1" x14ac:dyDescent="0.2">
      <c r="C68" s="1" t="s">
        <v>10</v>
      </c>
      <c r="D68" s="1" t="s">
        <v>47</v>
      </c>
      <c r="F68" s="1" t="s">
        <v>48</v>
      </c>
      <c r="G68" s="2"/>
      <c r="H68" s="67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>
        <f t="shared" si="9"/>
        <v>0</v>
      </c>
      <c r="V68" s="71">
        <f t="shared" si="7"/>
        <v>0</v>
      </c>
    </row>
    <row r="69" spans="3:23" ht="12.75" customHeight="1" x14ac:dyDescent="0.2">
      <c r="C69" s="1" t="s">
        <v>12</v>
      </c>
      <c r="D69" s="1" t="s">
        <v>47</v>
      </c>
      <c r="F69" s="1" t="s">
        <v>48</v>
      </c>
      <c r="G69" s="2"/>
      <c r="H69" s="67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1">
        <f t="shared" si="7"/>
        <v>0</v>
      </c>
    </row>
    <row r="70" spans="3:23" ht="12.75" customHeight="1" x14ac:dyDescent="0.2">
      <c r="C70" s="1" t="s">
        <v>13</v>
      </c>
      <c r="D70" s="1" t="s">
        <v>47</v>
      </c>
      <c r="F70" s="1" t="s">
        <v>48</v>
      </c>
      <c r="G70" s="2"/>
      <c r="H70" s="67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1">
        <f t="shared" si="7"/>
        <v>0</v>
      </c>
    </row>
    <row r="71" spans="3:23" ht="12.75" customHeight="1" x14ac:dyDescent="0.2">
      <c r="C71" s="21" t="s">
        <v>16</v>
      </c>
      <c r="D71" s="21" t="s">
        <v>47</v>
      </c>
      <c r="E71" s="100"/>
      <c r="F71" s="101"/>
      <c r="G71" s="2"/>
      <c r="H71" s="101"/>
      <c r="I71" s="103"/>
      <c r="J71" s="102"/>
      <c r="K71" s="100"/>
      <c r="L71" s="100"/>
      <c r="M71" s="100"/>
      <c r="N71" s="100"/>
      <c r="O71" s="100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0</v>
      </c>
      <c r="T71" s="22">
        <f t="shared" si="10"/>
        <v>0</v>
      </c>
      <c r="U71" s="22">
        <f t="shared" si="10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4138499</v>
      </c>
      <c r="R73" s="8">
        <f t="shared" ref="R73:U73" si="11">R64+R71</f>
        <v>4138499</v>
      </c>
      <c r="S73" s="8">
        <f t="shared" si="11"/>
        <v>4138499</v>
      </c>
      <c r="T73" s="8">
        <f t="shared" si="11"/>
        <v>4138499</v>
      </c>
      <c r="U73" s="8">
        <f t="shared" si="11"/>
        <v>4138499</v>
      </c>
      <c r="V73" s="72">
        <f t="shared" si="7"/>
        <v>20692495</v>
      </c>
    </row>
    <row r="74" spans="3:23" ht="12.75" customHeight="1" x14ac:dyDescent="0.2">
      <c r="C74" s="44" t="s">
        <v>58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2">R73-SUM(R$10:R$54)</f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18685539.74083332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57</v>
      </c>
      <c r="F79" s="3"/>
      <c r="G79" s="2"/>
      <c r="J79" s="2"/>
      <c r="P79" s="2"/>
      <c r="Q79" s="68" t="s">
        <v>5</v>
      </c>
      <c r="R79" s="68" t="s">
        <v>6</v>
      </c>
      <c r="S79" s="68" t="s">
        <v>7</v>
      </c>
      <c r="T79" s="68" t="s">
        <v>8</v>
      </c>
      <c r="U79" s="68" t="s">
        <v>9</v>
      </c>
      <c r="V79" s="111" t="s">
        <v>0</v>
      </c>
    </row>
    <row r="80" spans="3:23" ht="12.75" customHeight="1" x14ac:dyDescent="0.2">
      <c r="C80" s="24"/>
      <c r="D80" s="24" t="s">
        <v>51</v>
      </c>
      <c r="E80" s="24"/>
      <c r="F80" s="24" t="s">
        <v>52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4138499</v>
      </c>
      <c r="R80" s="25">
        <f t="shared" si="13"/>
        <v>4138499</v>
      </c>
      <c r="S80" s="25">
        <f t="shared" si="13"/>
        <v>4138499</v>
      </c>
      <c r="T80" s="25">
        <f t="shared" si="13"/>
        <v>4138499</v>
      </c>
      <c r="U80" s="25">
        <f t="shared" si="13"/>
        <v>4138499</v>
      </c>
      <c r="V80" s="71">
        <f t="shared" ref="V80:V81" si="14">SUM(Q80:U80)</f>
        <v>20692495</v>
      </c>
    </row>
    <row r="81" spans="3:23" ht="12.75" customHeight="1" x14ac:dyDescent="0.2">
      <c r="D81" s="1" t="s">
        <v>47</v>
      </c>
      <c r="F81" s="1" t="s">
        <v>52</v>
      </c>
      <c r="G81" s="2"/>
      <c r="J81" s="2"/>
      <c r="P81" s="2"/>
      <c r="Q81" s="110">
        <f t="shared" si="13"/>
        <v>0</v>
      </c>
      <c r="R81" s="110">
        <f t="shared" si="13"/>
        <v>0</v>
      </c>
      <c r="S81" s="110">
        <f t="shared" si="13"/>
        <v>0</v>
      </c>
      <c r="T81" s="110">
        <f t="shared" si="13"/>
        <v>0</v>
      </c>
      <c r="U81" s="110">
        <f t="shared" si="13"/>
        <v>0</v>
      </c>
      <c r="V81" s="71">
        <f t="shared" si="14"/>
        <v>0</v>
      </c>
    </row>
    <row r="82" spans="3:23" ht="12.75" customHeight="1" x14ac:dyDescent="0.2">
      <c r="C82" s="21" t="s">
        <v>59</v>
      </c>
      <c r="D82" s="21"/>
      <c r="E82" s="100"/>
      <c r="F82" s="101"/>
      <c r="G82" s="2"/>
      <c r="H82" s="101"/>
      <c r="I82" s="103"/>
      <c r="J82" s="102"/>
      <c r="K82" s="100"/>
      <c r="L82" s="100"/>
      <c r="M82" s="100"/>
      <c r="N82" s="100"/>
      <c r="O82" s="100"/>
      <c r="P82" s="2"/>
      <c r="Q82" s="22">
        <f>SUM(Q80:Q81)</f>
        <v>4138499</v>
      </c>
      <c r="R82" s="22">
        <f t="shared" ref="R82:V82" si="15">SUM(R80:R81)</f>
        <v>4138499</v>
      </c>
      <c r="S82" s="22">
        <f t="shared" si="15"/>
        <v>4138499</v>
      </c>
      <c r="T82" s="22">
        <f t="shared" si="15"/>
        <v>4138499</v>
      </c>
      <c r="U82" s="22">
        <f t="shared" si="15"/>
        <v>4138499</v>
      </c>
      <c r="V82" s="22">
        <f t="shared" si="15"/>
        <v>20692495</v>
      </c>
    </row>
    <row r="83" spans="3:23" ht="12.75" customHeight="1" x14ac:dyDescent="0.2">
      <c r="C83" s="4"/>
      <c r="D83" s="1" t="s">
        <v>51</v>
      </c>
      <c r="F83" s="1" t="s">
        <v>48</v>
      </c>
      <c r="G83" s="2"/>
      <c r="H83" s="67"/>
      <c r="J83" s="2"/>
      <c r="P83" s="2"/>
      <c r="Q83" s="6">
        <f t="shared" ref="Q83:U84" si="16">SUMIFS(Q$10:Q$54,$D$10:$D$54,$D83,$F$10:$F$54,$F83)</f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1">
        <f t="shared" ref="V83:V84" si="17">SUM(Q83:U83)</f>
        <v>0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7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  <c r="V84" s="71">
        <f t="shared" si="17"/>
        <v>0</v>
      </c>
    </row>
    <row r="85" spans="3:23" ht="12.75" customHeight="1" x14ac:dyDescent="0.2">
      <c r="C85" s="21" t="s">
        <v>60</v>
      </c>
      <c r="D85" s="21"/>
      <c r="E85" s="100"/>
      <c r="F85" s="101"/>
      <c r="G85" s="2"/>
      <c r="H85" s="101"/>
      <c r="I85" s="103"/>
      <c r="J85" s="102"/>
      <c r="K85" s="100"/>
      <c r="L85" s="100"/>
      <c r="M85" s="100"/>
      <c r="N85" s="100"/>
      <c r="O85" s="100"/>
      <c r="P85" s="2"/>
      <c r="Q85" s="22">
        <f>SUM(Q83:Q84)</f>
        <v>0</v>
      </c>
      <c r="R85" s="22">
        <f t="shared" ref="R85:V85" si="18">SUM(R83:R84)</f>
        <v>0</v>
      </c>
      <c r="S85" s="22">
        <f t="shared" si="18"/>
        <v>0</v>
      </c>
      <c r="T85" s="22">
        <f t="shared" si="18"/>
        <v>0</v>
      </c>
      <c r="U85" s="22">
        <f t="shared" si="18"/>
        <v>0</v>
      </c>
      <c r="V85" s="22">
        <f t="shared" si="18"/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4138499</v>
      </c>
      <c r="R87" s="8">
        <f t="shared" ref="R87:U87" si="19">R82+R85</f>
        <v>4138499</v>
      </c>
      <c r="S87" s="8">
        <f t="shared" si="19"/>
        <v>4138499</v>
      </c>
      <c r="T87" s="8">
        <f t="shared" si="19"/>
        <v>4138499</v>
      </c>
      <c r="U87" s="8">
        <f t="shared" si="19"/>
        <v>4138499</v>
      </c>
      <c r="V87" s="72">
        <f t="shared" ref="V87" si="20">SUM(Q87:U87)</f>
        <v>20692495</v>
      </c>
    </row>
    <row r="88" spans="3:23" ht="12.75" customHeight="1" x14ac:dyDescent="0.2">
      <c r="C88" s="44" t="s">
        <v>58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1">R87-SUM(R$10:R$54)</f>
        <v>0</v>
      </c>
      <c r="S88" s="45">
        <f t="shared" si="21"/>
        <v>0</v>
      </c>
      <c r="T88" s="45">
        <f t="shared" si="21"/>
        <v>0</v>
      </c>
      <c r="U88" s="45">
        <f t="shared" si="21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3"/>
      <c r="D89" s="113"/>
      <c r="E89" s="113"/>
      <c r="F89" s="113"/>
      <c r="G89" s="2"/>
      <c r="H89" s="113"/>
      <c r="I89" s="113"/>
      <c r="J89" s="2"/>
      <c r="K89" s="113"/>
      <c r="L89" s="113"/>
      <c r="M89" s="113"/>
      <c r="N89" s="113"/>
      <c r="O89" s="113"/>
      <c r="P89" s="2"/>
      <c r="Q89" s="114"/>
      <c r="R89" s="114"/>
      <c r="S89" s="114"/>
      <c r="T89" s="114"/>
      <c r="U89" s="114"/>
      <c r="V89" s="114"/>
      <c r="W89" s="114"/>
    </row>
    <row r="90" spans="3:23" ht="12.75" customHeight="1" x14ac:dyDescent="0.2">
      <c r="C90" s="113"/>
      <c r="D90" s="113"/>
      <c r="E90" s="113"/>
      <c r="F90" s="113"/>
      <c r="G90" s="2"/>
      <c r="H90" s="113"/>
      <c r="I90" s="113"/>
      <c r="J90" s="2"/>
      <c r="K90" s="113"/>
      <c r="L90" s="113"/>
      <c r="M90" s="113"/>
      <c r="N90" s="113"/>
      <c r="O90" s="113"/>
      <c r="P90" s="2"/>
      <c r="Q90" s="114"/>
      <c r="R90" s="114"/>
      <c r="S90" s="114"/>
      <c r="T90" s="114"/>
      <c r="U90" s="114"/>
      <c r="V90" s="114"/>
      <c r="W90" s="114"/>
    </row>
    <row r="91" spans="3:23" ht="12.75" customHeight="1" x14ac:dyDescent="0.2">
      <c r="C91" s="113"/>
      <c r="D91" s="113"/>
      <c r="E91" s="113"/>
      <c r="F91" s="113"/>
      <c r="G91" s="2"/>
      <c r="H91" s="113"/>
      <c r="I91" s="113"/>
      <c r="J91" s="2"/>
      <c r="K91" s="113"/>
      <c r="L91" s="113"/>
      <c r="M91" s="113"/>
      <c r="N91" s="113"/>
      <c r="O91" s="113"/>
      <c r="P91" s="2"/>
      <c r="Q91" s="114"/>
      <c r="R91" s="114"/>
      <c r="S91" s="114"/>
      <c r="T91" s="114"/>
      <c r="U91" s="114"/>
      <c r="V91" s="114"/>
      <c r="W91" s="114"/>
    </row>
    <row r="92" spans="3:23" ht="12.75" customHeight="1" x14ac:dyDescent="0.2">
      <c r="C92" s="75" t="s">
        <v>61</v>
      </c>
      <c r="G92" s="2"/>
      <c r="J92" s="2"/>
      <c r="P92" s="2"/>
      <c r="Q92" s="68" t="s">
        <v>5</v>
      </c>
      <c r="R92" s="68" t="s">
        <v>6</v>
      </c>
      <c r="S92" s="68" t="s">
        <v>7</v>
      </c>
      <c r="T92" s="68" t="s">
        <v>8</v>
      </c>
      <c r="U92" s="68" t="s">
        <v>9</v>
      </c>
      <c r="V92" s="68" t="s">
        <v>0</v>
      </c>
    </row>
    <row r="93" spans="3:23" ht="12.75" customHeight="1" x14ac:dyDescent="0.2">
      <c r="C93" s="24" t="s">
        <v>10</v>
      </c>
      <c r="D93" s="24" t="s">
        <v>51</v>
      </c>
      <c r="E93" s="24"/>
      <c r="F93" s="24" t="s">
        <v>52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4283382.6451787828</v>
      </c>
      <c r="R93" s="34">
        <f t="shared" si="22"/>
        <v>4283382.6451787828</v>
      </c>
      <c r="S93" s="34">
        <f t="shared" si="22"/>
        <v>4283382.6451787828</v>
      </c>
      <c r="T93" s="34">
        <f t="shared" si="22"/>
        <v>4283382.6451787828</v>
      </c>
      <c r="U93" s="34">
        <f t="shared" si="22"/>
        <v>4283382.6451787828</v>
      </c>
      <c r="V93" s="70">
        <f>SUM(Q93:U93)</f>
        <v>21416913.225893915</v>
      </c>
    </row>
    <row r="94" spans="3:23" ht="12.75" customHeight="1" x14ac:dyDescent="0.2">
      <c r="C94" s="1" t="s">
        <v>12</v>
      </c>
      <c r="D94" s="1" t="s">
        <v>51</v>
      </c>
      <c r="F94" s="1" t="s">
        <v>52</v>
      </c>
      <c r="G94" s="2"/>
      <c r="H94" s="67"/>
      <c r="J94" s="2"/>
      <c r="P94" s="2"/>
      <c r="Q94" s="6">
        <f t="shared" si="22"/>
        <v>46057.889871950851</v>
      </c>
      <c r="R94" s="6">
        <f t="shared" si="22"/>
        <v>46057.889871950851</v>
      </c>
      <c r="S94" s="6">
        <f t="shared" si="22"/>
        <v>46057.889871950851</v>
      </c>
      <c r="T94" s="6">
        <f t="shared" si="22"/>
        <v>46057.889871950851</v>
      </c>
      <c r="U94" s="6">
        <f t="shared" si="22"/>
        <v>46057.889871950851</v>
      </c>
      <c r="V94" s="71">
        <f t="shared" ref="V94:V108" si="23">SUM(Q94:U94)</f>
        <v>230289.44935975425</v>
      </c>
    </row>
    <row r="95" spans="3:23" ht="12.75" customHeight="1" x14ac:dyDescent="0.2">
      <c r="C95" s="1" t="s">
        <v>13</v>
      </c>
      <c r="D95" s="1" t="s">
        <v>51</v>
      </c>
      <c r="F95" s="1" t="s">
        <v>52</v>
      </c>
      <c r="G95" s="2"/>
      <c r="H95" s="67"/>
      <c r="J95" s="2"/>
      <c r="P95" s="2"/>
      <c r="Q95" s="6">
        <f t="shared" si="22"/>
        <v>276347.33923170512</v>
      </c>
      <c r="R95" s="6">
        <f t="shared" si="22"/>
        <v>276347.33923170512</v>
      </c>
      <c r="S95" s="6">
        <f t="shared" si="22"/>
        <v>276347.33923170512</v>
      </c>
      <c r="T95" s="6">
        <f t="shared" si="22"/>
        <v>276347.33923170512</v>
      </c>
      <c r="U95" s="6">
        <f t="shared" si="22"/>
        <v>276347.33923170512</v>
      </c>
      <c r="V95" s="71">
        <f t="shared" si="23"/>
        <v>1381736.6961585255</v>
      </c>
    </row>
    <row r="96" spans="3:23" ht="12.75" customHeight="1" x14ac:dyDescent="0.2">
      <c r="C96" s="1" t="s">
        <v>10</v>
      </c>
      <c r="D96" s="1" t="s">
        <v>51</v>
      </c>
      <c r="F96" s="1" t="s">
        <v>48</v>
      </c>
      <c r="G96" s="2"/>
      <c r="H96" s="67"/>
      <c r="J96" s="2"/>
      <c r="P96" s="2"/>
      <c r="Q96" s="6">
        <f t="shared" si="22"/>
        <v>0</v>
      </c>
      <c r="R96" s="6">
        <f t="shared" si="22"/>
        <v>0</v>
      </c>
      <c r="S96" s="6">
        <f t="shared" si="22"/>
        <v>0</v>
      </c>
      <c r="T96" s="6">
        <f t="shared" si="22"/>
        <v>0</v>
      </c>
      <c r="U96" s="6">
        <f t="shared" si="22"/>
        <v>0</v>
      </c>
      <c r="V96" s="6">
        <f t="shared" si="23"/>
        <v>0</v>
      </c>
    </row>
    <row r="97" spans="3:23" ht="12.75" customHeight="1" x14ac:dyDescent="0.2">
      <c r="C97" s="1" t="s">
        <v>12</v>
      </c>
      <c r="D97" s="1" t="s">
        <v>51</v>
      </c>
      <c r="F97" s="1" t="s">
        <v>48</v>
      </c>
      <c r="G97" s="2"/>
      <c r="H97" s="67"/>
      <c r="J97" s="2"/>
      <c r="P97" s="2"/>
      <c r="Q97" s="6">
        <f t="shared" si="22"/>
        <v>0</v>
      </c>
      <c r="R97" s="6">
        <f t="shared" si="22"/>
        <v>0</v>
      </c>
      <c r="S97" s="6">
        <f t="shared" si="22"/>
        <v>0</v>
      </c>
      <c r="T97" s="6">
        <f t="shared" si="22"/>
        <v>0</v>
      </c>
      <c r="U97" s="6">
        <f t="shared" si="22"/>
        <v>0</v>
      </c>
      <c r="V97" s="6">
        <f t="shared" si="23"/>
        <v>0</v>
      </c>
    </row>
    <row r="98" spans="3:23" ht="12.75" customHeight="1" x14ac:dyDescent="0.2">
      <c r="C98" s="1" t="s">
        <v>13</v>
      </c>
      <c r="D98" s="1" t="s">
        <v>51</v>
      </c>
      <c r="F98" s="1" t="s">
        <v>48</v>
      </c>
      <c r="G98" s="2"/>
      <c r="H98" s="67"/>
      <c r="J98" s="2"/>
      <c r="P98" s="2"/>
      <c r="Q98" s="6">
        <f t="shared" si="22"/>
        <v>0</v>
      </c>
      <c r="R98" s="6">
        <f t="shared" si="22"/>
        <v>0</v>
      </c>
      <c r="S98" s="6">
        <f t="shared" si="22"/>
        <v>0</v>
      </c>
      <c r="T98" s="6">
        <f t="shared" si="22"/>
        <v>0</v>
      </c>
      <c r="U98" s="6">
        <f t="shared" si="22"/>
        <v>0</v>
      </c>
      <c r="V98" s="6">
        <f t="shared" si="23"/>
        <v>0</v>
      </c>
    </row>
    <row r="99" spans="3:23" ht="12.75" customHeight="1" x14ac:dyDescent="0.2">
      <c r="C99" s="21" t="s">
        <v>14</v>
      </c>
      <c r="D99" s="21" t="s">
        <v>51</v>
      </c>
      <c r="E99" s="100"/>
      <c r="F99" s="101"/>
      <c r="G99" s="102"/>
      <c r="H99" s="101"/>
      <c r="I99" s="103"/>
      <c r="J99" s="102"/>
      <c r="K99" s="100"/>
      <c r="L99" s="100"/>
      <c r="M99" s="100"/>
      <c r="N99" s="100"/>
      <c r="O99" s="100"/>
      <c r="P99" s="102"/>
      <c r="Q99" s="22">
        <f>SUM(Q93:Q98)</f>
        <v>4605787.8742824392</v>
      </c>
      <c r="R99" s="22">
        <f t="shared" ref="R99:U99" si="24">SUM(R93:R98)</f>
        <v>4605787.8742824392</v>
      </c>
      <c r="S99" s="22">
        <f t="shared" si="24"/>
        <v>4605787.8742824392</v>
      </c>
      <c r="T99" s="22">
        <f t="shared" si="24"/>
        <v>4605787.8742824392</v>
      </c>
      <c r="U99" s="22">
        <f t="shared" si="24"/>
        <v>4605787.8742824392</v>
      </c>
      <c r="V99" s="22">
        <f>SUM(V93:V98)</f>
        <v>23028939.371412195</v>
      </c>
    </row>
    <row r="100" spans="3:23" ht="12.75" customHeight="1" x14ac:dyDescent="0.2">
      <c r="C100" s="1" t="s">
        <v>10</v>
      </c>
      <c r="D100" s="1" t="s">
        <v>47</v>
      </c>
      <c r="F100" s="1" t="s">
        <v>52</v>
      </c>
      <c r="G100" s="2"/>
      <c r="H100" s="67"/>
      <c r="J100" s="2"/>
      <c r="P100" s="2"/>
      <c r="Q100" s="115">
        <f t="shared" ref="Q100:U105" si="25">Q65*business_case_dollars</f>
        <v>0</v>
      </c>
      <c r="R100" s="115">
        <f t="shared" si="25"/>
        <v>0</v>
      </c>
      <c r="S100" s="115">
        <f t="shared" si="25"/>
        <v>0</v>
      </c>
      <c r="T100" s="115">
        <f t="shared" si="25"/>
        <v>0</v>
      </c>
      <c r="U100" s="115">
        <f t="shared" si="25"/>
        <v>0</v>
      </c>
      <c r="V100" s="71">
        <f>SUM(Q100:U100)</f>
        <v>0</v>
      </c>
    </row>
    <row r="101" spans="3:23" ht="12.75" customHeight="1" x14ac:dyDescent="0.2">
      <c r="C101" s="1" t="s">
        <v>12</v>
      </c>
      <c r="D101" s="1" t="s">
        <v>47</v>
      </c>
      <c r="F101" s="1" t="s">
        <v>52</v>
      </c>
      <c r="G101" s="2"/>
      <c r="H101" s="67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1">
        <f t="shared" ref="V101:V105" si="26">SUM(Q101:U101)</f>
        <v>0</v>
      </c>
    </row>
    <row r="102" spans="3:23" ht="12.75" customHeight="1" x14ac:dyDescent="0.2">
      <c r="C102" s="1" t="s">
        <v>13</v>
      </c>
      <c r="D102" s="1" t="s">
        <v>47</v>
      </c>
      <c r="F102" s="1" t="s">
        <v>52</v>
      </c>
      <c r="G102" s="2"/>
      <c r="H102" s="67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1">
        <f t="shared" si="26"/>
        <v>0</v>
      </c>
    </row>
    <row r="103" spans="3:23" ht="12.75" customHeight="1" x14ac:dyDescent="0.2">
      <c r="C103" s="1" t="s">
        <v>10</v>
      </c>
      <c r="D103" s="1" t="s">
        <v>47</v>
      </c>
      <c r="F103" s="1" t="s">
        <v>48</v>
      </c>
      <c r="G103" s="2"/>
      <c r="H103" s="67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0</v>
      </c>
      <c r="T103" s="6">
        <f t="shared" si="25"/>
        <v>0</v>
      </c>
      <c r="U103" s="6">
        <f t="shared" si="25"/>
        <v>0</v>
      </c>
      <c r="V103" s="6">
        <f t="shared" si="26"/>
        <v>0</v>
      </c>
    </row>
    <row r="104" spans="3:23" ht="12.75" customHeight="1" x14ac:dyDescent="0.2">
      <c r="C104" s="1" t="s">
        <v>12</v>
      </c>
      <c r="D104" s="1" t="s">
        <v>47</v>
      </c>
      <c r="F104" s="1" t="s">
        <v>48</v>
      </c>
      <c r="G104" s="2"/>
      <c r="H104" s="67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13</v>
      </c>
      <c r="D105" s="1" t="s">
        <v>47</v>
      </c>
      <c r="F105" s="1" t="s">
        <v>48</v>
      </c>
      <c r="G105" s="2"/>
      <c r="H105" s="67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16</v>
      </c>
      <c r="D106" s="21" t="s">
        <v>47</v>
      </c>
      <c r="E106" s="100"/>
      <c r="F106" s="101"/>
      <c r="G106" s="102"/>
      <c r="H106" s="101"/>
      <c r="I106" s="103"/>
      <c r="J106" s="102"/>
      <c r="K106" s="100"/>
      <c r="L106" s="100"/>
      <c r="M106" s="100"/>
      <c r="N106" s="100"/>
      <c r="O106" s="100"/>
      <c r="P106" s="102"/>
      <c r="Q106" s="22">
        <f>SUM(Q100:Q105)</f>
        <v>0</v>
      </c>
      <c r="R106" s="22">
        <f t="shared" ref="R106:V106" si="27">SUM(R100:R105)</f>
        <v>0</v>
      </c>
      <c r="S106" s="22">
        <f t="shared" si="27"/>
        <v>0</v>
      </c>
      <c r="T106" s="22">
        <f t="shared" si="27"/>
        <v>0</v>
      </c>
      <c r="U106" s="22">
        <f t="shared" si="27"/>
        <v>0</v>
      </c>
      <c r="V106" s="22">
        <f t="shared" si="27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62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4605787.8742824392</v>
      </c>
      <c r="R108" s="8">
        <f t="shared" ref="R108:U108" si="28">R99+R106</f>
        <v>4605787.8742824392</v>
      </c>
      <c r="S108" s="8">
        <f t="shared" si="28"/>
        <v>4605787.8742824392</v>
      </c>
      <c r="T108" s="8">
        <f t="shared" si="28"/>
        <v>4605787.8742824392</v>
      </c>
      <c r="U108" s="8">
        <f t="shared" si="28"/>
        <v>4605787.8742824392</v>
      </c>
      <c r="V108" s="72">
        <f t="shared" si="23"/>
        <v>23028939.371412195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20795373.4826933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57</v>
      </c>
      <c r="F113" s="3"/>
      <c r="G113" s="2"/>
      <c r="J113" s="2"/>
      <c r="P113" s="2"/>
      <c r="Q113" s="68" t="s">
        <v>5</v>
      </c>
      <c r="R113" s="68" t="s">
        <v>6</v>
      </c>
      <c r="S113" s="68" t="s">
        <v>7</v>
      </c>
      <c r="T113" s="68" t="s">
        <v>8</v>
      </c>
      <c r="U113" s="68" t="s">
        <v>9</v>
      </c>
      <c r="V113" s="111" t="s">
        <v>0</v>
      </c>
    </row>
    <row r="114" spans="3:23" x14ac:dyDescent="0.2">
      <c r="C114" s="24"/>
      <c r="D114" s="24" t="s">
        <v>51</v>
      </c>
      <c r="E114" s="24"/>
      <c r="F114" s="24" t="s">
        <v>52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4605787.8742824383</v>
      </c>
      <c r="R114" s="25">
        <f t="shared" si="29"/>
        <v>4605787.8742824383</v>
      </c>
      <c r="S114" s="25">
        <f t="shared" si="29"/>
        <v>4605787.8742824383</v>
      </c>
      <c r="T114" s="25">
        <f t="shared" si="29"/>
        <v>4605787.8742824383</v>
      </c>
      <c r="U114" s="25">
        <f t="shared" si="29"/>
        <v>4605787.8742824383</v>
      </c>
      <c r="V114" s="71">
        <f t="shared" ref="V114:V115" si="30">SUM(Q114:U114)</f>
        <v>23028939.371412192</v>
      </c>
    </row>
    <row r="115" spans="3:23" x14ac:dyDescent="0.2">
      <c r="D115" s="1" t="s">
        <v>47</v>
      </c>
      <c r="F115" s="1" t="s">
        <v>52</v>
      </c>
      <c r="G115" s="2"/>
      <c r="J115" s="2"/>
      <c r="P115" s="2"/>
      <c r="Q115" s="110">
        <f t="shared" si="29"/>
        <v>0</v>
      </c>
      <c r="R115" s="110">
        <f t="shared" si="29"/>
        <v>0</v>
      </c>
      <c r="S115" s="110">
        <f t="shared" si="29"/>
        <v>0</v>
      </c>
      <c r="T115" s="110">
        <f t="shared" si="29"/>
        <v>0</v>
      </c>
      <c r="U115" s="110">
        <f t="shared" si="29"/>
        <v>0</v>
      </c>
      <c r="V115" s="71">
        <f t="shared" si="30"/>
        <v>0</v>
      </c>
    </row>
    <row r="116" spans="3:23" x14ac:dyDescent="0.2">
      <c r="C116" s="21" t="s">
        <v>59</v>
      </c>
      <c r="D116" s="21"/>
      <c r="E116" s="100"/>
      <c r="F116" s="101"/>
      <c r="G116" s="2"/>
      <c r="H116" s="101"/>
      <c r="I116" s="103"/>
      <c r="J116" s="102"/>
      <c r="K116" s="100"/>
      <c r="L116" s="100"/>
      <c r="M116" s="100"/>
      <c r="N116" s="100"/>
      <c r="O116" s="100"/>
      <c r="P116" s="2"/>
      <c r="Q116" s="22">
        <f>SUM(Q114:Q115)</f>
        <v>4605787.8742824383</v>
      </c>
      <c r="R116" s="22">
        <f t="shared" ref="R116:V116" si="31">SUM(R114:R115)</f>
        <v>4605787.8742824383</v>
      </c>
      <c r="S116" s="22">
        <f t="shared" si="31"/>
        <v>4605787.8742824383</v>
      </c>
      <c r="T116" s="22">
        <f t="shared" si="31"/>
        <v>4605787.8742824383</v>
      </c>
      <c r="U116" s="22">
        <f t="shared" si="31"/>
        <v>4605787.8742824383</v>
      </c>
      <c r="V116" s="22">
        <f t="shared" si="31"/>
        <v>23028939.371412192</v>
      </c>
    </row>
    <row r="117" spans="3:23" x14ac:dyDescent="0.2">
      <c r="C117" s="4"/>
      <c r="D117" s="1" t="s">
        <v>51</v>
      </c>
      <c r="F117" s="1" t="s">
        <v>48</v>
      </c>
      <c r="G117" s="2"/>
      <c r="H117" s="67"/>
      <c r="J117" s="2"/>
      <c r="P117" s="2"/>
      <c r="Q117" s="6">
        <f t="shared" ref="Q117:U118" si="32">Q83*business_case_dollars</f>
        <v>0</v>
      </c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71">
        <f t="shared" ref="V117:V118" si="33">SUM(Q117:U117)</f>
        <v>0</v>
      </c>
    </row>
    <row r="118" spans="3:23" x14ac:dyDescent="0.2">
      <c r="C118" s="4"/>
      <c r="D118" s="1" t="s">
        <v>47</v>
      </c>
      <c r="F118" s="1" t="s">
        <v>48</v>
      </c>
      <c r="G118" s="2"/>
      <c r="H118" s="67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71">
        <f t="shared" si="33"/>
        <v>0</v>
      </c>
    </row>
    <row r="119" spans="3:23" x14ac:dyDescent="0.2">
      <c r="C119" s="21" t="s">
        <v>60</v>
      </c>
      <c r="D119" s="21"/>
      <c r="E119" s="100"/>
      <c r="F119" s="101"/>
      <c r="G119" s="2"/>
      <c r="H119" s="101"/>
      <c r="I119" s="103"/>
      <c r="J119" s="102"/>
      <c r="K119" s="100"/>
      <c r="L119" s="100"/>
      <c r="M119" s="100"/>
      <c r="N119" s="100"/>
      <c r="O119" s="100"/>
      <c r="P119" s="2"/>
      <c r="Q119" s="22">
        <f>SUM(Q117:Q118)</f>
        <v>0</v>
      </c>
      <c r="R119" s="22">
        <f t="shared" ref="R119:V119" si="34">SUM(R117:R118)</f>
        <v>0</v>
      </c>
      <c r="S119" s="22">
        <f t="shared" si="34"/>
        <v>0</v>
      </c>
      <c r="T119" s="22">
        <f t="shared" si="34"/>
        <v>0</v>
      </c>
      <c r="U119" s="22">
        <f t="shared" si="34"/>
        <v>0</v>
      </c>
      <c r="V119" s="22">
        <f t="shared" si="34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4605787.8742824383</v>
      </c>
      <c r="R121" s="8">
        <f t="shared" ref="R121:U121" si="35">R116+R119</f>
        <v>4605787.8742824383</v>
      </c>
      <c r="S121" s="8">
        <f t="shared" si="35"/>
        <v>4605787.8742824383</v>
      </c>
      <c r="T121" s="8">
        <f t="shared" si="35"/>
        <v>4605787.8742824383</v>
      </c>
      <c r="U121" s="8">
        <f t="shared" si="35"/>
        <v>4605787.8742824383</v>
      </c>
      <c r="V121" s="72">
        <f t="shared" ref="V121" si="36">SUM(Q121:U121)</f>
        <v>23028939.371412192</v>
      </c>
    </row>
    <row r="122" spans="3:23" x14ac:dyDescent="0.2">
      <c r="C122" s="44" t="s">
        <v>58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10" priority="8">
      <formula>$E10="Contracts"</formula>
    </cfRule>
    <cfRule type="expression" dxfId="9" priority="9">
      <formula>$E10="Materials"</formula>
    </cfRule>
    <cfRule type="expression" dxfId="8" priority="10">
      <formula>$E10="Labour"</formula>
    </cfRule>
  </conditionalFormatting>
  <conditionalFormatting sqref="Q74:V74">
    <cfRule type="expression" dxfId="7" priority="5">
      <formula>ABS(Q74)&gt;0.001</formula>
    </cfRule>
  </conditionalFormatting>
  <conditionalFormatting sqref="Q88:V91">
    <cfRule type="expression" dxfId="6" priority="3">
      <formula>ABS(Q88)&gt;0.001</formula>
    </cfRule>
  </conditionalFormatting>
  <conditionalFormatting sqref="Q109:V109">
    <cfRule type="expression" dxfId="5" priority="6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1">
      <formula>ABS(W74)&gt;0.001</formula>
    </cfRule>
  </conditionalFormatting>
  <conditionalFormatting sqref="W88:W91">
    <cfRule type="expression" dxfId="2" priority="4">
      <formula>ABS(W88)&gt;0.001</formula>
    </cfRule>
  </conditionalFormatting>
  <conditionalFormatting sqref="W109">
    <cfRule type="expression" dxfId="1" priority="7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7C04A75C-16F3-4577-AB0D-FF1D7AAEA452}">
      <formula1>"Recurrent, Non recurrent"</formula1>
    </dataValidation>
    <dataValidation type="list" allowBlank="1" showInputMessage="1" showErrorMessage="1" sqref="D10:D54" xr:uid="{B4BB7A30-780D-47D8-8532-8E1A7FA76F93}">
      <formula1>"Capex, Opex"</formula1>
    </dataValidation>
    <dataValidation type="list" allowBlank="1" showInputMessage="1" showErrorMessage="1" sqref="E10:E54" xr:uid="{BA81E5F6-EBA7-4AB0-931C-249EDCCC8D08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CitiPower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2025-01-21T03:35:05Z</dcterms:created>
  <dcterms:modified xsi:type="dcterms:W3CDTF">2025-01-21T05:00:52Z</dcterms:modified>
  <cp:category/>
  <cp:contentStatus/>
</cp:coreProperties>
</file>