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A90E6A9B-FE60-4417-9260-7F33F5C8DEF5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1" r:id="rId1"/>
    <sheet name="CitiPower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'CitiPower summary'!$A$1:$J$38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3'!$S$8:$W$8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82" l="1"/>
  <c r="H22" i="82"/>
  <c r="I22" i="82"/>
  <c r="J22" i="82"/>
  <c r="G23" i="82"/>
  <c r="H23" i="82"/>
  <c r="I23" i="82"/>
  <c r="I25" i="82" s="1"/>
  <c r="J23" i="82"/>
  <c r="F23" i="82"/>
  <c r="F22" i="82"/>
  <c r="G11" i="82"/>
  <c r="H11" i="82"/>
  <c r="I11" i="82"/>
  <c r="J11" i="82"/>
  <c r="G12" i="82"/>
  <c r="H12" i="82"/>
  <c r="I12" i="82"/>
  <c r="J12" i="82"/>
  <c r="F12" i="82"/>
  <c r="F11" i="82"/>
  <c r="C156" i="79"/>
  <c r="C156" i="90"/>
  <c r="C156" i="89"/>
  <c r="D6" i="91" a="1"/>
  <c r="D6" i="91" s="1"/>
  <c r="C5" i="91" a="1"/>
  <c r="C5" i="91" s="1"/>
  <c r="W89" i="89"/>
  <c r="V89" i="89"/>
  <c r="U89" i="89"/>
  <c r="T89" i="89"/>
  <c r="S89" i="89"/>
  <c r="W88" i="89"/>
  <c r="V88" i="89"/>
  <c r="U88" i="89"/>
  <c r="T88" i="89"/>
  <c r="S88" i="89"/>
  <c r="W87" i="89"/>
  <c r="V87" i="89"/>
  <c r="U87" i="89"/>
  <c r="T87" i="89"/>
  <c r="S87" i="89"/>
  <c r="W86" i="89"/>
  <c r="V86" i="89"/>
  <c r="U86" i="89"/>
  <c r="T86" i="89"/>
  <c r="S86" i="89"/>
  <c r="W85" i="89"/>
  <c r="V85" i="89"/>
  <c r="U85" i="89"/>
  <c r="T85" i="89"/>
  <c r="S85" i="89"/>
  <c r="W84" i="89"/>
  <c r="V84" i="89"/>
  <c r="U84" i="89"/>
  <c r="T84" i="89"/>
  <c r="S84" i="89"/>
  <c r="W83" i="89"/>
  <c r="V83" i="89"/>
  <c r="U83" i="89"/>
  <c r="T83" i="89"/>
  <c r="S83" i="89"/>
  <c r="W82" i="89"/>
  <c r="V82" i="89"/>
  <c r="U82" i="89"/>
  <c r="T82" i="89"/>
  <c r="S82" i="89"/>
  <c r="W81" i="89"/>
  <c r="V81" i="89"/>
  <c r="U81" i="89"/>
  <c r="T81" i="89"/>
  <c r="S81" i="89"/>
  <c r="W80" i="89"/>
  <c r="V80" i="89"/>
  <c r="U80" i="89"/>
  <c r="T80" i="89"/>
  <c r="S80" i="89"/>
  <c r="W79" i="89"/>
  <c r="V79" i="89"/>
  <c r="U79" i="89"/>
  <c r="T79" i="89"/>
  <c r="S79" i="89"/>
  <c r="W78" i="89"/>
  <c r="V78" i="89"/>
  <c r="U78" i="89"/>
  <c r="T78" i="89"/>
  <c r="S78" i="89"/>
  <c r="W77" i="89"/>
  <c r="V77" i="89"/>
  <c r="U77" i="89"/>
  <c r="T77" i="89"/>
  <c r="S77" i="89"/>
  <c r="W76" i="89"/>
  <c r="V76" i="89"/>
  <c r="U76" i="89"/>
  <c r="T76" i="89"/>
  <c r="S76" i="89"/>
  <c r="W75" i="89"/>
  <c r="V75" i="89"/>
  <c r="U75" i="89"/>
  <c r="T75" i="89"/>
  <c r="S75" i="89"/>
  <c r="W74" i="89"/>
  <c r="V74" i="89"/>
  <c r="U74" i="89"/>
  <c r="T74" i="89"/>
  <c r="S74" i="89"/>
  <c r="W73" i="89"/>
  <c r="V73" i="89"/>
  <c r="U73" i="89"/>
  <c r="T73" i="89"/>
  <c r="S73" i="89"/>
  <c r="W72" i="89"/>
  <c r="V72" i="89"/>
  <c r="U72" i="89"/>
  <c r="T72" i="89"/>
  <c r="S72" i="89"/>
  <c r="W71" i="89"/>
  <c r="V71" i="89"/>
  <c r="U71" i="89"/>
  <c r="T71" i="89"/>
  <c r="S71" i="89"/>
  <c r="W70" i="89"/>
  <c r="V70" i="89"/>
  <c r="U70" i="89"/>
  <c r="T70" i="89"/>
  <c r="S70" i="89"/>
  <c r="W69" i="89"/>
  <c r="V69" i="89"/>
  <c r="U69" i="89"/>
  <c r="T69" i="89"/>
  <c r="S69" i="89"/>
  <c r="W68" i="89"/>
  <c r="V68" i="89"/>
  <c r="U68" i="89"/>
  <c r="T68" i="89"/>
  <c r="S68" i="89"/>
  <c r="W67" i="89"/>
  <c r="V67" i="89"/>
  <c r="U67" i="89"/>
  <c r="T67" i="89"/>
  <c r="S67" i="89"/>
  <c r="W66" i="89"/>
  <c r="V66" i="89"/>
  <c r="U66" i="89"/>
  <c r="T66" i="89"/>
  <c r="S66" i="89"/>
  <c r="W65" i="89"/>
  <c r="V65" i="89"/>
  <c r="U65" i="89"/>
  <c r="T65" i="89"/>
  <c r="S65" i="89"/>
  <c r="W64" i="89"/>
  <c r="V64" i="89"/>
  <c r="U64" i="89"/>
  <c r="T64" i="89"/>
  <c r="S64" i="89"/>
  <c r="W63" i="89"/>
  <c r="V63" i="89"/>
  <c r="U63" i="89"/>
  <c r="T63" i="89"/>
  <c r="S63" i="89"/>
  <c r="W62" i="89"/>
  <c r="V62" i="89"/>
  <c r="U62" i="89"/>
  <c r="T62" i="89"/>
  <c r="S62" i="89"/>
  <c r="W61" i="89"/>
  <c r="V61" i="89"/>
  <c r="U61" i="89"/>
  <c r="T61" i="89"/>
  <c r="S61" i="89"/>
  <c r="W60" i="89"/>
  <c r="V60" i="89"/>
  <c r="U60" i="89"/>
  <c r="T60" i="89"/>
  <c r="S60" i="89"/>
  <c r="W59" i="89"/>
  <c r="V59" i="89"/>
  <c r="U59" i="89"/>
  <c r="T59" i="89"/>
  <c r="S59" i="89"/>
  <c r="W58" i="89"/>
  <c r="V58" i="89"/>
  <c r="U58" i="89"/>
  <c r="T58" i="89"/>
  <c r="S58" i="89"/>
  <c r="W57" i="89"/>
  <c r="V57" i="89"/>
  <c r="U57" i="89"/>
  <c r="T57" i="89"/>
  <c r="S57" i="89"/>
  <c r="W56" i="89"/>
  <c r="V56" i="89"/>
  <c r="U56" i="89"/>
  <c r="T56" i="89"/>
  <c r="S56" i="89"/>
  <c r="W55" i="89"/>
  <c r="V55" i="89"/>
  <c r="U55" i="89"/>
  <c r="T55" i="89"/>
  <c r="S55" i="89"/>
  <c r="W54" i="89"/>
  <c r="V54" i="89"/>
  <c r="U54" i="89"/>
  <c r="T54" i="89"/>
  <c r="S54" i="89"/>
  <c r="W53" i="89"/>
  <c r="V53" i="89"/>
  <c r="U53" i="89"/>
  <c r="T53" i="89"/>
  <c r="S53" i="89"/>
  <c r="W52" i="89"/>
  <c r="V52" i="89"/>
  <c r="U52" i="89"/>
  <c r="T52" i="89"/>
  <c r="S52" i="89"/>
  <c r="W51" i="89"/>
  <c r="V51" i="89"/>
  <c r="U51" i="89"/>
  <c r="T51" i="89"/>
  <c r="S51" i="89"/>
  <c r="W50" i="89"/>
  <c r="V50" i="89"/>
  <c r="U50" i="89"/>
  <c r="T50" i="89"/>
  <c r="S50" i="89"/>
  <c r="W49" i="89"/>
  <c r="V49" i="89"/>
  <c r="U49" i="89"/>
  <c r="T49" i="89"/>
  <c r="S49" i="89"/>
  <c r="W48" i="89"/>
  <c r="V48" i="89"/>
  <c r="U48" i="89"/>
  <c r="T48" i="89"/>
  <c r="S48" i="89"/>
  <c r="W47" i="89"/>
  <c r="V47" i="89"/>
  <c r="U47" i="89"/>
  <c r="T47" i="89"/>
  <c r="S47" i="89"/>
  <c r="W46" i="89"/>
  <c r="V46" i="89"/>
  <c r="U46" i="89"/>
  <c r="T46" i="89"/>
  <c r="S46" i="89"/>
  <c r="W45" i="89"/>
  <c r="V45" i="89"/>
  <c r="U45" i="89"/>
  <c r="T45" i="89"/>
  <c r="S45" i="89"/>
  <c r="W44" i="89"/>
  <c r="V44" i="89"/>
  <c r="U44" i="89"/>
  <c r="T44" i="89"/>
  <c r="S44" i="89"/>
  <c r="W43" i="89"/>
  <c r="V43" i="89"/>
  <c r="U43" i="89"/>
  <c r="T43" i="89"/>
  <c r="S43" i="89"/>
  <c r="W42" i="89"/>
  <c r="V42" i="89"/>
  <c r="U42" i="89"/>
  <c r="T42" i="89"/>
  <c r="S42" i="89"/>
  <c r="W41" i="89"/>
  <c r="V41" i="89"/>
  <c r="U41" i="89"/>
  <c r="T41" i="89"/>
  <c r="S41" i="89"/>
  <c r="W40" i="89"/>
  <c r="V40" i="89"/>
  <c r="U40" i="89"/>
  <c r="T40" i="89"/>
  <c r="S40" i="89"/>
  <c r="W38" i="89"/>
  <c r="V38" i="89"/>
  <c r="U38" i="89"/>
  <c r="T38" i="89"/>
  <c r="S38" i="89"/>
  <c r="W37" i="89"/>
  <c r="V37" i="89"/>
  <c r="U37" i="89"/>
  <c r="T37" i="89"/>
  <c r="S37" i="89"/>
  <c r="W36" i="89"/>
  <c r="V36" i="89"/>
  <c r="U36" i="89"/>
  <c r="T36" i="89"/>
  <c r="S36" i="89"/>
  <c r="W35" i="89"/>
  <c r="V35" i="89"/>
  <c r="U35" i="89"/>
  <c r="T35" i="89"/>
  <c r="S35" i="89"/>
  <c r="W34" i="89"/>
  <c r="V34" i="89"/>
  <c r="U34" i="89"/>
  <c r="T34" i="89"/>
  <c r="S34" i="89"/>
  <c r="W33" i="89"/>
  <c r="V33" i="89"/>
  <c r="U33" i="89"/>
  <c r="T33" i="89"/>
  <c r="S33" i="89"/>
  <c r="W27" i="89"/>
  <c r="V27" i="89"/>
  <c r="U27" i="89"/>
  <c r="T27" i="89"/>
  <c r="S27" i="89"/>
  <c r="W26" i="89"/>
  <c r="V26" i="89"/>
  <c r="U26" i="89"/>
  <c r="T26" i="89"/>
  <c r="S26" i="89"/>
  <c r="W25" i="89"/>
  <c r="V25" i="89"/>
  <c r="U25" i="89"/>
  <c r="T25" i="89"/>
  <c r="S25" i="89"/>
  <c r="W22" i="89"/>
  <c r="V22" i="89"/>
  <c r="U22" i="89"/>
  <c r="T22" i="89"/>
  <c r="S22" i="89"/>
  <c r="W19" i="89"/>
  <c r="V19" i="89"/>
  <c r="U19" i="89"/>
  <c r="T19" i="89"/>
  <c r="S19" i="89"/>
  <c r="W18" i="89"/>
  <c r="V18" i="89"/>
  <c r="U18" i="89"/>
  <c r="T18" i="89"/>
  <c r="S18" i="89"/>
  <c r="W17" i="89"/>
  <c r="V17" i="89"/>
  <c r="U17" i="89"/>
  <c r="T17" i="89"/>
  <c r="S17" i="89"/>
  <c r="W15" i="89"/>
  <c r="V15" i="89"/>
  <c r="U15" i="89"/>
  <c r="T15" i="89"/>
  <c r="S15" i="89"/>
  <c r="W14" i="89"/>
  <c r="V14" i="89"/>
  <c r="U14" i="89"/>
  <c r="T14" i="89"/>
  <c r="S14" i="89"/>
  <c r="W12" i="89"/>
  <c r="V12" i="89"/>
  <c r="U12" i="89"/>
  <c r="T12" i="89"/>
  <c r="S12" i="89"/>
  <c r="W10" i="89"/>
  <c r="V10" i="89"/>
  <c r="U10" i="89"/>
  <c r="T10" i="89"/>
  <c r="S10" i="89"/>
  <c r="H25" i="82" l="1"/>
  <c r="K24" i="82"/>
  <c r="J25" i="82"/>
  <c r="G25" i="82"/>
  <c r="F25" i="82"/>
  <c r="J14" i="82"/>
  <c r="I14" i="82"/>
  <c r="H14" i="82"/>
  <c r="G14" i="82"/>
  <c r="F14" i="82"/>
  <c r="T23" i="90"/>
  <c r="R18" i="79"/>
  <c r="Q18" i="79"/>
  <c r="U23" i="90"/>
  <c r="U77" i="79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U77" i="90"/>
  <c r="T77" i="90"/>
  <c r="S77" i="90"/>
  <c r="R77" i="90"/>
  <c r="Q77" i="90"/>
  <c r="I77" i="90"/>
  <c r="H77" i="90"/>
  <c r="U76" i="90"/>
  <c r="T76" i="90"/>
  <c r="S76" i="90"/>
  <c r="R76" i="90"/>
  <c r="Q76" i="90"/>
  <c r="I76" i="90"/>
  <c r="H76" i="90"/>
  <c r="U75" i="90"/>
  <c r="T75" i="90"/>
  <c r="S75" i="90"/>
  <c r="R75" i="90"/>
  <c r="Q75" i="90"/>
  <c r="I75" i="90"/>
  <c r="H75" i="90"/>
  <c r="U74" i="90"/>
  <c r="T74" i="90"/>
  <c r="S74" i="90"/>
  <c r="R74" i="90"/>
  <c r="Q74" i="90"/>
  <c r="I74" i="90"/>
  <c r="H74" i="90"/>
  <c r="U73" i="90"/>
  <c r="T73" i="90"/>
  <c r="S73" i="90"/>
  <c r="R73" i="90"/>
  <c r="Q73" i="90"/>
  <c r="I73" i="90"/>
  <c r="H73" i="90"/>
  <c r="U72" i="90"/>
  <c r="T72" i="90"/>
  <c r="S72" i="90"/>
  <c r="R72" i="90"/>
  <c r="Q72" i="90"/>
  <c r="I72" i="90"/>
  <c r="H72" i="90"/>
  <c r="U71" i="90"/>
  <c r="T71" i="90"/>
  <c r="S71" i="90"/>
  <c r="R71" i="90"/>
  <c r="Q71" i="90"/>
  <c r="I71" i="90"/>
  <c r="H71" i="90"/>
  <c r="U70" i="90"/>
  <c r="T70" i="90"/>
  <c r="S70" i="90"/>
  <c r="R70" i="90"/>
  <c r="Q70" i="90"/>
  <c r="I70" i="90"/>
  <c r="H70" i="90"/>
  <c r="U69" i="90"/>
  <c r="T69" i="90"/>
  <c r="S69" i="90"/>
  <c r="R69" i="90"/>
  <c r="Q69" i="90"/>
  <c r="I69" i="90"/>
  <c r="H69" i="90"/>
  <c r="U68" i="90"/>
  <c r="T68" i="90"/>
  <c r="S68" i="90"/>
  <c r="R68" i="90"/>
  <c r="Q68" i="90"/>
  <c r="I68" i="90"/>
  <c r="H68" i="90"/>
  <c r="U67" i="90"/>
  <c r="T67" i="90"/>
  <c r="S67" i="90"/>
  <c r="R67" i="90"/>
  <c r="Q67" i="90"/>
  <c r="I67" i="90"/>
  <c r="H67" i="90"/>
  <c r="K77" i="89"/>
  <c r="J77" i="89"/>
  <c r="K76" i="89"/>
  <c r="J76" i="89"/>
  <c r="K75" i="89"/>
  <c r="J75" i="89"/>
  <c r="K74" i="89"/>
  <c r="J74" i="89"/>
  <c r="K73" i="89"/>
  <c r="J73" i="89"/>
  <c r="K72" i="89"/>
  <c r="J72" i="89"/>
  <c r="K71" i="89"/>
  <c r="J71" i="89"/>
  <c r="K70" i="89"/>
  <c r="J70" i="89"/>
  <c r="K69" i="89"/>
  <c r="J69" i="89"/>
  <c r="K68" i="89"/>
  <c r="J68" i="89"/>
  <c r="K67" i="89"/>
  <c r="J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U29" i="79"/>
  <c r="T29" i="79"/>
  <c r="S29" i="79"/>
  <c r="R29" i="79"/>
  <c r="Q29" i="79"/>
  <c r="I29" i="79"/>
  <c r="H29" i="79"/>
  <c r="U28" i="79"/>
  <c r="T28" i="79"/>
  <c r="S28" i="79"/>
  <c r="R28" i="79"/>
  <c r="Q28" i="79"/>
  <c r="I28" i="79"/>
  <c r="H28" i="79"/>
  <c r="I27" i="79"/>
  <c r="U26" i="79"/>
  <c r="T26" i="79"/>
  <c r="R26" i="79"/>
  <c r="Q26" i="79"/>
  <c r="I26" i="79"/>
  <c r="H26" i="79"/>
  <c r="S26" i="79" s="1"/>
  <c r="U25" i="79"/>
  <c r="T25" i="79"/>
  <c r="S25" i="79"/>
  <c r="R25" i="79"/>
  <c r="Q25" i="79"/>
  <c r="I25" i="79"/>
  <c r="H25" i="79"/>
  <c r="I24" i="79"/>
  <c r="H24" i="79"/>
  <c r="U24" i="79" s="1"/>
  <c r="I23" i="79"/>
  <c r="R22" i="79"/>
  <c r="I22" i="79"/>
  <c r="H22" i="79"/>
  <c r="U22" i="79" s="1"/>
  <c r="I21" i="79"/>
  <c r="I20" i="79"/>
  <c r="I19" i="79"/>
  <c r="H19" i="79"/>
  <c r="R19" i="79" s="1"/>
  <c r="U18" i="79"/>
  <c r="T18" i="79"/>
  <c r="S18" i="79"/>
  <c r="I18" i="79"/>
  <c r="H18" i="79"/>
  <c r="U17" i="79"/>
  <c r="T17" i="79"/>
  <c r="S17" i="79"/>
  <c r="R17" i="79"/>
  <c r="Q17" i="79"/>
  <c r="I17" i="79"/>
  <c r="H17" i="79"/>
  <c r="I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I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U30" i="90"/>
  <c r="T30" i="90"/>
  <c r="S30" i="90"/>
  <c r="R30" i="90"/>
  <c r="Q30" i="90"/>
  <c r="I30" i="90"/>
  <c r="H30" i="90"/>
  <c r="I29" i="90"/>
  <c r="H29" i="90"/>
  <c r="Q29" i="90" s="1"/>
  <c r="I28" i="90"/>
  <c r="I27" i="90"/>
  <c r="I26" i="90"/>
  <c r="I25" i="90"/>
  <c r="U24" i="90"/>
  <c r="T24" i="90"/>
  <c r="S24" i="90"/>
  <c r="I24" i="90"/>
  <c r="H24" i="90"/>
  <c r="R24" i="90" s="1"/>
  <c r="I23" i="90"/>
  <c r="H23" i="90"/>
  <c r="S23" i="90" s="1"/>
  <c r="U22" i="90"/>
  <c r="T22" i="90"/>
  <c r="S22" i="90"/>
  <c r="R22" i="90"/>
  <c r="Q22" i="90"/>
  <c r="I22" i="90"/>
  <c r="H22" i="90"/>
  <c r="I21" i="90"/>
  <c r="I20" i="90"/>
  <c r="I19" i="90"/>
  <c r="H19" i="90"/>
  <c r="R19" i="90" s="1"/>
  <c r="I18" i="90"/>
  <c r="H18" i="90"/>
  <c r="Q18" i="90" s="1"/>
  <c r="U17" i="90"/>
  <c r="T17" i="90"/>
  <c r="S17" i="90"/>
  <c r="R17" i="90"/>
  <c r="Q17" i="90"/>
  <c r="I17" i="90"/>
  <c r="H17" i="90"/>
  <c r="I16" i="90"/>
  <c r="K39" i="89"/>
  <c r="K38" i="89"/>
  <c r="J38" i="89"/>
  <c r="K37" i="89"/>
  <c r="J37" i="89"/>
  <c r="K36" i="89"/>
  <c r="J36" i="89"/>
  <c r="K35" i="89"/>
  <c r="J35" i="89"/>
  <c r="K34" i="89"/>
  <c r="J34" i="89"/>
  <c r="K33" i="89"/>
  <c r="J33" i="89"/>
  <c r="K32" i="89"/>
  <c r="K31" i="89"/>
  <c r="K30" i="89"/>
  <c r="K29" i="89"/>
  <c r="K28" i="89"/>
  <c r="K27" i="89"/>
  <c r="J27" i="89"/>
  <c r="K26" i="89"/>
  <c r="J26" i="89"/>
  <c r="K25" i="89"/>
  <c r="J25" i="89"/>
  <c r="K24" i="89"/>
  <c r="K23" i="89"/>
  <c r="K22" i="89"/>
  <c r="J22" i="89"/>
  <c r="K21" i="89"/>
  <c r="K20" i="89"/>
  <c r="K19" i="89"/>
  <c r="J19" i="89"/>
  <c r="K18" i="89"/>
  <c r="J18" i="89"/>
  <c r="K17" i="89"/>
  <c r="J17" i="89"/>
  <c r="K16" i="89"/>
  <c r="C145" i="90"/>
  <c r="C143" i="90"/>
  <c r="C122" i="90"/>
  <c r="C111" i="90"/>
  <c r="C108" i="90"/>
  <c r="U89" i="90"/>
  <c r="T89" i="90"/>
  <c r="S89" i="90"/>
  <c r="R89" i="90"/>
  <c r="Q89" i="90"/>
  <c r="I89" i="90"/>
  <c r="H89" i="90"/>
  <c r="U88" i="90"/>
  <c r="T88" i="90"/>
  <c r="S88" i="90"/>
  <c r="R88" i="90"/>
  <c r="Q88" i="90"/>
  <c r="I88" i="90"/>
  <c r="H88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U83" i="90"/>
  <c r="T83" i="90"/>
  <c r="S83" i="90"/>
  <c r="R83" i="90"/>
  <c r="Q83" i="90"/>
  <c r="I83" i="90"/>
  <c r="H83" i="90"/>
  <c r="U82" i="90"/>
  <c r="T82" i="90"/>
  <c r="S82" i="90"/>
  <c r="R82" i="90"/>
  <c r="Q82" i="90"/>
  <c r="I82" i="90"/>
  <c r="H82" i="90"/>
  <c r="U81" i="90"/>
  <c r="T81" i="90"/>
  <c r="S81" i="90"/>
  <c r="R81" i="90"/>
  <c r="Q81" i="90"/>
  <c r="I81" i="90"/>
  <c r="H81" i="90"/>
  <c r="U80" i="90"/>
  <c r="T80" i="90"/>
  <c r="S80" i="90"/>
  <c r="R80" i="90"/>
  <c r="Q80" i="90"/>
  <c r="I80" i="90"/>
  <c r="H80" i="90"/>
  <c r="U79" i="90"/>
  <c r="T79" i="90"/>
  <c r="S79" i="90"/>
  <c r="R79" i="90"/>
  <c r="Q79" i="90"/>
  <c r="I79" i="90"/>
  <c r="H79" i="90"/>
  <c r="U78" i="90"/>
  <c r="T78" i="90"/>
  <c r="S78" i="90"/>
  <c r="R78" i="90"/>
  <c r="Q78" i="90"/>
  <c r="I78" i="90"/>
  <c r="H78" i="90"/>
  <c r="U66" i="90"/>
  <c r="T66" i="90"/>
  <c r="S66" i="90"/>
  <c r="R66" i="90"/>
  <c r="Q66" i="90"/>
  <c r="I66" i="90"/>
  <c r="H66" i="90"/>
  <c r="U65" i="90"/>
  <c r="T65" i="90"/>
  <c r="S65" i="90"/>
  <c r="R65" i="90"/>
  <c r="Q65" i="90"/>
  <c r="I65" i="90"/>
  <c r="H65" i="90"/>
  <c r="U64" i="90"/>
  <c r="T64" i="90"/>
  <c r="S64" i="90"/>
  <c r="R64" i="90"/>
  <c r="Q64" i="90"/>
  <c r="I64" i="90"/>
  <c r="H64" i="90"/>
  <c r="U63" i="90"/>
  <c r="T63" i="90"/>
  <c r="S63" i="90"/>
  <c r="R63" i="90"/>
  <c r="Q63" i="90"/>
  <c r="I63" i="90"/>
  <c r="H63" i="90"/>
  <c r="U62" i="90"/>
  <c r="T62" i="90"/>
  <c r="S62" i="90"/>
  <c r="R62" i="90"/>
  <c r="Q62" i="90"/>
  <c r="I62" i="90"/>
  <c r="H62" i="90"/>
  <c r="U61" i="90"/>
  <c r="T61" i="90"/>
  <c r="S61" i="90"/>
  <c r="R61" i="90"/>
  <c r="Q61" i="90"/>
  <c r="I61" i="90"/>
  <c r="H61" i="90"/>
  <c r="U60" i="90"/>
  <c r="T60" i="90"/>
  <c r="S60" i="90"/>
  <c r="R60" i="90"/>
  <c r="Q60" i="90"/>
  <c r="I60" i="90"/>
  <c r="H60" i="90"/>
  <c r="U59" i="90"/>
  <c r="T59" i="90"/>
  <c r="S59" i="90"/>
  <c r="R59" i="90"/>
  <c r="Q59" i="90"/>
  <c r="I59" i="90"/>
  <c r="H59" i="90"/>
  <c r="U58" i="90"/>
  <c r="T58" i="90"/>
  <c r="S58" i="90"/>
  <c r="R58" i="90"/>
  <c r="Q58" i="90"/>
  <c r="I58" i="90"/>
  <c r="H58" i="90"/>
  <c r="U57" i="90"/>
  <c r="T57" i="90"/>
  <c r="S57" i="90"/>
  <c r="R57" i="90"/>
  <c r="Q57" i="90"/>
  <c r="I57" i="90"/>
  <c r="H57" i="90"/>
  <c r="U56" i="90"/>
  <c r="T56" i="90"/>
  <c r="S56" i="90"/>
  <c r="R56" i="90"/>
  <c r="Q56" i="90"/>
  <c r="I56" i="90"/>
  <c r="H56" i="90"/>
  <c r="U55" i="90"/>
  <c r="I55" i="90"/>
  <c r="H55" i="90"/>
  <c r="T55" i="90" s="1"/>
  <c r="T54" i="90"/>
  <c r="I54" i="90"/>
  <c r="H54" i="90"/>
  <c r="S54" i="90" s="1"/>
  <c r="I53" i="90"/>
  <c r="T52" i="90"/>
  <c r="I52" i="90"/>
  <c r="H52" i="90"/>
  <c r="S52" i="90" s="1"/>
  <c r="U51" i="90"/>
  <c r="U105" i="90" s="1"/>
  <c r="T51" i="90"/>
  <c r="T105" i="90" s="1"/>
  <c r="S51" i="90"/>
  <c r="S105" i="90" s="1"/>
  <c r="R51" i="90"/>
  <c r="R105" i="90" s="1"/>
  <c r="Q51" i="90"/>
  <c r="Q105" i="90" s="1"/>
  <c r="I51" i="90"/>
  <c r="H51" i="90"/>
  <c r="U50" i="90"/>
  <c r="U98" i="90" s="1"/>
  <c r="T50" i="90"/>
  <c r="T98" i="90" s="1"/>
  <c r="S50" i="90"/>
  <c r="S98" i="90" s="1"/>
  <c r="R50" i="90"/>
  <c r="R98" i="90" s="1"/>
  <c r="Q50" i="90"/>
  <c r="Q98" i="90" s="1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R97" i="90" s="1"/>
  <c r="Q48" i="90"/>
  <c r="Q97" i="90" s="1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U101" i="90" s="1"/>
  <c r="T44" i="90"/>
  <c r="T101" i="90" s="1"/>
  <c r="S44" i="90"/>
  <c r="S101" i="90" s="1"/>
  <c r="R44" i="90"/>
  <c r="R101" i="90" s="1"/>
  <c r="Q44" i="90"/>
  <c r="Q101" i="90" s="1"/>
  <c r="I44" i="90"/>
  <c r="H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15" i="90"/>
  <c r="T15" i="90"/>
  <c r="S15" i="90"/>
  <c r="R15" i="90"/>
  <c r="Q15" i="90"/>
  <c r="I15" i="90"/>
  <c r="H15" i="90"/>
  <c r="U14" i="90"/>
  <c r="I14" i="90"/>
  <c r="H14" i="90"/>
  <c r="R14" i="90" s="1"/>
  <c r="I13" i="90"/>
  <c r="I12" i="90"/>
  <c r="I11" i="90"/>
  <c r="I10" i="90"/>
  <c r="A5" i="90"/>
  <c r="W3" i="90"/>
  <c r="A2" i="90"/>
  <c r="A1" i="90"/>
  <c r="C145" i="89"/>
  <c r="C143" i="89"/>
  <c r="C122" i="89"/>
  <c r="C111" i="89"/>
  <c r="C108" i="89"/>
  <c r="K89" i="89"/>
  <c r="J89" i="89"/>
  <c r="K88" i="89"/>
  <c r="J88" i="89"/>
  <c r="K87" i="89"/>
  <c r="J87" i="89"/>
  <c r="K86" i="89"/>
  <c r="J86" i="89"/>
  <c r="K85" i="89"/>
  <c r="J85" i="89"/>
  <c r="K84" i="89"/>
  <c r="J84" i="89"/>
  <c r="K83" i="89"/>
  <c r="J83" i="89"/>
  <c r="K82" i="89"/>
  <c r="J82" i="89"/>
  <c r="K81" i="89"/>
  <c r="J81" i="89"/>
  <c r="K80" i="89"/>
  <c r="J80" i="89"/>
  <c r="K79" i="89"/>
  <c r="J79" i="89"/>
  <c r="K78" i="89"/>
  <c r="J78" i="89"/>
  <c r="K66" i="89"/>
  <c r="J66" i="89"/>
  <c r="K65" i="89"/>
  <c r="J65" i="89"/>
  <c r="K64" i="89"/>
  <c r="J64" i="89"/>
  <c r="K63" i="89"/>
  <c r="J63" i="89"/>
  <c r="K62" i="89"/>
  <c r="J62" i="89"/>
  <c r="K61" i="89"/>
  <c r="J61" i="89"/>
  <c r="K60" i="89"/>
  <c r="J60" i="89"/>
  <c r="K59" i="89"/>
  <c r="J59" i="89"/>
  <c r="K58" i="89"/>
  <c r="J58" i="89"/>
  <c r="K57" i="89"/>
  <c r="J57" i="89"/>
  <c r="K56" i="89"/>
  <c r="J56" i="89"/>
  <c r="K55" i="89"/>
  <c r="J55" i="89"/>
  <c r="K54" i="89"/>
  <c r="J54" i="89"/>
  <c r="K53" i="89"/>
  <c r="K52" i="89"/>
  <c r="J52" i="89"/>
  <c r="W105" i="89"/>
  <c r="V105" i="89"/>
  <c r="U105" i="89"/>
  <c r="T105" i="89"/>
  <c r="S105" i="89"/>
  <c r="K51" i="89"/>
  <c r="J51" i="89"/>
  <c r="W98" i="89"/>
  <c r="V98" i="89"/>
  <c r="U98" i="89"/>
  <c r="T98" i="89"/>
  <c r="S98" i="89"/>
  <c r="K50" i="89"/>
  <c r="J50" i="89"/>
  <c r="K49" i="89"/>
  <c r="J49" i="89"/>
  <c r="K48" i="89"/>
  <c r="J48" i="89"/>
  <c r="K47" i="89"/>
  <c r="J47" i="89"/>
  <c r="K46" i="89"/>
  <c r="J46" i="89"/>
  <c r="K45" i="89"/>
  <c r="J45" i="89"/>
  <c r="W101" i="89"/>
  <c r="V101" i="89"/>
  <c r="U101" i="89"/>
  <c r="T101" i="89"/>
  <c r="K44" i="89"/>
  <c r="J44" i="89"/>
  <c r="S101" i="89" s="1"/>
  <c r="K43" i="89"/>
  <c r="K42" i="89"/>
  <c r="J42" i="89"/>
  <c r="K41" i="89"/>
  <c r="J41" i="89"/>
  <c r="K40" i="89"/>
  <c r="J40" i="89"/>
  <c r="K15" i="89"/>
  <c r="J15" i="89"/>
  <c r="K14" i="89"/>
  <c r="J14" i="89"/>
  <c r="K13" i="89"/>
  <c r="K12" i="89"/>
  <c r="K11" i="89"/>
  <c r="K10" i="89"/>
  <c r="A5" i="89"/>
  <c r="Y3" i="89"/>
  <c r="A2" i="89"/>
  <c r="A1" i="89"/>
  <c r="C122" i="79"/>
  <c r="F27" i="82" l="1"/>
  <c r="F16" i="82"/>
  <c r="U97" i="90"/>
  <c r="R29" i="90"/>
  <c r="S97" i="90"/>
  <c r="Q24" i="79"/>
  <c r="S24" i="79"/>
  <c r="T24" i="79"/>
  <c r="R24" i="79"/>
  <c r="S29" i="90"/>
  <c r="T29" i="90"/>
  <c r="U29" i="90"/>
  <c r="S97" i="89"/>
  <c r="V97" i="89"/>
  <c r="Q24" i="90"/>
  <c r="R23" i="90"/>
  <c r="Q23" i="90"/>
  <c r="T14" i="90"/>
  <c r="S14" i="90"/>
  <c r="Q14" i="90"/>
  <c r="S19" i="90"/>
  <c r="T19" i="90"/>
  <c r="U19" i="90"/>
  <c r="Q19" i="90"/>
  <c r="R18" i="90"/>
  <c r="S18" i="90"/>
  <c r="T18" i="90"/>
  <c r="U18" i="90"/>
  <c r="T97" i="89"/>
  <c r="U97" i="89"/>
  <c r="W97" i="89"/>
  <c r="Q55" i="90"/>
  <c r="R55" i="90"/>
  <c r="S55" i="90"/>
  <c r="U52" i="90"/>
  <c r="U54" i="90"/>
  <c r="Q52" i="90"/>
  <c r="Q54" i="90"/>
  <c r="R52" i="90"/>
  <c r="R54" i="90"/>
  <c r="S22" i="79"/>
  <c r="T22" i="79"/>
  <c r="T96" i="79" s="1"/>
  <c r="Q22" i="79"/>
  <c r="S19" i="79"/>
  <c r="T19" i="79"/>
  <c r="U19" i="79"/>
  <c r="Q19" i="79"/>
  <c r="S95" i="89"/>
  <c r="V95" i="89"/>
  <c r="Q95" i="90"/>
  <c r="S95" i="90"/>
  <c r="T95" i="89"/>
  <c r="S104" i="89"/>
  <c r="U95" i="89"/>
  <c r="T104" i="89"/>
  <c r="R95" i="90"/>
  <c r="Q104" i="90"/>
  <c r="T95" i="90"/>
  <c r="U95" i="90"/>
  <c r="S118" i="90"/>
  <c r="W95" i="89"/>
  <c r="V98" i="90"/>
  <c r="V105" i="90"/>
  <c r="V101" i="90"/>
  <c r="T97" i="90"/>
  <c r="R104" i="90"/>
  <c r="S104" i="90"/>
  <c r="T104" i="90"/>
  <c r="U104" i="90"/>
  <c r="R118" i="90"/>
  <c r="X101" i="89"/>
  <c r="X105" i="89"/>
  <c r="X98" i="89"/>
  <c r="U104" i="89"/>
  <c r="V104" i="89"/>
  <c r="W104" i="89"/>
  <c r="Q96" i="90" l="1"/>
  <c r="T118" i="90"/>
  <c r="S96" i="90"/>
  <c r="R96" i="90"/>
  <c r="U96" i="90"/>
  <c r="T96" i="90"/>
  <c r="X97" i="89"/>
  <c r="V95" i="90"/>
  <c r="X95" i="89"/>
  <c r="X104" i="89"/>
  <c r="V104" i="90"/>
  <c r="V97" i="90"/>
  <c r="B14" i="74"/>
  <c r="J16" i="89" l="1"/>
  <c r="H16" i="90"/>
  <c r="H27" i="79"/>
  <c r="H23" i="79"/>
  <c r="H21" i="79"/>
  <c r="H20" i="79"/>
  <c r="H16" i="79"/>
  <c r="H35" i="90"/>
  <c r="H28" i="90"/>
  <c r="H27" i="90"/>
  <c r="H26" i="90"/>
  <c r="H25" i="90"/>
  <c r="H21" i="90"/>
  <c r="H20" i="90"/>
  <c r="J39" i="89"/>
  <c r="J32" i="89"/>
  <c r="J31" i="89"/>
  <c r="J30" i="89"/>
  <c r="J29" i="89"/>
  <c r="J28" i="89"/>
  <c r="J24" i="89"/>
  <c r="J23" i="89"/>
  <c r="J21" i="89"/>
  <c r="J20" i="89"/>
  <c r="V96" i="90"/>
  <c r="H53" i="90"/>
  <c r="H11" i="90"/>
  <c r="H43" i="90"/>
  <c r="H10" i="90"/>
  <c r="J13" i="89"/>
  <c r="J11" i="89"/>
  <c r="J53" i="89"/>
  <c r="J12" i="89"/>
  <c r="J10" i="89"/>
  <c r="H12" i="90"/>
  <c r="J43" i="89"/>
  <c r="H13" i="90"/>
  <c r="A3" i="82"/>
  <c r="T20" i="89" l="1"/>
  <c r="S20" i="89"/>
  <c r="W20" i="89"/>
  <c r="V20" i="89"/>
  <c r="U20" i="89"/>
  <c r="U21" i="89"/>
  <c r="T21" i="89"/>
  <c r="W21" i="89"/>
  <c r="V21" i="89"/>
  <c r="S21" i="89"/>
  <c r="U11" i="89"/>
  <c r="T11" i="89"/>
  <c r="U29" i="89"/>
  <c r="T29" i="89"/>
  <c r="S29" i="89"/>
  <c r="W29" i="89"/>
  <c r="V29" i="89"/>
  <c r="W31" i="89"/>
  <c r="V31" i="89"/>
  <c r="U31" i="89"/>
  <c r="T31" i="89"/>
  <c r="S31" i="89"/>
  <c r="U30" i="89"/>
  <c r="T30" i="89"/>
  <c r="S30" i="89"/>
  <c r="W30" i="89"/>
  <c r="V30" i="89"/>
  <c r="V32" i="89"/>
  <c r="U32" i="89"/>
  <c r="T32" i="89"/>
  <c r="S32" i="89"/>
  <c r="W32" i="89"/>
  <c r="V24" i="89"/>
  <c r="U24" i="89"/>
  <c r="T24" i="89"/>
  <c r="S24" i="89"/>
  <c r="W24" i="89"/>
  <c r="S39" i="89"/>
  <c r="V39" i="89"/>
  <c r="W39" i="89"/>
  <c r="U39" i="89"/>
  <c r="T39" i="89"/>
  <c r="O16" i="90"/>
  <c r="U16" i="90" s="1"/>
  <c r="K16" i="90"/>
  <c r="Q16" i="90" s="1"/>
  <c r="M16" i="90"/>
  <c r="S16" i="90" s="1"/>
  <c r="L16" i="90"/>
  <c r="R16" i="90" s="1"/>
  <c r="N16" i="90"/>
  <c r="T16" i="90" s="1"/>
  <c r="V28" i="89"/>
  <c r="S28" i="89"/>
  <c r="W28" i="89"/>
  <c r="U28" i="89"/>
  <c r="T28" i="89"/>
  <c r="Q16" i="89"/>
  <c r="P16" i="89"/>
  <c r="O16" i="89"/>
  <c r="U16" i="89" s="1"/>
  <c r="N16" i="89"/>
  <c r="T16" i="89" s="1"/>
  <c r="M16" i="89"/>
  <c r="S16" i="89" s="1"/>
  <c r="W16" i="89"/>
  <c r="V16" i="89"/>
  <c r="Q11" i="89"/>
  <c r="W11" i="89" s="1"/>
  <c r="P11" i="89"/>
  <c r="V11" i="89" s="1"/>
  <c r="O11" i="89"/>
  <c r="N11" i="89"/>
  <c r="M11" i="89"/>
  <c r="S11" i="89" s="1"/>
  <c r="O11" i="90"/>
  <c r="N11" i="90"/>
  <c r="M11" i="90"/>
  <c r="S11" i="90" s="1"/>
  <c r="L11" i="90"/>
  <c r="R11" i="90" s="1"/>
  <c r="K11" i="90"/>
  <c r="Q11" i="90" s="1"/>
  <c r="N23" i="89"/>
  <c r="T23" i="89" s="1"/>
  <c r="O23" i="89"/>
  <c r="U23" i="89" s="1"/>
  <c r="M23" i="89"/>
  <c r="S23" i="89" s="1"/>
  <c r="P23" i="89"/>
  <c r="V23" i="89" s="1"/>
  <c r="Q23" i="89"/>
  <c r="W23" i="89" s="1"/>
  <c r="N20" i="90"/>
  <c r="T20" i="90" s="1"/>
  <c r="O20" i="90"/>
  <c r="U20" i="90" s="1"/>
  <c r="M20" i="90"/>
  <c r="S20" i="90" s="1"/>
  <c r="K20" i="90"/>
  <c r="Q20" i="90" s="1"/>
  <c r="L20" i="90"/>
  <c r="R20" i="90" s="1"/>
  <c r="K21" i="90"/>
  <c r="Q21" i="90" s="1"/>
  <c r="L21" i="90"/>
  <c r="R21" i="90" s="1"/>
  <c r="M21" i="90"/>
  <c r="S21" i="90" s="1"/>
  <c r="N21" i="90"/>
  <c r="T21" i="90" s="1"/>
  <c r="O21" i="90"/>
  <c r="U21" i="90" s="1"/>
  <c r="S25" i="90"/>
  <c r="R25" i="90"/>
  <c r="Q25" i="90"/>
  <c r="T25" i="90"/>
  <c r="U25" i="90"/>
  <c r="T26" i="90"/>
  <c r="R26" i="90"/>
  <c r="U26" i="90"/>
  <c r="U118" i="90" s="1"/>
  <c r="Q26" i="90"/>
  <c r="S26" i="90"/>
  <c r="U27" i="90"/>
  <c r="S27" i="90"/>
  <c r="Q27" i="90"/>
  <c r="Q118" i="90" s="1"/>
  <c r="R27" i="90"/>
  <c r="T27" i="90"/>
  <c r="U28" i="90"/>
  <c r="Q28" i="90"/>
  <c r="R28" i="90"/>
  <c r="S28" i="90"/>
  <c r="T28" i="90"/>
  <c r="S35" i="90"/>
  <c r="U35" i="90"/>
  <c r="T35" i="90"/>
  <c r="Q35" i="90"/>
  <c r="R35" i="90"/>
  <c r="O16" i="79"/>
  <c r="U16" i="79" s="1"/>
  <c r="N16" i="79"/>
  <c r="T16" i="79" s="1"/>
  <c r="M16" i="79"/>
  <c r="L16" i="79"/>
  <c r="K16" i="79"/>
  <c r="Q16" i="79"/>
  <c r="R16" i="79"/>
  <c r="S16" i="79"/>
  <c r="S20" i="79"/>
  <c r="T20" i="79"/>
  <c r="R20" i="79"/>
  <c r="U20" i="79"/>
  <c r="Q20" i="79"/>
  <c r="T21" i="79"/>
  <c r="Q21" i="79"/>
  <c r="Q96" i="79" s="1"/>
  <c r="U21" i="79"/>
  <c r="U96" i="79" s="1"/>
  <c r="R21" i="79"/>
  <c r="R96" i="79" s="1"/>
  <c r="S21" i="79"/>
  <c r="S96" i="79" s="1"/>
  <c r="U23" i="79"/>
  <c r="Q23" i="79"/>
  <c r="T23" i="79"/>
  <c r="R23" i="79"/>
  <c r="S23" i="79"/>
  <c r="R27" i="79"/>
  <c r="T27" i="79"/>
  <c r="S27" i="79"/>
  <c r="U27" i="79"/>
  <c r="Q27" i="79"/>
  <c r="M13" i="89"/>
  <c r="S13" i="89" s="1"/>
  <c r="N13" i="89"/>
  <c r="T13" i="89" s="1"/>
  <c r="O13" i="89"/>
  <c r="U13" i="89" s="1"/>
  <c r="P13" i="89"/>
  <c r="V13" i="89" s="1"/>
  <c r="Q13" i="89"/>
  <c r="W13" i="89" s="1"/>
  <c r="K13" i="90"/>
  <c r="Q13" i="90" s="1"/>
  <c r="L13" i="90"/>
  <c r="R13" i="90" s="1"/>
  <c r="M13" i="90"/>
  <c r="S13" i="90" s="1"/>
  <c r="N13" i="90"/>
  <c r="T13" i="90" s="1"/>
  <c r="O13" i="90"/>
  <c r="U13" i="90" s="1"/>
  <c r="T43" i="90"/>
  <c r="U43" i="90"/>
  <c r="S43" i="90"/>
  <c r="Q43" i="90"/>
  <c r="R43" i="90"/>
  <c r="S10" i="90"/>
  <c r="S102" i="90" s="1"/>
  <c r="T10" i="90"/>
  <c r="T102" i="90" s="1"/>
  <c r="R10" i="90"/>
  <c r="R102" i="90" s="1"/>
  <c r="Q10" i="90"/>
  <c r="Q102" i="90" s="1"/>
  <c r="U10" i="90"/>
  <c r="U102" i="90" s="1"/>
  <c r="S12" i="90"/>
  <c r="U12" i="90"/>
  <c r="T12" i="90"/>
  <c r="R12" i="90"/>
  <c r="Q12" i="90"/>
  <c r="T11" i="90"/>
  <c r="U11" i="90"/>
  <c r="U102" i="89"/>
  <c r="W102" i="89"/>
  <c r="V102" i="89"/>
  <c r="T102" i="89"/>
  <c r="S102" i="89"/>
  <c r="U53" i="90"/>
  <c r="Q53" i="90"/>
  <c r="R53" i="90"/>
  <c r="S53" i="90"/>
  <c r="T53" i="90"/>
  <c r="B21" i="74"/>
  <c r="V118" i="90" l="1"/>
  <c r="X102" i="89"/>
  <c r="W94" i="89"/>
  <c r="V102" i="90"/>
  <c r="V94" i="89"/>
  <c r="S94" i="89"/>
  <c r="U94" i="89"/>
  <c r="T94" i="89"/>
  <c r="T94" i="90"/>
  <c r="S94" i="90"/>
  <c r="U94" i="90"/>
  <c r="Q94" i="90"/>
  <c r="R94" i="90"/>
  <c r="S96" i="89"/>
  <c r="S118" i="89"/>
  <c r="T96" i="89"/>
  <c r="T118" i="89"/>
  <c r="W96" i="89"/>
  <c r="W118" i="89"/>
  <c r="V96" i="89"/>
  <c r="V118" i="89"/>
  <c r="U96" i="89"/>
  <c r="U118" i="89"/>
  <c r="T115" i="90"/>
  <c r="V115" i="89"/>
  <c r="U115" i="89"/>
  <c r="U100" i="89"/>
  <c r="U116" i="89"/>
  <c r="S93" i="89"/>
  <c r="S115" i="89"/>
  <c r="V93" i="89"/>
  <c r="U103" i="90"/>
  <c r="U119" i="90"/>
  <c r="S93" i="90"/>
  <c r="T100" i="89"/>
  <c r="T116" i="89"/>
  <c r="R100" i="90"/>
  <c r="R116" i="90"/>
  <c r="W100" i="89"/>
  <c r="W116" i="89"/>
  <c r="Q116" i="90"/>
  <c r="Q100" i="90"/>
  <c r="V100" i="89"/>
  <c r="V116" i="89"/>
  <c r="S103" i="89"/>
  <c r="S119" i="89"/>
  <c r="T103" i="90"/>
  <c r="T119" i="90"/>
  <c r="S115" i="90"/>
  <c r="U115" i="90"/>
  <c r="U93" i="90"/>
  <c r="U100" i="90"/>
  <c r="U116" i="90"/>
  <c r="V103" i="89"/>
  <c r="V119" i="89"/>
  <c r="R103" i="90"/>
  <c r="R119" i="90"/>
  <c r="Q93" i="90"/>
  <c r="Q115" i="90"/>
  <c r="T100" i="90"/>
  <c r="T116" i="90"/>
  <c r="T115" i="89"/>
  <c r="U93" i="89"/>
  <c r="U103" i="89"/>
  <c r="U119" i="89"/>
  <c r="W115" i="89"/>
  <c r="W93" i="89"/>
  <c r="S100" i="90"/>
  <c r="S116" i="90"/>
  <c r="T103" i="89"/>
  <c r="T119" i="89"/>
  <c r="S103" i="90"/>
  <c r="S119" i="90"/>
  <c r="Q103" i="90"/>
  <c r="Q119" i="90"/>
  <c r="T93" i="90"/>
  <c r="R93" i="90"/>
  <c r="R115" i="90"/>
  <c r="S100" i="89"/>
  <c r="S116" i="89"/>
  <c r="T93" i="89"/>
  <c r="W103" i="89"/>
  <c r="W119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45" i="79"/>
  <c r="C143" i="79"/>
  <c r="C36" i="74"/>
  <c r="C37" i="74" s="1"/>
  <c r="X94" i="89" l="1"/>
  <c r="U149" i="89"/>
  <c r="V94" i="90"/>
  <c r="T117" i="90"/>
  <c r="X118" i="89"/>
  <c r="X96" i="89"/>
  <c r="U117" i="89"/>
  <c r="U135" i="90"/>
  <c r="U106" i="90"/>
  <c r="Q153" i="90"/>
  <c r="Q120" i="90"/>
  <c r="V119" i="90"/>
  <c r="V120" i="90" s="1"/>
  <c r="Q149" i="90"/>
  <c r="V115" i="90"/>
  <c r="Q117" i="90"/>
  <c r="U128" i="90"/>
  <c r="U99" i="90"/>
  <c r="X103" i="89"/>
  <c r="S138" i="89"/>
  <c r="W135" i="89"/>
  <c r="W106" i="89"/>
  <c r="V128" i="89"/>
  <c r="V99" i="89"/>
  <c r="T135" i="90"/>
  <c r="T106" i="90"/>
  <c r="W153" i="89"/>
  <c r="W120" i="89"/>
  <c r="W117" i="89"/>
  <c r="W149" i="89"/>
  <c r="Q128" i="90"/>
  <c r="V93" i="90"/>
  <c r="Q99" i="90"/>
  <c r="U149" i="90"/>
  <c r="U117" i="90"/>
  <c r="V150" i="89"/>
  <c r="R150" i="90"/>
  <c r="S149" i="89"/>
  <c r="X115" i="89"/>
  <c r="S117" i="89"/>
  <c r="S153" i="89"/>
  <c r="X119" i="89"/>
  <c r="S120" i="89"/>
  <c r="W99" i="89"/>
  <c r="W128" i="89"/>
  <c r="T128" i="89"/>
  <c r="T99" i="89"/>
  <c r="U153" i="89"/>
  <c r="U120" i="89"/>
  <c r="R120" i="90"/>
  <c r="R153" i="90"/>
  <c r="S149" i="90"/>
  <c r="S117" i="90"/>
  <c r="V135" i="89"/>
  <c r="V106" i="89"/>
  <c r="R135" i="90"/>
  <c r="R106" i="90"/>
  <c r="S128" i="89"/>
  <c r="X93" i="89"/>
  <c r="S99" i="89"/>
  <c r="S150" i="89"/>
  <c r="X116" i="89"/>
  <c r="S138" i="90"/>
  <c r="U138" i="89"/>
  <c r="R138" i="90"/>
  <c r="Q135" i="90"/>
  <c r="V100" i="90"/>
  <c r="Q106" i="90"/>
  <c r="T150" i="89"/>
  <c r="U150" i="89"/>
  <c r="S106" i="90"/>
  <c r="S135" i="90"/>
  <c r="W150" i="89"/>
  <c r="W138" i="89"/>
  <c r="S120" i="90"/>
  <c r="S153" i="90"/>
  <c r="X100" i="89"/>
  <c r="S106" i="89"/>
  <c r="S135" i="89"/>
  <c r="T153" i="89"/>
  <c r="T120" i="89"/>
  <c r="U99" i="89"/>
  <c r="U128" i="89"/>
  <c r="V153" i="89"/>
  <c r="V120" i="89"/>
  <c r="V116" i="90"/>
  <c r="Q150" i="90"/>
  <c r="T135" i="89"/>
  <c r="T106" i="89"/>
  <c r="U135" i="89"/>
  <c r="U106" i="89"/>
  <c r="S132" i="90"/>
  <c r="R131" i="79"/>
  <c r="U137" i="89"/>
  <c r="U133" i="89"/>
  <c r="T131" i="79"/>
  <c r="V130" i="89"/>
  <c r="S130" i="90"/>
  <c r="Q131" i="90"/>
  <c r="Q130" i="90"/>
  <c r="S136" i="89"/>
  <c r="S133" i="89"/>
  <c r="U132" i="89"/>
  <c r="T132" i="89"/>
  <c r="U131" i="79"/>
  <c r="U136" i="90"/>
  <c r="U137" i="90"/>
  <c r="U136" i="89"/>
  <c r="Q129" i="90"/>
  <c r="R132" i="90"/>
  <c r="V140" i="89"/>
  <c r="V133" i="89"/>
  <c r="W133" i="89"/>
  <c r="T136" i="90"/>
  <c r="S133" i="90"/>
  <c r="W137" i="89"/>
  <c r="Q133" i="90"/>
  <c r="S132" i="89"/>
  <c r="Q137" i="90"/>
  <c r="Q131" i="79"/>
  <c r="S137" i="90"/>
  <c r="W140" i="89"/>
  <c r="R140" i="90"/>
  <c r="S131" i="89"/>
  <c r="T140" i="90"/>
  <c r="U129" i="90"/>
  <c r="Q140" i="90"/>
  <c r="T140" i="89"/>
  <c r="T133" i="89"/>
  <c r="U132" i="90"/>
  <c r="T137" i="90"/>
  <c r="U131" i="90"/>
  <c r="R133" i="90"/>
  <c r="V131" i="89"/>
  <c r="V136" i="89"/>
  <c r="S140" i="89"/>
  <c r="U133" i="90"/>
  <c r="U140" i="89"/>
  <c r="U131" i="89"/>
  <c r="Q139" i="90"/>
  <c r="W131" i="89"/>
  <c r="R137" i="90"/>
  <c r="S131" i="90"/>
  <c r="R136" i="90"/>
  <c r="V137" i="89"/>
  <c r="T137" i="89"/>
  <c r="S140" i="90"/>
  <c r="T133" i="90"/>
  <c r="Q132" i="90"/>
  <c r="Q136" i="90"/>
  <c r="S137" i="89"/>
  <c r="S131" i="79"/>
  <c r="T131" i="89"/>
  <c r="T136" i="89"/>
  <c r="T131" i="90"/>
  <c r="W136" i="89"/>
  <c r="V132" i="89"/>
  <c r="W132" i="89"/>
  <c r="U140" i="90"/>
  <c r="S136" i="90"/>
  <c r="R131" i="90"/>
  <c r="S130" i="89"/>
  <c r="T139" i="89"/>
  <c r="W139" i="89"/>
  <c r="T130" i="90"/>
  <c r="T152" i="90"/>
  <c r="R129" i="90"/>
  <c r="U152" i="90"/>
  <c r="T139" i="90"/>
  <c r="S139" i="90"/>
  <c r="T129" i="90"/>
  <c r="W152" i="89"/>
  <c r="R152" i="90"/>
  <c r="U152" i="89"/>
  <c r="T132" i="90"/>
  <c r="U130" i="90"/>
  <c r="U139" i="90"/>
  <c r="T152" i="89"/>
  <c r="U129" i="89"/>
  <c r="R130" i="90"/>
  <c r="W130" i="89"/>
  <c r="W129" i="89"/>
  <c r="V129" i="89"/>
  <c r="S129" i="89"/>
  <c r="V152" i="89"/>
  <c r="V139" i="89"/>
  <c r="R139" i="90"/>
  <c r="S152" i="89"/>
  <c r="U139" i="89"/>
  <c r="S139" i="89"/>
  <c r="S129" i="90"/>
  <c r="S152" i="90"/>
  <c r="Q152" i="90"/>
  <c r="U130" i="89"/>
  <c r="T129" i="89"/>
  <c r="T130" i="89"/>
  <c r="T138" i="89"/>
  <c r="T149" i="89"/>
  <c r="T117" i="89"/>
  <c r="V138" i="89"/>
  <c r="T120" i="90"/>
  <c r="T153" i="90"/>
  <c r="V117" i="89"/>
  <c r="S99" i="90"/>
  <c r="S128" i="90"/>
  <c r="T128" i="90"/>
  <c r="T99" i="90"/>
  <c r="U138" i="90"/>
  <c r="V103" i="90"/>
  <c r="Q138" i="90"/>
  <c r="R149" i="90"/>
  <c r="R117" i="90"/>
  <c r="R128" i="90"/>
  <c r="R99" i="90"/>
  <c r="S150" i="90"/>
  <c r="T150" i="90"/>
  <c r="U150" i="90"/>
  <c r="T138" i="90"/>
  <c r="V149" i="89"/>
  <c r="U153" i="90"/>
  <c r="U120" i="90"/>
  <c r="T149" i="90"/>
  <c r="U151" i="89" l="1"/>
  <c r="W108" i="89"/>
  <c r="W109" i="89" s="1"/>
  <c r="X99" i="89"/>
  <c r="R108" i="90"/>
  <c r="R109" i="90" s="1"/>
  <c r="V99" i="90"/>
  <c r="T122" i="90"/>
  <c r="T123" i="90" s="1"/>
  <c r="X120" i="89"/>
  <c r="Q122" i="90"/>
  <c r="Q123" i="90" s="1"/>
  <c r="R122" i="90"/>
  <c r="R123" i="90" s="1"/>
  <c r="T154" i="90"/>
  <c r="U122" i="89"/>
  <c r="U123" i="89" s="1"/>
  <c r="T122" i="89"/>
  <c r="T123" i="89" s="1"/>
  <c r="U108" i="90"/>
  <c r="U109" i="90" s="1"/>
  <c r="U108" i="89"/>
  <c r="U109" i="89" s="1"/>
  <c r="V152" i="90"/>
  <c r="X106" i="89"/>
  <c r="V108" i="89"/>
  <c r="V109" i="89" s="1"/>
  <c r="R151" i="90"/>
  <c r="S154" i="90"/>
  <c r="V139" i="90"/>
  <c r="T108" i="90"/>
  <c r="T109" i="90" s="1"/>
  <c r="V154" i="89"/>
  <c r="T154" i="89"/>
  <c r="S122" i="89"/>
  <c r="S123" i="89" s="1"/>
  <c r="Q108" i="90"/>
  <c r="T151" i="90"/>
  <c r="V138" i="90"/>
  <c r="X152" i="89"/>
  <c r="V151" i="89"/>
  <c r="W154" i="89"/>
  <c r="X131" i="89"/>
  <c r="T108" i="89"/>
  <c r="T109" i="89" s="1"/>
  <c r="V130" i="90"/>
  <c r="V141" i="89"/>
  <c r="I34" i="82" s="1"/>
  <c r="T134" i="89"/>
  <c r="G33" i="82" s="1"/>
  <c r="G36" i="82" s="1"/>
  <c r="Q151" i="90"/>
  <c r="V149" i="90"/>
  <c r="V131" i="90"/>
  <c r="S141" i="89"/>
  <c r="F34" i="82" s="1"/>
  <c r="X135" i="89"/>
  <c r="X128" i="89"/>
  <c r="S134" i="89"/>
  <c r="F33" i="82" s="1"/>
  <c r="F36" i="82" s="1"/>
  <c r="X138" i="89"/>
  <c r="V135" i="90"/>
  <c r="Q141" i="90"/>
  <c r="X139" i="89"/>
  <c r="X130" i="89"/>
  <c r="V122" i="89"/>
  <c r="V123" i="89" s="1"/>
  <c r="S141" i="90"/>
  <c r="S151" i="90"/>
  <c r="W134" i="89"/>
  <c r="J33" i="82" s="1"/>
  <c r="J36" i="82" s="1"/>
  <c r="X117" i="89"/>
  <c r="Q134" i="90"/>
  <c r="V128" i="90"/>
  <c r="T141" i="90"/>
  <c r="Q154" i="90"/>
  <c r="V153" i="90"/>
  <c r="U141" i="89"/>
  <c r="H34" i="82" s="1"/>
  <c r="S151" i="89"/>
  <c r="X149" i="89"/>
  <c r="R134" i="90"/>
  <c r="T134" i="90"/>
  <c r="X129" i="89"/>
  <c r="U154" i="90"/>
  <c r="X140" i="89"/>
  <c r="V131" i="79"/>
  <c r="U134" i="89"/>
  <c r="H33" i="82" s="1"/>
  <c r="H36" i="82" s="1"/>
  <c r="W151" i="89"/>
  <c r="V134" i="89"/>
  <c r="I33" i="82" s="1"/>
  <c r="I36" i="82" s="1"/>
  <c r="U134" i="90"/>
  <c r="W122" i="89"/>
  <c r="W123" i="89" s="1"/>
  <c r="U141" i="90"/>
  <c r="X137" i="89"/>
  <c r="V140" i="90"/>
  <c r="T141" i="89"/>
  <c r="G34" i="82" s="1"/>
  <c r="S134" i="90"/>
  <c r="T151" i="89"/>
  <c r="V136" i="90"/>
  <c r="X132" i="89"/>
  <c r="X133" i="89"/>
  <c r="S122" i="90"/>
  <c r="S123" i="90" s="1"/>
  <c r="X150" i="89"/>
  <c r="U154" i="89"/>
  <c r="U122" i="90"/>
  <c r="U123" i="90" s="1"/>
  <c r="V137" i="90"/>
  <c r="R141" i="90"/>
  <c r="S108" i="90"/>
  <c r="S109" i="90" s="1"/>
  <c r="R154" i="90"/>
  <c r="V132" i="90"/>
  <c r="V133" i="90"/>
  <c r="V129" i="90"/>
  <c r="X136" i="89"/>
  <c r="V150" i="90"/>
  <c r="V106" i="90"/>
  <c r="S108" i="89"/>
  <c r="S154" i="89"/>
  <c r="X153" i="89"/>
  <c r="U151" i="90"/>
  <c r="W141" i="89"/>
  <c r="J34" i="82" s="1"/>
  <c r="V117" i="90"/>
  <c r="C111" i="79"/>
  <c r="F38" i="82" l="1"/>
  <c r="D111" i="89"/>
  <c r="Q109" i="90"/>
  <c r="D111" i="90"/>
  <c r="U156" i="89"/>
  <c r="U157" i="89" s="1"/>
  <c r="T156" i="90"/>
  <c r="T157" i="90" s="1"/>
  <c r="V154" i="90"/>
  <c r="V122" i="90"/>
  <c r="V123" i="90" s="1"/>
  <c r="W123" i="90" s="1"/>
  <c r="S143" i="89"/>
  <c r="V143" i="89"/>
  <c r="V144" i="89" s="1"/>
  <c r="V156" i="89"/>
  <c r="V157" i="89" s="1"/>
  <c r="S156" i="90"/>
  <c r="S157" i="90" s="1"/>
  <c r="T156" i="89"/>
  <c r="T157" i="89" s="1"/>
  <c r="S143" i="90"/>
  <c r="S144" i="90" s="1"/>
  <c r="Q143" i="90"/>
  <c r="W156" i="89"/>
  <c r="W157" i="89" s="1"/>
  <c r="U156" i="90"/>
  <c r="U157" i="90" s="1"/>
  <c r="T143" i="89"/>
  <c r="T144" i="89" s="1"/>
  <c r="X154" i="89"/>
  <c r="R156" i="90"/>
  <c r="R157" i="90" s="1"/>
  <c r="U143" i="90"/>
  <c r="U144" i="90" s="1"/>
  <c r="R143" i="90"/>
  <c r="R144" i="90" s="1"/>
  <c r="X151" i="89"/>
  <c r="V134" i="90"/>
  <c r="X122" i="89"/>
  <c r="X123" i="89" s="1"/>
  <c r="Y123" i="89" s="1"/>
  <c r="S156" i="89"/>
  <c r="V108" i="90"/>
  <c r="X134" i="89"/>
  <c r="X108" i="89"/>
  <c r="S109" i="89"/>
  <c r="U143" i="89"/>
  <c r="U144" i="89" s="1"/>
  <c r="V151" i="90"/>
  <c r="T143" i="90"/>
  <c r="T144" i="90" s="1"/>
  <c r="W143" i="89"/>
  <c r="W144" i="89" s="1"/>
  <c r="V141" i="90"/>
  <c r="X141" i="89"/>
  <c r="Q156" i="90"/>
  <c r="A2" i="79"/>
  <c r="A1" i="79"/>
  <c r="A2" i="74"/>
  <c r="A1" i="74"/>
  <c r="C108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7" i="79"/>
  <c r="T87" i="79"/>
  <c r="S87" i="79"/>
  <c r="R87" i="79"/>
  <c r="Q87" i="79"/>
  <c r="I87" i="79"/>
  <c r="H87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U55" i="79"/>
  <c r="T55" i="79"/>
  <c r="S55" i="79"/>
  <c r="R55" i="79"/>
  <c r="Q55" i="79"/>
  <c r="I55" i="79"/>
  <c r="H55" i="79"/>
  <c r="U54" i="79"/>
  <c r="T54" i="79"/>
  <c r="S54" i="79"/>
  <c r="R54" i="79"/>
  <c r="Q54" i="79"/>
  <c r="I54" i="79"/>
  <c r="H54" i="79"/>
  <c r="I53" i="79"/>
  <c r="H53" i="79"/>
  <c r="Q53" i="79" s="1"/>
  <c r="U52" i="79"/>
  <c r="T52" i="79"/>
  <c r="S52" i="79"/>
  <c r="R52" i="79"/>
  <c r="Q52" i="79"/>
  <c r="I52" i="79"/>
  <c r="H52" i="79"/>
  <c r="U51" i="79"/>
  <c r="U105" i="79" s="1"/>
  <c r="U140" i="79" s="1"/>
  <c r="T51" i="79"/>
  <c r="T105" i="79" s="1"/>
  <c r="T140" i="79" s="1"/>
  <c r="S51" i="79"/>
  <c r="S105" i="79" s="1"/>
  <c r="S140" i="79" s="1"/>
  <c r="R51" i="79"/>
  <c r="R105" i="79" s="1"/>
  <c r="R140" i="79" s="1"/>
  <c r="Q51" i="79"/>
  <c r="Q105" i="79" s="1"/>
  <c r="Q140" i="79" s="1"/>
  <c r="I51" i="79"/>
  <c r="H51" i="79"/>
  <c r="U50" i="79"/>
  <c r="U98" i="79" s="1"/>
  <c r="U133" i="79" s="1"/>
  <c r="T50" i="79"/>
  <c r="T98" i="79" s="1"/>
  <c r="T133" i="79" s="1"/>
  <c r="S50" i="79"/>
  <c r="S98" i="79" s="1"/>
  <c r="S133" i="79" s="1"/>
  <c r="R50" i="79"/>
  <c r="R98" i="79" s="1"/>
  <c r="R133" i="79" s="1"/>
  <c r="Q50" i="79"/>
  <c r="Q98" i="79" s="1"/>
  <c r="Q133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I45" i="79"/>
  <c r="H45" i="79"/>
  <c r="U45" i="79" s="1"/>
  <c r="U44" i="79"/>
  <c r="T44" i="79"/>
  <c r="S44" i="79"/>
  <c r="R44" i="79"/>
  <c r="Q44" i="79"/>
  <c r="I44" i="79"/>
  <c r="H44" i="79"/>
  <c r="I43" i="79"/>
  <c r="H43" i="79"/>
  <c r="U43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I15" i="79"/>
  <c r="H15" i="79"/>
  <c r="I14" i="79"/>
  <c r="H14" i="79"/>
  <c r="U14" i="79" s="1"/>
  <c r="I13" i="79"/>
  <c r="H13" i="79"/>
  <c r="I12" i="79"/>
  <c r="H12" i="79"/>
  <c r="Q12" i="79" s="1"/>
  <c r="I11" i="79"/>
  <c r="H11" i="79"/>
  <c r="I10" i="79"/>
  <c r="H10" i="79"/>
  <c r="U10" i="79" s="1"/>
  <c r="A5" i="79"/>
  <c r="W3" i="79"/>
  <c r="Q144" i="90" l="1"/>
  <c r="D145" i="90"/>
  <c r="S144" i="89"/>
  <c r="D145" i="89"/>
  <c r="O11" i="79"/>
  <c r="U11" i="79" s="1"/>
  <c r="N11" i="79"/>
  <c r="T11" i="79" s="1"/>
  <c r="M11" i="79"/>
  <c r="S11" i="79" s="1"/>
  <c r="L11" i="79"/>
  <c r="R11" i="79" s="1"/>
  <c r="K11" i="79"/>
  <c r="Q11" i="79" s="1"/>
  <c r="O13" i="79"/>
  <c r="U13" i="79" s="1"/>
  <c r="N13" i="79"/>
  <c r="T13" i="79" s="1"/>
  <c r="M13" i="79"/>
  <c r="S13" i="79" s="1"/>
  <c r="L13" i="79"/>
  <c r="R13" i="79" s="1"/>
  <c r="K13" i="79"/>
  <c r="Q13" i="79" s="1"/>
  <c r="O15" i="79"/>
  <c r="U15" i="79" s="1"/>
  <c r="N15" i="79"/>
  <c r="T15" i="79" s="1"/>
  <c r="M15" i="79"/>
  <c r="S15" i="79" s="1"/>
  <c r="L15" i="79"/>
  <c r="R15" i="79" s="1"/>
  <c r="K15" i="79"/>
  <c r="Q15" i="79" s="1"/>
  <c r="Q14" i="79"/>
  <c r="R14" i="79"/>
  <c r="S14" i="79"/>
  <c r="T14" i="79"/>
  <c r="X143" i="89"/>
  <c r="Q157" i="90"/>
  <c r="V156" i="90"/>
  <c r="V157" i="90" s="1"/>
  <c r="V143" i="90"/>
  <c r="X109" i="89"/>
  <c r="Y109" i="89" s="1"/>
  <c r="S157" i="89"/>
  <c r="X156" i="89"/>
  <c r="X157" i="89" s="1"/>
  <c r="V109" i="90"/>
  <c r="W109" i="90" s="1"/>
  <c r="V140" i="79"/>
  <c r="V133" i="79"/>
  <c r="S53" i="79"/>
  <c r="S103" i="79" s="1"/>
  <c r="S138" i="79" s="1"/>
  <c r="V105" i="79"/>
  <c r="Q104" i="79"/>
  <c r="Q139" i="79" s="1"/>
  <c r="Q119" i="79"/>
  <c r="Q153" i="79" s="1"/>
  <c r="R104" i="79"/>
  <c r="R139" i="79" s="1"/>
  <c r="Q103" i="79"/>
  <c r="Q138" i="79" s="1"/>
  <c r="S119" i="79"/>
  <c r="S153" i="79" s="1"/>
  <c r="S104" i="79"/>
  <c r="S139" i="79" s="1"/>
  <c r="T104" i="79"/>
  <c r="T139" i="79" s="1"/>
  <c r="Q97" i="79"/>
  <c r="Q132" i="79" s="1"/>
  <c r="Q118" i="79"/>
  <c r="Q152" i="79" s="1"/>
  <c r="U104" i="79"/>
  <c r="U139" i="79" s="1"/>
  <c r="R53" i="79"/>
  <c r="T53" i="79"/>
  <c r="T119" i="79" s="1"/>
  <c r="T153" i="79" s="1"/>
  <c r="U53" i="79"/>
  <c r="U119" i="79" s="1"/>
  <c r="U153" i="79" s="1"/>
  <c r="Q43" i="79"/>
  <c r="R43" i="79"/>
  <c r="S43" i="79"/>
  <c r="T43" i="79"/>
  <c r="U95" i="79"/>
  <c r="Q101" i="79"/>
  <c r="T12" i="79"/>
  <c r="T101" i="79" s="1"/>
  <c r="T136" i="79" s="1"/>
  <c r="U12" i="79"/>
  <c r="U48" i="79"/>
  <c r="T48" i="79"/>
  <c r="R48" i="79"/>
  <c r="S48" i="79"/>
  <c r="R12" i="79"/>
  <c r="R101" i="79" s="1"/>
  <c r="R136" i="79" s="1"/>
  <c r="S12" i="79"/>
  <c r="S101" i="79" s="1"/>
  <c r="S136" i="79" s="1"/>
  <c r="R45" i="79"/>
  <c r="Q45" i="79"/>
  <c r="T45" i="79"/>
  <c r="S45" i="79"/>
  <c r="Q10" i="79"/>
  <c r="Q95" i="79" s="1"/>
  <c r="T10" i="79"/>
  <c r="T95" i="79" s="1"/>
  <c r="R10" i="79"/>
  <c r="R95" i="79" s="1"/>
  <c r="S10" i="79"/>
  <c r="S95" i="79" s="1"/>
  <c r="Q102" i="79" l="1"/>
  <c r="U100" i="79"/>
  <c r="U135" i="79" s="1"/>
  <c r="S102" i="79"/>
  <c r="Q94" i="79"/>
  <c r="Q129" i="79" s="1"/>
  <c r="X144" i="89"/>
  <c r="Y144" i="89" s="1"/>
  <c r="T100" i="79"/>
  <c r="T135" i="79" s="1"/>
  <c r="U116" i="79"/>
  <c r="U150" i="79" s="1"/>
  <c r="S100" i="79"/>
  <c r="R100" i="79"/>
  <c r="R135" i="79" s="1"/>
  <c r="Q100" i="79"/>
  <c r="Q135" i="79" s="1"/>
  <c r="U101" i="79"/>
  <c r="U136" i="79" s="1"/>
  <c r="Y157" i="89"/>
  <c r="V144" i="90"/>
  <c r="W144" i="90" s="1"/>
  <c r="W157" i="90"/>
  <c r="Q130" i="79"/>
  <c r="Q154" i="79"/>
  <c r="Q136" i="79"/>
  <c r="V139" i="79"/>
  <c r="T130" i="79"/>
  <c r="R130" i="79"/>
  <c r="S130" i="79"/>
  <c r="U130" i="79"/>
  <c r="Q137" i="79"/>
  <c r="S116" i="79"/>
  <c r="S150" i="79" s="1"/>
  <c r="R102" i="79"/>
  <c r="R103" i="79"/>
  <c r="R138" i="79" s="1"/>
  <c r="T118" i="79"/>
  <c r="T97" i="79"/>
  <c r="T132" i="79" s="1"/>
  <c r="S118" i="79"/>
  <c r="S97" i="79"/>
  <c r="S132" i="79" s="1"/>
  <c r="Q120" i="79"/>
  <c r="R97" i="79"/>
  <c r="R132" i="79" s="1"/>
  <c r="R118" i="79"/>
  <c r="R152" i="79" s="1"/>
  <c r="R119" i="79"/>
  <c r="U102" i="79"/>
  <c r="U137" i="79" s="1"/>
  <c r="U103" i="79"/>
  <c r="U94" i="79"/>
  <c r="U129" i="79" s="1"/>
  <c r="U118" i="79"/>
  <c r="U97" i="79"/>
  <c r="U132" i="79" s="1"/>
  <c r="T102" i="79"/>
  <c r="T103" i="79"/>
  <c r="Q116" i="79"/>
  <c r="Q150" i="79" s="1"/>
  <c r="T116" i="79"/>
  <c r="T150" i="79" s="1"/>
  <c r="R116" i="79"/>
  <c r="R150" i="79" s="1"/>
  <c r="T94" i="79"/>
  <c r="T129" i="79" s="1"/>
  <c r="R94" i="79"/>
  <c r="R129" i="79" s="1"/>
  <c r="U93" i="79"/>
  <c r="S94" i="79"/>
  <c r="S129" i="79" s="1"/>
  <c r="T115" i="79"/>
  <c r="T149" i="79" s="1"/>
  <c r="T93" i="79"/>
  <c r="U115" i="79"/>
  <c r="Q93" i="79"/>
  <c r="Q115" i="79"/>
  <c r="Q149" i="79" s="1"/>
  <c r="S115" i="79"/>
  <c r="S149" i="79" s="1"/>
  <c r="S93" i="79"/>
  <c r="R93" i="79"/>
  <c r="R115" i="79"/>
  <c r="R149" i="79" s="1"/>
  <c r="V104" i="79"/>
  <c r="V98" i="79"/>
  <c r="V95" i="79"/>
  <c r="S137" i="79" l="1"/>
  <c r="V100" i="79"/>
  <c r="S135" i="79"/>
  <c r="V135" i="79" s="1"/>
  <c r="S106" i="79"/>
  <c r="V101" i="79"/>
  <c r="Q106" i="79"/>
  <c r="S151" i="79"/>
  <c r="V132" i="79"/>
  <c r="V150" i="79"/>
  <c r="U117" i="79"/>
  <c r="U149" i="79"/>
  <c r="U151" i="79" s="1"/>
  <c r="T138" i="79"/>
  <c r="V119" i="79"/>
  <c r="R153" i="79"/>
  <c r="V153" i="79" s="1"/>
  <c r="T120" i="79"/>
  <c r="T152" i="79"/>
  <c r="T154" i="79" s="1"/>
  <c r="T137" i="79"/>
  <c r="S120" i="79"/>
  <c r="S152" i="79"/>
  <c r="S154" i="79" s="1"/>
  <c r="V136" i="79"/>
  <c r="R151" i="79"/>
  <c r="T151" i="79"/>
  <c r="R137" i="79"/>
  <c r="Q151" i="79"/>
  <c r="Q156" i="79" s="1"/>
  <c r="U120" i="79"/>
  <c r="U152" i="79"/>
  <c r="U154" i="79" s="1"/>
  <c r="U138" i="79"/>
  <c r="Q141" i="79"/>
  <c r="R106" i="79"/>
  <c r="U106" i="79"/>
  <c r="S117" i="79"/>
  <c r="V103" i="79"/>
  <c r="R117" i="79"/>
  <c r="R120" i="79"/>
  <c r="U99" i="79"/>
  <c r="V102" i="79"/>
  <c r="V118" i="79"/>
  <c r="T106" i="79"/>
  <c r="T117" i="79"/>
  <c r="V116" i="79"/>
  <c r="V115" i="79"/>
  <c r="Q117" i="79"/>
  <c r="Q122" i="79" s="1"/>
  <c r="V97" i="79"/>
  <c r="Q99" i="79"/>
  <c r="V96" i="79"/>
  <c r="T99" i="79"/>
  <c r="R99" i="79"/>
  <c r="S99" i="79"/>
  <c r="S108" i="79" s="1"/>
  <c r="S109" i="79" s="1"/>
  <c r="V94" i="79"/>
  <c r="V93" i="79"/>
  <c r="S141" i="79" l="1"/>
  <c r="S156" i="79"/>
  <c r="S157" i="79" s="1"/>
  <c r="Q108" i="79"/>
  <c r="U141" i="79"/>
  <c r="R141" i="79"/>
  <c r="S122" i="79"/>
  <c r="S123" i="79" s="1"/>
  <c r="U122" i="79"/>
  <c r="U123" i="79" s="1"/>
  <c r="R108" i="79"/>
  <c r="R109" i="79" s="1"/>
  <c r="V152" i="79"/>
  <c r="V154" i="79" s="1"/>
  <c r="T122" i="79"/>
  <c r="T123" i="79" s="1"/>
  <c r="V138" i="79"/>
  <c r="T156" i="79"/>
  <c r="T157" i="79" s="1"/>
  <c r="V149" i="79"/>
  <c r="V151" i="79" s="1"/>
  <c r="V137" i="79"/>
  <c r="U156" i="79"/>
  <c r="U157" i="79" s="1"/>
  <c r="Q157" i="79"/>
  <c r="V120" i="79"/>
  <c r="T141" i="79"/>
  <c r="R154" i="79"/>
  <c r="R156" i="79" s="1"/>
  <c r="U108" i="79"/>
  <c r="U109" i="79" s="1"/>
  <c r="V106" i="79"/>
  <c r="T108" i="79"/>
  <c r="T109" i="79" s="1"/>
  <c r="R122" i="79"/>
  <c r="R123" i="79" s="1"/>
  <c r="V117" i="79"/>
  <c r="Q123" i="79"/>
  <c r="V99" i="79"/>
  <c r="Q109" i="79" l="1"/>
  <c r="D111" i="79"/>
  <c r="V141" i="79"/>
  <c r="R157" i="79"/>
  <c r="V156" i="79"/>
  <c r="V122" i="79"/>
  <c r="V123" i="79" s="1"/>
  <c r="W123" i="79" s="1"/>
  <c r="V108" i="79"/>
  <c r="V157" i="79" l="1"/>
  <c r="W157" i="79" s="1"/>
  <c r="V109" i="79"/>
  <c r="W109" i="79" s="1"/>
  <c r="U128" i="79" l="1"/>
  <c r="T128" i="79"/>
  <c r="R128" i="79"/>
  <c r="S128" i="79"/>
  <c r="Q128" i="79"/>
  <c r="T134" i="79" l="1"/>
  <c r="T143" i="79" s="1"/>
  <c r="T144" i="79" s="1"/>
  <c r="Q134" i="79"/>
  <c r="Q143" i="79" s="1"/>
  <c r="U134" i="79"/>
  <c r="U143" i="79" s="1"/>
  <c r="U144" i="79" s="1"/>
  <c r="S134" i="79"/>
  <c r="S143" i="79" s="1"/>
  <c r="S144" i="79" s="1"/>
  <c r="R134" i="79"/>
  <c r="R143" i="79" s="1"/>
  <c r="R144" i="79" s="1"/>
  <c r="V130" i="79"/>
  <c r="V129" i="79"/>
  <c r="V128" i="79"/>
  <c r="Q144" i="79" l="1"/>
  <c r="D145" i="79"/>
  <c r="V134" i="79"/>
  <c r="K11" i="82"/>
  <c r="K12" i="82"/>
  <c r="K13" i="82"/>
  <c r="K34" i="82"/>
  <c r="K33" i="82"/>
  <c r="K35" i="82"/>
  <c r="V143" i="79"/>
  <c r="K36" i="82" l="1"/>
  <c r="K14" i="82"/>
  <c r="V144" i="79"/>
  <c r="W144" i="79" s="1"/>
  <c r="K22" i="82" l="1"/>
  <c r="K25" i="82" s="1"/>
  <c r="K23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<sst xmlns="http://schemas.openxmlformats.org/spreadsheetml/2006/main" count="803" uniqueCount="123">
  <si>
    <t>Total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</si>
  <si>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</si>
  <si>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</si>
  <si>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</si>
  <si>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</si>
  <si>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</si>
  <si>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</si>
  <si>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</si>
  <si>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</si>
  <si>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</si>
  <si>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</si>
  <si>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</si>
  <si>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</si>
  <si>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</si>
  <si>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</si>
  <si>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</si>
  <si>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</si>
  <si>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</si>
  <si>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</si>
  <si>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</si>
  <si>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</si>
  <si>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</si>
  <si>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</si>
  <si>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CP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</si>
  <si>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</si>
  <si>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</si>
  <si>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</si>
  <si>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</si>
  <si>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</si>
  <si>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</si>
  <si>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</si>
  <si>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</si>
  <si>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</si>
  <si>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</si>
  <si>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</si>
  <si>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</si>
  <si>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Security Control Room - Maintain BACS / CCTV-VMS Integration Software License &amp; Service Maintenance Agreement @ June 2025</t>
  </si>
  <si>
    <t xml:space="preserve">Security Control Room - Additional BACS / CCTV-VMS Integration Software License &amp; Service Maintenance Agreement @ July 2026 </t>
  </si>
  <si>
    <t>Security Control Room - Upgrade BACS/CCTV- VMS Integration Software License &amp; Service Maintenance Agreement - Support CCTV Expansion</t>
  </si>
  <si>
    <t>Opex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</si>
  <si>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</si>
  <si>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</si>
  <si>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</si>
  <si>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</si>
  <si>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</si>
  <si>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</si>
  <si>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</si>
  <si>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Non recurrent</t>
  </si>
  <si>
    <t>unit rate</t>
  </si>
  <si>
    <t>RESS - BACS (Gallagher) Software Maintenance Agreement</t>
  </si>
  <si>
    <t>Recurrent</t>
  </si>
  <si>
    <t>RESS - BACS software upgrades, IT planning, field deployment &amp; testing</t>
  </si>
  <si>
    <t>Capex</t>
  </si>
  <si>
    <t>RESS - BACS Break Fix - Hardware - On Site  Electronics Failures/Replacements</t>
  </si>
  <si>
    <t xml:space="preserve">RESS - BACS Routine Preventative Maintenance </t>
  </si>
  <si>
    <t xml:space="preserve">RESS - CCTV/ VMS (Milestone) Software Maintenance  Agreement </t>
  </si>
  <si>
    <t>RESS - Zone Substation Routine Preventative Maintenance</t>
  </si>
  <si>
    <t>CP Infra Tech - Preventative Maintenance Labour</t>
  </si>
  <si>
    <t>CP Infra Tech - Server Refresh Labour</t>
  </si>
  <si>
    <t>CP Infra Tech - Server Refresh Hardware</t>
  </si>
  <si>
    <t>CP Infra Tech - Server Refresh Project Management</t>
  </si>
  <si>
    <t xml:space="preserve">CP Infra Tech - BACS Hardware Support / Maintenance / Licensing </t>
  </si>
  <si>
    <t xml:space="preserve">CP Infra Tech - CCTV Hardware Support / Maintenance / Licensing </t>
  </si>
  <si>
    <t xml:space="preserve">CP Infra Tech - Mobile CCTV Hardware Support / Maintenance / Licensing </t>
  </si>
  <si>
    <t>Livelink currency (maintain)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</si>
  <si>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</si>
  <si>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</si>
  <si>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</si>
  <si>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</si>
  <si>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</si>
  <si>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</si>
  <si>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RESS - BACS Biometrics Zone Substations (P1)- Initial Controllers Hardware &amp; Licensing</t>
  </si>
  <si>
    <t xml:space="preserve">RESS - BACS Biometrics Zone Substations (P1) onsite Installation , Documentation &amp; Configuration </t>
  </si>
  <si>
    <t>RESS - BACS - Breakfix - Hardware Life Cycle Replacement Program - Controllers</t>
  </si>
  <si>
    <t>RESS - CCTV/VMS Zone Substation (P1) Cabling-Hardware-Recording Server-Cameras</t>
  </si>
  <si>
    <t xml:space="preserve">RESS - CCTV / VMS Zone Substation (P1) Installation - Programming - Documentation </t>
  </si>
  <si>
    <t>RESS - Tactical CCTV-VMS  Solar Trailers - Inclusive of Procurement-Hardware Licensing x 2</t>
  </si>
  <si>
    <t>RESS - Tactical CCTV-VMS - Anti Copper Theft Pole-Pit Systems - Camera - Server - Licensing x 20</t>
  </si>
  <si>
    <t xml:space="preserve">RESS - Tactical CCTV - VMS Anti Copper Theft Pole-Pit Systems - Preventative Maintenance x 20 </t>
  </si>
  <si>
    <t>RESS -  Zone Substation Routine Preventative Maintenance</t>
  </si>
  <si>
    <t>CP Infra Tech - BACS Labour</t>
  </si>
  <si>
    <t>CP Infra Tech - CCTV Labour</t>
  </si>
  <si>
    <t>CP Infra Tech - Mobile CCTV Labour</t>
  </si>
  <si>
    <t>CP Infra Tech - BACS Hardware</t>
  </si>
  <si>
    <t>CP Infra Tech - CCTV Hardware</t>
  </si>
  <si>
    <t>CP Infra Tech - Mobile CCTV Hardware</t>
  </si>
  <si>
    <t>Livelink Currency (maintain &amp; enhance)</t>
  </si>
  <si>
    <t>Property</t>
  </si>
  <si>
    <t>IT</t>
  </si>
  <si>
    <t>%</t>
  </si>
  <si>
    <t>RESS - BACS Biometrics Zone Substations (P1 &amp; P2 )- Initial Controllers Hardware &amp; Licensing</t>
  </si>
  <si>
    <t xml:space="preserve">RESS - BACS Biometrics Zone Substations (P1 &amp; P2)) onsite Installation , Documentation &amp; Configuration </t>
  </si>
  <si>
    <t>RESS - CCTV/VMS Zone Substation (P1 &amp; P2) Cabling-Hardware-Recording Server-Cameras</t>
  </si>
  <si>
    <t xml:space="preserve">RESS - CCTV / VMS Zone Substation (P1 &amp; P2)) Installation - Programming - Documentation </t>
  </si>
  <si>
    <t>RESS - Tactical CCTV - VMS  Solar Trailers - Inclusive of Procurement-Hardware Licensing x 4</t>
  </si>
  <si>
    <t>RESS - Autonomous Security Patrol Drones - Hardware Supply &amp; Licensing</t>
  </si>
  <si>
    <t>RESS - Autonomous Drones - Systems Design-Installation-Commissiong-Programming</t>
  </si>
  <si>
    <t>CP Infra Tech - Drones Labour</t>
  </si>
  <si>
    <t>Livelink Currency (maintain and enhance)</t>
  </si>
  <si>
    <t>Lagged conversion to Jun 26</t>
  </si>
  <si>
    <t>Regulatory proposal 2026-31</t>
  </si>
  <si>
    <t>Model number:</t>
  </si>
  <si>
    <t>Facilities Security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</si>
  <si>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</si>
  <si>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</si>
  <si>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</si>
  <si>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</si>
  <si>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</si>
  <si>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</si>
  <si>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</si>
  <si>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RESS - CCTV-VMS Hardware Life Cycle Replacement Program @ 50% CCTV Cameras &amp; Local Servers</t>
  </si>
  <si>
    <t>RESS - CCTV-VMS Breakfix - Hardware Life Cycle Replacement Program @ 50% CCTV Cameras &amp; Local Servers</t>
  </si>
  <si>
    <t xml:space="preserve">Escalation: </t>
  </si>
  <si>
    <t>Opex (excl real price escalation)</t>
  </si>
  <si>
    <t xml:space="preserve">Opex (incl real price escalation) * </t>
  </si>
  <si>
    <t>Totex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</si>
  <si>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</si>
  <si>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</si>
  <si>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</si>
  <si>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</si>
  <si>
    <t>Do nothing</t>
  </si>
  <si>
    <t>BAU property recurrent upgrades</t>
  </si>
  <si>
    <t>Proactive property recurrent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</si>
</sst>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/>
    <xf numFmtId="172" fontId="39" fillId="0" borderId="0">
      <alignment horizontal="center" vertical="center"/>
    </xf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3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4" fillId="0" borderId="2" xfId="0" applyFont="1" applyBorder="1"/>
    <xf numFmtId="0" fontId="12" fillId="0" borderId="2" xfId="0" applyFont="1" applyBorder="1" applyAlignment="1">
      <alignment horizontal="center"/>
    </xf>
    <xf numFmtId="0" fontId="34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5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37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4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0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31" fillId="9" borderId="6" xfId="0" applyFont="1" applyFill="1" applyBorder="1" applyAlignment="1" applyProtection="1">
      <alignment vertical="center"/>
      <protection locked="0"/>
    </xf>
    <xf numFmtId="0" fontId="31" fillId="9" borderId="5" xfId="0" applyFont="1" applyFill="1" applyBorder="1" applyAlignment="1" applyProtection="1">
      <alignment vertical="center"/>
      <protection locked="0"/>
    </xf>
    <xf numFmtId="0" fontId="31" fillId="9" borderId="7" xfId="0" applyFont="1" applyFill="1" applyBorder="1" applyAlignment="1" applyProtection="1">
      <alignment vertical="center"/>
      <protection locked="0"/>
    </xf>
    <xf numFmtId="168" fontId="31" fillId="9" borderId="1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>
      <alignment horizontal="center" vertical="center"/>
    </xf>
    <xf numFmtId="9" fontId="31" fillId="2" borderId="5" xfId="26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left"/>
    </xf>
    <xf numFmtId="0" fontId="36" fillId="0" borderId="2" xfId="0" applyFont="1" applyBorder="1"/>
    <xf numFmtId="0" fontId="41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10" borderId="0" xfId="33" applyFill="1"/>
    <xf numFmtId="0" fontId="1" fillId="0" borderId="0" xfId="33"/>
    <xf numFmtId="0" fontId="11" fillId="0" borderId="0" xfId="34"/>
    <xf numFmtId="0" fontId="42" fillId="0" borderId="0" xfId="33" applyFont="1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2" fontId="46" fillId="0" borderId="0" xfId="33" applyNumberFormat="1" applyFont="1" applyAlignment="1">
      <alignment horizontal="left"/>
    </xf>
    <xf numFmtId="0" fontId="47" fillId="0" borderId="0" xfId="33" applyFont="1"/>
    <xf numFmtId="173" fontId="48" fillId="0" borderId="0" xfId="33" applyNumberFormat="1" applyFont="1" applyAlignment="1">
      <alignment horizontal="left"/>
    </xf>
    <xf numFmtId="0" fontId="49" fillId="0" borderId="0" xfId="33" applyFont="1"/>
    <xf numFmtId="49" fontId="23" fillId="0" borderId="0" xfId="0" applyNumberFormat="1" applyFont="1" applyAlignment="1">
      <alignment horizontal="right"/>
    </xf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0" fontId="50" fillId="0" borderId="5" xfId="0" applyFont="1" applyBorder="1"/>
    <xf numFmtId="0" fontId="31" fillId="2" borderId="5" xfId="0" applyFont="1" applyFill="1" applyBorder="1" applyAlignment="1" applyProtection="1">
      <alignment horizontal="center" vertical="center"/>
      <protection locked="0"/>
    </xf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3E6C455-0D21-4003-9645-24DD70F05178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E15A3DE0-D4FB-4111-95C1-022EC3370BF9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2DE94BF4-660A-4DD5-974F-8BE9560C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83D7-FCAC-4AAF-A9D9-FDD3AD1D002D}">
  <sheetPr>
    <tabColor theme="1" tint="0.34998626667073579"/>
  </sheetPr>
  <dimension ref="A1:K43"/>
  <sheetViews>
    <sheetView showGridLines="0" tabSelected="1" workbookViewId="0">
      <selection activeCell="D21" sqref="D21"/>
    </sheetView>
  </sheetViews>
  <sheetFormatPr defaultColWidth="0" defaultRowHeight="12.95" customHeight="1" zeroHeight="1" x14ac:dyDescent="0.2"/>
  <cols>
    <col min="1" max="1" width="12.85546875" style="126" customWidth="1"/>
    <col min="2" max="2" width="2.5703125" style="126" customWidth="1"/>
    <col min="3" max="3" width="16.85546875" style="126" customWidth="1"/>
    <col min="4" max="11" width="10.5703125" style="126" customWidth="1"/>
    <col min="12" max="16384" width="10.5703125" style="126" hidden="1"/>
  </cols>
  <sheetData>
    <row r="1" spans="1:11" ht="15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3.25" x14ac:dyDescent="0.35">
      <c r="A2" s="124"/>
      <c r="B2" s="125"/>
      <c r="C2" s="127" t="s">
        <v>29</v>
      </c>
      <c r="D2" s="128"/>
      <c r="E2" s="128"/>
      <c r="F2" s="125"/>
      <c r="G2" s="125"/>
      <c r="H2" s="125"/>
      <c r="I2" s="125"/>
      <c r="J2" s="125"/>
      <c r="K2" s="125"/>
    </row>
    <row r="3" spans="1:11" ht="15.75" x14ac:dyDescent="0.25">
      <c r="A3" s="124"/>
      <c r="B3" s="125"/>
      <c r="C3" s="129" t="s">
        <v>100</v>
      </c>
      <c r="D3" s="128"/>
      <c r="E3" s="128"/>
      <c r="F3" s="125"/>
      <c r="G3" s="125"/>
      <c r="H3" s="125"/>
      <c r="I3" s="125"/>
      <c r="J3" s="125"/>
      <c r="K3" s="125"/>
    </row>
    <row r="4" spans="1:11" ht="15" x14ac:dyDescent="0.25">
      <c r="A4" s="124"/>
      <c r="B4" s="125"/>
      <c r="C4" s="125"/>
      <c r="D4" s="128"/>
      <c r="E4" s="128"/>
      <c r="F4" s="125"/>
      <c r="G4" s="125"/>
      <c r="H4" s="125"/>
      <c r="I4" s="125"/>
      <c r="J4" s="125"/>
      <c r="K4" s="125"/>
    </row>
    <row r="5" spans="1:11" ht="15" x14ac:dyDescent="0.25">
      <c r="A5" s="124"/>
      <c r="B5" s="125"/>
      <c r="C5" s="130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Facilities security cost</v>
      </c>
      <c r="D5" s="125"/>
      <c r="E5" s="125"/>
      <c r="F5" s="125"/>
      <c r="G5" s="125"/>
      <c r="H5" s="125"/>
      <c r="I5" s="125"/>
      <c r="J5" s="125"/>
      <c r="K5" s="125"/>
    </row>
    <row r="6" spans="1:11" ht="15" x14ac:dyDescent="0.25">
      <c r="A6" s="124"/>
      <c r="B6" s="125"/>
      <c r="C6" s="131" t="s">
        <v>101</v>
      </c>
      <c r="D6" s="132" t="str" cm="1">
        <f t="array" aca="1" ref="D6" ca="1">LEFT(_xlfn.TEXTAFTER(CELL("filename")," MOD "),FIND(" - ",_xlfn.TEXTAFTER(CELL("filename")," MOD "),1)-1)</f>
        <v>6.19</v>
      </c>
      <c r="E6" s="131"/>
      <c r="F6" s="125"/>
      <c r="G6" s="125"/>
      <c r="H6" s="125"/>
      <c r="I6" s="125"/>
      <c r="J6" s="125"/>
      <c r="K6" s="125"/>
    </row>
    <row r="7" spans="1:11" ht="15" x14ac:dyDescent="0.25">
      <c r="A7" s="124"/>
      <c r="B7" s="125"/>
      <c r="C7" s="125"/>
      <c r="D7" s="125"/>
      <c r="E7" s="125"/>
      <c r="F7" s="133"/>
      <c r="G7" s="133"/>
      <c r="H7" s="133"/>
      <c r="I7" s="125"/>
      <c r="J7" s="133"/>
      <c r="K7" s="133"/>
    </row>
    <row r="8" spans="1:11" ht="15" x14ac:dyDescent="0.25">
      <c r="A8" s="124"/>
      <c r="B8" s="125"/>
      <c r="C8" s="134">
        <v>45688</v>
      </c>
      <c r="D8" s="125"/>
      <c r="E8" s="125"/>
      <c r="F8" s="133"/>
      <c r="G8" s="133"/>
      <c r="H8" s="133"/>
      <c r="I8" s="125"/>
      <c r="J8" s="133"/>
      <c r="K8" s="133"/>
    </row>
    <row r="9" spans="1:11" ht="15" x14ac:dyDescent="0.25">
      <c r="A9" s="124"/>
      <c r="B9" s="125"/>
      <c r="C9" s="135"/>
      <c r="D9" s="135"/>
      <c r="E9" s="125"/>
      <c r="F9" s="133"/>
      <c r="G9" s="133"/>
      <c r="H9" s="133"/>
      <c r="I9" s="133"/>
      <c r="J9" s="133"/>
      <c r="K9" s="133"/>
    </row>
    <row r="10" spans="1:11" ht="15" x14ac:dyDescent="0.25">
      <c r="A10" s="124"/>
      <c r="B10" s="125"/>
      <c r="C10" s="135"/>
      <c r="D10" s="135"/>
      <c r="E10" s="125"/>
      <c r="F10" s="133"/>
      <c r="G10" s="133"/>
      <c r="H10" s="133"/>
      <c r="I10" s="133"/>
      <c r="J10" s="133"/>
      <c r="K10" s="133"/>
    </row>
    <row r="11" spans="1:11" ht="15" x14ac:dyDescent="0.25">
      <c r="A11" s="124"/>
      <c r="B11" s="125"/>
      <c r="C11" s="135"/>
      <c r="D11" s="135"/>
      <c r="E11" s="125"/>
      <c r="F11" s="133"/>
      <c r="G11" s="133"/>
      <c r="H11" s="133"/>
      <c r="I11" s="133"/>
      <c r="J11" s="133"/>
      <c r="K11" s="133"/>
    </row>
    <row r="12" spans="1:11" ht="15" x14ac:dyDescent="0.25">
      <c r="A12" s="124"/>
      <c r="B12" s="125"/>
      <c r="C12" s="135"/>
      <c r="D12" s="135"/>
      <c r="E12" s="125"/>
      <c r="F12" s="133"/>
      <c r="G12" s="133"/>
      <c r="H12" s="133"/>
      <c r="I12" s="133"/>
      <c r="J12" s="133"/>
      <c r="K12" s="133"/>
    </row>
    <row r="13" spans="1:11" ht="15" x14ac:dyDescent="0.25">
      <c r="A13" s="124"/>
      <c r="B13" s="125"/>
      <c r="C13" s="135"/>
      <c r="D13" s="135"/>
      <c r="E13" s="125"/>
      <c r="F13" s="133"/>
      <c r="G13" s="133"/>
      <c r="H13" s="133"/>
      <c r="I13" s="133"/>
      <c r="J13" s="133"/>
      <c r="K13" s="133"/>
    </row>
    <row r="14" spans="1:11" ht="15" x14ac:dyDescent="0.25">
      <c r="A14" s="124"/>
      <c r="B14" s="125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5" x14ac:dyDescent="0.25">
      <c r="A15" s="124"/>
      <c r="B15" s="125"/>
      <c r="C15" s="130"/>
      <c r="D15" s="133"/>
      <c r="E15" s="133"/>
      <c r="F15" s="133"/>
      <c r="G15" s="133"/>
      <c r="H15" s="133"/>
      <c r="I15" s="133"/>
      <c r="J15" s="133"/>
      <c r="K15" s="133"/>
    </row>
    <row r="16" spans="1:11" ht="15" x14ac:dyDescent="0.25">
      <c r="A16" s="124"/>
      <c r="B16" s="125"/>
      <c r="C16" s="130"/>
      <c r="D16" s="133"/>
      <c r="E16" s="133"/>
      <c r="F16" s="133"/>
      <c r="G16" s="133"/>
      <c r="H16" s="133"/>
      <c r="I16" s="133"/>
      <c r="J16" s="133"/>
      <c r="K16" s="133"/>
    </row>
    <row r="17" spans="1:11" ht="15" x14ac:dyDescent="0.25">
      <c r="A17" s="124"/>
      <c r="B17" s="125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" x14ac:dyDescent="0.25">
      <c r="A18" s="124"/>
      <c r="B18" s="125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15" x14ac:dyDescent="0.25">
      <c r="A19" s="124"/>
      <c r="B19" s="125"/>
      <c r="C19" s="133"/>
      <c r="D19" s="133"/>
      <c r="E19" s="133"/>
      <c r="F19" s="133"/>
      <c r="H19" s="133"/>
      <c r="I19" s="133"/>
      <c r="J19" s="133"/>
      <c r="K19" s="133"/>
    </row>
    <row r="20" spans="1:11" ht="15" x14ac:dyDescent="0.25">
      <c r="A20" s="124"/>
      <c r="B20" s="125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15" x14ac:dyDescent="0.25">
      <c r="A21" s="124"/>
      <c r="B21" s="125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" x14ac:dyDescent="0.25">
      <c r="A22" s="124"/>
      <c r="B22" s="125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5" x14ac:dyDescent="0.25">
      <c r="A23" s="124"/>
      <c r="B23" s="125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" x14ac:dyDescent="0.25">
      <c r="A24" s="124"/>
      <c r="B24" s="125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1" ht="15" x14ac:dyDescent="0.25">
      <c r="A25" s="124"/>
      <c r="B25" s="125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" x14ac:dyDescent="0.25">
      <c r="A26" s="124"/>
      <c r="B26" s="125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 ht="15" x14ac:dyDescent="0.25">
      <c r="A27" s="124"/>
      <c r="B27" s="125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5" x14ac:dyDescent="0.25">
      <c r="A28" s="124"/>
      <c r="B28" s="125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5" x14ac:dyDescent="0.25">
      <c r="A29" s="124"/>
      <c r="B29" s="125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5" x14ac:dyDescent="0.25">
      <c r="A30" s="124"/>
      <c r="B30" s="125"/>
      <c r="C30" s="133"/>
      <c r="D30" s="125"/>
      <c r="E30" s="133"/>
      <c r="F30" s="133"/>
      <c r="G30" s="133"/>
      <c r="H30" s="133"/>
      <c r="I30" s="133"/>
      <c r="J30" s="133"/>
      <c r="K30" s="133"/>
    </row>
    <row r="31" spans="1:11" ht="15" x14ac:dyDescent="0.2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5" x14ac:dyDescent="0.25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5" x14ac:dyDescent="0.25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5" x14ac:dyDescent="0.25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5" x14ac:dyDescent="0.25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" x14ac:dyDescent="0.25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5" x14ac:dyDescent="0.25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5" x14ac:dyDescent="0.25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5" x14ac:dyDescent="0.25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spans="1:11" ht="15" x14ac:dyDescent="0.25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spans="1:11" ht="15" x14ac:dyDescent="0.25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spans="1:11" ht="15" x14ac:dyDescent="0.25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spans="1:11" ht="15" x14ac:dyDescent="0.25">
      <c r="A43" s="124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0"/>
  <sheetViews>
    <sheetView showGridLines="0" zoomScale="85" zoomScaleNormal="85" workbookViewId="0">
      <selection activeCell="I43" sqref="I4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32.140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92" t="s">
        <v>2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1" t="s">
        <v>0</v>
      </c>
      <c r="P10"/>
    </row>
    <row r="11" spans="1:16" ht="12.75" customHeight="1" x14ac:dyDescent="0.25">
      <c r="C11" s="1" t="s">
        <v>52</v>
      </c>
      <c r="D11" s="104"/>
      <c r="E11" s="2"/>
      <c r="F11" s="6">
        <f>'Option 1'!Q134</f>
        <v>176763.89346530329</v>
      </c>
      <c r="G11" s="6">
        <f>'Option 1'!R134</f>
        <v>240361.00208601257</v>
      </c>
      <c r="H11" s="6">
        <f>'Option 1'!S134</f>
        <v>176763.89346530329</v>
      </c>
      <c r="I11" s="6">
        <f>'Option 1'!T134</f>
        <v>176763.89346530329</v>
      </c>
      <c r="J11" s="6">
        <f>'Option 1'!U134</f>
        <v>208562.44777565793</v>
      </c>
      <c r="K11" s="6">
        <f>SUM(F11:J11)</f>
        <v>979215.13025758043</v>
      </c>
      <c r="M11" s="95"/>
      <c r="P11"/>
    </row>
    <row r="12" spans="1:16" ht="12.75" customHeight="1" x14ac:dyDescent="0.25">
      <c r="C12" s="1" t="s">
        <v>113</v>
      </c>
      <c r="D12" s="104"/>
      <c r="E12" s="2"/>
      <c r="F12" s="6">
        <f>'Option 1'!Q141</f>
        <v>290225.49348203762</v>
      </c>
      <c r="G12" s="6">
        <f>'Option 1'!R141</f>
        <v>290225.49348203762</v>
      </c>
      <c r="H12" s="6">
        <f>'Option 1'!S141</f>
        <v>290225.49348203762</v>
      </c>
      <c r="I12" s="6">
        <f>'Option 1'!T141</f>
        <v>290225.49348203762</v>
      </c>
      <c r="J12" s="6">
        <f>'Option 1'!U141</f>
        <v>290225.49348203762</v>
      </c>
      <c r="K12" s="6">
        <f t="shared" ref="K12:K13" si="0">SUM(F12:J12)</f>
        <v>1451127.4674101882</v>
      </c>
      <c r="M12" s="95"/>
      <c r="P12"/>
    </row>
    <row r="13" spans="1:16" ht="12.75" customHeight="1" x14ac:dyDescent="0.2">
      <c r="C13" s="1" t="s">
        <v>114</v>
      </c>
      <c r="D13" s="104"/>
      <c r="F13" s="6">
        <v>301778.0657573145</v>
      </c>
      <c r="G13" s="6">
        <v>304196.61316269275</v>
      </c>
      <c r="H13" s="6">
        <v>306987.55048128549</v>
      </c>
      <c r="I13" s="6">
        <v>310098.44310524588</v>
      </c>
      <c r="J13" s="6">
        <v>313101.73825502518</v>
      </c>
      <c r="K13" s="6">
        <f t="shared" si="0"/>
        <v>1536162.4107615638</v>
      </c>
      <c r="M13" s="95"/>
    </row>
    <row r="14" spans="1:16" ht="12.75" customHeight="1" x14ac:dyDescent="0.2">
      <c r="C14" s="98" t="s">
        <v>115</v>
      </c>
      <c r="D14" s="141" t="s">
        <v>116</v>
      </c>
      <c r="E14" s="98"/>
      <c r="F14" s="102">
        <f>F11+F13</f>
        <v>478541.95922261779</v>
      </c>
      <c r="G14" s="102">
        <f t="shared" ref="G14:K14" si="1">G11+G13</f>
        <v>544557.61524870526</v>
      </c>
      <c r="H14" s="102">
        <f t="shared" si="1"/>
        <v>483751.44394658878</v>
      </c>
      <c r="I14" s="102">
        <f t="shared" si="1"/>
        <v>486862.33657054917</v>
      </c>
      <c r="J14" s="102">
        <f t="shared" si="1"/>
        <v>521664.18603068311</v>
      </c>
      <c r="K14" s="102">
        <f t="shared" si="1"/>
        <v>2515377.5410191445</v>
      </c>
      <c r="M14" s="95"/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2" t="s">
        <v>15</v>
      </c>
      <c r="D16" s="22"/>
      <c r="E16" s="22"/>
      <c r="F16" s="22">
        <f>NPV(Real_Discount_rate,F14:J14)</f>
        <v>2270525.4738285942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C18" s="1" t="s">
        <v>117</v>
      </c>
      <c r="D18" s="33"/>
      <c r="E18" s="4"/>
      <c r="F18" s="35"/>
      <c r="G18" s="35"/>
      <c r="H18" s="35"/>
      <c r="I18" s="35"/>
      <c r="J18" s="35"/>
      <c r="K18" s="35"/>
    </row>
    <row r="19" spans="2:13" ht="12.75" customHeight="1" x14ac:dyDescent="0.2">
      <c r="C19" s="33"/>
      <c r="D19" s="33"/>
      <c r="E19" s="4"/>
      <c r="F19" s="35"/>
      <c r="G19" s="35"/>
      <c r="H19" s="35"/>
      <c r="I19" s="35"/>
      <c r="J19" s="35"/>
      <c r="K19" s="35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6" t="s">
        <v>16</v>
      </c>
      <c r="C21" s="36" t="s">
        <v>4</v>
      </c>
      <c r="D21" s="36"/>
      <c r="E21" s="37"/>
      <c r="F21" s="38" t="str">
        <f>F$10</f>
        <v>2026/27</v>
      </c>
      <c r="G21" s="38" t="str">
        <f t="shared" ref="G21:J21" si="2">G$10</f>
        <v>2027/28</v>
      </c>
      <c r="H21" s="38" t="str">
        <f t="shared" si="2"/>
        <v>2028/29</v>
      </c>
      <c r="I21" s="38" t="str">
        <f t="shared" si="2"/>
        <v>2029/30</v>
      </c>
      <c r="J21" s="38" t="str">
        <f t="shared" si="2"/>
        <v>2030/31</v>
      </c>
      <c r="K21" s="71" t="s">
        <v>0</v>
      </c>
    </row>
    <row r="22" spans="2:13" ht="12.75" customHeight="1" x14ac:dyDescent="0.2">
      <c r="C22" s="1" t="s">
        <v>52</v>
      </c>
      <c r="D22" s="104"/>
      <c r="E22" s="2"/>
      <c r="F22" s="6">
        <f>'Option 2'!Q134</f>
        <v>491515.68959793699</v>
      </c>
      <c r="G22" s="6">
        <f>'Option 2'!R134</f>
        <v>555112.79821864632</v>
      </c>
      <c r="H22" s="6">
        <f>'Option 2'!S134</f>
        <v>491515.68959793699</v>
      </c>
      <c r="I22" s="6">
        <f>'Option 2'!T134</f>
        <v>491515.68959793699</v>
      </c>
      <c r="J22" s="6">
        <f>'Option 2'!U134</f>
        <v>523314.24390829168</v>
      </c>
      <c r="K22" s="6">
        <f>SUM(F22:J22)</f>
        <v>2552974.1109207491</v>
      </c>
      <c r="M22" s="95"/>
    </row>
    <row r="23" spans="2:13" x14ac:dyDescent="0.2">
      <c r="C23" s="1" t="s">
        <v>113</v>
      </c>
      <c r="D23" s="104"/>
      <c r="E23" s="2"/>
      <c r="F23" s="6">
        <f>'Option 2'!Q141</f>
        <v>431888.5671512119</v>
      </c>
      <c r="G23" s="6">
        <f>'Option 2'!R141</f>
        <v>431888.5671512119</v>
      </c>
      <c r="H23" s="6">
        <f>'Option 2'!S141</f>
        <v>431888.5671512119</v>
      </c>
      <c r="I23" s="6">
        <f>'Option 2'!T141</f>
        <v>431888.5671512119</v>
      </c>
      <c r="J23" s="6">
        <f>'Option 2'!U141</f>
        <v>431888.5671512119</v>
      </c>
      <c r="K23" s="6">
        <f t="shared" ref="K23:K24" si="3">SUM(F23:J23)</f>
        <v>2159442.8357560597</v>
      </c>
      <c r="M23" s="95"/>
    </row>
    <row r="24" spans="2:13" x14ac:dyDescent="0.2">
      <c r="C24" s="1" t="s">
        <v>118</v>
      </c>
      <c r="D24" s="104"/>
      <c r="F24" s="6">
        <v>449080.10958609096</v>
      </c>
      <c r="G24" s="6">
        <v>452679.18339922838</v>
      </c>
      <c r="H24" s="6">
        <v>456832.41578785883</v>
      </c>
      <c r="I24" s="6">
        <v>461461.77808751044</v>
      </c>
      <c r="J24" s="6">
        <v>465931.02309906436</v>
      </c>
      <c r="K24" s="6">
        <f t="shared" si="3"/>
        <v>2285984.5099597531</v>
      </c>
      <c r="M24" s="95"/>
    </row>
    <row r="25" spans="2:13" x14ac:dyDescent="0.2">
      <c r="C25" s="98" t="s">
        <v>115</v>
      </c>
      <c r="D25" s="141" t="s">
        <v>116</v>
      </c>
      <c r="E25" s="98"/>
      <c r="F25" s="102">
        <f>F22+F24</f>
        <v>940595.79918402794</v>
      </c>
      <c r="G25" s="102">
        <f t="shared" ref="G25" si="4">G22+G24</f>
        <v>1007791.9816178747</v>
      </c>
      <c r="H25" s="102">
        <f t="shared" ref="H25" si="5">H22+H24</f>
        <v>948348.10538579582</v>
      </c>
      <c r="I25" s="102">
        <f t="shared" ref="I25" si="6">I22+I24</f>
        <v>952977.46768544742</v>
      </c>
      <c r="J25" s="102">
        <f t="shared" ref="J25" si="7">J22+J24</f>
        <v>989245.26700735604</v>
      </c>
      <c r="K25" s="102">
        <f t="shared" ref="K25" si="8">K22+K24</f>
        <v>4838958.6208805023</v>
      </c>
      <c r="M25" s="95"/>
    </row>
    <row r="26" spans="2:13" x14ac:dyDescent="0.2">
      <c r="C26" s="4"/>
      <c r="D26" s="4"/>
      <c r="F26" s="6"/>
      <c r="G26" s="6"/>
      <c r="H26" s="6"/>
      <c r="I26" s="6"/>
      <c r="J26" s="6"/>
      <c r="K26" s="6"/>
      <c r="M26" s="95"/>
    </row>
    <row r="27" spans="2:13" x14ac:dyDescent="0.2">
      <c r="C27" s="52" t="s">
        <v>15</v>
      </c>
      <c r="D27" s="22"/>
      <c r="E27" s="22"/>
      <c r="F27" s="22">
        <f>NPV(Real_Discount_rate,F25:J25)</f>
        <v>4368311.2440909036</v>
      </c>
      <c r="G27" s="6"/>
      <c r="H27" s="6"/>
      <c r="I27" s="6"/>
      <c r="J27" s="6"/>
      <c r="K27" s="6"/>
      <c r="M27" s="95"/>
    </row>
    <row r="28" spans="2:13" x14ac:dyDescent="0.2">
      <c r="B28" s="26"/>
      <c r="C28" s="33"/>
      <c r="D28" s="33"/>
      <c r="E28" s="26"/>
      <c r="F28" s="26"/>
      <c r="G28" s="26"/>
      <c r="H28" s="26"/>
      <c r="I28" s="26"/>
      <c r="J28" s="26"/>
      <c r="K28" s="26"/>
    </row>
    <row r="29" spans="2:13" x14ac:dyDescent="0.2">
      <c r="B29" s="26"/>
      <c r="C29" s="1" t="s">
        <v>119</v>
      </c>
      <c r="D29" s="33"/>
      <c r="E29" s="26"/>
      <c r="F29" s="26"/>
      <c r="G29" s="26"/>
      <c r="H29" s="26"/>
      <c r="I29" s="26"/>
      <c r="J29" s="26"/>
      <c r="K29" s="26"/>
    </row>
    <row r="30" spans="2:13" x14ac:dyDescent="0.2">
      <c r="B30" s="26"/>
      <c r="C30" s="33"/>
      <c r="D30" s="33"/>
      <c r="E30" s="26"/>
      <c r="F30" s="26"/>
      <c r="G30" s="26"/>
      <c r="H30" s="26"/>
      <c r="I30" s="26"/>
      <c r="J30" s="26"/>
      <c r="K30" s="26"/>
    </row>
    <row r="32" spans="2:13" x14ac:dyDescent="0.2">
      <c r="B32" s="36" t="s">
        <v>2</v>
      </c>
      <c r="C32" s="36" t="s">
        <v>4</v>
      </c>
      <c r="D32" s="36"/>
      <c r="E32" s="37"/>
      <c r="F32" s="38" t="str">
        <f>F$10</f>
        <v>2026/27</v>
      </c>
      <c r="G32" s="38" t="str">
        <f t="shared" ref="G32:J32" si="9">G$10</f>
        <v>2027/28</v>
      </c>
      <c r="H32" s="38" t="str">
        <f t="shared" si="9"/>
        <v>2028/29</v>
      </c>
      <c r="I32" s="38" t="str">
        <f t="shared" si="9"/>
        <v>2029/30</v>
      </c>
      <c r="J32" s="38" t="str">
        <f t="shared" si="9"/>
        <v>2030/31</v>
      </c>
      <c r="K32" s="71" t="s">
        <v>0</v>
      </c>
    </row>
    <row r="33" spans="3:13" x14ac:dyDescent="0.2">
      <c r="C33" s="1" t="s">
        <v>52</v>
      </c>
      <c r="D33" s="104"/>
      <c r="E33" s="2"/>
      <c r="F33" s="6">
        <f>'Option 3'!S134</f>
        <v>563532.79828349408</v>
      </c>
      <c r="G33" s="6">
        <f>'Option 3'!T134</f>
        <v>627129.90690420335</v>
      </c>
      <c r="H33" s="6">
        <f>'Option 3'!U134</f>
        <v>563532.79828349408</v>
      </c>
      <c r="I33" s="6">
        <f>'Option 3'!V134</f>
        <v>563532.79828349408</v>
      </c>
      <c r="J33" s="6">
        <f>'Option 3'!W134</f>
        <v>595331.35259384871</v>
      </c>
      <c r="K33" s="6">
        <f>SUM(F33:J33)</f>
        <v>2913059.6543485345</v>
      </c>
      <c r="M33" s="95"/>
    </row>
    <row r="34" spans="3:13" x14ac:dyDescent="0.2">
      <c r="C34" s="1" t="s">
        <v>113</v>
      </c>
      <c r="D34" s="104"/>
      <c r="E34" s="2"/>
      <c r="F34" s="6">
        <f>'Option 3'!S141</f>
        <v>0</v>
      </c>
      <c r="G34" s="6">
        <f>'Option 3'!T141</f>
        <v>0</v>
      </c>
      <c r="H34" s="6">
        <f>'Option 3'!U141</f>
        <v>0</v>
      </c>
      <c r="I34" s="6">
        <f>'Option 3'!V141</f>
        <v>0</v>
      </c>
      <c r="J34" s="6">
        <f>'Option 3'!W141</f>
        <v>0</v>
      </c>
      <c r="K34" s="6">
        <f t="shared" ref="K34:K35" si="10">SUM(F34:J34)</f>
        <v>0</v>
      </c>
      <c r="M34" s="95"/>
    </row>
    <row r="35" spans="3:13" x14ac:dyDescent="0.2">
      <c r="C35" s="1" t="s">
        <v>114</v>
      </c>
      <c r="D35" s="104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0"/>
        <v>0</v>
      </c>
      <c r="M35" s="95"/>
    </row>
    <row r="36" spans="3:13" x14ac:dyDescent="0.2">
      <c r="C36" s="98" t="s">
        <v>115</v>
      </c>
      <c r="D36" s="141" t="s">
        <v>116</v>
      </c>
      <c r="E36" s="98"/>
      <c r="F36" s="102">
        <f>F33+F35</f>
        <v>563532.79828349408</v>
      </c>
      <c r="G36" s="102">
        <f t="shared" ref="G36" si="11">G33+G35</f>
        <v>627129.90690420335</v>
      </c>
      <c r="H36" s="102">
        <f t="shared" ref="H36" si="12">H33+H35</f>
        <v>563532.79828349408</v>
      </c>
      <c r="I36" s="102">
        <f t="shared" ref="I36" si="13">I33+I35</f>
        <v>563532.79828349408</v>
      </c>
      <c r="J36" s="102">
        <f t="shared" ref="J36" si="14">J33+J35</f>
        <v>595331.35259384871</v>
      </c>
      <c r="K36" s="102">
        <f t="shared" ref="K36" si="15">K33+K35</f>
        <v>2913059.6543485345</v>
      </c>
      <c r="M36" s="95"/>
    </row>
    <row r="37" spans="3:13" x14ac:dyDescent="0.2">
      <c r="C37" s="4"/>
      <c r="D37" s="4"/>
      <c r="F37" s="6"/>
      <c r="G37" s="6"/>
      <c r="H37" s="6"/>
      <c r="I37" s="6"/>
      <c r="J37" s="6"/>
      <c r="K37" s="6"/>
      <c r="M37" s="95"/>
    </row>
    <row r="38" spans="3:13" x14ac:dyDescent="0.2">
      <c r="C38" s="52" t="s">
        <v>15</v>
      </c>
      <c r="D38" s="22"/>
      <c r="E38" s="22"/>
      <c r="F38" s="22">
        <f>NPV(Real_Discount_rate,F36:J36)</f>
        <v>2630522.2104295772</v>
      </c>
      <c r="G38" s="6"/>
      <c r="H38" s="6"/>
      <c r="I38" s="6"/>
      <c r="J38" s="6"/>
      <c r="K38" s="6"/>
      <c r="M38" s="95"/>
    </row>
    <row r="40" spans="3:13" x14ac:dyDescent="0.2">
      <c r="C40" s="1" t="s">
        <v>117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E43D25-01FB-4073-9F4D-A8842D68DB9A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90" zoomScaleNormal="90" workbookViewId="0">
      <selection activeCell="L32" sqref="L32"/>
    </sheetView>
  </sheetViews>
  <sheetFormatPr defaultColWidth="14.42578125" defaultRowHeight="15" customHeight="1" x14ac:dyDescent="0.25"/>
  <cols>
    <col min="1" max="1" width="24.42578125" customWidth="1"/>
    <col min="2" max="2" width="16.140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59" t="str">
        <f>Project_name</f>
        <v>Facilities Security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75" x14ac:dyDescent="0.25">
      <c r="A2" s="56" t="str">
        <f>Business</f>
        <v>CP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25">
      <c r="A3" s="30" t="s">
        <v>18</v>
      </c>
      <c r="B3" s="28"/>
      <c r="C3" s="28"/>
      <c r="D3" s="28"/>
      <c r="E3" s="28"/>
      <c r="F3" s="28"/>
      <c r="G3" s="28"/>
      <c r="H3" s="13"/>
      <c r="I3" s="11"/>
      <c r="J3" s="11"/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17</v>
      </c>
      <c r="B4" s="41" t="s">
        <v>18</v>
      </c>
      <c r="C4" s="27" t="s">
        <v>19</v>
      </c>
      <c r="D4" s="27" t="s">
        <v>20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21</v>
      </c>
      <c r="B6" s="74" t="s">
        <v>102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22</v>
      </c>
      <c r="B8" s="75" t="s">
        <v>23</v>
      </c>
      <c r="C8" s="27"/>
      <c r="D8" s="27"/>
    </row>
    <row r="9" spans="1:35" ht="12.75" customHeight="1" x14ac:dyDescent="0.25">
      <c r="A9" s="27"/>
      <c r="B9" s="57"/>
      <c r="C9" s="27"/>
      <c r="D9" s="27"/>
    </row>
    <row r="10" spans="1:35" ht="12.75" customHeight="1" x14ac:dyDescent="0.25">
      <c r="A10" s="1" t="s">
        <v>24</v>
      </c>
      <c r="B10" s="137">
        <v>3.5000000000000003E-2</v>
      </c>
      <c r="C10" s="43"/>
      <c r="D10" s="27"/>
    </row>
    <row r="11" spans="1:35" ht="12.75" customHeight="1" x14ac:dyDescent="0.25">
      <c r="A11" s="27"/>
      <c r="B11" s="57"/>
      <c r="C11" s="27"/>
      <c r="D11" s="27"/>
    </row>
    <row r="12" spans="1:35" ht="12.75" customHeight="1" x14ac:dyDescent="0.25">
      <c r="A12" s="43" t="s">
        <v>25</v>
      </c>
      <c r="B12" s="76" t="s">
        <v>104</v>
      </c>
      <c r="C12" s="43" t="s">
        <v>26</v>
      </c>
      <c r="D12" s="27"/>
    </row>
    <row r="13" spans="1:35" ht="12.75" customHeight="1" x14ac:dyDescent="0.25">
      <c r="A13" s="43"/>
      <c r="B13" s="58"/>
      <c r="C13" s="43"/>
      <c r="D13" s="43"/>
      <c r="E13" s="43"/>
    </row>
    <row r="14" spans="1:35" ht="12.75" customHeight="1" x14ac:dyDescent="0.25">
      <c r="A14" s="43" t="s">
        <v>27</v>
      </c>
      <c r="B14" s="138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1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1" t="s">
        <v>28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2" ht="12.75" customHeight="1" x14ac:dyDescent="0.25">
      <c r="A18" s="43"/>
      <c r="B18" s="89"/>
    </row>
    <row r="19" spans="1:12" ht="12.75" customHeight="1" x14ac:dyDescent="0.25">
      <c r="A19" s="43" t="s">
        <v>29</v>
      </c>
      <c r="B19" s="89">
        <v>1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0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1" t="s">
        <v>30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2" ht="12.75" customHeight="1" x14ac:dyDescent="0.25">
      <c r="A24" s="43" t="s">
        <v>3</v>
      </c>
      <c r="B24" s="82" t="s">
        <v>120</v>
      </c>
      <c r="C24" s="83"/>
      <c r="D24" s="83"/>
      <c r="E24" s="83"/>
      <c r="F24" s="83"/>
      <c r="G24" s="84"/>
      <c r="H24" s="84"/>
      <c r="I24" s="82"/>
      <c r="J24" s="84"/>
    </row>
    <row r="25" spans="1:12" ht="12.75" customHeight="1" x14ac:dyDescent="0.25">
      <c r="A25" s="43" t="s">
        <v>16</v>
      </c>
      <c r="B25" s="85" t="s">
        <v>121</v>
      </c>
      <c r="C25" s="86"/>
      <c r="D25" s="86"/>
      <c r="E25" s="86"/>
      <c r="F25" s="86"/>
      <c r="G25" s="87"/>
      <c r="H25" s="87"/>
      <c r="I25" s="85"/>
      <c r="J25" s="87"/>
    </row>
    <row r="26" spans="1:12" ht="12.75" customHeight="1" x14ac:dyDescent="0.25">
      <c r="A26" s="43" t="s">
        <v>2</v>
      </c>
      <c r="B26" s="85" t="s">
        <v>122</v>
      </c>
      <c r="C26" s="86"/>
      <c r="D26" s="86"/>
      <c r="E26" s="86"/>
      <c r="F26" s="86"/>
      <c r="G26" s="87"/>
      <c r="H26" s="87"/>
      <c r="I26" s="85"/>
      <c r="J26" s="87"/>
    </row>
    <row r="27" spans="1:12" ht="12.75" customHeight="1" x14ac:dyDescent="0.25">
      <c r="A27" s="43"/>
      <c r="B27" s="88"/>
      <c r="C27" s="88"/>
      <c r="D27" s="88"/>
      <c r="E27" s="88"/>
      <c r="F27" s="88"/>
      <c r="G27" s="88"/>
    </row>
    <row r="28" spans="1:12" ht="12.75" customHeight="1" x14ac:dyDescent="0.25">
      <c r="A28" s="43"/>
      <c r="B28" s="88"/>
      <c r="C28" s="88"/>
      <c r="D28" s="88"/>
      <c r="E28" s="88"/>
      <c r="F28" s="88"/>
      <c r="G28" s="88"/>
    </row>
    <row r="29" spans="1:12" ht="12.75" customHeight="1" x14ac:dyDescent="0.25">
      <c r="A29" s="39" t="s">
        <v>112</v>
      </c>
      <c r="B29" s="39"/>
      <c r="C29" s="39"/>
      <c r="D29" s="40"/>
      <c r="E29" s="136" t="s">
        <v>103</v>
      </c>
      <c r="F29" s="136" t="s">
        <v>104</v>
      </c>
      <c r="G29" s="136" t="s">
        <v>105</v>
      </c>
      <c r="H29" s="136" t="s">
        <v>106</v>
      </c>
      <c r="I29" s="97"/>
      <c r="J29" s="40"/>
      <c r="K29" s="40"/>
    </row>
    <row r="30" spans="1:12" ht="12.75" customHeight="1" x14ac:dyDescent="0.25">
      <c r="A30" s="118" t="s">
        <v>99</v>
      </c>
      <c r="B30" s="119"/>
      <c r="C30" s="120"/>
      <c r="D30" s="121"/>
      <c r="E30" s="122">
        <v>1.1757125218136175</v>
      </c>
      <c r="F30" s="122">
        <v>1.1129126464165966</v>
      </c>
      <c r="G30" s="122">
        <v>1.050660524730181</v>
      </c>
      <c r="H30" s="122">
        <v>1.014889156509222</v>
      </c>
      <c r="I30" s="123"/>
      <c r="J30" s="121"/>
      <c r="K30" s="121"/>
      <c r="L30" s="60"/>
    </row>
    <row r="31" spans="1:12" ht="12.75" customHeight="1" x14ac:dyDescent="0.25">
      <c r="I31" s="67"/>
      <c r="J31" s="55"/>
      <c r="K31" s="55"/>
    </row>
    <row r="32" spans="1:12" ht="12.75" customHeight="1" x14ac:dyDescent="0.25">
      <c r="I32" s="67"/>
      <c r="J32" s="67"/>
      <c r="K32" s="67"/>
    </row>
    <row r="33" spans="1:11" ht="12.75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</row>
    <row r="34" spans="1:11" ht="12.75" customHeight="1" x14ac:dyDescent="0.25"/>
    <row r="35" spans="1:11" ht="12.75" customHeight="1" x14ac:dyDescent="0.25">
      <c r="A35" s="43" t="s">
        <v>31</v>
      </c>
      <c r="C35" s="139" t="s">
        <v>106</v>
      </c>
      <c r="D35" t="s">
        <v>26</v>
      </c>
    </row>
    <row r="36" spans="1:11" ht="12.75" customHeight="1" x14ac:dyDescent="0.25">
      <c r="A36" s="43" t="s">
        <v>32</v>
      </c>
      <c r="C36" s="42" t="str">
        <f>$B$12</f>
        <v>June 2024</v>
      </c>
    </row>
    <row r="37" spans="1:11" ht="12.75" customHeight="1" x14ac:dyDescent="0.25">
      <c r="A37" s="43" t="s">
        <v>33</v>
      </c>
      <c r="C37" s="91">
        <f>INDEX($E$30:$H$30,MATCH($C$36,E29:H29))</f>
        <v>1.1129126464165966</v>
      </c>
    </row>
    <row r="38" spans="1:11" ht="12.75" customHeight="1" x14ac:dyDescent="0.25"/>
    <row r="39" spans="1:11" ht="12.75" customHeight="1" x14ac:dyDescent="0.2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2.75" customHeight="1" x14ac:dyDescent="0.25"/>
    <row r="41" spans="1:11" ht="12.75" customHeight="1" x14ac:dyDescent="0.25">
      <c r="A41" s="43" t="s">
        <v>34</v>
      </c>
      <c r="C41" s="140" t="s">
        <v>35</v>
      </c>
      <c r="D41" t="s">
        <v>107</v>
      </c>
    </row>
    <row r="42" spans="1:11" ht="12.75" customHeight="1" x14ac:dyDescent="0.25">
      <c r="A42" s="43" t="s">
        <v>32</v>
      </c>
      <c r="C42" s="93">
        <v>135.18960020374115</v>
      </c>
      <c r="D42" t="s">
        <v>108</v>
      </c>
    </row>
    <row r="43" spans="1:11" ht="12.75" customHeight="1" x14ac:dyDescent="0.25">
      <c r="A43" s="43" t="s">
        <v>33</v>
      </c>
      <c r="C43" s="94">
        <v>145.77740895836223</v>
      </c>
      <c r="D43" t="s">
        <v>109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7"/>
  <sheetViews>
    <sheetView showGridLines="0" zoomScale="80" zoomScaleNormal="80" workbookViewId="0">
      <pane ySplit="9" topLeftCell="A122" activePane="bottomLeft" state="frozen"/>
      <selection activeCell="F33" sqref="F33"/>
      <selection pane="bottomLeft" activeCell="D111" sqref="D111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59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6" t="str">
        <f>Business</f>
        <v>CP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40</v>
      </c>
      <c r="D7" s="62" t="s">
        <v>41</v>
      </c>
      <c r="E7" s="62" t="s">
        <v>42</v>
      </c>
      <c r="F7" s="106" t="s">
        <v>43</v>
      </c>
      <c r="G7" s="16"/>
      <c r="H7" s="19" t="s">
        <v>10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6"/>
      <c r="D8" s="96" t="s">
        <v>39</v>
      </c>
      <c r="E8" s="96"/>
      <c r="F8" s="96" t="s">
        <v>47</v>
      </c>
      <c r="G8" s="16"/>
      <c r="H8" s="105" t="s">
        <v>48</v>
      </c>
      <c r="I8" s="96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49</v>
      </c>
      <c r="D10" s="79" t="s">
        <v>39</v>
      </c>
      <c r="E10" s="79" t="s">
        <v>12</v>
      </c>
      <c r="F10" s="77" t="s">
        <v>50</v>
      </c>
      <c r="G10" s="2"/>
      <c r="H10" s="61">
        <f>IF($E10="Labour",Assumptions!$B$14,)</f>
        <v>0</v>
      </c>
      <c r="I10" s="9" t="str">
        <f>IF($E10="Labour","Hours","$")</f>
        <v>$</v>
      </c>
      <c r="J10" s="2"/>
      <c r="K10" s="80">
        <v>16829.5</v>
      </c>
      <c r="L10" s="80">
        <v>16829.5</v>
      </c>
      <c r="M10" s="80">
        <v>16829.5</v>
      </c>
      <c r="N10" s="80">
        <v>16829.5</v>
      </c>
      <c r="O10" s="80">
        <v>16829.5</v>
      </c>
      <c r="P10" s="2"/>
      <c r="Q10" s="5">
        <f t="shared" ref="Q10:Q41" si="0">IF($E10="Labour",$H10*K10,K10)</f>
        <v>16829.5</v>
      </c>
      <c r="R10" s="5">
        <f t="shared" ref="R10:R41" si="1">IF($E10="Labour",$H10*L10,L10)</f>
        <v>16829.5</v>
      </c>
      <c r="S10" s="5">
        <f t="shared" ref="S10:S41" si="2">IF($E10="Labour",$H10*M10,M10)</f>
        <v>16829.5</v>
      </c>
      <c r="T10" s="5">
        <f t="shared" ref="T10:T41" si="3">IF($E10="Labour",$H10*N10,N10)</f>
        <v>16829.5</v>
      </c>
      <c r="U10" s="5">
        <f t="shared" ref="U10:U41" si="4">IF($E10="Labour",$H10*O10,O10)</f>
        <v>16829.5</v>
      </c>
    </row>
    <row r="11" spans="1:26" ht="12.75" customHeight="1" x14ac:dyDescent="0.2">
      <c r="A11" s="4"/>
      <c r="C11" s="78" t="s">
        <v>51</v>
      </c>
      <c r="D11" s="79" t="s">
        <v>52</v>
      </c>
      <c r="E11" s="79" t="s">
        <v>10</v>
      </c>
      <c r="F11" s="77" t="s">
        <v>50</v>
      </c>
      <c r="G11" s="2"/>
      <c r="H11" s="61">
        <f>IF($E11="Labour",Assumptions!$B$14,)</f>
        <v>145.77740895836223</v>
      </c>
      <c r="I11" s="9" t="str">
        <f t="shared" ref="I11:I89" si="5">IF($E11="Labour","Hours","$")</f>
        <v>Hours</v>
      </c>
      <c r="J11" s="2"/>
      <c r="K11" s="80">
        <f>46918/H11</f>
        <v>321.84685086151438</v>
      </c>
      <c r="L11" s="80">
        <f>46918/H11</f>
        <v>321.84685086151438</v>
      </c>
      <c r="M11" s="80">
        <f>46918/H11</f>
        <v>321.84685086151438</v>
      </c>
      <c r="N11" s="80">
        <f>46918/H11</f>
        <v>321.84685086151438</v>
      </c>
      <c r="O11" s="80">
        <f>46918/H11</f>
        <v>321.84685086151438</v>
      </c>
      <c r="P11" s="2"/>
      <c r="Q11" s="5">
        <f t="shared" si="0"/>
        <v>46918</v>
      </c>
      <c r="R11" s="5">
        <f t="shared" si="1"/>
        <v>46918</v>
      </c>
      <c r="S11" s="5">
        <f t="shared" si="2"/>
        <v>46918</v>
      </c>
      <c r="T11" s="5">
        <f t="shared" si="3"/>
        <v>46918</v>
      </c>
      <c r="U11" s="5">
        <f t="shared" si="4"/>
        <v>46918</v>
      </c>
    </row>
    <row r="12" spans="1:26" ht="12.75" customHeight="1" x14ac:dyDescent="0.2">
      <c r="A12" s="4"/>
      <c r="C12" s="78" t="s">
        <v>53</v>
      </c>
      <c r="D12" s="79" t="s">
        <v>52</v>
      </c>
      <c r="E12" s="79" t="s">
        <v>11</v>
      </c>
      <c r="F12" s="77" t="s">
        <v>50</v>
      </c>
      <c r="G12" s="2"/>
      <c r="H12" s="61">
        <f>IF($E12="Labour",Assumptions!$B$14,)</f>
        <v>0</v>
      </c>
      <c r="I12" s="9" t="str">
        <f t="shared" si="5"/>
        <v>$</v>
      </c>
      <c r="J12" s="2"/>
      <c r="K12" s="80">
        <v>75000</v>
      </c>
      <c r="L12" s="80">
        <v>75000</v>
      </c>
      <c r="M12" s="80">
        <v>75000</v>
      </c>
      <c r="N12" s="80">
        <v>75000</v>
      </c>
      <c r="O12" s="80">
        <v>75000</v>
      </c>
      <c r="P12" s="2"/>
      <c r="Q12" s="5">
        <f t="shared" si="0"/>
        <v>75000</v>
      </c>
      <c r="R12" s="5">
        <f t="shared" si="1"/>
        <v>75000</v>
      </c>
      <c r="S12" s="5">
        <f t="shared" si="2"/>
        <v>75000</v>
      </c>
      <c r="T12" s="5">
        <f t="shared" si="3"/>
        <v>75000</v>
      </c>
      <c r="U12" s="5">
        <f t="shared" si="4"/>
        <v>75000</v>
      </c>
    </row>
    <row r="13" spans="1:26" ht="12.75" customHeight="1" x14ac:dyDescent="0.25">
      <c r="A13" s="4"/>
      <c r="C13" s="78" t="s">
        <v>54</v>
      </c>
      <c r="D13" s="79" t="s">
        <v>39</v>
      </c>
      <c r="E13" s="79" t="s">
        <v>10</v>
      </c>
      <c r="F13" s="77" t="s">
        <v>50</v>
      </c>
      <c r="G13" s="2"/>
      <c r="H13" s="61">
        <f>IF($E13="Labour",Assumptions!$B$14,)</f>
        <v>145.77740895836223</v>
      </c>
      <c r="I13" s="9" t="str">
        <f t="shared" si="5"/>
        <v>Hours</v>
      </c>
      <c r="J13" s="2"/>
      <c r="K13" s="80">
        <f>123189.82/H13</f>
        <v>845.05425689920298</v>
      </c>
      <c r="L13" s="80">
        <f>123189.82/H13</f>
        <v>845.05425689920298</v>
      </c>
      <c r="M13" s="80">
        <f>123189.82/H13</f>
        <v>845.05425689920298</v>
      </c>
      <c r="N13" s="80">
        <f>123189.82/H13</f>
        <v>845.05425689920298</v>
      </c>
      <c r="O13" s="80">
        <f>123189.82/H13</f>
        <v>845.05425689920298</v>
      </c>
      <c r="P13" s="2"/>
      <c r="Q13" s="5">
        <f t="shared" si="0"/>
        <v>123189.82</v>
      </c>
      <c r="R13" s="5">
        <f t="shared" si="1"/>
        <v>123189.82</v>
      </c>
      <c r="S13" s="5">
        <f t="shared" si="2"/>
        <v>123189.82</v>
      </c>
      <c r="T13" s="5">
        <f t="shared" si="3"/>
        <v>123189.82</v>
      </c>
      <c r="U13" s="5">
        <f t="shared" si="4"/>
        <v>123189.82</v>
      </c>
      <c r="Z13"/>
    </row>
    <row r="14" spans="1:26" ht="12.75" customHeight="1" x14ac:dyDescent="0.25">
      <c r="A14" s="4"/>
      <c r="C14" s="78" t="s">
        <v>110</v>
      </c>
      <c r="D14" s="79" t="s">
        <v>52</v>
      </c>
      <c r="E14" s="79" t="s">
        <v>11</v>
      </c>
      <c r="F14" s="77" t="s">
        <v>50</v>
      </c>
      <c r="G14" s="2"/>
      <c r="H14" s="61">
        <f>IF($E14="Labour",Assumptions!$B$14,)</f>
        <v>0</v>
      </c>
      <c r="I14" s="9" t="str">
        <f t="shared" si="5"/>
        <v>$</v>
      </c>
      <c r="J14" s="2"/>
      <c r="K14" s="80">
        <v>23040</v>
      </c>
      <c r="L14" s="80">
        <v>23040</v>
      </c>
      <c r="M14" s="80">
        <v>23040</v>
      </c>
      <c r="N14" s="80">
        <v>23040</v>
      </c>
      <c r="O14" s="80">
        <v>23040</v>
      </c>
      <c r="P14" s="2"/>
      <c r="Q14" s="5">
        <f t="shared" si="0"/>
        <v>23040</v>
      </c>
      <c r="R14" s="5">
        <f t="shared" si="1"/>
        <v>23040</v>
      </c>
      <c r="S14" s="5">
        <f t="shared" si="2"/>
        <v>23040</v>
      </c>
      <c r="T14" s="5">
        <f t="shared" si="3"/>
        <v>23040</v>
      </c>
      <c r="U14" s="5">
        <f t="shared" si="4"/>
        <v>23040</v>
      </c>
      <c r="Z14"/>
    </row>
    <row r="15" spans="1:26" ht="12.75" customHeight="1" x14ac:dyDescent="0.25">
      <c r="A15" s="4"/>
      <c r="C15" s="78" t="s">
        <v>55</v>
      </c>
      <c r="D15" s="79" t="s">
        <v>39</v>
      </c>
      <c r="E15" s="79" t="s">
        <v>10</v>
      </c>
      <c r="F15" s="77" t="s">
        <v>50</v>
      </c>
      <c r="G15" s="2"/>
      <c r="H15" s="61">
        <f>IF($E15="Labour",Assumptions!$B$14,)</f>
        <v>145.77740895836223</v>
      </c>
      <c r="I15" s="9" t="str">
        <f t="shared" si="5"/>
        <v>Hours</v>
      </c>
      <c r="J15" s="2"/>
      <c r="K15" s="80">
        <f>26838/H15</f>
        <v>184.10259992798763</v>
      </c>
      <c r="L15" s="80">
        <f>26838/H15</f>
        <v>184.10259992798763</v>
      </c>
      <c r="M15" s="80">
        <f>26838/H15</f>
        <v>184.10259992798763</v>
      </c>
      <c r="N15" s="80">
        <f>26838/H15</f>
        <v>184.10259992798763</v>
      </c>
      <c r="O15" s="80">
        <f>26838/H15</f>
        <v>184.10259992798763</v>
      </c>
      <c r="P15" s="2"/>
      <c r="Q15" s="5">
        <f t="shared" si="0"/>
        <v>26838</v>
      </c>
      <c r="R15" s="5">
        <f t="shared" si="1"/>
        <v>26838</v>
      </c>
      <c r="S15" s="5">
        <f t="shared" si="2"/>
        <v>26838</v>
      </c>
      <c r="T15" s="5">
        <f t="shared" si="3"/>
        <v>26838</v>
      </c>
      <c r="U15" s="5">
        <f t="shared" si="4"/>
        <v>26838</v>
      </c>
      <c r="Z15"/>
    </row>
    <row r="16" spans="1:26" ht="12.75" customHeight="1" x14ac:dyDescent="0.25">
      <c r="A16" s="4"/>
      <c r="C16" s="78" t="s">
        <v>56</v>
      </c>
      <c r="D16" s="79" t="s">
        <v>39</v>
      </c>
      <c r="E16" s="79" t="s">
        <v>10</v>
      </c>
      <c r="F16" s="77" t="s">
        <v>50</v>
      </c>
      <c r="G16" s="2"/>
      <c r="H16" s="61">
        <f>IF($E16="Labour",Assumptions!$B$14,)</f>
        <v>145.77740895836223</v>
      </c>
      <c r="I16" s="9" t="str">
        <f t="shared" si="5"/>
        <v>Hours</v>
      </c>
      <c r="J16" s="2"/>
      <c r="K16" s="80">
        <f>80842.8/H16</f>
        <v>554.56329329526488</v>
      </c>
      <c r="L16" s="80">
        <f>80842.8/H16</f>
        <v>554.56329329526488</v>
      </c>
      <c r="M16" s="80">
        <f>80842.8/H16</f>
        <v>554.56329329526488</v>
      </c>
      <c r="N16" s="80">
        <f>80842.8/H16</f>
        <v>554.56329329526488</v>
      </c>
      <c r="O16" s="80">
        <f>80842.8/H16</f>
        <v>554.56329329526488</v>
      </c>
      <c r="P16" s="2"/>
      <c r="Q16" s="5">
        <f t="shared" si="0"/>
        <v>80842.8</v>
      </c>
      <c r="R16" s="5">
        <f t="shared" si="1"/>
        <v>80842.8</v>
      </c>
      <c r="S16" s="5">
        <f t="shared" si="2"/>
        <v>80842.8</v>
      </c>
      <c r="T16" s="5">
        <f t="shared" si="3"/>
        <v>80842.8</v>
      </c>
      <c r="U16" s="5">
        <f t="shared" si="4"/>
        <v>80842.8</v>
      </c>
      <c r="Z16"/>
    </row>
    <row r="17" spans="1:26" ht="12.75" customHeight="1" x14ac:dyDescent="0.25">
      <c r="A17" s="4"/>
      <c r="C17" s="78" t="s">
        <v>36</v>
      </c>
      <c r="D17" s="79" t="s">
        <v>39</v>
      </c>
      <c r="E17" s="79" t="s">
        <v>12</v>
      </c>
      <c r="F17" s="77" t="s">
        <v>50</v>
      </c>
      <c r="G17" s="2"/>
      <c r="H17" s="61">
        <f>IF($E17="Labour",Assumptions!$B$14,)</f>
        <v>0</v>
      </c>
      <c r="I17" s="9" t="str">
        <f t="shared" si="5"/>
        <v>$</v>
      </c>
      <c r="J17" s="2"/>
      <c r="K17" s="80">
        <v>7147.5</v>
      </c>
      <c r="L17" s="80">
        <v>7147.5</v>
      </c>
      <c r="M17" s="80">
        <v>7147.5</v>
      </c>
      <c r="N17" s="80">
        <v>7147.5</v>
      </c>
      <c r="O17" s="80">
        <v>7147.5</v>
      </c>
      <c r="P17" s="2"/>
      <c r="Q17" s="5">
        <f t="shared" si="0"/>
        <v>7147.5</v>
      </c>
      <c r="R17" s="5">
        <f t="shared" si="1"/>
        <v>7147.5</v>
      </c>
      <c r="S17" s="5">
        <f t="shared" si="2"/>
        <v>7147.5</v>
      </c>
      <c r="T17" s="5">
        <f t="shared" si="3"/>
        <v>7147.5</v>
      </c>
      <c r="U17" s="5">
        <f t="shared" si="4"/>
        <v>7147.5</v>
      </c>
      <c r="Z17"/>
    </row>
    <row r="18" spans="1:26" ht="12.75" customHeight="1" x14ac:dyDescent="0.25">
      <c r="A18" s="4"/>
      <c r="C18" s="78" t="s">
        <v>37</v>
      </c>
      <c r="D18" s="79" t="s">
        <v>39</v>
      </c>
      <c r="E18" s="79" t="s">
        <v>12</v>
      </c>
      <c r="F18" s="77" t="s">
        <v>50</v>
      </c>
      <c r="G18" s="2"/>
      <c r="H18" s="61">
        <f>IF($E18="Labour",Assumptions!$B$14,)</f>
        <v>0</v>
      </c>
      <c r="I18" s="9" t="str">
        <f t="shared" si="5"/>
        <v>$</v>
      </c>
      <c r="J18" s="2"/>
      <c r="K18" s="80">
        <v>2387.5</v>
      </c>
      <c r="L18" s="80">
        <v>2387.5</v>
      </c>
      <c r="M18" s="80">
        <v>2387.5</v>
      </c>
      <c r="N18" s="80">
        <v>2387.5</v>
      </c>
      <c r="O18" s="80">
        <v>2387.5</v>
      </c>
      <c r="P18" s="2"/>
      <c r="Q18" s="5">
        <f t="shared" si="0"/>
        <v>2387.5</v>
      </c>
      <c r="R18" s="5">
        <f t="shared" si="1"/>
        <v>2387.5</v>
      </c>
      <c r="S18" s="5">
        <f t="shared" si="2"/>
        <v>2387.5</v>
      </c>
      <c r="T18" s="5">
        <f t="shared" si="3"/>
        <v>2387.5</v>
      </c>
      <c r="U18" s="5">
        <f t="shared" si="4"/>
        <v>2387.5</v>
      </c>
      <c r="Z18"/>
    </row>
    <row r="19" spans="1:26" ht="12.75" customHeight="1" x14ac:dyDescent="0.25">
      <c r="A19" s="4"/>
      <c r="C19" s="78" t="s">
        <v>38</v>
      </c>
      <c r="D19" s="79" t="s">
        <v>39</v>
      </c>
      <c r="E19" s="79" t="s">
        <v>12</v>
      </c>
      <c r="F19" s="77" t="s">
        <v>50</v>
      </c>
      <c r="G19" s="2"/>
      <c r="H19" s="61">
        <f>IF($E19="Labour",Assumptions!$B$14,)</f>
        <v>0</v>
      </c>
      <c r="I19" s="9" t="str">
        <f t="shared" si="5"/>
        <v>$</v>
      </c>
      <c r="J19" s="2"/>
      <c r="K19" s="80">
        <v>2525</v>
      </c>
      <c r="L19" s="80">
        <v>2525</v>
      </c>
      <c r="M19" s="80">
        <v>2525</v>
      </c>
      <c r="N19" s="80">
        <v>2525</v>
      </c>
      <c r="O19" s="80">
        <v>2525</v>
      </c>
      <c r="P19" s="2"/>
      <c r="Q19" s="5">
        <f t="shared" si="0"/>
        <v>2525</v>
      </c>
      <c r="R19" s="5">
        <f t="shared" si="1"/>
        <v>2525</v>
      </c>
      <c r="S19" s="5">
        <f t="shared" si="2"/>
        <v>2525</v>
      </c>
      <c r="T19" s="5">
        <f t="shared" si="3"/>
        <v>2525</v>
      </c>
      <c r="U19" s="5">
        <f t="shared" si="4"/>
        <v>2525</v>
      </c>
      <c r="Z19"/>
    </row>
    <row r="20" spans="1:26" ht="12.75" customHeight="1" x14ac:dyDescent="0.25">
      <c r="A20" s="4"/>
      <c r="C20" s="78" t="s">
        <v>57</v>
      </c>
      <c r="D20" s="79" t="s">
        <v>52</v>
      </c>
      <c r="E20" s="79" t="s">
        <v>10</v>
      </c>
      <c r="F20" s="77" t="s">
        <v>50</v>
      </c>
      <c r="G20" s="2"/>
      <c r="H20" s="61">
        <f>IF($E20="Labour",Assumptions!$B$14,)</f>
        <v>145.77740895836223</v>
      </c>
      <c r="I20" s="9" t="str">
        <f t="shared" si="5"/>
        <v>Hours</v>
      </c>
      <c r="J20" s="2"/>
      <c r="K20" s="80">
        <v>12</v>
      </c>
      <c r="L20" s="80">
        <v>12</v>
      </c>
      <c r="M20" s="80">
        <v>12</v>
      </c>
      <c r="N20" s="80">
        <v>12</v>
      </c>
      <c r="O20" s="80">
        <v>12</v>
      </c>
      <c r="P20" s="2"/>
      <c r="Q20" s="5">
        <f t="shared" si="0"/>
        <v>1749.3289075003468</v>
      </c>
      <c r="R20" s="5">
        <f t="shared" si="1"/>
        <v>1749.3289075003468</v>
      </c>
      <c r="S20" s="5">
        <f t="shared" si="2"/>
        <v>1749.3289075003468</v>
      </c>
      <c r="T20" s="5">
        <f t="shared" si="3"/>
        <v>1749.3289075003468</v>
      </c>
      <c r="U20" s="5">
        <f t="shared" si="4"/>
        <v>1749.3289075003468</v>
      </c>
      <c r="Z20"/>
    </row>
    <row r="21" spans="1:26" ht="12.75" customHeight="1" x14ac:dyDescent="0.25">
      <c r="A21" s="4"/>
      <c r="C21" s="78" t="s">
        <v>58</v>
      </c>
      <c r="D21" s="79" t="s">
        <v>52</v>
      </c>
      <c r="E21" s="79" t="s">
        <v>10</v>
      </c>
      <c r="F21" s="77" t="s">
        <v>50</v>
      </c>
      <c r="G21" s="2"/>
      <c r="H21" s="61">
        <f>IF($E21="Labour",Assumptions!$B$14,)</f>
        <v>145.77740895836223</v>
      </c>
      <c r="I21" s="9" t="str">
        <f t="shared" si="5"/>
        <v>Hours</v>
      </c>
      <c r="J21" s="2"/>
      <c r="K21" s="80">
        <v>37.5</v>
      </c>
      <c r="L21" s="80">
        <v>37.5</v>
      </c>
      <c r="M21" s="80">
        <v>37.5</v>
      </c>
      <c r="N21" s="80">
        <v>37.5</v>
      </c>
      <c r="O21" s="80">
        <v>37.5</v>
      </c>
      <c r="P21" s="2"/>
      <c r="Q21" s="5">
        <f t="shared" si="0"/>
        <v>5466.6528359385838</v>
      </c>
      <c r="R21" s="5">
        <f t="shared" si="1"/>
        <v>5466.6528359385838</v>
      </c>
      <c r="S21" s="5">
        <f t="shared" si="2"/>
        <v>5466.6528359385838</v>
      </c>
      <c r="T21" s="5">
        <f t="shared" si="3"/>
        <v>5466.6528359385838</v>
      </c>
      <c r="U21" s="5">
        <f t="shared" si="4"/>
        <v>5466.6528359385838</v>
      </c>
      <c r="Z21"/>
    </row>
    <row r="22" spans="1:26" ht="12.75" customHeight="1" x14ac:dyDescent="0.25">
      <c r="A22" s="4"/>
      <c r="C22" s="78" t="s">
        <v>59</v>
      </c>
      <c r="D22" s="79" t="s">
        <v>52</v>
      </c>
      <c r="E22" s="79" t="s">
        <v>11</v>
      </c>
      <c r="F22" s="77" t="s">
        <v>50</v>
      </c>
      <c r="G22" s="2"/>
      <c r="H22" s="61">
        <f>IF($E22="Labour",Assumptions!$B$14,)</f>
        <v>0</v>
      </c>
      <c r="I22" s="9" t="str">
        <f t="shared" si="5"/>
        <v>$</v>
      </c>
      <c r="J22" s="2"/>
      <c r="K22" s="80">
        <v>6000</v>
      </c>
      <c r="L22" s="80">
        <v>6000</v>
      </c>
      <c r="M22" s="80">
        <v>6000</v>
      </c>
      <c r="N22" s="80">
        <v>6000</v>
      </c>
      <c r="O22" s="80">
        <v>6000</v>
      </c>
      <c r="P22" s="2"/>
      <c r="Q22" s="5">
        <f t="shared" si="0"/>
        <v>6000</v>
      </c>
      <c r="R22" s="5">
        <f t="shared" si="1"/>
        <v>6000</v>
      </c>
      <c r="S22" s="5">
        <f t="shared" si="2"/>
        <v>6000</v>
      </c>
      <c r="T22" s="5">
        <f t="shared" si="3"/>
        <v>6000</v>
      </c>
      <c r="U22" s="5">
        <f t="shared" si="4"/>
        <v>6000</v>
      </c>
      <c r="Z22"/>
    </row>
    <row r="23" spans="1:26" ht="12.75" customHeight="1" x14ac:dyDescent="0.25">
      <c r="A23" s="4"/>
      <c r="C23" s="78" t="s">
        <v>60</v>
      </c>
      <c r="D23" s="79" t="s">
        <v>52</v>
      </c>
      <c r="E23" s="79" t="s">
        <v>10</v>
      </c>
      <c r="F23" s="77" t="s">
        <v>50</v>
      </c>
      <c r="G23" s="2"/>
      <c r="H23" s="61">
        <f>IF($E23="Labour",Assumptions!$B$14,)</f>
        <v>145.77740895836223</v>
      </c>
      <c r="I23" s="9" t="str">
        <f t="shared" si="5"/>
        <v>Hours</v>
      </c>
      <c r="J23" s="2"/>
      <c r="K23" s="80">
        <v>4.5</v>
      </c>
      <c r="L23" s="80">
        <v>4.5</v>
      </c>
      <c r="M23" s="80">
        <v>4.5</v>
      </c>
      <c r="N23" s="80">
        <v>4.5</v>
      </c>
      <c r="O23" s="80">
        <v>4.5</v>
      </c>
      <c r="P23" s="2"/>
      <c r="Q23" s="5">
        <f t="shared" si="0"/>
        <v>655.99834031263003</v>
      </c>
      <c r="R23" s="5">
        <f t="shared" si="1"/>
        <v>655.99834031263003</v>
      </c>
      <c r="S23" s="5">
        <f t="shared" si="2"/>
        <v>655.99834031263003</v>
      </c>
      <c r="T23" s="5">
        <f t="shared" si="3"/>
        <v>655.99834031263003</v>
      </c>
      <c r="U23" s="5">
        <f t="shared" si="4"/>
        <v>655.99834031263003</v>
      </c>
      <c r="Z23"/>
    </row>
    <row r="24" spans="1:26" ht="12.75" customHeight="1" x14ac:dyDescent="0.25">
      <c r="A24" s="4"/>
      <c r="C24" s="78" t="s">
        <v>61</v>
      </c>
      <c r="D24" s="79" t="s">
        <v>39</v>
      </c>
      <c r="E24" s="79" t="s">
        <v>12</v>
      </c>
      <c r="F24" s="77" t="s">
        <v>50</v>
      </c>
      <c r="G24" s="2"/>
      <c r="H24" s="61">
        <f>IF($E24="Labour",Assumptions!$B$14,)</f>
        <v>0</v>
      </c>
      <c r="I24" s="9" t="str">
        <f t="shared" si="5"/>
        <v>$</v>
      </c>
      <c r="J24" s="2"/>
      <c r="K24" s="80">
        <v>600</v>
      </c>
      <c r="L24" s="80">
        <v>600</v>
      </c>
      <c r="M24" s="80">
        <v>600</v>
      </c>
      <c r="N24" s="80">
        <v>600</v>
      </c>
      <c r="O24" s="80">
        <v>600</v>
      </c>
      <c r="P24" s="2"/>
      <c r="Q24" s="5">
        <f t="shared" si="0"/>
        <v>600</v>
      </c>
      <c r="R24" s="5">
        <f t="shared" si="1"/>
        <v>600</v>
      </c>
      <c r="S24" s="5">
        <f t="shared" si="2"/>
        <v>600</v>
      </c>
      <c r="T24" s="5">
        <f t="shared" si="3"/>
        <v>600</v>
      </c>
      <c r="U24" s="5">
        <f t="shared" si="4"/>
        <v>600</v>
      </c>
      <c r="Z24"/>
    </row>
    <row r="25" spans="1:26" ht="12.75" customHeight="1" x14ac:dyDescent="0.25">
      <c r="A25" s="4"/>
      <c r="C25" s="78" t="s">
        <v>62</v>
      </c>
      <c r="D25" s="79" t="s">
        <v>39</v>
      </c>
      <c r="E25" s="79" t="s">
        <v>12</v>
      </c>
      <c r="F25" s="77" t="s">
        <v>50</v>
      </c>
      <c r="G25" s="2"/>
      <c r="H25" s="61">
        <f>IF($E25="Labour",Assumptions!$B$14,)</f>
        <v>0</v>
      </c>
      <c r="I25" s="9" t="str">
        <f t="shared" si="5"/>
        <v>$</v>
      </c>
      <c r="J25" s="2"/>
      <c r="K25" s="80">
        <v>120</v>
      </c>
      <c r="L25" s="80">
        <v>120</v>
      </c>
      <c r="M25" s="80">
        <v>120</v>
      </c>
      <c r="N25" s="80">
        <v>120</v>
      </c>
      <c r="O25" s="80">
        <v>120</v>
      </c>
      <c r="P25" s="2"/>
      <c r="Q25" s="5">
        <f t="shared" si="0"/>
        <v>120</v>
      </c>
      <c r="R25" s="5">
        <f t="shared" si="1"/>
        <v>120</v>
      </c>
      <c r="S25" s="5">
        <f t="shared" si="2"/>
        <v>120</v>
      </c>
      <c r="T25" s="5">
        <f t="shared" si="3"/>
        <v>120</v>
      </c>
      <c r="U25" s="5">
        <f t="shared" si="4"/>
        <v>120</v>
      </c>
      <c r="Z25"/>
    </row>
    <row r="26" spans="1:26" ht="12.75" customHeight="1" x14ac:dyDescent="0.25">
      <c r="A26" s="4"/>
      <c r="C26" s="78" t="s">
        <v>63</v>
      </c>
      <c r="D26" s="79" t="s">
        <v>39</v>
      </c>
      <c r="E26" s="79" t="s">
        <v>12</v>
      </c>
      <c r="F26" s="77" t="s">
        <v>50</v>
      </c>
      <c r="G26" s="2"/>
      <c r="H26" s="61">
        <f>IF($E26="Labour",Assumptions!$B$14,)</f>
        <v>0</v>
      </c>
      <c r="I26" s="9" t="str">
        <f t="shared" si="5"/>
        <v>$</v>
      </c>
      <c r="J26" s="2"/>
      <c r="K26" s="80">
        <v>300</v>
      </c>
      <c r="L26" s="80">
        <v>300</v>
      </c>
      <c r="M26" s="80">
        <v>300</v>
      </c>
      <c r="N26" s="80">
        <v>300</v>
      </c>
      <c r="O26" s="80">
        <v>300</v>
      </c>
      <c r="P26" s="2"/>
      <c r="Q26" s="5">
        <f t="shared" si="0"/>
        <v>300</v>
      </c>
      <c r="R26" s="5">
        <f t="shared" si="1"/>
        <v>300</v>
      </c>
      <c r="S26" s="5">
        <f t="shared" si="2"/>
        <v>300</v>
      </c>
      <c r="T26" s="5">
        <f t="shared" si="3"/>
        <v>300</v>
      </c>
      <c r="U26" s="5">
        <f t="shared" si="4"/>
        <v>300</v>
      </c>
      <c r="Z26"/>
    </row>
    <row r="27" spans="1:26" ht="12.75" customHeight="1" x14ac:dyDescent="0.25">
      <c r="A27" s="4"/>
      <c r="C27" s="112" t="s">
        <v>64</v>
      </c>
      <c r="D27" s="113" t="s">
        <v>52</v>
      </c>
      <c r="E27" s="113" t="s">
        <v>10</v>
      </c>
      <c r="F27" s="114" t="s">
        <v>50</v>
      </c>
      <c r="G27" s="2"/>
      <c r="H27" s="61">
        <f>IF($E27="Labour",Assumptions!$B$14,)</f>
        <v>145.77740895836223</v>
      </c>
      <c r="I27" s="9" t="str">
        <f t="shared" si="5"/>
        <v>Hours</v>
      </c>
      <c r="J27" s="2"/>
      <c r="K27" s="115"/>
      <c r="L27" s="115">
        <v>392</v>
      </c>
      <c r="M27" s="115"/>
      <c r="N27" s="115"/>
      <c r="O27" s="115">
        <v>196</v>
      </c>
      <c r="P27" s="2"/>
      <c r="Q27" s="5">
        <f t="shared" si="0"/>
        <v>0</v>
      </c>
      <c r="R27" s="5">
        <f t="shared" si="1"/>
        <v>57144.74431167799</v>
      </c>
      <c r="S27" s="5">
        <f t="shared" si="2"/>
        <v>0</v>
      </c>
      <c r="T27" s="5">
        <f t="shared" si="3"/>
        <v>0</v>
      </c>
      <c r="U27" s="5">
        <f t="shared" si="4"/>
        <v>28572.372155838995</v>
      </c>
      <c r="Z27"/>
    </row>
    <row r="28" spans="1:26" ht="12.75" customHeight="1" x14ac:dyDescent="0.25">
      <c r="A28" s="4"/>
      <c r="C28" s="112"/>
      <c r="D28" s="113"/>
      <c r="E28" s="113"/>
      <c r="F28" s="114"/>
      <c r="G28" s="2"/>
      <c r="H28" s="61">
        <f>IF($E28="Labour",Assumptions!$B$14,)</f>
        <v>0</v>
      </c>
      <c r="I28" s="9" t="str">
        <f t="shared" si="5"/>
        <v>$</v>
      </c>
      <c r="J28" s="2"/>
      <c r="K28" s="80"/>
      <c r="L28" s="80"/>
      <c r="M28" s="80"/>
      <c r="N28" s="80"/>
      <c r="O28" s="80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112"/>
      <c r="D29" s="113"/>
      <c r="E29" s="113"/>
      <c r="F29" s="114"/>
      <c r="G29" s="2"/>
      <c r="H29" s="61">
        <f>IF($E29="Labour",Assumptions!$B$14,)</f>
        <v>0</v>
      </c>
      <c r="I29" s="9" t="str">
        <f t="shared" si="5"/>
        <v>$</v>
      </c>
      <c r="J29" s="2"/>
      <c r="K29" s="80"/>
      <c r="L29" s="80"/>
      <c r="M29" s="80"/>
      <c r="N29" s="80"/>
      <c r="O29" s="80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78"/>
      <c r="D30" s="79"/>
      <c r="E30" s="79"/>
      <c r="F30" s="77"/>
      <c r="G30" s="2"/>
      <c r="H30" s="61">
        <f>IF($E30="Labour",Assumptions!$B$14,)</f>
        <v>0</v>
      </c>
      <c r="I30" s="9" t="str">
        <f t="shared" si="5"/>
        <v>$</v>
      </c>
      <c r="J30" s="2"/>
      <c r="K30" s="80"/>
      <c r="L30" s="80"/>
      <c r="M30" s="80"/>
      <c r="N30" s="80"/>
      <c r="O30" s="80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78"/>
      <c r="D31" s="79"/>
      <c r="E31" s="79"/>
      <c r="F31" s="77"/>
      <c r="G31" s="2"/>
      <c r="H31" s="61">
        <f>IF($E31="Labour",Assumptions!$B$14,)</f>
        <v>0</v>
      </c>
      <c r="I31" s="9" t="str">
        <f t="shared" si="5"/>
        <v>$</v>
      </c>
      <c r="J31" s="2"/>
      <c r="K31" s="80"/>
      <c r="L31" s="80"/>
      <c r="M31" s="80"/>
      <c r="N31" s="80"/>
      <c r="O31" s="80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78"/>
      <c r="D32" s="79"/>
      <c r="E32" s="79"/>
      <c r="F32" s="77"/>
      <c r="G32" s="2"/>
      <c r="H32" s="61">
        <f>IF($E32="Labour",Assumptions!$B$14,)</f>
        <v>0</v>
      </c>
      <c r="I32" s="9" t="str">
        <f t="shared" si="5"/>
        <v>$</v>
      </c>
      <c r="J32" s="2"/>
      <c r="K32" s="80"/>
      <c r="L32" s="80"/>
      <c r="M32" s="80"/>
      <c r="N32" s="80"/>
      <c r="O32" s="80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78"/>
      <c r="D33" s="79"/>
      <c r="E33" s="79"/>
      <c r="F33" s="77"/>
      <c r="G33" s="2"/>
      <c r="H33" s="61">
        <f>IF($E33="Labour",Assumptions!$B$14,)</f>
        <v>0</v>
      </c>
      <c r="I33" s="9" t="str">
        <f t="shared" si="5"/>
        <v>$</v>
      </c>
      <c r="J33" s="2"/>
      <c r="K33" s="80"/>
      <c r="L33" s="80"/>
      <c r="M33" s="80"/>
      <c r="N33" s="80"/>
      <c r="O33" s="80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78"/>
      <c r="D34" s="79"/>
      <c r="E34" s="79"/>
      <c r="F34" s="77"/>
      <c r="G34" s="2"/>
      <c r="H34" s="61">
        <f>IF($E34="Labour",Assumptions!$B$14,)</f>
        <v>0</v>
      </c>
      <c r="I34" s="9" t="str">
        <f t="shared" si="5"/>
        <v>$</v>
      </c>
      <c r="J34" s="2"/>
      <c r="K34" s="80"/>
      <c r="L34" s="80"/>
      <c r="M34" s="80"/>
      <c r="N34" s="80"/>
      <c r="O34" s="80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78"/>
      <c r="D35" s="79"/>
      <c r="E35" s="79"/>
      <c r="F35" s="77"/>
      <c r="G35" s="2"/>
      <c r="H35" s="61">
        <f>IF($E35="Labour",Assumptions!$B$14,)</f>
        <v>0</v>
      </c>
      <c r="I35" s="9" t="str">
        <f t="shared" si="5"/>
        <v>$</v>
      </c>
      <c r="J35" s="2"/>
      <c r="K35" s="80"/>
      <c r="L35" s="80"/>
      <c r="M35" s="80"/>
      <c r="N35" s="80"/>
      <c r="O35" s="80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5"/>
        <v>$</v>
      </c>
      <c r="J36" s="2"/>
      <c r="K36" s="80"/>
      <c r="L36" s="80"/>
      <c r="M36" s="80"/>
      <c r="N36" s="80"/>
      <c r="O36" s="80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5"/>
        <v>$</v>
      </c>
      <c r="J37" s="2"/>
      <c r="K37" s="80"/>
      <c r="L37" s="80"/>
      <c r="M37" s="80"/>
      <c r="N37" s="80"/>
      <c r="O37" s="80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5"/>
        <v>$</v>
      </c>
      <c r="J38" s="2"/>
      <c r="K38" s="80"/>
      <c r="L38" s="80"/>
      <c r="M38" s="80"/>
      <c r="N38" s="80"/>
      <c r="O38" s="80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5"/>
        <v>$</v>
      </c>
      <c r="J39" s="2"/>
      <c r="K39" s="80"/>
      <c r="L39" s="80"/>
      <c r="M39" s="80"/>
      <c r="N39" s="80"/>
      <c r="O39" s="80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78"/>
      <c r="D40" s="79"/>
      <c r="E40" s="79"/>
      <c r="F40" s="77"/>
      <c r="G40" s="2"/>
      <c r="H40" s="61">
        <f>IF($E40="Labour",Assumptions!$B$14,)</f>
        <v>0</v>
      </c>
      <c r="I40" s="9" t="str">
        <f t="shared" si="5"/>
        <v>$</v>
      </c>
      <c r="J40" s="2"/>
      <c r="K40" s="80"/>
      <c r="L40" s="80"/>
      <c r="M40" s="80"/>
      <c r="N40" s="80"/>
      <c r="O40" s="80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78"/>
      <c r="D41" s="79"/>
      <c r="E41" s="79"/>
      <c r="F41" s="77"/>
      <c r="G41" s="2"/>
      <c r="H41" s="61">
        <f>IF($E41="Labour",Assumptions!$B$14,)</f>
        <v>0</v>
      </c>
      <c r="I41" s="9" t="str">
        <f t="shared" si="5"/>
        <v>$</v>
      </c>
      <c r="J41" s="2"/>
      <c r="K41" s="80"/>
      <c r="L41" s="80"/>
      <c r="M41" s="80"/>
      <c r="N41" s="80"/>
      <c r="O41" s="80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78"/>
      <c r="D42" s="79"/>
      <c r="E42" s="79"/>
      <c r="F42" s="77"/>
      <c r="G42" s="2"/>
      <c r="H42" s="61">
        <f>IF($E42="Labour",Assumptions!$B$14,)</f>
        <v>0</v>
      </c>
      <c r="I42" s="9" t="str">
        <f t="shared" si="5"/>
        <v>$</v>
      </c>
      <c r="J42" s="2"/>
      <c r="K42" s="80"/>
      <c r="L42" s="80"/>
      <c r="M42" s="80"/>
      <c r="N42" s="80"/>
      <c r="O42" s="80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78"/>
      <c r="D43" s="79"/>
      <c r="E43" s="79"/>
      <c r="F43" s="77"/>
      <c r="G43" s="2"/>
      <c r="H43" s="61">
        <f>IF($E43="Labour",Assumptions!$B$14,)</f>
        <v>0</v>
      </c>
      <c r="I43" s="9" t="str">
        <f t="shared" si="5"/>
        <v>$</v>
      </c>
      <c r="J43" s="2"/>
      <c r="K43" s="80"/>
      <c r="L43" s="80"/>
      <c r="M43" s="80"/>
      <c r="N43" s="80"/>
      <c r="O43" s="80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78"/>
      <c r="D44" s="79"/>
      <c r="E44" s="79"/>
      <c r="F44" s="77"/>
      <c r="G44" s="2"/>
      <c r="H44" s="61">
        <f>IF($E44="Labour",Assumptions!$B$14,)</f>
        <v>0</v>
      </c>
      <c r="I44" s="9" t="str">
        <f t="shared" si="5"/>
        <v>$</v>
      </c>
      <c r="J44" s="2"/>
      <c r="K44" s="80"/>
      <c r="L44" s="80"/>
      <c r="M44" s="80"/>
      <c r="N44" s="80"/>
      <c r="O44" s="80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78"/>
      <c r="D45" s="79"/>
      <c r="E45" s="79"/>
      <c r="F45" s="77"/>
      <c r="G45" s="2"/>
      <c r="H45" s="61">
        <f>IF($E45="Labour",Assumptions!$B$14,)</f>
        <v>0</v>
      </c>
      <c r="I45" s="9" t="str">
        <f t="shared" si="5"/>
        <v>$</v>
      </c>
      <c r="J45" s="2"/>
      <c r="K45" s="80"/>
      <c r="L45" s="80"/>
      <c r="M45" s="80"/>
      <c r="N45" s="80"/>
      <c r="O45" s="80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78"/>
      <c r="D46" s="79"/>
      <c r="E46" s="79"/>
      <c r="F46" s="77"/>
      <c r="G46" s="2"/>
      <c r="H46" s="61">
        <f>IF($E46="Labour",Assumptions!$B$14,)</f>
        <v>0</v>
      </c>
      <c r="I46" s="9" t="str">
        <f t="shared" si="5"/>
        <v>$</v>
      </c>
      <c r="J46" s="2"/>
      <c r="K46" s="80"/>
      <c r="L46" s="80"/>
      <c r="M46" s="80"/>
      <c r="N46" s="80"/>
      <c r="O46" s="80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78"/>
      <c r="D47" s="79"/>
      <c r="E47" s="79"/>
      <c r="F47" s="77"/>
      <c r="G47" s="2"/>
      <c r="H47" s="61">
        <f>IF($E47="Labour",Assumptions!$B$14,)</f>
        <v>0</v>
      </c>
      <c r="I47" s="9" t="str">
        <f t="shared" si="5"/>
        <v>$</v>
      </c>
      <c r="J47" s="2"/>
      <c r="K47" s="80"/>
      <c r="L47" s="80"/>
      <c r="M47" s="80"/>
      <c r="N47" s="80"/>
      <c r="O47" s="80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78"/>
      <c r="D48" s="79"/>
      <c r="E48" s="79"/>
      <c r="F48" s="77"/>
      <c r="G48" s="2"/>
      <c r="H48" s="61">
        <f>IF($E48="Labour",Assumptions!$B$14,)</f>
        <v>0</v>
      </c>
      <c r="I48" s="9" t="str">
        <f t="shared" si="5"/>
        <v>$</v>
      </c>
      <c r="J48" s="2"/>
      <c r="K48" s="80"/>
      <c r="L48" s="80"/>
      <c r="M48" s="80"/>
      <c r="N48" s="80"/>
      <c r="O48" s="80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78"/>
      <c r="D49" s="79"/>
      <c r="E49" s="79"/>
      <c r="F49" s="77"/>
      <c r="G49" s="2"/>
      <c r="H49" s="61">
        <f>IF($E49="Labour",Assumptions!$B$14,)</f>
        <v>0</v>
      </c>
      <c r="I49" s="9" t="str">
        <f t="shared" si="5"/>
        <v>$</v>
      </c>
      <c r="J49" s="2"/>
      <c r="K49" s="80"/>
      <c r="L49" s="80"/>
      <c r="M49" s="80"/>
      <c r="N49" s="80"/>
      <c r="O49" s="80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78"/>
      <c r="D50" s="79"/>
      <c r="E50" s="79"/>
      <c r="F50" s="77"/>
      <c r="G50" s="2"/>
      <c r="H50" s="61">
        <f>IF($E50="Labour",Assumptions!$B$14,)</f>
        <v>0</v>
      </c>
      <c r="I50" s="9" t="str">
        <f t="shared" si="5"/>
        <v>$</v>
      </c>
      <c r="J50" s="2"/>
      <c r="K50" s="80"/>
      <c r="L50" s="80"/>
      <c r="M50" s="80"/>
      <c r="N50" s="80"/>
      <c r="O50" s="80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78"/>
      <c r="D51" s="79"/>
      <c r="E51" s="79"/>
      <c r="F51" s="77"/>
      <c r="G51" s="2"/>
      <c r="H51" s="61">
        <f>IF($E51="Labour",Assumptions!$B$14,)</f>
        <v>0</v>
      </c>
      <c r="I51" s="9" t="str">
        <f t="shared" si="5"/>
        <v>$</v>
      </c>
      <c r="J51" s="2"/>
      <c r="K51" s="80"/>
      <c r="L51" s="80"/>
      <c r="M51" s="80"/>
      <c r="N51" s="80"/>
      <c r="O51" s="80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78"/>
      <c r="D52" s="79"/>
      <c r="E52" s="79"/>
      <c r="F52" s="77"/>
      <c r="G52" s="2"/>
      <c r="H52" s="61">
        <f>IF($E52="Labour",Assumptions!$B$14,)</f>
        <v>0</v>
      </c>
      <c r="I52" s="9" t="str">
        <f t="shared" si="5"/>
        <v>$</v>
      </c>
      <c r="J52" s="2"/>
      <c r="K52" s="80"/>
      <c r="L52" s="80"/>
      <c r="M52" s="80"/>
      <c r="N52" s="80"/>
      <c r="O52" s="80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78"/>
      <c r="D53" s="79"/>
      <c r="E53" s="79"/>
      <c r="F53" s="77"/>
      <c r="G53" s="2"/>
      <c r="H53" s="61">
        <f>IF($E53="Labour",Assumptions!$B$14,)</f>
        <v>0</v>
      </c>
      <c r="I53" s="9" t="str">
        <f t="shared" si="5"/>
        <v>$</v>
      </c>
      <c r="J53" s="2"/>
      <c r="K53" s="80"/>
      <c r="L53" s="80"/>
      <c r="M53" s="80"/>
      <c r="N53" s="80"/>
      <c r="O53" s="80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78"/>
      <c r="D54" s="79"/>
      <c r="E54" s="79"/>
      <c r="F54" s="77"/>
      <c r="G54" s="2"/>
      <c r="H54" s="61">
        <f>IF($E54="Labour",Assumptions!$B$14,)</f>
        <v>0</v>
      </c>
      <c r="I54" s="9" t="str">
        <f t="shared" si="5"/>
        <v>$</v>
      </c>
      <c r="J54" s="2"/>
      <c r="K54" s="80"/>
      <c r="L54" s="80"/>
      <c r="M54" s="80"/>
      <c r="N54" s="80"/>
      <c r="O54" s="80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78"/>
      <c r="D55" s="79"/>
      <c r="E55" s="79"/>
      <c r="F55" s="77"/>
      <c r="G55" s="2"/>
      <c r="H55" s="61">
        <f>IF($E55="Labour",Assumptions!$B$14,)</f>
        <v>0</v>
      </c>
      <c r="I55" s="9" t="str">
        <f t="shared" si="5"/>
        <v>$</v>
      </c>
      <c r="J55" s="2"/>
      <c r="K55" s="80"/>
      <c r="L55" s="80"/>
      <c r="M55" s="80"/>
      <c r="N55" s="80"/>
      <c r="O55" s="80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78"/>
      <c r="D56" s="79"/>
      <c r="E56" s="79"/>
      <c r="F56" s="77"/>
      <c r="G56" s="2"/>
      <c r="H56" s="61">
        <f>IF($E56="Labour",Assumptions!$B$14,)</f>
        <v>0</v>
      </c>
      <c r="I56" s="9" t="str">
        <f t="shared" si="5"/>
        <v>$</v>
      </c>
      <c r="J56" s="2"/>
      <c r="K56" s="80"/>
      <c r="L56" s="80"/>
      <c r="M56" s="80"/>
      <c r="N56" s="80"/>
      <c r="O56" s="80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78"/>
      <c r="D57" s="79"/>
      <c r="E57" s="79"/>
      <c r="F57" s="77"/>
      <c r="G57" s="2"/>
      <c r="H57" s="61">
        <f>IF($E57="Labour",Assumptions!$B$14,)</f>
        <v>0</v>
      </c>
      <c r="I57" s="9" t="str">
        <f t="shared" si="5"/>
        <v>$</v>
      </c>
      <c r="J57" s="2"/>
      <c r="K57" s="80"/>
      <c r="L57" s="80"/>
      <c r="M57" s="80"/>
      <c r="N57" s="80"/>
      <c r="O57" s="80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78"/>
      <c r="D58" s="79"/>
      <c r="E58" s="79"/>
      <c r="F58" s="77"/>
      <c r="G58" s="2"/>
      <c r="H58" s="61">
        <f>IF($E58="Labour",Assumptions!$B$14,)</f>
        <v>0</v>
      </c>
      <c r="I58" s="9" t="str">
        <f t="shared" si="5"/>
        <v>$</v>
      </c>
      <c r="J58" s="2"/>
      <c r="K58" s="80"/>
      <c r="L58" s="80"/>
      <c r="M58" s="80"/>
      <c r="N58" s="80"/>
      <c r="O58" s="80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78"/>
      <c r="D59" s="79"/>
      <c r="E59" s="79"/>
      <c r="F59" s="77"/>
      <c r="G59" s="2"/>
      <c r="H59" s="61">
        <f>IF($E59="Labour",Assumptions!$B$14,)</f>
        <v>0</v>
      </c>
      <c r="I59" s="9" t="str">
        <f t="shared" si="5"/>
        <v>$</v>
      </c>
      <c r="J59" s="2"/>
      <c r="K59" s="80"/>
      <c r="L59" s="80"/>
      <c r="M59" s="80"/>
      <c r="N59" s="80"/>
      <c r="O59" s="80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78"/>
      <c r="D60" s="79"/>
      <c r="E60" s="79"/>
      <c r="F60" s="77"/>
      <c r="G60" s="2"/>
      <c r="H60" s="61">
        <f>IF($E60="Labour",Assumptions!$B$14,)</f>
        <v>0</v>
      </c>
      <c r="I60" s="9" t="str">
        <f t="shared" si="5"/>
        <v>$</v>
      </c>
      <c r="J60" s="2"/>
      <c r="K60" s="80"/>
      <c r="L60" s="80"/>
      <c r="M60" s="80"/>
      <c r="N60" s="80"/>
      <c r="O60" s="80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78"/>
      <c r="D61" s="79"/>
      <c r="E61" s="79"/>
      <c r="F61" s="77"/>
      <c r="G61" s="2"/>
      <c r="H61" s="61">
        <f>IF($E61="Labour",Assumptions!$B$14,)</f>
        <v>0</v>
      </c>
      <c r="I61" s="9" t="str">
        <f t="shared" si="5"/>
        <v>$</v>
      </c>
      <c r="J61" s="2"/>
      <c r="K61" s="80"/>
      <c r="L61" s="80"/>
      <c r="M61" s="80"/>
      <c r="N61" s="80"/>
      <c r="O61" s="80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78"/>
      <c r="D62" s="79"/>
      <c r="E62" s="79"/>
      <c r="F62" s="77"/>
      <c r="G62" s="2"/>
      <c r="H62" s="61">
        <f>IF($E62="Labour",Assumptions!$B$14,)</f>
        <v>0</v>
      </c>
      <c r="I62" s="9" t="str">
        <f t="shared" si="5"/>
        <v>$</v>
      </c>
      <c r="J62" s="2"/>
      <c r="K62" s="80"/>
      <c r="L62" s="80"/>
      <c r="M62" s="80"/>
      <c r="N62" s="80"/>
      <c r="O62" s="80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78"/>
      <c r="D63" s="79"/>
      <c r="E63" s="79"/>
      <c r="F63" s="77"/>
      <c r="G63" s="2"/>
      <c r="H63" s="61">
        <f>IF($E63="Labour",Assumptions!$B$14,)</f>
        <v>0</v>
      </c>
      <c r="I63" s="9" t="str">
        <f t="shared" si="5"/>
        <v>$</v>
      </c>
      <c r="J63" s="2"/>
      <c r="K63" s="80"/>
      <c r="L63" s="80"/>
      <c r="M63" s="80"/>
      <c r="N63" s="80"/>
      <c r="O63" s="80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78"/>
      <c r="D64" s="79"/>
      <c r="E64" s="79"/>
      <c r="F64" s="77"/>
      <c r="H64" s="61">
        <f>IF($E64="Labour",Assumptions!$B$14,)</f>
        <v>0</v>
      </c>
      <c r="I64" s="9" t="str">
        <f t="shared" si="5"/>
        <v>$</v>
      </c>
      <c r="K64" s="80"/>
      <c r="L64" s="80"/>
      <c r="M64" s="80"/>
      <c r="N64" s="80"/>
      <c r="O64" s="80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78"/>
      <c r="D65" s="79"/>
      <c r="E65" s="79"/>
      <c r="F65" s="77"/>
      <c r="H65" s="61">
        <f>IF($E65="Labour",Assumptions!$B$14,)</f>
        <v>0</v>
      </c>
      <c r="I65" s="9" t="str">
        <f t="shared" si="5"/>
        <v>$</v>
      </c>
      <c r="K65" s="80"/>
      <c r="L65" s="80"/>
      <c r="M65" s="80"/>
      <c r="N65" s="80"/>
      <c r="O65" s="80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78"/>
      <c r="D66" s="79"/>
      <c r="E66" s="79"/>
      <c r="F66" s="77"/>
      <c r="H66" s="61">
        <f>IF($E66="Labour",Assumptions!$B$14,)</f>
        <v>0</v>
      </c>
      <c r="I66" s="9" t="str">
        <f t="shared" si="5"/>
        <v>$</v>
      </c>
      <c r="K66" s="80"/>
      <c r="L66" s="80"/>
      <c r="M66" s="80"/>
      <c r="N66" s="80"/>
      <c r="O66" s="80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78"/>
      <c r="D67" s="79"/>
      <c r="E67" s="79"/>
      <c r="F67" s="77"/>
      <c r="H67" s="61">
        <f>IF($E67="Labour",Assumptions!$B$14,)</f>
        <v>0</v>
      </c>
      <c r="I67" s="9" t="str">
        <f t="shared" si="5"/>
        <v>$</v>
      </c>
      <c r="K67" s="80"/>
      <c r="L67" s="80"/>
      <c r="M67" s="80"/>
      <c r="N67" s="80"/>
      <c r="O67" s="80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78"/>
      <c r="D68" s="79"/>
      <c r="E68" s="79"/>
      <c r="F68" s="77"/>
      <c r="H68" s="61">
        <f>IF($E68="Labour",Assumptions!$B$14,)</f>
        <v>0</v>
      </c>
      <c r="I68" s="9" t="str">
        <f t="shared" si="5"/>
        <v>$</v>
      </c>
      <c r="K68" s="80"/>
      <c r="L68" s="80"/>
      <c r="M68" s="80"/>
      <c r="N68" s="80"/>
      <c r="O68" s="80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78"/>
      <c r="D69" s="79"/>
      <c r="E69" s="79"/>
      <c r="F69" s="77"/>
      <c r="H69" s="61">
        <f>IF($E69="Labour",Assumptions!$B$14,)</f>
        <v>0</v>
      </c>
      <c r="I69" s="9" t="str">
        <f t="shared" si="5"/>
        <v>$</v>
      </c>
      <c r="K69" s="80"/>
      <c r="L69" s="80"/>
      <c r="M69" s="80"/>
      <c r="N69" s="80"/>
      <c r="O69" s="80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78"/>
      <c r="D70" s="79"/>
      <c r="E70" s="79"/>
      <c r="F70" s="77"/>
      <c r="H70" s="61">
        <f>IF($E70="Labour",Assumptions!$B$14,)</f>
        <v>0</v>
      </c>
      <c r="I70" s="9" t="str">
        <f t="shared" si="5"/>
        <v>$</v>
      </c>
      <c r="K70" s="80"/>
      <c r="L70" s="80"/>
      <c r="M70" s="80"/>
      <c r="N70" s="80"/>
      <c r="O70" s="80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78"/>
      <c r="D71" s="79"/>
      <c r="E71" s="79"/>
      <c r="F71" s="77"/>
      <c r="H71" s="61">
        <f>IF($E71="Labour",Assumptions!$B$14,)</f>
        <v>0</v>
      </c>
      <c r="I71" s="9" t="str">
        <f t="shared" si="5"/>
        <v>$</v>
      </c>
      <c r="K71" s="80"/>
      <c r="L71" s="80"/>
      <c r="M71" s="80"/>
      <c r="N71" s="80"/>
      <c r="O71" s="80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78"/>
      <c r="D72" s="79"/>
      <c r="E72" s="79"/>
      <c r="F72" s="77"/>
      <c r="H72" s="61">
        <f>IF($E72="Labour",Assumptions!$B$14,)</f>
        <v>0</v>
      </c>
      <c r="I72" s="9" t="str">
        <f t="shared" si="5"/>
        <v>$</v>
      </c>
      <c r="K72" s="80"/>
      <c r="L72" s="80"/>
      <c r="M72" s="80"/>
      <c r="N72" s="80"/>
      <c r="O72" s="80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78"/>
      <c r="D73" s="79"/>
      <c r="E73" s="79"/>
      <c r="F73" s="77"/>
      <c r="H73" s="61">
        <f>IF($E73="Labour",Assumptions!$B$14,)</f>
        <v>0</v>
      </c>
      <c r="I73" s="9" t="str">
        <f t="shared" si="5"/>
        <v>$</v>
      </c>
      <c r="K73" s="80"/>
      <c r="L73" s="80"/>
      <c r="M73" s="80"/>
      <c r="N73" s="80"/>
      <c r="O73" s="80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78"/>
      <c r="D74" s="79"/>
      <c r="E74" s="79"/>
      <c r="F74" s="77"/>
      <c r="H74" s="61">
        <f>IF($E74="Labour",Assumptions!$B$14,)</f>
        <v>0</v>
      </c>
      <c r="I74" s="9" t="str">
        <f t="shared" si="5"/>
        <v>$</v>
      </c>
      <c r="K74" s="80"/>
      <c r="L74" s="80"/>
      <c r="M74" s="80"/>
      <c r="N74" s="80"/>
      <c r="O74" s="80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78"/>
      <c r="D75" s="79"/>
      <c r="E75" s="79"/>
      <c r="F75" s="77"/>
      <c r="H75" s="61">
        <f>IF($E75="Labour",Assumptions!$B$14,)</f>
        <v>0</v>
      </c>
      <c r="I75" s="9" t="str">
        <f t="shared" si="5"/>
        <v>$</v>
      </c>
      <c r="K75" s="80"/>
      <c r="L75" s="80"/>
      <c r="M75" s="80"/>
      <c r="N75" s="80"/>
      <c r="O75" s="80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78"/>
      <c r="D76" s="79"/>
      <c r="E76" s="79"/>
      <c r="F76" s="77"/>
      <c r="H76" s="61">
        <f>IF($E76="Labour",Assumptions!$B$14,)</f>
        <v>0</v>
      </c>
      <c r="I76" s="9" t="str">
        <f t="shared" si="5"/>
        <v>$</v>
      </c>
      <c r="K76" s="80"/>
      <c r="L76" s="80"/>
      <c r="M76" s="80"/>
      <c r="N76" s="80"/>
      <c r="O76" s="80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78"/>
      <c r="D77" s="79"/>
      <c r="E77" s="79"/>
      <c r="F77" s="77"/>
      <c r="H77" s="61">
        <f>IF($E77="Labour",Assumptions!$B$14,)</f>
        <v>0</v>
      </c>
      <c r="I77" s="9" t="str">
        <f t="shared" si="5"/>
        <v>$</v>
      </c>
      <c r="K77" s="80"/>
      <c r="L77" s="80"/>
      <c r="M77" s="80"/>
      <c r="N77" s="80"/>
      <c r="O77" s="80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78"/>
      <c r="D78" s="79"/>
      <c r="E78" s="79"/>
      <c r="F78" s="77"/>
      <c r="H78" s="61">
        <f>IF($E78="Labour",Assumptions!$B$14,)</f>
        <v>0</v>
      </c>
      <c r="I78" s="9" t="str">
        <f t="shared" si="5"/>
        <v>$</v>
      </c>
      <c r="K78" s="80"/>
      <c r="L78" s="80"/>
      <c r="M78" s="80"/>
      <c r="N78" s="80"/>
      <c r="O78" s="80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78"/>
      <c r="D79" s="79"/>
      <c r="E79" s="79"/>
      <c r="F79" s="77"/>
      <c r="H79" s="61">
        <f>IF($E79="Labour",Assumptions!$B$14,)</f>
        <v>0</v>
      </c>
      <c r="I79" s="9" t="str">
        <f t="shared" si="5"/>
        <v>$</v>
      </c>
      <c r="K79" s="80"/>
      <c r="L79" s="80"/>
      <c r="M79" s="80"/>
      <c r="N79" s="80"/>
      <c r="O79" s="80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78"/>
      <c r="D80" s="79"/>
      <c r="E80" s="79"/>
      <c r="F80" s="77"/>
      <c r="H80" s="61">
        <f>IF($E80="Labour",Assumptions!$B$14,)</f>
        <v>0</v>
      </c>
      <c r="I80" s="9" t="str">
        <f t="shared" si="5"/>
        <v>$</v>
      </c>
      <c r="K80" s="80"/>
      <c r="L80" s="80"/>
      <c r="M80" s="80"/>
      <c r="N80" s="80"/>
      <c r="O80" s="80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78"/>
      <c r="D81" s="79"/>
      <c r="E81" s="79"/>
      <c r="F81" s="77"/>
      <c r="H81" s="61">
        <f>IF($E81="Labour",Assumptions!$B$14,)</f>
        <v>0</v>
      </c>
      <c r="I81" s="9" t="str">
        <f t="shared" si="5"/>
        <v>$</v>
      </c>
      <c r="K81" s="80"/>
      <c r="L81" s="80"/>
      <c r="M81" s="80"/>
      <c r="N81" s="80"/>
      <c r="O81" s="80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78"/>
      <c r="D82" s="79"/>
      <c r="E82" s="79"/>
      <c r="F82" s="77"/>
      <c r="H82" s="61">
        <f>IF($E82="Labour",Assumptions!$B$14,)</f>
        <v>0</v>
      </c>
      <c r="I82" s="9" t="str">
        <f t="shared" si="5"/>
        <v>$</v>
      </c>
      <c r="K82" s="80"/>
      <c r="L82" s="80"/>
      <c r="M82" s="80"/>
      <c r="N82" s="80"/>
      <c r="O82" s="80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78"/>
      <c r="D83" s="79"/>
      <c r="E83" s="79"/>
      <c r="F83" s="77"/>
      <c r="H83" s="61">
        <f>IF($E83="Labour",Assumptions!$B$14,)</f>
        <v>0</v>
      </c>
      <c r="I83" s="9" t="str">
        <f t="shared" si="5"/>
        <v>$</v>
      </c>
      <c r="K83" s="80"/>
      <c r="L83" s="80"/>
      <c r="M83" s="80"/>
      <c r="N83" s="80"/>
      <c r="O83" s="80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78"/>
      <c r="D84" s="79"/>
      <c r="E84" s="79"/>
      <c r="F84" s="77"/>
      <c r="H84" s="61">
        <f>IF($E84="Labour",Assumptions!$B$14,)</f>
        <v>0</v>
      </c>
      <c r="I84" s="9" t="str">
        <f t="shared" si="5"/>
        <v>$</v>
      </c>
      <c r="K84" s="80"/>
      <c r="L84" s="80"/>
      <c r="M84" s="80"/>
      <c r="N84" s="80"/>
      <c r="O84" s="80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78"/>
      <c r="D85" s="79"/>
      <c r="E85" s="79"/>
      <c r="F85" s="77"/>
      <c r="H85" s="61">
        <f>IF($E85="Labour",Assumptions!$B$14,)</f>
        <v>0</v>
      </c>
      <c r="I85" s="9" t="str">
        <f t="shared" si="5"/>
        <v>$</v>
      </c>
      <c r="K85" s="80"/>
      <c r="L85" s="80"/>
      <c r="M85" s="80"/>
      <c r="N85" s="80"/>
      <c r="O85" s="80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78"/>
      <c r="D86" s="79"/>
      <c r="E86" s="79"/>
      <c r="F86" s="77"/>
      <c r="H86" s="61">
        <f>IF($E86="Labour",Assumptions!$B$14,)</f>
        <v>0</v>
      </c>
      <c r="I86" s="9" t="str">
        <f t="shared" si="5"/>
        <v>$</v>
      </c>
      <c r="K86" s="80"/>
      <c r="L86" s="80"/>
      <c r="M86" s="80"/>
      <c r="N86" s="80"/>
      <c r="O86" s="80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78"/>
      <c r="D87" s="79"/>
      <c r="E87" s="79"/>
      <c r="F87" s="77"/>
      <c r="H87" s="61">
        <f>IF($E87="Labour",Assumptions!$B$14,)</f>
        <v>0</v>
      </c>
      <c r="I87" s="9" t="str">
        <f t="shared" si="5"/>
        <v>$</v>
      </c>
      <c r="K87" s="80"/>
      <c r="L87" s="80"/>
      <c r="M87" s="80"/>
      <c r="N87" s="80"/>
      <c r="O87" s="80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78"/>
      <c r="D88" s="79"/>
      <c r="E88" s="79"/>
      <c r="F88" s="77"/>
      <c r="H88" s="61">
        <f>IF($E88="Labour",Assumptions!$B$14,)</f>
        <v>0</v>
      </c>
      <c r="I88" s="9" t="str">
        <f t="shared" si="5"/>
        <v>$</v>
      </c>
      <c r="K88" s="80"/>
      <c r="L88" s="80"/>
      <c r="M88" s="80"/>
      <c r="N88" s="80"/>
      <c r="O88" s="80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78"/>
      <c r="D89" s="79"/>
      <c r="E89" s="79"/>
      <c r="F89" s="77"/>
      <c r="H89" s="61">
        <f>IF($E89="Labour",Assumptions!$B$14,)</f>
        <v>0</v>
      </c>
      <c r="I89" s="9" t="str">
        <f t="shared" si="5"/>
        <v>$</v>
      </c>
      <c r="K89" s="80"/>
      <c r="L89" s="80"/>
      <c r="M89" s="80"/>
      <c r="N89" s="80"/>
      <c r="O89" s="80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03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65</v>
      </c>
      <c r="G92" s="2"/>
      <c r="J92" s="2"/>
      <c r="P92" s="2"/>
      <c r="Q92" s="66" t="s">
        <v>5</v>
      </c>
      <c r="R92" s="66" t="s">
        <v>6</v>
      </c>
      <c r="S92" s="66" t="s">
        <v>7</v>
      </c>
      <c r="T92" s="66" t="s">
        <v>8</v>
      </c>
      <c r="U92" s="66" t="s">
        <v>9</v>
      </c>
      <c r="V92" s="66" t="s">
        <v>0</v>
      </c>
      <c r="Z92"/>
    </row>
    <row r="93" spans="1:26" ht="12.75" customHeight="1" x14ac:dyDescent="0.2">
      <c r="C93" s="24" t="s">
        <v>10</v>
      </c>
      <c r="D93" s="24" t="s">
        <v>52</v>
      </c>
      <c r="E93" s="24"/>
      <c r="F93" s="24" t="s">
        <v>50</v>
      </c>
      <c r="G93" s="2"/>
      <c r="H93" s="63"/>
      <c r="I93" s="64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54789.980083751565</v>
      </c>
      <c r="R93" s="25">
        <f t="shared" si="16"/>
        <v>111934.72439542956</v>
      </c>
      <c r="S93" s="25">
        <f t="shared" si="16"/>
        <v>54789.980083751565</v>
      </c>
      <c r="T93" s="25">
        <f t="shared" si="16"/>
        <v>54789.980083751565</v>
      </c>
      <c r="U93" s="25">
        <f t="shared" si="16"/>
        <v>83362.35223959056</v>
      </c>
      <c r="V93" s="68">
        <f>SUM(Q93:U93)</f>
        <v>359667.0168862748</v>
      </c>
    </row>
    <row r="94" spans="1:26" ht="12.75" customHeight="1" x14ac:dyDescent="0.2">
      <c r="C94" s="1" t="s">
        <v>11</v>
      </c>
      <c r="D94" s="1" t="s">
        <v>52</v>
      </c>
      <c r="F94" s="1" t="s">
        <v>50</v>
      </c>
      <c r="G94" s="2"/>
      <c r="H94" s="65"/>
      <c r="J94" s="2"/>
      <c r="P94" s="2"/>
      <c r="Q94" s="6">
        <f t="shared" si="16"/>
        <v>104040</v>
      </c>
      <c r="R94" s="6">
        <f t="shared" si="16"/>
        <v>104040</v>
      </c>
      <c r="S94" s="6">
        <f t="shared" si="16"/>
        <v>104040</v>
      </c>
      <c r="T94" s="6">
        <f t="shared" si="16"/>
        <v>104040</v>
      </c>
      <c r="U94" s="6">
        <f t="shared" si="16"/>
        <v>104040</v>
      </c>
      <c r="V94" s="69">
        <f t="shared" ref="V94:V108" si="17">SUM(Q94:U94)</f>
        <v>520200</v>
      </c>
    </row>
    <row r="95" spans="1:26" ht="12.75" customHeight="1" x14ac:dyDescent="0.2">
      <c r="C95" s="1" t="s">
        <v>12</v>
      </c>
      <c r="D95" s="1" t="s">
        <v>52</v>
      </c>
      <c r="F95" s="1" t="s">
        <v>50</v>
      </c>
      <c r="G95" s="2"/>
      <c r="H95" s="65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69">
        <f t="shared" si="17"/>
        <v>0</v>
      </c>
    </row>
    <row r="96" spans="1:26" ht="12.75" customHeight="1" x14ac:dyDescent="0.2">
      <c r="C96" s="1" t="s">
        <v>10</v>
      </c>
      <c r="D96" s="1" t="s">
        <v>52</v>
      </c>
      <c r="F96" s="1" t="s">
        <v>47</v>
      </c>
      <c r="G96" s="2"/>
      <c r="H96" s="65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69">
        <f t="shared" ref="V96:V98" si="18">SUM(Q96:U96)</f>
        <v>0</v>
      </c>
    </row>
    <row r="97" spans="3:23" ht="12.75" customHeight="1" x14ac:dyDescent="0.2">
      <c r="C97" s="1" t="s">
        <v>11</v>
      </c>
      <c r="D97" s="1" t="s">
        <v>52</v>
      </c>
      <c r="F97" s="1" t="s">
        <v>47</v>
      </c>
      <c r="G97" s="2"/>
      <c r="H97" s="65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69">
        <f t="shared" si="18"/>
        <v>0</v>
      </c>
    </row>
    <row r="98" spans="3:23" ht="12.75" customHeight="1" x14ac:dyDescent="0.2">
      <c r="C98" s="1" t="s">
        <v>12</v>
      </c>
      <c r="D98" s="1" t="s">
        <v>52</v>
      </c>
      <c r="F98" s="1" t="s">
        <v>47</v>
      </c>
      <c r="G98" s="2"/>
      <c r="H98" s="65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69">
        <f t="shared" si="18"/>
        <v>0</v>
      </c>
    </row>
    <row r="99" spans="3:23" ht="12.75" customHeight="1" x14ac:dyDescent="0.2">
      <c r="C99" s="21" t="s">
        <v>13</v>
      </c>
      <c r="D99" s="21" t="s">
        <v>52</v>
      </c>
      <c r="E99" s="98"/>
      <c r="F99" s="99"/>
      <c r="G99" s="2"/>
      <c r="H99" s="99"/>
      <c r="I99" s="101"/>
      <c r="J99" s="100"/>
      <c r="K99" s="98"/>
      <c r="L99" s="98"/>
      <c r="M99" s="98"/>
      <c r="N99" s="98"/>
      <c r="O99" s="98"/>
      <c r="P99" s="2"/>
      <c r="Q99" s="22">
        <f>SUM(Q93:Q98)</f>
        <v>158829.98008375155</v>
      </c>
      <c r="R99" s="22">
        <f t="shared" ref="R99:U99" si="19">SUM(R93:R98)</f>
        <v>215974.72439542954</v>
      </c>
      <c r="S99" s="22">
        <f t="shared" si="19"/>
        <v>158829.98008375155</v>
      </c>
      <c r="T99" s="22">
        <f t="shared" si="19"/>
        <v>158829.98008375155</v>
      </c>
      <c r="U99" s="22">
        <f t="shared" si="19"/>
        <v>187402.35223959055</v>
      </c>
      <c r="V99" s="22">
        <f>SUM(V93:V98)</f>
        <v>879867.0168862748</v>
      </c>
    </row>
    <row r="100" spans="3:23" ht="12.75" customHeight="1" x14ac:dyDescent="0.2">
      <c r="C100" s="1" t="s">
        <v>10</v>
      </c>
      <c r="D100" s="1" t="s">
        <v>39</v>
      </c>
      <c r="F100" s="1" t="s">
        <v>50</v>
      </c>
      <c r="G100" s="2"/>
      <c r="H100" s="65"/>
      <c r="J100" s="2"/>
      <c r="P100" s="2"/>
      <c r="Q100" s="6">
        <f t="shared" ref="Q100:U105" si="20">SUMIFS(Q$10:Q$89,$E$10:$E$89,$C100,$D$10:$D$89,$D100,$F$10:$F$89,$F100)</f>
        <v>230870.62</v>
      </c>
      <c r="R100" s="6">
        <f t="shared" si="20"/>
        <v>230870.62</v>
      </c>
      <c r="S100" s="6">
        <f t="shared" si="20"/>
        <v>230870.62</v>
      </c>
      <c r="T100" s="6">
        <f t="shared" si="20"/>
        <v>230870.62</v>
      </c>
      <c r="U100" s="6">
        <f t="shared" si="20"/>
        <v>230870.62</v>
      </c>
      <c r="V100" s="69">
        <f t="shared" si="17"/>
        <v>1154353.1000000001</v>
      </c>
    </row>
    <row r="101" spans="3:23" ht="12.75" customHeight="1" x14ac:dyDescent="0.2">
      <c r="C101" s="1" t="s">
        <v>11</v>
      </c>
      <c r="D101" s="1" t="s">
        <v>39</v>
      </c>
      <c r="F101" s="1" t="s">
        <v>50</v>
      </c>
      <c r="G101" s="2"/>
      <c r="H101" s="65"/>
      <c r="J101" s="2"/>
      <c r="P101" s="2"/>
      <c r="Q101" s="6">
        <f t="shared" si="20"/>
        <v>0</v>
      </c>
      <c r="R101" s="6">
        <f t="shared" si="20"/>
        <v>0</v>
      </c>
      <c r="S101" s="6">
        <f t="shared" si="20"/>
        <v>0</v>
      </c>
      <c r="T101" s="6">
        <f t="shared" si="20"/>
        <v>0</v>
      </c>
      <c r="U101" s="6">
        <f t="shared" si="20"/>
        <v>0</v>
      </c>
      <c r="V101" s="69">
        <f t="shared" si="17"/>
        <v>0</v>
      </c>
    </row>
    <row r="102" spans="3:23" ht="12.75" customHeight="1" x14ac:dyDescent="0.2">
      <c r="C102" s="1" t="s">
        <v>12</v>
      </c>
      <c r="D102" s="1" t="s">
        <v>39</v>
      </c>
      <c r="F102" s="1" t="s">
        <v>50</v>
      </c>
      <c r="G102" s="2"/>
      <c r="H102" s="65"/>
      <c r="J102" s="2"/>
      <c r="P102" s="2"/>
      <c r="Q102" s="6">
        <f t="shared" si="20"/>
        <v>29909.5</v>
      </c>
      <c r="R102" s="6">
        <f t="shared" si="20"/>
        <v>29909.5</v>
      </c>
      <c r="S102" s="6">
        <f t="shared" si="20"/>
        <v>29909.5</v>
      </c>
      <c r="T102" s="6">
        <f t="shared" si="20"/>
        <v>29909.5</v>
      </c>
      <c r="U102" s="6">
        <f t="shared" si="20"/>
        <v>29909.5</v>
      </c>
      <c r="V102" s="69">
        <f t="shared" si="17"/>
        <v>149547.5</v>
      </c>
    </row>
    <row r="103" spans="3:23" ht="12.75" customHeight="1" x14ac:dyDescent="0.2">
      <c r="C103" s="1" t="s">
        <v>10</v>
      </c>
      <c r="D103" s="1" t="s">
        <v>39</v>
      </c>
      <c r="F103" s="1" t="s">
        <v>47</v>
      </c>
      <c r="G103" s="2"/>
      <c r="H103" s="65"/>
      <c r="J103" s="2"/>
      <c r="P103" s="2"/>
      <c r="Q103" s="6">
        <f t="shared" si="20"/>
        <v>0</v>
      </c>
      <c r="R103" s="6">
        <f t="shared" si="20"/>
        <v>0</v>
      </c>
      <c r="S103" s="6">
        <f t="shared" si="20"/>
        <v>0</v>
      </c>
      <c r="T103" s="6">
        <f t="shared" si="20"/>
        <v>0</v>
      </c>
      <c r="U103" s="6">
        <f t="shared" si="20"/>
        <v>0</v>
      </c>
      <c r="V103" s="69">
        <f t="shared" ref="V103:V104" si="21">SUM(Q103:U103)</f>
        <v>0</v>
      </c>
    </row>
    <row r="104" spans="3:23" ht="12.75" customHeight="1" x14ac:dyDescent="0.2">
      <c r="C104" s="1" t="s">
        <v>11</v>
      </c>
      <c r="D104" s="1" t="s">
        <v>39</v>
      </c>
      <c r="F104" s="1" t="s">
        <v>47</v>
      </c>
      <c r="G104" s="2"/>
      <c r="H104" s="65"/>
      <c r="J104" s="2"/>
      <c r="P104" s="2"/>
      <c r="Q104" s="6">
        <f t="shared" si="20"/>
        <v>0</v>
      </c>
      <c r="R104" s="6">
        <f t="shared" si="20"/>
        <v>0</v>
      </c>
      <c r="S104" s="6">
        <f t="shared" si="20"/>
        <v>0</v>
      </c>
      <c r="T104" s="6">
        <f t="shared" si="20"/>
        <v>0</v>
      </c>
      <c r="U104" s="6">
        <f t="shared" si="20"/>
        <v>0</v>
      </c>
      <c r="V104" s="69">
        <f t="shared" si="21"/>
        <v>0</v>
      </c>
    </row>
    <row r="105" spans="3:23" ht="12.75" customHeight="1" x14ac:dyDescent="0.2">
      <c r="C105" s="1" t="s">
        <v>12</v>
      </c>
      <c r="D105" s="1" t="s">
        <v>39</v>
      </c>
      <c r="F105" s="1" t="s">
        <v>47</v>
      </c>
      <c r="G105" s="2"/>
      <c r="H105" s="65"/>
      <c r="J105" s="2"/>
      <c r="P105" s="2"/>
      <c r="Q105" s="6">
        <f t="shared" si="20"/>
        <v>0</v>
      </c>
      <c r="R105" s="6">
        <f t="shared" si="20"/>
        <v>0</v>
      </c>
      <c r="S105" s="6">
        <f t="shared" si="20"/>
        <v>0</v>
      </c>
      <c r="T105" s="6">
        <f t="shared" si="20"/>
        <v>0</v>
      </c>
      <c r="U105" s="6">
        <f t="shared" si="20"/>
        <v>0</v>
      </c>
      <c r="V105" s="69">
        <f t="shared" ref="V105" si="22">SUM(Q105:U105)</f>
        <v>0</v>
      </c>
    </row>
    <row r="106" spans="3:23" ht="12.75" customHeight="1" x14ac:dyDescent="0.2">
      <c r="C106" s="21" t="s">
        <v>14</v>
      </c>
      <c r="D106" s="21" t="s">
        <v>39</v>
      </c>
      <c r="E106" s="98"/>
      <c r="F106" s="99"/>
      <c r="G106" s="2"/>
      <c r="H106" s="99"/>
      <c r="I106" s="101"/>
      <c r="J106" s="100"/>
      <c r="K106" s="98"/>
      <c r="L106" s="98"/>
      <c r="M106" s="98"/>
      <c r="N106" s="98"/>
      <c r="O106" s="98"/>
      <c r="P106" s="2"/>
      <c r="Q106" s="22">
        <f>SUM(Q100:Q105)</f>
        <v>260780.12</v>
      </c>
      <c r="R106" s="22">
        <f t="shared" ref="R106:U106" si="23">SUM(R100:R105)</f>
        <v>260780.12</v>
      </c>
      <c r="S106" s="22">
        <f t="shared" si="23"/>
        <v>260780.12</v>
      </c>
      <c r="T106" s="22">
        <f t="shared" si="23"/>
        <v>260780.12</v>
      </c>
      <c r="U106" s="22">
        <f t="shared" si="23"/>
        <v>260780.12</v>
      </c>
      <c r="V106" s="22">
        <f>SUM(V100:V105)</f>
        <v>1303900.6000000001</v>
      </c>
    </row>
    <row r="107" spans="3:23" ht="12.75" customHeight="1" x14ac:dyDescent="0.2">
      <c r="F107" s="65"/>
      <c r="G107" s="2"/>
      <c r="H107" s="65"/>
      <c r="J107" s="2"/>
      <c r="P107" s="2"/>
      <c r="Q107" s="6"/>
      <c r="R107" s="6"/>
      <c r="S107" s="6"/>
      <c r="T107" s="6"/>
      <c r="U107" s="6"/>
      <c r="V107" s="69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419610.10008375155</v>
      </c>
      <c r="R108" s="8">
        <f t="shared" ref="R108:U108" si="24">R99+R106</f>
        <v>476754.84439542954</v>
      </c>
      <c r="S108" s="8">
        <f t="shared" si="24"/>
        <v>419610.10008375155</v>
      </c>
      <c r="T108" s="8">
        <f t="shared" si="24"/>
        <v>419610.10008375155</v>
      </c>
      <c r="U108" s="8">
        <f t="shared" si="24"/>
        <v>448182.47223959054</v>
      </c>
      <c r="V108" s="70">
        <f t="shared" si="17"/>
        <v>2183767.6168862749</v>
      </c>
    </row>
    <row r="109" spans="3:23" ht="12.75" customHeight="1" x14ac:dyDescent="0.2">
      <c r="C109" s="44" t="s">
        <v>66</v>
      </c>
      <c r="D109" s="44"/>
      <c r="E109" s="44"/>
      <c r="F109" s="44"/>
      <c r="G109" s="2"/>
      <c r="H109" s="44"/>
      <c r="I109" s="44"/>
      <c r="J109" s="2"/>
      <c r="K109" s="44"/>
      <c r="L109" s="44"/>
      <c r="M109" s="44"/>
      <c r="N109" s="44"/>
      <c r="O109" s="44"/>
      <c r="P109" s="2"/>
      <c r="Q109" s="45">
        <f>Q108-SUM(Q$10:Q$89)</f>
        <v>0</v>
      </c>
      <c r="R109" s="45">
        <f t="shared" ref="R109:U109" si="25">R108-SUM(R$10:R$89)</f>
        <v>0</v>
      </c>
      <c r="S109" s="45">
        <f t="shared" si="25"/>
        <v>0</v>
      </c>
      <c r="T109" s="45">
        <f t="shared" si="25"/>
        <v>0</v>
      </c>
      <c r="U109" s="45">
        <f t="shared" si="25"/>
        <v>0</v>
      </c>
      <c r="V109" s="45">
        <f>V108-SUM(Q$10:U$89)</f>
        <v>0</v>
      </c>
      <c r="W109" s="45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3" t="str">
        <f>"NPV ($ "&amp;Assumptions!$B$12&amp;")"</f>
        <v>NPV ($ June 2024)</v>
      </c>
      <c r="D111" s="54">
        <f>NPV(Real_Discount_rate,Q108:U108)</f>
        <v>1971963.9801080269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65</v>
      </c>
      <c r="F114" s="3"/>
      <c r="G114" s="2"/>
      <c r="J114" s="2"/>
      <c r="P114" s="2"/>
      <c r="Q114" s="66" t="s">
        <v>5</v>
      </c>
      <c r="R114" s="66" t="s">
        <v>6</v>
      </c>
      <c r="S114" s="66" t="s">
        <v>7</v>
      </c>
      <c r="T114" s="66" t="s">
        <v>8</v>
      </c>
      <c r="U114" s="66" t="s">
        <v>9</v>
      </c>
      <c r="V114" s="108" t="s">
        <v>0</v>
      </c>
    </row>
    <row r="115" spans="3:23" ht="12.75" customHeight="1" x14ac:dyDescent="0.2">
      <c r="C115" s="24"/>
      <c r="D115" s="24" t="s">
        <v>52</v>
      </c>
      <c r="E115" s="24"/>
      <c r="F115" s="24" t="s">
        <v>50</v>
      </c>
      <c r="G115" s="2"/>
      <c r="H115" s="63"/>
      <c r="I115" s="64"/>
      <c r="J115" s="2"/>
      <c r="K115" s="24"/>
      <c r="L115" s="24"/>
      <c r="M115" s="24"/>
      <c r="N115" s="24"/>
      <c r="O115" s="24"/>
      <c r="P115" s="2"/>
      <c r="Q115" s="25">
        <f t="shared" ref="Q115:U116" si="26">SUMIFS(Q$10:Q$89,$D$10:$D$89,$D115,$F$10:$F$89,$F115)</f>
        <v>158829.98008375155</v>
      </c>
      <c r="R115" s="25">
        <f t="shared" si="26"/>
        <v>215974.72439542954</v>
      </c>
      <c r="S115" s="25">
        <f t="shared" si="26"/>
        <v>158829.98008375155</v>
      </c>
      <c r="T115" s="25">
        <f t="shared" si="26"/>
        <v>158829.98008375155</v>
      </c>
      <c r="U115" s="25">
        <f t="shared" si="26"/>
        <v>187402.35223959055</v>
      </c>
      <c r="V115" s="69">
        <f t="shared" ref="V115:V116" si="27">SUM(Q115:U115)</f>
        <v>879867.0168862748</v>
      </c>
    </row>
    <row r="116" spans="3:23" ht="12.75" customHeight="1" x14ac:dyDescent="0.2">
      <c r="D116" s="1" t="s">
        <v>39</v>
      </c>
      <c r="F116" s="1" t="s">
        <v>50</v>
      </c>
      <c r="G116" s="2"/>
      <c r="J116" s="2"/>
      <c r="P116" s="2"/>
      <c r="Q116" s="107">
        <f t="shared" si="26"/>
        <v>260780.12</v>
      </c>
      <c r="R116" s="107">
        <f t="shared" si="26"/>
        <v>260780.12</v>
      </c>
      <c r="S116" s="107">
        <f t="shared" si="26"/>
        <v>260780.12</v>
      </c>
      <c r="T116" s="107">
        <f t="shared" si="26"/>
        <v>260780.12</v>
      </c>
      <c r="U116" s="107">
        <f t="shared" si="26"/>
        <v>260780.12</v>
      </c>
      <c r="V116" s="69">
        <f t="shared" si="27"/>
        <v>1303900.6000000001</v>
      </c>
    </row>
    <row r="117" spans="3:23" ht="12.75" customHeight="1" x14ac:dyDescent="0.2">
      <c r="C117" s="21" t="s">
        <v>67</v>
      </c>
      <c r="D117" s="21"/>
      <c r="E117" s="98"/>
      <c r="F117" s="99"/>
      <c r="G117" s="2"/>
      <c r="H117" s="99"/>
      <c r="I117" s="101"/>
      <c r="J117" s="100"/>
      <c r="K117" s="98"/>
      <c r="L117" s="98"/>
      <c r="M117" s="98"/>
      <c r="N117" s="98"/>
      <c r="O117" s="98"/>
      <c r="P117" s="2"/>
      <c r="Q117" s="22">
        <f>SUM(Q115:Q116)</f>
        <v>419610.10008375155</v>
      </c>
      <c r="R117" s="22">
        <f t="shared" ref="R117:V117" si="28">SUM(R115:R116)</f>
        <v>476754.84439542954</v>
      </c>
      <c r="S117" s="22">
        <f t="shared" si="28"/>
        <v>419610.10008375155</v>
      </c>
      <c r="T117" s="22">
        <f t="shared" si="28"/>
        <v>419610.10008375155</v>
      </c>
      <c r="U117" s="22">
        <f t="shared" si="28"/>
        <v>448182.47223959054</v>
      </c>
      <c r="V117" s="22">
        <f t="shared" si="28"/>
        <v>2183767.6168862749</v>
      </c>
    </row>
    <row r="118" spans="3:23" ht="12.75" customHeight="1" x14ac:dyDescent="0.2">
      <c r="C118" s="4"/>
      <c r="D118" s="1" t="s">
        <v>52</v>
      </c>
      <c r="F118" s="1" t="s">
        <v>47</v>
      </c>
      <c r="G118" s="2"/>
      <c r="H118" s="65"/>
      <c r="J118" s="2"/>
      <c r="P118" s="2"/>
      <c r="Q118" s="6">
        <f t="shared" ref="Q118:U119" si="29">SUMIFS(Q$10:Q$89,$D$10:$D$89,$D118,$F$10:$F$89,$F118)</f>
        <v>0</v>
      </c>
      <c r="R118" s="6">
        <f t="shared" si="29"/>
        <v>0</v>
      </c>
      <c r="S118" s="6">
        <f t="shared" si="29"/>
        <v>0</v>
      </c>
      <c r="T118" s="6">
        <f t="shared" si="29"/>
        <v>0</v>
      </c>
      <c r="U118" s="6">
        <f t="shared" si="29"/>
        <v>0</v>
      </c>
      <c r="V118" s="69">
        <f t="shared" ref="V118:V119" si="30">SUM(Q118:U118)</f>
        <v>0</v>
      </c>
    </row>
    <row r="119" spans="3:23" ht="12.75" customHeight="1" x14ac:dyDescent="0.2">
      <c r="C119" s="4"/>
      <c r="D119" s="1" t="s">
        <v>39</v>
      </c>
      <c r="F119" s="1" t="s">
        <v>47</v>
      </c>
      <c r="G119" s="2"/>
      <c r="H119" s="65"/>
      <c r="J119" s="2"/>
      <c r="P119" s="2"/>
      <c r="Q119" s="6">
        <f t="shared" si="29"/>
        <v>0</v>
      </c>
      <c r="R119" s="6">
        <f t="shared" si="29"/>
        <v>0</v>
      </c>
      <c r="S119" s="6">
        <f t="shared" si="29"/>
        <v>0</v>
      </c>
      <c r="T119" s="6">
        <f t="shared" si="29"/>
        <v>0</v>
      </c>
      <c r="U119" s="6">
        <f t="shared" si="29"/>
        <v>0</v>
      </c>
      <c r="V119" s="69">
        <f t="shared" si="30"/>
        <v>0</v>
      </c>
    </row>
    <row r="120" spans="3:23" ht="12.75" customHeight="1" x14ac:dyDescent="0.2">
      <c r="C120" s="21" t="s">
        <v>68</v>
      </c>
      <c r="D120" s="21"/>
      <c r="E120" s="98"/>
      <c r="F120" s="99"/>
      <c r="G120" s="2"/>
      <c r="H120" s="99"/>
      <c r="I120" s="101"/>
      <c r="J120" s="100"/>
      <c r="K120" s="98"/>
      <c r="L120" s="98"/>
      <c r="M120" s="98"/>
      <c r="N120" s="98"/>
      <c r="O120" s="98"/>
      <c r="P120" s="2"/>
      <c r="Q120" s="22">
        <f>SUM(Q118:Q119)</f>
        <v>0</v>
      </c>
      <c r="R120" s="22">
        <f t="shared" ref="R120:U120" si="31">SUM(R118:R119)</f>
        <v>0</v>
      </c>
      <c r="S120" s="22">
        <f t="shared" si="31"/>
        <v>0</v>
      </c>
      <c r="T120" s="22">
        <f t="shared" si="31"/>
        <v>0</v>
      </c>
      <c r="U120" s="22">
        <f t="shared" si="31"/>
        <v>0</v>
      </c>
      <c r="V120" s="22">
        <f t="shared" ref="V120" si="32">SUM(V118:V119)</f>
        <v>0</v>
      </c>
    </row>
    <row r="121" spans="3:23" ht="12.75" customHeight="1" x14ac:dyDescent="0.2">
      <c r="C121" s="4"/>
      <c r="D121" s="4"/>
      <c r="F121" s="65"/>
      <c r="G121" s="2"/>
      <c r="H121" s="65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419610.10008375155</v>
      </c>
      <c r="R122" s="8">
        <f t="shared" ref="R122:U122" si="33">R117+R120</f>
        <v>476754.84439542954</v>
      </c>
      <c r="S122" s="8">
        <f t="shared" si="33"/>
        <v>419610.10008375155</v>
      </c>
      <c r="T122" s="8">
        <f t="shared" si="33"/>
        <v>419610.10008375155</v>
      </c>
      <c r="U122" s="8">
        <f t="shared" si="33"/>
        <v>448182.47223959054</v>
      </c>
      <c r="V122" s="70">
        <f t="shared" ref="V122" si="34">SUM(Q122:U122)</f>
        <v>2183767.6168862749</v>
      </c>
    </row>
    <row r="123" spans="3:23" ht="12.75" customHeight="1" x14ac:dyDescent="0.2">
      <c r="C123" s="44" t="s">
        <v>66</v>
      </c>
      <c r="D123" s="44"/>
      <c r="E123" s="44"/>
      <c r="F123" s="44"/>
      <c r="G123" s="2"/>
      <c r="H123" s="44"/>
      <c r="I123" s="44"/>
      <c r="J123" s="2"/>
      <c r="K123" s="44"/>
      <c r="L123" s="44"/>
      <c r="M123" s="44"/>
      <c r="N123" s="44"/>
      <c r="O123" s="44"/>
      <c r="P123" s="2"/>
      <c r="Q123" s="45">
        <f>Q122-SUM(Q$10:Q$89)</f>
        <v>0</v>
      </c>
      <c r="R123" s="45">
        <f t="shared" ref="R123:U123" si="35">R122-SUM(R$10:R$89)</f>
        <v>0</v>
      </c>
      <c r="S123" s="45">
        <f t="shared" si="35"/>
        <v>0</v>
      </c>
      <c r="T123" s="45">
        <f t="shared" si="35"/>
        <v>0</v>
      </c>
      <c r="U123" s="45">
        <f t="shared" si="35"/>
        <v>0</v>
      </c>
      <c r="V123" s="45">
        <f>V122-SUM(Q$10:U$89)</f>
        <v>0</v>
      </c>
      <c r="W123" s="45">
        <f>SUM(Q123:V123)</f>
        <v>0</v>
      </c>
    </row>
    <row r="124" spans="3:23" ht="12.75" customHeight="1" x14ac:dyDescent="0.2">
      <c r="C124" s="109"/>
      <c r="D124" s="109"/>
      <c r="E124" s="109"/>
      <c r="F124" s="109"/>
      <c r="G124" s="2"/>
      <c r="H124" s="109"/>
      <c r="I124" s="109"/>
      <c r="J124" s="2"/>
      <c r="K124" s="109"/>
      <c r="L124" s="109"/>
      <c r="M124" s="109"/>
      <c r="N124" s="109"/>
      <c r="O124" s="109"/>
      <c r="P124" s="2"/>
      <c r="Q124" s="110"/>
      <c r="R124" s="110"/>
      <c r="S124" s="110"/>
      <c r="T124" s="110"/>
      <c r="U124" s="110"/>
      <c r="V124" s="110"/>
      <c r="W124" s="110"/>
    </row>
    <row r="125" spans="3:23" ht="12.75" customHeight="1" x14ac:dyDescent="0.2">
      <c r="C125" s="109"/>
      <c r="D125" s="109"/>
      <c r="E125" s="109"/>
      <c r="F125" s="109"/>
      <c r="G125" s="2"/>
      <c r="H125" s="109"/>
      <c r="I125" s="109"/>
      <c r="J125" s="2"/>
      <c r="K125" s="109"/>
      <c r="L125" s="109"/>
      <c r="M125" s="109"/>
      <c r="N125" s="109"/>
      <c r="O125" s="109"/>
      <c r="P125" s="2"/>
      <c r="Q125" s="110"/>
      <c r="R125" s="110"/>
      <c r="S125" s="110"/>
      <c r="T125" s="110"/>
      <c r="U125" s="110"/>
      <c r="V125" s="110"/>
      <c r="W125" s="110"/>
    </row>
    <row r="126" spans="3:23" ht="12.75" customHeight="1" x14ac:dyDescent="0.2">
      <c r="C126" s="109"/>
      <c r="D126" s="109"/>
      <c r="E126" s="109"/>
      <c r="F126" s="109"/>
      <c r="G126" s="2"/>
      <c r="H126" s="109"/>
      <c r="I126" s="109"/>
      <c r="J126" s="2"/>
      <c r="K126" s="109"/>
      <c r="L126" s="109"/>
      <c r="M126" s="109"/>
      <c r="N126" s="109"/>
      <c r="O126" s="109"/>
      <c r="P126" s="2"/>
      <c r="Q126" s="110"/>
      <c r="R126" s="110"/>
      <c r="S126" s="110"/>
      <c r="T126" s="110"/>
      <c r="U126" s="110"/>
      <c r="V126" s="110"/>
      <c r="W126" s="110"/>
    </row>
    <row r="127" spans="3:23" ht="12.75" customHeight="1" x14ac:dyDescent="0.2">
      <c r="C127" s="73" t="s">
        <v>69</v>
      </c>
      <c r="G127" s="2"/>
      <c r="J127" s="2"/>
      <c r="P127" s="2"/>
      <c r="Q127" s="66" t="s">
        <v>5</v>
      </c>
      <c r="R127" s="66" t="s">
        <v>6</v>
      </c>
      <c r="S127" s="66" t="s">
        <v>7</v>
      </c>
      <c r="T127" s="66" t="s">
        <v>8</v>
      </c>
      <c r="U127" s="66" t="s">
        <v>9</v>
      </c>
      <c r="V127" s="66" t="s">
        <v>0</v>
      </c>
    </row>
    <row r="128" spans="3:23" ht="12.75" customHeight="1" x14ac:dyDescent="0.2">
      <c r="C128" s="24" t="s">
        <v>10</v>
      </c>
      <c r="D128" s="24" t="s">
        <v>52</v>
      </c>
      <c r="E128" s="24"/>
      <c r="F128" s="24" t="s">
        <v>50</v>
      </c>
      <c r="G128" s="2"/>
      <c r="H128" s="63"/>
      <c r="I128" s="64"/>
      <c r="J128" s="2"/>
      <c r="K128" s="24"/>
      <c r="L128" s="24"/>
      <c r="M128" s="24"/>
      <c r="N128" s="24"/>
      <c r="O128" s="24"/>
      <c r="P128" s="2"/>
      <c r="Q128" s="34">
        <f t="shared" ref="Q128:U133" si="36">Q93*business_case_dollars</f>
        <v>60976.461732120573</v>
      </c>
      <c r="R128" s="34">
        <f t="shared" si="36"/>
        <v>124573.57035282988</v>
      </c>
      <c r="S128" s="34">
        <f t="shared" si="36"/>
        <v>60976.461732120573</v>
      </c>
      <c r="T128" s="34">
        <f t="shared" si="36"/>
        <v>60976.461732120573</v>
      </c>
      <c r="U128" s="34">
        <f t="shared" si="36"/>
        <v>92775.016042475225</v>
      </c>
      <c r="V128" s="68">
        <f>SUM(Q128:U128)</f>
        <v>400277.97159166681</v>
      </c>
    </row>
    <row r="129" spans="3:23" ht="12.75" customHeight="1" x14ac:dyDescent="0.2">
      <c r="C129" s="1" t="s">
        <v>11</v>
      </c>
      <c r="D129" s="1" t="s">
        <v>52</v>
      </c>
      <c r="F129" s="1" t="s">
        <v>50</v>
      </c>
      <c r="G129" s="2"/>
      <c r="H129" s="65"/>
      <c r="J129" s="2"/>
      <c r="P129" s="2"/>
      <c r="Q129" s="6">
        <f t="shared" si="36"/>
        <v>115787.4317331827</v>
      </c>
      <c r="R129" s="6">
        <f t="shared" si="36"/>
        <v>115787.4317331827</v>
      </c>
      <c r="S129" s="6">
        <f t="shared" si="36"/>
        <v>115787.4317331827</v>
      </c>
      <c r="T129" s="6">
        <f t="shared" si="36"/>
        <v>115787.4317331827</v>
      </c>
      <c r="U129" s="6">
        <f t="shared" si="36"/>
        <v>115787.4317331827</v>
      </c>
      <c r="V129" s="69">
        <f t="shared" ref="V129:V143" si="37">SUM(Q129:U129)</f>
        <v>578937.15866591351</v>
      </c>
    </row>
    <row r="130" spans="3:23" ht="12.75" customHeight="1" x14ac:dyDescent="0.2">
      <c r="C130" s="1" t="s">
        <v>12</v>
      </c>
      <c r="D130" s="1" t="s">
        <v>52</v>
      </c>
      <c r="F130" s="1" t="s">
        <v>50</v>
      </c>
      <c r="G130" s="2"/>
      <c r="H130" s="65"/>
      <c r="J130" s="2"/>
      <c r="P130" s="2"/>
      <c r="Q130" s="6">
        <f t="shared" si="36"/>
        <v>0</v>
      </c>
      <c r="R130" s="6">
        <f t="shared" si="36"/>
        <v>0</v>
      </c>
      <c r="S130" s="6">
        <f t="shared" si="36"/>
        <v>0</v>
      </c>
      <c r="T130" s="6">
        <f t="shared" si="36"/>
        <v>0</v>
      </c>
      <c r="U130" s="6">
        <f t="shared" si="36"/>
        <v>0</v>
      </c>
      <c r="V130" s="69">
        <f t="shared" si="37"/>
        <v>0</v>
      </c>
    </row>
    <row r="131" spans="3:23" ht="12.75" customHeight="1" x14ac:dyDescent="0.2">
      <c r="C131" s="1" t="s">
        <v>10</v>
      </c>
      <c r="D131" s="1" t="s">
        <v>52</v>
      </c>
      <c r="F131" s="1" t="s">
        <v>47</v>
      </c>
      <c r="G131" s="2"/>
      <c r="H131" s="65"/>
      <c r="J131" s="2"/>
      <c r="P131" s="2"/>
      <c r="Q131" s="6">
        <f t="shared" si="36"/>
        <v>0</v>
      </c>
      <c r="R131" s="6">
        <f t="shared" si="36"/>
        <v>0</v>
      </c>
      <c r="S131" s="6">
        <f t="shared" si="36"/>
        <v>0</v>
      </c>
      <c r="T131" s="6">
        <f t="shared" si="36"/>
        <v>0</v>
      </c>
      <c r="U131" s="6">
        <f t="shared" si="36"/>
        <v>0</v>
      </c>
      <c r="V131" s="6">
        <f t="shared" si="37"/>
        <v>0</v>
      </c>
    </row>
    <row r="132" spans="3:23" ht="12.75" customHeight="1" x14ac:dyDescent="0.2">
      <c r="C132" s="1" t="s">
        <v>11</v>
      </c>
      <c r="D132" s="1" t="s">
        <v>52</v>
      </c>
      <c r="F132" s="1" t="s">
        <v>47</v>
      </c>
      <c r="G132" s="2"/>
      <c r="H132" s="65"/>
      <c r="J132" s="2"/>
      <c r="P132" s="2"/>
      <c r="Q132" s="6">
        <f t="shared" si="36"/>
        <v>0</v>
      </c>
      <c r="R132" s="6">
        <f t="shared" si="36"/>
        <v>0</v>
      </c>
      <c r="S132" s="6">
        <f t="shared" si="36"/>
        <v>0</v>
      </c>
      <c r="T132" s="6">
        <f t="shared" si="36"/>
        <v>0</v>
      </c>
      <c r="U132" s="6">
        <f t="shared" si="36"/>
        <v>0</v>
      </c>
      <c r="V132" s="6">
        <f t="shared" si="37"/>
        <v>0</v>
      </c>
    </row>
    <row r="133" spans="3:23" ht="12.75" customHeight="1" x14ac:dyDescent="0.2">
      <c r="C133" s="1" t="s">
        <v>12</v>
      </c>
      <c r="D133" s="1" t="s">
        <v>52</v>
      </c>
      <c r="F133" s="1" t="s">
        <v>47</v>
      </c>
      <c r="G133" s="2"/>
      <c r="H133" s="65"/>
      <c r="J133" s="2"/>
      <c r="P133" s="2"/>
      <c r="Q133" s="6">
        <f t="shared" si="36"/>
        <v>0</v>
      </c>
      <c r="R133" s="6">
        <f t="shared" si="36"/>
        <v>0</v>
      </c>
      <c r="S133" s="6">
        <f t="shared" si="36"/>
        <v>0</v>
      </c>
      <c r="T133" s="6">
        <f t="shared" si="36"/>
        <v>0</v>
      </c>
      <c r="U133" s="6">
        <f t="shared" si="36"/>
        <v>0</v>
      </c>
      <c r="V133" s="6">
        <f t="shared" si="37"/>
        <v>0</v>
      </c>
    </row>
    <row r="134" spans="3:23" ht="12.75" customHeight="1" x14ac:dyDescent="0.2">
      <c r="C134" s="21" t="s">
        <v>13</v>
      </c>
      <c r="D134" s="21" t="s">
        <v>52</v>
      </c>
      <c r="E134" s="98"/>
      <c r="F134" s="99"/>
      <c r="G134" s="100"/>
      <c r="H134" s="99"/>
      <c r="I134" s="101"/>
      <c r="J134" s="100"/>
      <c r="K134" s="98"/>
      <c r="L134" s="98"/>
      <c r="M134" s="98"/>
      <c r="N134" s="98"/>
      <c r="O134" s="98"/>
      <c r="P134" s="100"/>
      <c r="Q134" s="22">
        <f>SUM(Q128:Q133)</f>
        <v>176763.89346530329</v>
      </c>
      <c r="R134" s="22">
        <f t="shared" ref="R134:U134" si="38">SUM(R128:R133)</f>
        <v>240361.00208601257</v>
      </c>
      <c r="S134" s="22">
        <f t="shared" si="38"/>
        <v>176763.89346530329</v>
      </c>
      <c r="T134" s="22">
        <f t="shared" si="38"/>
        <v>176763.89346530329</v>
      </c>
      <c r="U134" s="22">
        <f t="shared" si="38"/>
        <v>208562.44777565793</v>
      </c>
      <c r="V134" s="22">
        <f>SUM(V128:V133)</f>
        <v>979215.13025758031</v>
      </c>
    </row>
    <row r="135" spans="3:23" ht="12.75" customHeight="1" x14ac:dyDescent="0.2">
      <c r="C135" s="1" t="s">
        <v>10</v>
      </c>
      <c r="D135" s="1" t="s">
        <v>39</v>
      </c>
      <c r="F135" s="1" t="s">
        <v>50</v>
      </c>
      <c r="G135" s="2"/>
      <c r="H135" s="65"/>
      <c r="J135" s="2"/>
      <c r="P135" s="2"/>
      <c r="Q135" s="111">
        <f t="shared" ref="Q135:U140" si="39">Q100*business_case_dollars</f>
        <v>256938.83268404042</v>
      </c>
      <c r="R135" s="111">
        <f t="shared" si="39"/>
        <v>256938.83268404042</v>
      </c>
      <c r="S135" s="111">
        <f t="shared" si="39"/>
        <v>256938.83268404042</v>
      </c>
      <c r="T135" s="111">
        <f t="shared" si="39"/>
        <v>256938.83268404042</v>
      </c>
      <c r="U135" s="111">
        <f t="shared" si="39"/>
        <v>256938.83268404042</v>
      </c>
      <c r="V135" s="69">
        <f>SUM(Q135:U135)</f>
        <v>1284694.1634202022</v>
      </c>
    </row>
    <row r="136" spans="3:23" ht="12.75" customHeight="1" x14ac:dyDescent="0.2">
      <c r="C136" s="1" t="s">
        <v>11</v>
      </c>
      <c r="D136" s="1" t="s">
        <v>39</v>
      </c>
      <c r="F136" s="1" t="s">
        <v>50</v>
      </c>
      <c r="G136" s="2"/>
      <c r="H136" s="65"/>
      <c r="J136" s="2"/>
      <c r="P136" s="2"/>
      <c r="Q136" s="6">
        <f t="shared" si="39"/>
        <v>0</v>
      </c>
      <c r="R136" s="6">
        <f t="shared" si="39"/>
        <v>0</v>
      </c>
      <c r="S136" s="6">
        <f t="shared" si="39"/>
        <v>0</v>
      </c>
      <c r="T136" s="6">
        <f t="shared" si="39"/>
        <v>0</v>
      </c>
      <c r="U136" s="6">
        <f t="shared" si="39"/>
        <v>0</v>
      </c>
      <c r="V136" s="69">
        <f t="shared" ref="V136:V140" si="40">SUM(Q136:U136)</f>
        <v>0</v>
      </c>
    </row>
    <row r="137" spans="3:23" ht="12.75" customHeight="1" x14ac:dyDescent="0.2">
      <c r="C137" s="1" t="s">
        <v>12</v>
      </c>
      <c r="D137" s="1" t="s">
        <v>39</v>
      </c>
      <c r="F137" s="1" t="s">
        <v>50</v>
      </c>
      <c r="G137" s="2"/>
      <c r="H137" s="65"/>
      <c r="J137" s="2"/>
      <c r="P137" s="2"/>
      <c r="Q137" s="6">
        <f t="shared" si="39"/>
        <v>33286.660797997196</v>
      </c>
      <c r="R137" s="6">
        <f t="shared" si="39"/>
        <v>33286.660797997196</v>
      </c>
      <c r="S137" s="6">
        <f t="shared" si="39"/>
        <v>33286.660797997196</v>
      </c>
      <c r="T137" s="6">
        <f t="shared" si="39"/>
        <v>33286.660797997196</v>
      </c>
      <c r="U137" s="6">
        <f t="shared" si="39"/>
        <v>33286.660797997196</v>
      </c>
      <c r="V137" s="69">
        <f t="shared" si="40"/>
        <v>166433.30398998599</v>
      </c>
    </row>
    <row r="138" spans="3:23" ht="12.75" customHeight="1" x14ac:dyDescent="0.2">
      <c r="C138" s="1" t="s">
        <v>10</v>
      </c>
      <c r="D138" s="1" t="s">
        <v>39</v>
      </c>
      <c r="F138" s="1" t="s">
        <v>47</v>
      </c>
      <c r="G138" s="2"/>
      <c r="H138" s="65"/>
      <c r="J138" s="2"/>
      <c r="P138" s="2"/>
      <c r="Q138" s="6">
        <f t="shared" si="39"/>
        <v>0</v>
      </c>
      <c r="R138" s="6">
        <f t="shared" si="39"/>
        <v>0</v>
      </c>
      <c r="S138" s="6">
        <f t="shared" si="39"/>
        <v>0</v>
      </c>
      <c r="T138" s="6">
        <f t="shared" si="39"/>
        <v>0</v>
      </c>
      <c r="U138" s="6">
        <f t="shared" si="39"/>
        <v>0</v>
      </c>
      <c r="V138" s="6">
        <f t="shared" si="40"/>
        <v>0</v>
      </c>
    </row>
    <row r="139" spans="3:23" ht="12.75" customHeight="1" x14ac:dyDescent="0.2">
      <c r="C139" s="1" t="s">
        <v>11</v>
      </c>
      <c r="D139" s="1" t="s">
        <v>39</v>
      </c>
      <c r="F139" s="1" t="s">
        <v>47</v>
      </c>
      <c r="G139" s="2"/>
      <c r="H139" s="65"/>
      <c r="J139" s="2"/>
      <c r="P139" s="2"/>
      <c r="Q139" s="6">
        <f t="shared" si="39"/>
        <v>0</v>
      </c>
      <c r="R139" s="6">
        <f t="shared" si="39"/>
        <v>0</v>
      </c>
      <c r="S139" s="6">
        <f t="shared" si="39"/>
        <v>0</v>
      </c>
      <c r="T139" s="6">
        <f t="shared" si="39"/>
        <v>0</v>
      </c>
      <c r="U139" s="6">
        <f t="shared" si="39"/>
        <v>0</v>
      </c>
      <c r="V139" s="6">
        <f t="shared" si="40"/>
        <v>0</v>
      </c>
    </row>
    <row r="140" spans="3:23" ht="12.75" customHeight="1" x14ac:dyDescent="0.2">
      <c r="C140" s="1" t="s">
        <v>12</v>
      </c>
      <c r="D140" s="1" t="s">
        <v>39</v>
      </c>
      <c r="F140" s="1" t="s">
        <v>47</v>
      </c>
      <c r="G140" s="2"/>
      <c r="H140" s="65"/>
      <c r="J140" s="2"/>
      <c r="P140" s="2"/>
      <c r="Q140" s="6">
        <f t="shared" si="39"/>
        <v>0</v>
      </c>
      <c r="R140" s="6">
        <f t="shared" si="39"/>
        <v>0</v>
      </c>
      <c r="S140" s="6">
        <f t="shared" si="39"/>
        <v>0</v>
      </c>
      <c r="T140" s="6">
        <f t="shared" si="39"/>
        <v>0</v>
      </c>
      <c r="U140" s="6">
        <f t="shared" si="39"/>
        <v>0</v>
      </c>
      <c r="V140" s="6">
        <f t="shared" si="40"/>
        <v>0</v>
      </c>
    </row>
    <row r="141" spans="3:23" ht="12.75" customHeight="1" x14ac:dyDescent="0.2">
      <c r="C141" s="21" t="s">
        <v>14</v>
      </c>
      <c r="D141" s="21" t="s">
        <v>39</v>
      </c>
      <c r="E141" s="98"/>
      <c r="F141" s="99"/>
      <c r="G141" s="100"/>
      <c r="H141" s="99"/>
      <c r="I141" s="101"/>
      <c r="J141" s="100"/>
      <c r="K141" s="98"/>
      <c r="L141" s="98"/>
      <c r="M141" s="98"/>
      <c r="N141" s="98"/>
      <c r="O141" s="98"/>
      <c r="P141" s="100"/>
      <c r="Q141" s="22">
        <f>SUM(Q135:Q140)</f>
        <v>290225.49348203762</v>
      </c>
      <c r="R141" s="22">
        <f t="shared" ref="R141:V141" si="41">SUM(R135:R140)</f>
        <v>290225.49348203762</v>
      </c>
      <c r="S141" s="22">
        <f t="shared" si="41"/>
        <v>290225.49348203762</v>
      </c>
      <c r="T141" s="22">
        <f t="shared" si="41"/>
        <v>290225.49348203762</v>
      </c>
      <c r="U141" s="22">
        <f t="shared" si="41"/>
        <v>290225.49348203762</v>
      </c>
      <c r="V141" s="22">
        <f t="shared" si="41"/>
        <v>1451127.4674101882</v>
      </c>
    </row>
    <row r="142" spans="3:23" ht="12.75" customHeight="1" x14ac:dyDescent="0.2">
      <c r="G142" s="2"/>
      <c r="H142" s="65"/>
      <c r="J142" s="2"/>
      <c r="P142" s="2"/>
      <c r="Q142" s="6"/>
      <c r="R142" s="6"/>
      <c r="S142" s="6"/>
      <c r="T142" s="6"/>
      <c r="U142" s="6"/>
      <c r="V142" s="69"/>
    </row>
    <row r="143" spans="3:23" x14ac:dyDescent="0.2">
      <c r="C143" s="7" t="str">
        <f>"Total Expenditure ($ "&amp;Assumptions!$C$35&amp;")"</f>
        <v>Total Expenditure ($ June 2026)</v>
      </c>
      <c r="D143" s="7" t="s">
        <v>70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466989.38694734091</v>
      </c>
      <c r="R143" s="8">
        <f t="shared" ref="R143:U143" si="42">R134+R141</f>
        <v>530586.49556805019</v>
      </c>
      <c r="S143" s="8">
        <f t="shared" si="42"/>
        <v>466989.38694734091</v>
      </c>
      <c r="T143" s="8">
        <f t="shared" si="42"/>
        <v>466989.38694734091</v>
      </c>
      <c r="U143" s="8">
        <f t="shared" si="42"/>
        <v>498787.94125769555</v>
      </c>
      <c r="V143" s="70">
        <f t="shared" si="37"/>
        <v>2430342.5976677686</v>
      </c>
    </row>
    <row r="144" spans="3:23" x14ac:dyDescent="0.2">
      <c r="G144" s="2"/>
      <c r="J144" s="2"/>
      <c r="P144" s="2"/>
      <c r="Q144" s="45">
        <f>SUM(Q10:Q89)*business_case_dollars-Q143</f>
        <v>0</v>
      </c>
      <c r="R144" s="45">
        <f>SUM(R10:R89)*business_case_dollars-R143</f>
        <v>0</v>
      </c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SUM(Q10:U89)*business_case_dollars-V143</f>
        <v>0</v>
      </c>
      <c r="W144" s="45">
        <f>SUM(Q144:V144)</f>
        <v>0</v>
      </c>
    </row>
    <row r="145" spans="3:23" x14ac:dyDescent="0.2">
      <c r="C145" s="53" t="str">
        <f>"NPV ($ "&amp;Assumptions!$C$35&amp;")"</f>
        <v>NPV ($ June 2026)</v>
      </c>
      <c r="D145" s="54">
        <f>NPV(Real_Discount_rate,Q143:U143)</f>
        <v>2194623.6517402292</v>
      </c>
      <c r="G145" s="2"/>
      <c r="J145" s="2"/>
      <c r="P145" s="2"/>
      <c r="Q145" s="50"/>
      <c r="R145" s="50"/>
      <c r="S145" s="50"/>
      <c r="T145" s="50"/>
      <c r="U145" s="50"/>
    </row>
    <row r="148" spans="3:23" x14ac:dyDescent="0.2">
      <c r="C148" s="4" t="s">
        <v>65</v>
      </c>
      <c r="F148" s="3"/>
      <c r="G148" s="2"/>
      <c r="J148" s="2"/>
      <c r="P148" s="2"/>
      <c r="Q148" s="66" t="s">
        <v>5</v>
      </c>
      <c r="R148" s="66" t="s">
        <v>6</v>
      </c>
      <c r="S148" s="66" t="s">
        <v>7</v>
      </c>
      <c r="T148" s="66" t="s">
        <v>8</v>
      </c>
      <c r="U148" s="66" t="s">
        <v>9</v>
      </c>
      <c r="V148" s="108" t="s">
        <v>0</v>
      </c>
    </row>
    <row r="149" spans="3:23" x14ac:dyDescent="0.2">
      <c r="C149" s="24"/>
      <c r="D149" s="24" t="s">
        <v>52</v>
      </c>
      <c r="E149" s="24"/>
      <c r="F149" s="24" t="s">
        <v>50</v>
      </c>
      <c r="G149" s="2"/>
      <c r="H149" s="63"/>
      <c r="I149" s="64"/>
      <c r="J149" s="2"/>
      <c r="K149" s="24"/>
      <c r="L149" s="24"/>
      <c r="M149" s="24"/>
      <c r="N149" s="24"/>
      <c r="O149" s="24"/>
      <c r="P149" s="2"/>
      <c r="Q149" s="25">
        <f t="shared" ref="Q149:U150" si="43">Q115*business_case_dollars</f>
        <v>176763.89346530326</v>
      </c>
      <c r="R149" s="25">
        <f t="shared" si="43"/>
        <v>240361.00208601257</v>
      </c>
      <c r="S149" s="25">
        <f t="shared" si="43"/>
        <v>176763.89346530326</v>
      </c>
      <c r="T149" s="25">
        <f t="shared" si="43"/>
        <v>176763.89346530326</v>
      </c>
      <c r="U149" s="25">
        <f t="shared" si="43"/>
        <v>208562.44777565793</v>
      </c>
      <c r="V149" s="69">
        <f t="shared" ref="V149:V150" si="44">SUM(Q149:U149)</f>
        <v>979215.1302575802</v>
      </c>
    </row>
    <row r="150" spans="3:23" x14ac:dyDescent="0.2">
      <c r="D150" s="1" t="s">
        <v>39</v>
      </c>
      <c r="F150" s="1" t="s">
        <v>50</v>
      </c>
      <c r="G150" s="2"/>
      <c r="J150" s="2"/>
      <c r="P150" s="2"/>
      <c r="Q150" s="107">
        <f t="shared" si="43"/>
        <v>290225.49348203762</v>
      </c>
      <c r="R150" s="107">
        <f t="shared" si="43"/>
        <v>290225.49348203762</v>
      </c>
      <c r="S150" s="107">
        <f t="shared" si="43"/>
        <v>290225.49348203762</v>
      </c>
      <c r="T150" s="107">
        <f t="shared" si="43"/>
        <v>290225.49348203762</v>
      </c>
      <c r="U150" s="107">
        <f t="shared" si="43"/>
        <v>290225.49348203762</v>
      </c>
      <c r="V150" s="69">
        <f t="shared" si="44"/>
        <v>1451127.4674101882</v>
      </c>
    </row>
    <row r="151" spans="3:23" x14ac:dyDescent="0.2">
      <c r="C151" s="21" t="s">
        <v>67</v>
      </c>
      <c r="D151" s="21"/>
      <c r="E151" s="98"/>
      <c r="F151" s="99"/>
      <c r="G151" s="2"/>
      <c r="H151" s="99"/>
      <c r="I151" s="101"/>
      <c r="J151" s="100"/>
      <c r="K151" s="98"/>
      <c r="L151" s="98"/>
      <c r="M151" s="98"/>
      <c r="N151" s="98"/>
      <c r="O151" s="98"/>
      <c r="P151" s="2"/>
      <c r="Q151" s="22">
        <f>SUM(Q149:Q150)</f>
        <v>466989.38694734091</v>
      </c>
      <c r="R151" s="22">
        <f t="shared" ref="R151:V151" si="45">SUM(R149:R150)</f>
        <v>530586.49556805019</v>
      </c>
      <c r="S151" s="22">
        <f t="shared" si="45"/>
        <v>466989.38694734091</v>
      </c>
      <c r="T151" s="22">
        <f t="shared" si="45"/>
        <v>466989.38694734091</v>
      </c>
      <c r="U151" s="22">
        <f t="shared" si="45"/>
        <v>498787.94125769555</v>
      </c>
      <c r="V151" s="22">
        <f t="shared" si="45"/>
        <v>2430342.5976677686</v>
      </c>
    </row>
    <row r="152" spans="3:23" x14ac:dyDescent="0.2">
      <c r="C152" s="4"/>
      <c r="D152" s="1" t="s">
        <v>52</v>
      </c>
      <c r="F152" s="1" t="s">
        <v>47</v>
      </c>
      <c r="G152" s="2"/>
      <c r="H152" s="65"/>
      <c r="J152" s="2"/>
      <c r="P152" s="2"/>
      <c r="Q152" s="6">
        <f t="shared" ref="Q152:U153" si="46">Q118*business_case_dollars</f>
        <v>0</v>
      </c>
      <c r="R152" s="6">
        <f t="shared" si="46"/>
        <v>0</v>
      </c>
      <c r="S152" s="6">
        <f t="shared" si="46"/>
        <v>0</v>
      </c>
      <c r="T152" s="6">
        <f t="shared" si="46"/>
        <v>0</v>
      </c>
      <c r="U152" s="6">
        <f t="shared" si="46"/>
        <v>0</v>
      </c>
      <c r="V152" s="69">
        <f t="shared" ref="V152:V153" si="47">SUM(Q152:U152)</f>
        <v>0</v>
      </c>
    </row>
    <row r="153" spans="3:23" x14ac:dyDescent="0.2">
      <c r="C153" s="4"/>
      <c r="D153" s="1" t="s">
        <v>39</v>
      </c>
      <c r="F153" s="1" t="s">
        <v>47</v>
      </c>
      <c r="G153" s="2"/>
      <c r="H153" s="65"/>
      <c r="J153" s="2"/>
      <c r="P153" s="2"/>
      <c r="Q153" s="6">
        <f t="shared" si="46"/>
        <v>0</v>
      </c>
      <c r="R153" s="6">
        <f t="shared" si="46"/>
        <v>0</v>
      </c>
      <c r="S153" s="6">
        <f t="shared" si="46"/>
        <v>0</v>
      </c>
      <c r="T153" s="6">
        <f t="shared" si="46"/>
        <v>0</v>
      </c>
      <c r="U153" s="6">
        <f t="shared" si="46"/>
        <v>0</v>
      </c>
      <c r="V153" s="69">
        <f t="shared" si="47"/>
        <v>0</v>
      </c>
    </row>
    <row r="154" spans="3:23" x14ac:dyDescent="0.2">
      <c r="C154" s="21" t="s">
        <v>68</v>
      </c>
      <c r="D154" s="21"/>
      <c r="E154" s="98"/>
      <c r="F154" s="99"/>
      <c r="G154" s="2"/>
      <c r="H154" s="99"/>
      <c r="I154" s="101"/>
      <c r="J154" s="100"/>
      <c r="K154" s="98"/>
      <c r="L154" s="98"/>
      <c r="M154" s="98"/>
      <c r="N154" s="98"/>
      <c r="O154" s="98"/>
      <c r="P154" s="2"/>
      <c r="Q154" s="22">
        <f>SUM(Q152:Q153)</f>
        <v>0</v>
      </c>
      <c r="R154" s="22">
        <f t="shared" ref="R154:V154" si="48">SUM(R152:R153)</f>
        <v>0</v>
      </c>
      <c r="S154" s="22">
        <f t="shared" si="48"/>
        <v>0</v>
      </c>
      <c r="T154" s="22">
        <f t="shared" si="48"/>
        <v>0</v>
      </c>
      <c r="U154" s="22">
        <f t="shared" si="48"/>
        <v>0</v>
      </c>
      <c r="V154" s="22">
        <f t="shared" si="48"/>
        <v>0</v>
      </c>
    </row>
    <row r="155" spans="3:23" x14ac:dyDescent="0.2">
      <c r="C155" s="4"/>
      <c r="D155" s="4"/>
      <c r="F155" s="65"/>
      <c r="G155" s="2"/>
      <c r="H155" s="65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466989.38694734091</v>
      </c>
      <c r="R156" s="8">
        <f t="shared" ref="R156:U156" si="49">R151+R154</f>
        <v>530586.49556805019</v>
      </c>
      <c r="S156" s="8">
        <f t="shared" si="49"/>
        <v>466989.38694734091</v>
      </c>
      <c r="T156" s="8">
        <f t="shared" si="49"/>
        <v>466989.38694734091</v>
      </c>
      <c r="U156" s="8">
        <f t="shared" si="49"/>
        <v>498787.94125769555</v>
      </c>
      <c r="V156" s="70">
        <f t="shared" ref="V156" si="50">SUM(Q156:U156)</f>
        <v>2430342.5976677686</v>
      </c>
    </row>
    <row r="157" spans="3:23" x14ac:dyDescent="0.2">
      <c r="C157" s="44" t="s">
        <v>66</v>
      </c>
      <c r="D157" s="44"/>
      <c r="E157" s="44"/>
      <c r="F157" s="44"/>
      <c r="G157" s="2"/>
      <c r="H157" s="44"/>
      <c r="I157" s="44"/>
      <c r="J157" s="2"/>
      <c r="K157" s="44"/>
      <c r="L157" s="44"/>
      <c r="M157" s="44"/>
      <c r="N157" s="44"/>
      <c r="O157" s="44"/>
      <c r="P157" s="2"/>
      <c r="Q157" s="45">
        <f>Q156-SUM(Q$10:Q$89)*business_case_dollars</f>
        <v>0</v>
      </c>
      <c r="R157" s="45">
        <f>R156-SUM(R$10:R$89)*business_case_dollars</f>
        <v>0</v>
      </c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V156-SUM(Q$10:U$89)*business_case_dollars</f>
        <v>0</v>
      </c>
      <c r="W157" s="45">
        <f>SUM(Q157:V157)</f>
        <v>0</v>
      </c>
    </row>
  </sheetData>
  <conditionalFormatting sqref="H10:H89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09:V109">
    <cfRule type="expression" dxfId="29" priority="7">
      <formula>ABS(Q109)&gt;0.001</formula>
    </cfRule>
  </conditionalFormatting>
  <conditionalFormatting sqref="Q123:V126">
    <cfRule type="expression" dxfId="28" priority="4">
      <formula>ABS(Q123)&gt;0.001</formula>
    </cfRule>
  </conditionalFormatting>
  <conditionalFormatting sqref="Q144:V144">
    <cfRule type="expression" dxfId="27" priority="8">
      <formula>ABS(Q144)&gt;0.001</formula>
    </cfRule>
  </conditionalFormatting>
  <conditionalFormatting sqref="Q157:V157">
    <cfRule type="expression" dxfId="26" priority="1">
      <formula>ABS(Q157)&gt;0.001</formula>
    </cfRule>
  </conditionalFormatting>
  <conditionalFormatting sqref="W109">
    <cfRule type="expression" dxfId="25" priority="20">
      <formula>ABS(W109)&gt;0.001</formula>
    </cfRule>
  </conditionalFormatting>
  <conditionalFormatting sqref="W123:W126">
    <cfRule type="expression" dxfId="24" priority="5">
      <formula>ABS(W123)&gt;0.001</formula>
    </cfRule>
  </conditionalFormatting>
  <conditionalFormatting sqref="W144">
    <cfRule type="expression" dxfId="23" priority="10">
      <formula>ABS(W144)&gt;0.001</formula>
    </cfRule>
  </conditionalFormatting>
  <conditionalFormatting sqref="W157">
    <cfRule type="expression" dxfId="22" priority="2">
      <formula>ABS(W157)&gt;0.001</formula>
    </cfRule>
  </conditionalFormatting>
  <dataValidations disablePrompts="1" count="3">
    <dataValidation type="list" allowBlank="1" showInputMessage="1" showErrorMessage="1" sqref="E10:E26 E30:E89" xr:uid="{B0E8B852-301B-4563-9163-FFDB1711704F}">
      <formula1>"Labour, Materials, Contracts"</formula1>
    </dataValidation>
    <dataValidation type="list" allowBlank="1" showInputMessage="1" showErrorMessage="1" sqref="D10:D26 D30:D89" xr:uid="{056126DF-837A-45EA-97BA-3AA3767E7A6C}">
      <formula1>"Capex, Opex"</formula1>
    </dataValidation>
    <dataValidation type="list" allowBlank="1" showInputMessage="1" showErrorMessage="1" sqref="F10:F26 F30:F89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99:V99 Q117:U117 Q134:V1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7"/>
  <sheetViews>
    <sheetView showGridLines="0" zoomScale="80" zoomScaleNormal="80" workbookViewId="0">
      <pane ySplit="9" topLeftCell="A106" activePane="bottomLeft" state="frozen"/>
      <selection activeCell="F33" sqref="F33"/>
      <selection pane="bottomLeft" activeCell="C14" sqref="C1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59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6" t="str">
        <f>Business</f>
        <v>CP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8" t="s">
        <v>40</v>
      </c>
      <c r="D7" s="62" t="s">
        <v>41</v>
      </c>
      <c r="E7" s="62" t="s">
        <v>42</v>
      </c>
      <c r="F7" s="106" t="s">
        <v>43</v>
      </c>
      <c r="G7" s="16"/>
      <c r="H7" s="19" t="s">
        <v>10</v>
      </c>
      <c r="I7" s="19" t="s">
        <v>44</v>
      </c>
      <c r="K7" s="19" t="s">
        <v>45</v>
      </c>
      <c r="L7" s="20"/>
      <c r="M7" s="20"/>
      <c r="N7" s="20"/>
      <c r="O7" s="20"/>
      <c r="Q7" s="19" t="s">
        <v>46</v>
      </c>
      <c r="R7" s="20"/>
      <c r="S7" s="20"/>
      <c r="T7" s="20"/>
      <c r="U7" s="20"/>
    </row>
    <row r="8" spans="1:26" ht="12.75" customHeight="1" x14ac:dyDescent="0.2">
      <c r="A8" s="4"/>
      <c r="B8" s="4"/>
      <c r="C8" s="96"/>
      <c r="D8" s="96" t="s">
        <v>39</v>
      </c>
      <c r="E8" s="96"/>
      <c r="F8" s="96" t="s">
        <v>47</v>
      </c>
      <c r="G8" s="16"/>
      <c r="H8" s="105" t="s">
        <v>48</v>
      </c>
      <c r="I8" s="96"/>
      <c r="K8" s="49" t="s">
        <v>5</v>
      </c>
      <c r="L8" s="49" t="s">
        <v>6</v>
      </c>
      <c r="M8" s="49" t="s">
        <v>7</v>
      </c>
      <c r="N8" s="49" t="s">
        <v>8</v>
      </c>
      <c r="O8" s="49" t="s">
        <v>9</v>
      </c>
      <c r="Q8" s="49" t="s">
        <v>5</v>
      </c>
      <c r="R8" s="49" t="s">
        <v>6</v>
      </c>
      <c r="S8" s="49" t="s">
        <v>7</v>
      </c>
      <c r="T8" s="49" t="s">
        <v>8</v>
      </c>
      <c r="U8" s="49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8" t="s">
        <v>49</v>
      </c>
      <c r="D10" s="79" t="s">
        <v>39</v>
      </c>
      <c r="E10" s="79" t="s">
        <v>12</v>
      </c>
      <c r="F10" s="77" t="s">
        <v>50</v>
      </c>
      <c r="G10" s="2"/>
      <c r="H10" s="61">
        <f>IF($E10="Labour",Assumptions!$B$14,)</f>
        <v>0</v>
      </c>
      <c r="I10" s="9" t="str">
        <f>IF($E10="Labour","Hours","$")</f>
        <v>$</v>
      </c>
      <c r="J10" s="2"/>
      <c r="K10" s="80">
        <v>16829.5</v>
      </c>
      <c r="L10" s="80">
        <v>16829.5</v>
      </c>
      <c r="M10" s="80">
        <v>16829.5</v>
      </c>
      <c r="N10" s="80">
        <v>16829.5</v>
      </c>
      <c r="O10" s="80">
        <v>16829.5</v>
      </c>
      <c r="P10" s="2"/>
      <c r="Q10" s="5">
        <f t="shared" ref="Q10:Q41" si="0">IF($E10="Labour",$H10*K10,K10)</f>
        <v>16829.5</v>
      </c>
      <c r="R10" s="5">
        <f t="shared" ref="R10:R41" si="1">IF($E10="Labour",$H10*L10,L10)</f>
        <v>16829.5</v>
      </c>
      <c r="S10" s="5">
        <f t="shared" ref="S10:S41" si="2">IF($E10="Labour",$H10*M10,M10)</f>
        <v>16829.5</v>
      </c>
      <c r="T10" s="5">
        <f t="shared" ref="T10:T41" si="3">IF($E10="Labour",$H10*N10,N10)</f>
        <v>16829.5</v>
      </c>
      <c r="U10" s="5">
        <f t="shared" ref="U10:U41" si="4">IF($E10="Labour",$H10*O10,O10)</f>
        <v>16829.5</v>
      </c>
    </row>
    <row r="11" spans="1:26" ht="12.75" customHeight="1" x14ac:dyDescent="0.2">
      <c r="A11" s="4"/>
      <c r="C11" s="78" t="s">
        <v>51</v>
      </c>
      <c r="D11" s="79" t="s">
        <v>52</v>
      </c>
      <c r="E11" s="79" t="s">
        <v>10</v>
      </c>
      <c r="F11" s="77" t="s">
        <v>50</v>
      </c>
      <c r="G11" s="2"/>
      <c r="H11" s="61">
        <f>IF($E11="Labour",Assumptions!$B$14,)</f>
        <v>145.77740895836223</v>
      </c>
      <c r="I11" s="9" t="str">
        <f t="shared" ref="I11:I89" si="5">IF($E11="Labour","Hours","$")</f>
        <v>Hours</v>
      </c>
      <c r="J11" s="2"/>
      <c r="K11" s="80">
        <f>46918/H11</f>
        <v>321.84685086151438</v>
      </c>
      <c r="L11" s="80">
        <f>46918/H11</f>
        <v>321.84685086151438</v>
      </c>
      <c r="M11" s="80">
        <f>46918/H11</f>
        <v>321.84685086151438</v>
      </c>
      <c r="N11" s="80">
        <f>46918/H11</f>
        <v>321.84685086151438</v>
      </c>
      <c r="O11" s="80">
        <f>46918/H11</f>
        <v>321.84685086151438</v>
      </c>
      <c r="P11" s="2"/>
      <c r="Q11" s="5">
        <f t="shared" si="0"/>
        <v>46918</v>
      </c>
      <c r="R11" s="5">
        <f t="shared" si="1"/>
        <v>46918</v>
      </c>
      <c r="S11" s="5">
        <f t="shared" si="2"/>
        <v>46918</v>
      </c>
      <c r="T11" s="5">
        <f t="shared" si="3"/>
        <v>46918</v>
      </c>
      <c r="U11" s="5">
        <f t="shared" si="4"/>
        <v>46918</v>
      </c>
    </row>
    <row r="12" spans="1:26" ht="12.75" customHeight="1" x14ac:dyDescent="0.2">
      <c r="A12" s="4"/>
      <c r="C12" s="78" t="s">
        <v>71</v>
      </c>
      <c r="D12" s="79" t="s">
        <v>52</v>
      </c>
      <c r="E12" s="79" t="s">
        <v>11</v>
      </c>
      <c r="F12" s="77" t="s">
        <v>50</v>
      </c>
      <c r="G12" s="2"/>
      <c r="H12" s="61">
        <f>IF($E12="Labour",Assumptions!$B$14,)</f>
        <v>0</v>
      </c>
      <c r="I12" s="9" t="str">
        <f t="shared" si="5"/>
        <v>$</v>
      </c>
      <c r="J12" s="2"/>
      <c r="K12" s="80">
        <v>22092</v>
      </c>
      <c r="L12" s="80">
        <v>22092</v>
      </c>
      <c r="M12" s="80">
        <v>22092</v>
      </c>
      <c r="N12" s="80">
        <v>22092</v>
      </c>
      <c r="O12" s="80">
        <v>22092</v>
      </c>
      <c r="P12" s="2"/>
      <c r="Q12" s="5">
        <f t="shared" si="0"/>
        <v>22092</v>
      </c>
      <c r="R12" s="5">
        <f t="shared" si="1"/>
        <v>22092</v>
      </c>
      <c r="S12" s="5">
        <f t="shared" si="2"/>
        <v>22092</v>
      </c>
      <c r="T12" s="5">
        <f t="shared" si="3"/>
        <v>22092</v>
      </c>
      <c r="U12" s="5">
        <f t="shared" si="4"/>
        <v>22092</v>
      </c>
    </row>
    <row r="13" spans="1:26" ht="12.75" customHeight="1" x14ac:dyDescent="0.25">
      <c r="A13" s="4"/>
      <c r="C13" s="78" t="s">
        <v>72</v>
      </c>
      <c r="D13" s="79" t="s">
        <v>52</v>
      </c>
      <c r="E13" s="79" t="s">
        <v>10</v>
      </c>
      <c r="F13" s="77" t="s">
        <v>50</v>
      </c>
      <c r="G13" s="2"/>
      <c r="H13" s="61">
        <f>IF($E13="Labour",Assumptions!$B$14,)</f>
        <v>145.77740895836223</v>
      </c>
      <c r="I13" s="9" t="str">
        <f t="shared" si="5"/>
        <v>Hours</v>
      </c>
      <c r="J13" s="2"/>
      <c r="K13" s="80">
        <f>11892/H13</f>
        <v>81.576425901469136</v>
      </c>
      <c r="L13" s="80">
        <f>11892/H13</f>
        <v>81.576425901469136</v>
      </c>
      <c r="M13" s="80">
        <f>11892/H13</f>
        <v>81.576425901469136</v>
      </c>
      <c r="N13" s="80">
        <f>11892/H13</f>
        <v>81.576425901469136</v>
      </c>
      <c r="O13" s="80">
        <f>11892/H13</f>
        <v>81.576425901469136</v>
      </c>
      <c r="P13" s="2"/>
      <c r="Q13" s="5">
        <f t="shared" si="0"/>
        <v>11892</v>
      </c>
      <c r="R13" s="5">
        <f t="shared" si="1"/>
        <v>11892</v>
      </c>
      <c r="S13" s="5">
        <f t="shared" si="2"/>
        <v>11892</v>
      </c>
      <c r="T13" s="5">
        <f t="shared" si="3"/>
        <v>11892</v>
      </c>
      <c r="U13" s="5">
        <f t="shared" si="4"/>
        <v>11892</v>
      </c>
      <c r="Z13"/>
    </row>
    <row r="14" spans="1:26" ht="12.75" customHeight="1" x14ac:dyDescent="0.25">
      <c r="A14" s="4"/>
      <c r="C14" s="78" t="s">
        <v>73</v>
      </c>
      <c r="D14" s="79" t="s">
        <v>52</v>
      </c>
      <c r="E14" s="79" t="s">
        <v>11</v>
      </c>
      <c r="F14" s="77" t="s">
        <v>50</v>
      </c>
      <c r="G14" s="2"/>
      <c r="H14" s="61">
        <f>IF($E14="Labour",Assumptions!$B$14,)</f>
        <v>0</v>
      </c>
      <c r="I14" s="9" t="str">
        <f t="shared" si="5"/>
        <v>$</v>
      </c>
      <c r="J14" s="2"/>
      <c r="K14" s="80">
        <v>75000</v>
      </c>
      <c r="L14" s="80">
        <v>75000</v>
      </c>
      <c r="M14" s="80">
        <v>75000</v>
      </c>
      <c r="N14" s="80">
        <v>75000</v>
      </c>
      <c r="O14" s="80">
        <v>75000</v>
      </c>
      <c r="P14" s="2"/>
      <c r="Q14" s="5">
        <f t="shared" si="0"/>
        <v>75000</v>
      </c>
      <c r="R14" s="5">
        <f t="shared" si="1"/>
        <v>75000</v>
      </c>
      <c r="S14" s="5">
        <f t="shared" si="2"/>
        <v>75000</v>
      </c>
      <c r="T14" s="5">
        <f t="shared" si="3"/>
        <v>75000</v>
      </c>
      <c r="U14" s="5">
        <f t="shared" si="4"/>
        <v>75000</v>
      </c>
      <c r="Z14"/>
    </row>
    <row r="15" spans="1:26" ht="12.75" customHeight="1" x14ac:dyDescent="0.25">
      <c r="A15" s="4"/>
      <c r="C15" s="78" t="s">
        <v>74</v>
      </c>
      <c r="D15" s="79" t="s">
        <v>52</v>
      </c>
      <c r="E15" s="79" t="s">
        <v>11</v>
      </c>
      <c r="F15" s="77" t="s">
        <v>50</v>
      </c>
      <c r="G15" s="2"/>
      <c r="H15" s="61">
        <f>IF($E15="Labour",Assumptions!$B$14,)</f>
        <v>0</v>
      </c>
      <c r="I15" s="9" t="str">
        <f t="shared" si="5"/>
        <v>$</v>
      </c>
      <c r="J15" s="2"/>
      <c r="K15" s="80">
        <v>41600</v>
      </c>
      <c r="L15" s="80">
        <v>41600</v>
      </c>
      <c r="M15" s="80">
        <v>41600</v>
      </c>
      <c r="N15" s="80">
        <v>41600</v>
      </c>
      <c r="O15" s="80">
        <v>41600</v>
      </c>
      <c r="P15" s="2"/>
      <c r="Q15" s="5">
        <f t="shared" si="0"/>
        <v>41600</v>
      </c>
      <c r="R15" s="5">
        <f t="shared" si="1"/>
        <v>41600</v>
      </c>
      <c r="S15" s="5">
        <f t="shared" si="2"/>
        <v>41600</v>
      </c>
      <c r="T15" s="5">
        <f t="shared" si="3"/>
        <v>41600</v>
      </c>
      <c r="U15" s="5">
        <f t="shared" si="4"/>
        <v>41600</v>
      </c>
      <c r="Z15"/>
    </row>
    <row r="16" spans="1:26" ht="12.75" customHeight="1" x14ac:dyDescent="0.25">
      <c r="A16" s="4"/>
      <c r="C16" s="78" t="s">
        <v>75</v>
      </c>
      <c r="D16" s="79" t="s">
        <v>52</v>
      </c>
      <c r="E16" s="79" t="s">
        <v>10</v>
      </c>
      <c r="F16" s="77" t="s">
        <v>50</v>
      </c>
      <c r="G16" s="2"/>
      <c r="H16" s="61">
        <f>IF($E16="Labour",Assumptions!$B$14,)</f>
        <v>145.77740895836223</v>
      </c>
      <c r="I16" s="9" t="str">
        <f t="shared" si="5"/>
        <v>Hours</v>
      </c>
      <c r="J16" s="2"/>
      <c r="K16" s="80">
        <f>48000/H16</f>
        <v>329.26912573751417</v>
      </c>
      <c r="L16" s="80">
        <f>48000/H16</f>
        <v>329.26912573751417</v>
      </c>
      <c r="M16" s="80">
        <f>48000/H16</f>
        <v>329.26912573751417</v>
      </c>
      <c r="N16" s="80">
        <f>48000/H16</f>
        <v>329.26912573751417</v>
      </c>
      <c r="O16" s="80">
        <f>48000/H16</f>
        <v>329.26912573751417</v>
      </c>
      <c r="P16" s="2"/>
      <c r="Q16" s="5">
        <f t="shared" si="0"/>
        <v>48000</v>
      </c>
      <c r="R16" s="5">
        <f t="shared" si="1"/>
        <v>48000</v>
      </c>
      <c r="S16" s="5">
        <f t="shared" si="2"/>
        <v>48000</v>
      </c>
      <c r="T16" s="5">
        <f t="shared" si="3"/>
        <v>48000</v>
      </c>
      <c r="U16" s="5">
        <f t="shared" si="4"/>
        <v>48000</v>
      </c>
      <c r="Z16"/>
    </row>
    <row r="17" spans="1:26" ht="12.75" customHeight="1" x14ac:dyDescent="0.25">
      <c r="A17" s="4"/>
      <c r="C17" s="78" t="s">
        <v>111</v>
      </c>
      <c r="D17" s="79" t="s">
        <v>52</v>
      </c>
      <c r="E17" s="79" t="s">
        <v>11</v>
      </c>
      <c r="F17" s="77" t="s">
        <v>50</v>
      </c>
      <c r="G17" s="2"/>
      <c r="H17" s="61">
        <f>IF($E17="Labour",Assumptions!$B$14,)</f>
        <v>0</v>
      </c>
      <c r="I17" s="9" t="str">
        <f t="shared" si="5"/>
        <v>$</v>
      </c>
      <c r="J17" s="2"/>
      <c r="K17" s="80">
        <v>28875</v>
      </c>
      <c r="L17" s="80">
        <v>28875</v>
      </c>
      <c r="M17" s="80">
        <v>28875</v>
      </c>
      <c r="N17" s="80">
        <v>28875</v>
      </c>
      <c r="O17" s="80">
        <v>28875</v>
      </c>
      <c r="P17" s="2"/>
      <c r="Q17" s="5">
        <f t="shared" si="0"/>
        <v>28875</v>
      </c>
      <c r="R17" s="5">
        <f t="shared" si="1"/>
        <v>28875</v>
      </c>
      <c r="S17" s="5">
        <f t="shared" si="2"/>
        <v>28875</v>
      </c>
      <c r="T17" s="5">
        <f t="shared" si="3"/>
        <v>28875</v>
      </c>
      <c r="U17" s="5">
        <f t="shared" si="4"/>
        <v>28875</v>
      </c>
      <c r="Z17"/>
    </row>
    <row r="18" spans="1:26" ht="12.75" customHeight="1" x14ac:dyDescent="0.25">
      <c r="A18" s="4"/>
      <c r="C18" s="78" t="s">
        <v>76</v>
      </c>
      <c r="D18" s="79" t="s">
        <v>52</v>
      </c>
      <c r="E18" s="79" t="s">
        <v>11</v>
      </c>
      <c r="F18" s="77" t="s">
        <v>50</v>
      </c>
      <c r="G18" s="2"/>
      <c r="H18" s="61">
        <f>IF($E18="Labour",Assumptions!$B$14,)</f>
        <v>0</v>
      </c>
      <c r="I18" s="9" t="str">
        <f t="shared" si="5"/>
        <v>$</v>
      </c>
      <c r="J18" s="2"/>
      <c r="K18" s="80">
        <v>36000</v>
      </c>
      <c r="L18" s="80">
        <v>36000</v>
      </c>
      <c r="M18" s="80">
        <v>36000</v>
      </c>
      <c r="N18" s="80">
        <v>36000</v>
      </c>
      <c r="O18" s="80">
        <v>36000</v>
      </c>
      <c r="P18" s="2"/>
      <c r="Q18" s="5">
        <f t="shared" si="0"/>
        <v>36000</v>
      </c>
      <c r="R18" s="5">
        <f t="shared" si="1"/>
        <v>36000</v>
      </c>
      <c r="S18" s="5">
        <f t="shared" si="2"/>
        <v>36000</v>
      </c>
      <c r="T18" s="5">
        <f t="shared" si="3"/>
        <v>36000</v>
      </c>
      <c r="U18" s="5">
        <f t="shared" si="4"/>
        <v>36000</v>
      </c>
      <c r="Z18"/>
    </row>
    <row r="19" spans="1:26" ht="12.75" customHeight="1" x14ac:dyDescent="0.25">
      <c r="A19" s="4"/>
      <c r="C19" s="78" t="s">
        <v>77</v>
      </c>
      <c r="D19" s="79" t="s">
        <v>52</v>
      </c>
      <c r="E19" s="79" t="s">
        <v>11</v>
      </c>
      <c r="F19" s="77" t="s">
        <v>50</v>
      </c>
      <c r="G19" s="2"/>
      <c r="H19" s="61">
        <f>IF($E19="Labour",Assumptions!$B$14,)</f>
        <v>0</v>
      </c>
      <c r="I19" s="9" t="str">
        <f t="shared" si="5"/>
        <v>$</v>
      </c>
      <c r="J19" s="2"/>
      <c r="K19" s="80">
        <v>80000</v>
      </c>
      <c r="L19" s="80">
        <v>80000</v>
      </c>
      <c r="M19" s="80">
        <v>80000</v>
      </c>
      <c r="N19" s="80">
        <v>80000</v>
      </c>
      <c r="O19" s="80">
        <v>80000</v>
      </c>
      <c r="P19" s="2"/>
      <c r="Q19" s="5">
        <f t="shared" si="0"/>
        <v>80000</v>
      </c>
      <c r="R19" s="5">
        <f t="shared" si="1"/>
        <v>80000</v>
      </c>
      <c r="S19" s="5">
        <f t="shared" si="2"/>
        <v>80000</v>
      </c>
      <c r="T19" s="5">
        <f t="shared" si="3"/>
        <v>80000</v>
      </c>
      <c r="U19" s="5">
        <f t="shared" si="4"/>
        <v>80000</v>
      </c>
      <c r="Z19"/>
    </row>
    <row r="20" spans="1:26" ht="12.75" customHeight="1" x14ac:dyDescent="0.25">
      <c r="A20" s="4"/>
      <c r="C20" s="78" t="s">
        <v>78</v>
      </c>
      <c r="D20" s="79" t="s">
        <v>39</v>
      </c>
      <c r="E20" s="79" t="s">
        <v>10</v>
      </c>
      <c r="F20" s="77" t="s">
        <v>50</v>
      </c>
      <c r="G20" s="2"/>
      <c r="H20" s="61">
        <f>IF($E20="Labour",Assumptions!$B$14,)</f>
        <v>145.77740895836223</v>
      </c>
      <c r="I20" s="9" t="str">
        <f t="shared" si="5"/>
        <v>Hours</v>
      </c>
      <c r="J20" s="2"/>
      <c r="K20" s="80">
        <f>301749/H20</f>
        <v>2069.9297796285246</v>
      </c>
      <c r="L20" s="80">
        <f>301749/H20</f>
        <v>2069.9297796285246</v>
      </c>
      <c r="M20" s="80">
        <f>301749/H20</f>
        <v>2069.9297796285246</v>
      </c>
      <c r="N20" s="80">
        <f>301749/H20</f>
        <v>2069.9297796285246</v>
      </c>
      <c r="O20" s="80">
        <f>301749/H20</f>
        <v>2069.9297796285246</v>
      </c>
      <c r="P20" s="2"/>
      <c r="Q20" s="5">
        <f t="shared" si="0"/>
        <v>301749.00000000006</v>
      </c>
      <c r="R20" s="5">
        <f t="shared" si="1"/>
        <v>301749.00000000006</v>
      </c>
      <c r="S20" s="5">
        <f t="shared" si="2"/>
        <v>301749.00000000006</v>
      </c>
      <c r="T20" s="5">
        <f t="shared" si="3"/>
        <v>301749.00000000006</v>
      </c>
      <c r="U20" s="5">
        <f t="shared" si="4"/>
        <v>301749.00000000006</v>
      </c>
      <c r="Z20"/>
    </row>
    <row r="21" spans="1:26" ht="12.75" customHeight="1" x14ac:dyDescent="0.25">
      <c r="A21" s="4"/>
      <c r="C21" s="78" t="s">
        <v>79</v>
      </c>
      <c r="D21" s="79" t="s">
        <v>39</v>
      </c>
      <c r="E21" s="79" t="s">
        <v>10</v>
      </c>
      <c r="F21" s="77" t="s">
        <v>50</v>
      </c>
      <c r="G21" s="2"/>
      <c r="H21" s="61">
        <f>IF($E21="Labour",Assumptions!$B$14,)</f>
        <v>145.77740895836223</v>
      </c>
      <c r="I21" s="9" t="str">
        <f t="shared" si="5"/>
        <v>Hours</v>
      </c>
      <c r="J21" s="2"/>
      <c r="K21" s="80">
        <f>55560/H21</f>
        <v>381.1290130411727</v>
      </c>
      <c r="L21" s="80">
        <f>55560/H21</f>
        <v>381.1290130411727</v>
      </c>
      <c r="M21" s="80">
        <f>55560/H21</f>
        <v>381.1290130411727</v>
      </c>
      <c r="N21" s="80">
        <f>55560/H21</f>
        <v>381.1290130411727</v>
      </c>
      <c r="O21" s="80">
        <f>55560/H21</f>
        <v>381.1290130411727</v>
      </c>
      <c r="P21" s="2"/>
      <c r="Q21" s="5">
        <f t="shared" si="0"/>
        <v>55560.000000000007</v>
      </c>
      <c r="R21" s="5">
        <f t="shared" si="1"/>
        <v>55560.000000000007</v>
      </c>
      <c r="S21" s="5">
        <f t="shared" si="2"/>
        <v>55560.000000000007</v>
      </c>
      <c r="T21" s="5">
        <f t="shared" si="3"/>
        <v>55560.000000000007</v>
      </c>
      <c r="U21" s="5">
        <f t="shared" si="4"/>
        <v>55560.000000000007</v>
      </c>
      <c r="Z21"/>
    </row>
    <row r="22" spans="1:26" ht="12.75" customHeight="1" x14ac:dyDescent="0.25">
      <c r="A22" s="4"/>
      <c r="C22" s="78" t="s">
        <v>36</v>
      </c>
      <c r="D22" s="79" t="s">
        <v>39</v>
      </c>
      <c r="E22" s="79" t="s">
        <v>12</v>
      </c>
      <c r="F22" s="77" t="s">
        <v>50</v>
      </c>
      <c r="G22" s="2"/>
      <c r="H22" s="61">
        <f>IF($E22="Labour",Assumptions!$B$14,)</f>
        <v>0</v>
      </c>
      <c r="I22" s="9" t="str">
        <f t="shared" si="5"/>
        <v>$</v>
      </c>
      <c r="J22" s="2"/>
      <c r="K22" s="80">
        <v>7147.5</v>
      </c>
      <c r="L22" s="80">
        <v>7147.5</v>
      </c>
      <c r="M22" s="80">
        <v>7147.5</v>
      </c>
      <c r="N22" s="80">
        <v>7147.5</v>
      </c>
      <c r="O22" s="80">
        <v>7147.5</v>
      </c>
      <c r="P22" s="2"/>
      <c r="Q22" s="5">
        <f t="shared" si="0"/>
        <v>7147.5</v>
      </c>
      <c r="R22" s="5">
        <f t="shared" si="1"/>
        <v>7147.5</v>
      </c>
      <c r="S22" s="5">
        <f t="shared" si="2"/>
        <v>7147.5</v>
      </c>
      <c r="T22" s="5">
        <f t="shared" si="3"/>
        <v>7147.5</v>
      </c>
      <c r="U22" s="5">
        <f t="shared" si="4"/>
        <v>7147.5</v>
      </c>
      <c r="Z22"/>
    </row>
    <row r="23" spans="1:26" ht="12.75" customHeight="1" x14ac:dyDescent="0.25">
      <c r="A23" s="4"/>
      <c r="C23" s="78" t="s">
        <v>37</v>
      </c>
      <c r="D23" s="79" t="s">
        <v>39</v>
      </c>
      <c r="E23" s="79" t="s">
        <v>12</v>
      </c>
      <c r="F23" s="77" t="s">
        <v>50</v>
      </c>
      <c r="G23" s="2"/>
      <c r="H23" s="61">
        <f>IF($E23="Labour",Assumptions!$B$14,)</f>
        <v>0</v>
      </c>
      <c r="I23" s="9" t="str">
        <f t="shared" si="5"/>
        <v>$</v>
      </c>
      <c r="J23" s="2"/>
      <c r="K23" s="80">
        <v>2387.5</v>
      </c>
      <c r="L23" s="80">
        <v>2387.5</v>
      </c>
      <c r="M23" s="80">
        <v>2387.5</v>
      </c>
      <c r="N23" s="80">
        <v>2387.5</v>
      </c>
      <c r="O23" s="80">
        <v>2387.5</v>
      </c>
      <c r="P23" s="2"/>
      <c r="Q23" s="5">
        <f t="shared" si="0"/>
        <v>2387.5</v>
      </c>
      <c r="R23" s="5">
        <f t="shared" si="1"/>
        <v>2387.5</v>
      </c>
      <c r="S23" s="5">
        <f t="shared" si="2"/>
        <v>2387.5</v>
      </c>
      <c r="T23" s="5">
        <f t="shared" si="3"/>
        <v>2387.5</v>
      </c>
      <c r="U23" s="5">
        <f t="shared" si="4"/>
        <v>2387.5</v>
      </c>
      <c r="Z23"/>
    </row>
    <row r="24" spans="1:26" ht="12.75" customHeight="1" x14ac:dyDescent="0.25">
      <c r="A24" s="4"/>
      <c r="C24" s="78" t="s">
        <v>38</v>
      </c>
      <c r="D24" s="79" t="s">
        <v>39</v>
      </c>
      <c r="E24" s="79" t="s">
        <v>12</v>
      </c>
      <c r="F24" s="77" t="s">
        <v>50</v>
      </c>
      <c r="G24" s="2"/>
      <c r="H24" s="61">
        <f>IF($E24="Labour",Assumptions!$B$14,)</f>
        <v>0</v>
      </c>
      <c r="I24" s="9" t="str">
        <f t="shared" si="5"/>
        <v>$</v>
      </c>
      <c r="J24" s="2"/>
      <c r="K24" s="80">
        <v>2525</v>
      </c>
      <c r="L24" s="80">
        <v>2525</v>
      </c>
      <c r="M24" s="80">
        <v>2525</v>
      </c>
      <c r="N24" s="80">
        <v>2525</v>
      </c>
      <c r="O24" s="80">
        <v>2525</v>
      </c>
      <c r="P24" s="2"/>
      <c r="Q24" s="5">
        <f t="shared" si="0"/>
        <v>2525</v>
      </c>
      <c r="R24" s="5">
        <f t="shared" si="1"/>
        <v>2525</v>
      </c>
      <c r="S24" s="5">
        <f t="shared" si="2"/>
        <v>2525</v>
      </c>
      <c r="T24" s="5">
        <f t="shared" si="3"/>
        <v>2525</v>
      </c>
      <c r="U24" s="5">
        <f t="shared" si="4"/>
        <v>2525</v>
      </c>
      <c r="Z24"/>
    </row>
    <row r="25" spans="1:26" ht="12.75" customHeight="1" x14ac:dyDescent="0.25">
      <c r="A25" s="4"/>
      <c r="C25" s="78" t="s">
        <v>80</v>
      </c>
      <c r="D25" s="79" t="s">
        <v>52</v>
      </c>
      <c r="E25" s="79" t="s">
        <v>10</v>
      </c>
      <c r="F25" s="77" t="s">
        <v>50</v>
      </c>
      <c r="G25" s="2"/>
      <c r="H25" s="61">
        <f>IF($E25="Labour",Assumptions!$B$14,)</f>
        <v>145.77740895836223</v>
      </c>
      <c r="I25" s="9" t="str">
        <f t="shared" si="5"/>
        <v>Hours</v>
      </c>
      <c r="J25" s="2"/>
      <c r="K25" s="80">
        <v>38.1</v>
      </c>
      <c r="L25" s="80">
        <v>38.1</v>
      </c>
      <c r="M25" s="80">
        <v>38.1</v>
      </c>
      <c r="N25" s="80">
        <v>38.1</v>
      </c>
      <c r="O25" s="80">
        <v>38.1</v>
      </c>
      <c r="P25" s="2"/>
      <c r="Q25" s="5">
        <f t="shared" si="0"/>
        <v>5554.1192813136013</v>
      </c>
      <c r="R25" s="5">
        <f t="shared" si="1"/>
        <v>5554.1192813136013</v>
      </c>
      <c r="S25" s="5">
        <f t="shared" si="2"/>
        <v>5554.1192813136013</v>
      </c>
      <c r="T25" s="5">
        <f t="shared" si="3"/>
        <v>5554.1192813136013</v>
      </c>
      <c r="U25" s="5">
        <f t="shared" si="4"/>
        <v>5554.1192813136013</v>
      </c>
      <c r="Z25"/>
    </row>
    <row r="26" spans="1:26" ht="12.75" customHeight="1" x14ac:dyDescent="0.25">
      <c r="A26" s="4"/>
      <c r="C26" s="78" t="s">
        <v>81</v>
      </c>
      <c r="D26" s="79" t="s">
        <v>52</v>
      </c>
      <c r="E26" s="79" t="s">
        <v>10</v>
      </c>
      <c r="F26" s="77" t="s">
        <v>50</v>
      </c>
      <c r="G26" s="2"/>
      <c r="H26" s="61">
        <f>IF($E26="Labour",Assumptions!$B$14,)</f>
        <v>145.77740895836223</v>
      </c>
      <c r="I26" s="9" t="str">
        <f t="shared" si="5"/>
        <v>Hours</v>
      </c>
      <c r="J26" s="2"/>
      <c r="K26" s="80">
        <v>12.6</v>
      </c>
      <c r="L26" s="80">
        <v>12.6</v>
      </c>
      <c r="M26" s="80">
        <v>12.6</v>
      </c>
      <c r="N26" s="80">
        <v>12.6</v>
      </c>
      <c r="O26" s="80">
        <v>12.6</v>
      </c>
      <c r="P26" s="2"/>
      <c r="Q26" s="5">
        <f t="shared" si="0"/>
        <v>1836.795352875364</v>
      </c>
      <c r="R26" s="5">
        <f t="shared" si="1"/>
        <v>1836.795352875364</v>
      </c>
      <c r="S26" s="5">
        <f t="shared" si="2"/>
        <v>1836.795352875364</v>
      </c>
      <c r="T26" s="5">
        <f t="shared" si="3"/>
        <v>1836.795352875364</v>
      </c>
      <c r="U26" s="5">
        <f t="shared" si="4"/>
        <v>1836.795352875364</v>
      </c>
      <c r="Z26"/>
    </row>
    <row r="27" spans="1:26" ht="12.75" customHeight="1" x14ac:dyDescent="0.25">
      <c r="A27" s="4"/>
      <c r="C27" s="78" t="s">
        <v>82</v>
      </c>
      <c r="D27" s="79" t="s">
        <v>52</v>
      </c>
      <c r="E27" s="79" t="s">
        <v>10</v>
      </c>
      <c r="F27" s="77" t="s">
        <v>50</v>
      </c>
      <c r="G27" s="2"/>
      <c r="H27" s="61">
        <f>IF($E27="Labour",Assumptions!$B$14,)</f>
        <v>145.77740895836223</v>
      </c>
      <c r="I27" s="9" t="str">
        <f t="shared" si="5"/>
        <v>Hours</v>
      </c>
      <c r="J27" s="2"/>
      <c r="K27" s="80">
        <v>8.1</v>
      </c>
      <c r="L27" s="80">
        <v>8.1</v>
      </c>
      <c r="M27" s="80">
        <v>8.1</v>
      </c>
      <c r="N27" s="80">
        <v>8.1</v>
      </c>
      <c r="O27" s="80">
        <v>8.1</v>
      </c>
      <c r="P27" s="2"/>
      <c r="Q27" s="5">
        <f t="shared" si="0"/>
        <v>1180.7970125627339</v>
      </c>
      <c r="R27" s="5">
        <f t="shared" si="1"/>
        <v>1180.7970125627339</v>
      </c>
      <c r="S27" s="5">
        <f t="shared" si="2"/>
        <v>1180.7970125627339</v>
      </c>
      <c r="T27" s="5">
        <f t="shared" si="3"/>
        <v>1180.7970125627339</v>
      </c>
      <c r="U27" s="5">
        <f t="shared" si="4"/>
        <v>1180.7970125627339</v>
      </c>
      <c r="Z27"/>
    </row>
    <row r="28" spans="1:26" ht="12.75" customHeight="1" x14ac:dyDescent="0.25">
      <c r="A28" s="4"/>
      <c r="C28" s="78" t="s">
        <v>57</v>
      </c>
      <c r="D28" s="79" t="s">
        <v>52</v>
      </c>
      <c r="E28" s="79" t="s">
        <v>10</v>
      </c>
      <c r="F28" s="77" t="s">
        <v>50</v>
      </c>
      <c r="G28" s="2"/>
      <c r="H28" s="61">
        <f>IF($E28="Labour",Assumptions!$B$14,)</f>
        <v>145.77740895836223</v>
      </c>
      <c r="I28" s="9" t="str">
        <f t="shared" si="5"/>
        <v>Hours</v>
      </c>
      <c r="J28" s="2"/>
      <c r="K28" s="80">
        <v>12</v>
      </c>
      <c r="L28" s="80">
        <v>12</v>
      </c>
      <c r="M28" s="80">
        <v>12</v>
      </c>
      <c r="N28" s="80">
        <v>12</v>
      </c>
      <c r="O28" s="80">
        <v>12</v>
      </c>
      <c r="P28" s="2"/>
      <c r="Q28" s="5">
        <f t="shared" si="0"/>
        <v>1749.3289075003468</v>
      </c>
      <c r="R28" s="5">
        <f t="shared" si="1"/>
        <v>1749.3289075003468</v>
      </c>
      <c r="S28" s="5">
        <f t="shared" si="2"/>
        <v>1749.3289075003468</v>
      </c>
      <c r="T28" s="5">
        <f t="shared" si="3"/>
        <v>1749.3289075003468</v>
      </c>
      <c r="U28" s="5">
        <f t="shared" si="4"/>
        <v>1749.3289075003468</v>
      </c>
      <c r="Z28"/>
    </row>
    <row r="29" spans="1:26" ht="12.75" customHeight="1" x14ac:dyDescent="0.25">
      <c r="A29" s="4"/>
      <c r="C29" s="78" t="s">
        <v>83</v>
      </c>
      <c r="D29" s="79" t="s">
        <v>52</v>
      </c>
      <c r="E29" s="79" t="s">
        <v>11</v>
      </c>
      <c r="F29" s="77" t="s">
        <v>50</v>
      </c>
      <c r="G29" s="2"/>
      <c r="H29" s="61">
        <f>IF($E29="Labour",Assumptions!$B$14,)</f>
        <v>0</v>
      </c>
      <c r="I29" s="9" t="str">
        <f t="shared" si="5"/>
        <v>$</v>
      </c>
      <c r="J29" s="2"/>
      <c r="K29" s="80">
        <v>7950</v>
      </c>
      <c r="L29" s="80">
        <v>7950</v>
      </c>
      <c r="M29" s="80">
        <v>7950</v>
      </c>
      <c r="N29" s="80">
        <v>7950</v>
      </c>
      <c r="O29" s="80">
        <v>7950</v>
      </c>
      <c r="P29" s="2"/>
      <c r="Q29" s="5">
        <f t="shared" si="0"/>
        <v>7950</v>
      </c>
      <c r="R29" s="5">
        <f t="shared" si="1"/>
        <v>7950</v>
      </c>
      <c r="S29" s="5">
        <f t="shared" si="2"/>
        <v>7950</v>
      </c>
      <c r="T29" s="5">
        <f t="shared" si="3"/>
        <v>7950</v>
      </c>
      <c r="U29" s="5">
        <f t="shared" si="4"/>
        <v>7950</v>
      </c>
      <c r="Z29"/>
    </row>
    <row r="30" spans="1:26" ht="12.75" customHeight="1" x14ac:dyDescent="0.25">
      <c r="A30" s="4"/>
      <c r="C30" s="78" t="s">
        <v>84</v>
      </c>
      <c r="D30" s="79" t="s">
        <v>52</v>
      </c>
      <c r="E30" s="79" t="s">
        <v>11</v>
      </c>
      <c r="F30" s="77" t="s">
        <v>50</v>
      </c>
      <c r="G30" s="2"/>
      <c r="H30" s="61">
        <f>IF($E30="Labour",Assumptions!$B$14,)</f>
        <v>0</v>
      </c>
      <c r="I30" s="9" t="str">
        <f t="shared" si="5"/>
        <v>$</v>
      </c>
      <c r="J30" s="2"/>
      <c r="K30" s="80">
        <v>31800</v>
      </c>
      <c r="L30" s="80">
        <v>31800</v>
      </c>
      <c r="M30" s="80">
        <v>31800</v>
      </c>
      <c r="N30" s="80">
        <v>31800</v>
      </c>
      <c r="O30" s="80">
        <v>31800</v>
      </c>
      <c r="P30" s="2"/>
      <c r="Q30" s="5">
        <f t="shared" si="0"/>
        <v>31800</v>
      </c>
      <c r="R30" s="5">
        <f t="shared" si="1"/>
        <v>31800</v>
      </c>
      <c r="S30" s="5">
        <f t="shared" si="2"/>
        <v>31800</v>
      </c>
      <c r="T30" s="5">
        <f t="shared" si="3"/>
        <v>31800</v>
      </c>
      <c r="U30" s="5">
        <f t="shared" si="4"/>
        <v>31800</v>
      </c>
      <c r="Z30"/>
    </row>
    <row r="31" spans="1:26" ht="12.75" customHeight="1" x14ac:dyDescent="0.25">
      <c r="A31" s="4"/>
      <c r="C31" s="78" t="s">
        <v>85</v>
      </c>
      <c r="D31" s="79" t="s">
        <v>52</v>
      </c>
      <c r="E31" s="79" t="s">
        <v>11</v>
      </c>
      <c r="F31" s="77" t="s">
        <v>50</v>
      </c>
      <c r="G31" s="2"/>
      <c r="H31" s="61">
        <f>IF($E31="Labour",Assumptions!$B$14,)</f>
        <v>0</v>
      </c>
      <c r="I31" s="9" t="str">
        <f t="shared" si="5"/>
        <v>$</v>
      </c>
      <c r="J31" s="2"/>
      <c r="K31" s="80">
        <v>1200</v>
      </c>
      <c r="L31" s="80">
        <v>1200</v>
      </c>
      <c r="M31" s="80">
        <v>1200</v>
      </c>
      <c r="N31" s="80">
        <v>1200</v>
      </c>
      <c r="O31" s="80">
        <v>1200</v>
      </c>
      <c r="P31" s="2"/>
      <c r="Q31" s="5">
        <f t="shared" si="0"/>
        <v>1200</v>
      </c>
      <c r="R31" s="5">
        <f t="shared" si="1"/>
        <v>1200</v>
      </c>
      <c r="S31" s="5">
        <f t="shared" si="2"/>
        <v>1200</v>
      </c>
      <c r="T31" s="5">
        <f t="shared" si="3"/>
        <v>1200</v>
      </c>
      <c r="U31" s="5">
        <f t="shared" si="4"/>
        <v>1200</v>
      </c>
      <c r="Z31"/>
    </row>
    <row r="32" spans="1:26" ht="12.75" customHeight="1" x14ac:dyDescent="0.25">
      <c r="A32" s="4"/>
      <c r="C32" s="78" t="s">
        <v>61</v>
      </c>
      <c r="D32" s="79" t="s">
        <v>39</v>
      </c>
      <c r="E32" s="79" t="s">
        <v>12</v>
      </c>
      <c r="F32" s="77" t="s">
        <v>50</v>
      </c>
      <c r="G32" s="2"/>
      <c r="H32" s="61">
        <f>IF($E32="Labour",Assumptions!$B$14,)</f>
        <v>0</v>
      </c>
      <c r="I32" s="9" t="str">
        <f t="shared" si="5"/>
        <v>$</v>
      </c>
      <c r="J32" s="2"/>
      <c r="K32" s="80">
        <v>1113</v>
      </c>
      <c r="L32" s="80">
        <v>1113</v>
      </c>
      <c r="M32" s="80">
        <v>1113</v>
      </c>
      <c r="N32" s="80">
        <v>1113</v>
      </c>
      <c r="O32" s="80">
        <v>1113</v>
      </c>
      <c r="P32" s="2"/>
      <c r="Q32" s="5">
        <f t="shared" si="0"/>
        <v>1113</v>
      </c>
      <c r="R32" s="5">
        <f t="shared" si="1"/>
        <v>1113</v>
      </c>
      <c r="S32" s="5">
        <f t="shared" si="2"/>
        <v>1113</v>
      </c>
      <c r="T32" s="5">
        <f t="shared" si="3"/>
        <v>1113</v>
      </c>
      <c r="U32" s="5">
        <f t="shared" si="4"/>
        <v>1113</v>
      </c>
      <c r="Z32"/>
    </row>
    <row r="33" spans="1:26" ht="12.75" customHeight="1" x14ac:dyDescent="0.25">
      <c r="A33" s="4"/>
      <c r="C33" s="78" t="s">
        <v>62</v>
      </c>
      <c r="D33" s="79" t="s">
        <v>39</v>
      </c>
      <c r="E33" s="79" t="s">
        <v>12</v>
      </c>
      <c r="F33" s="77" t="s">
        <v>50</v>
      </c>
      <c r="G33" s="2"/>
      <c r="H33" s="61">
        <f>IF($E33="Labour",Assumptions!$B$14,)</f>
        <v>0</v>
      </c>
      <c r="I33" s="9" t="str">
        <f t="shared" si="5"/>
        <v>$</v>
      </c>
      <c r="J33" s="2"/>
      <c r="K33" s="80">
        <v>159</v>
      </c>
      <c r="L33" s="80">
        <v>159</v>
      </c>
      <c r="M33" s="80">
        <v>159</v>
      </c>
      <c r="N33" s="80">
        <v>159</v>
      </c>
      <c r="O33" s="80">
        <v>159</v>
      </c>
      <c r="P33" s="2"/>
      <c r="Q33" s="5">
        <f t="shared" si="0"/>
        <v>159</v>
      </c>
      <c r="R33" s="5">
        <f t="shared" si="1"/>
        <v>159</v>
      </c>
      <c r="S33" s="5">
        <f t="shared" si="2"/>
        <v>159</v>
      </c>
      <c r="T33" s="5">
        <f t="shared" si="3"/>
        <v>159</v>
      </c>
      <c r="U33" s="5">
        <f t="shared" si="4"/>
        <v>159</v>
      </c>
      <c r="Z33"/>
    </row>
    <row r="34" spans="1:26" ht="12.75" customHeight="1" x14ac:dyDescent="0.25">
      <c r="A34" s="4"/>
      <c r="C34" s="78" t="s">
        <v>63</v>
      </c>
      <c r="D34" s="79" t="s">
        <v>39</v>
      </c>
      <c r="E34" s="79" t="s">
        <v>12</v>
      </c>
      <c r="F34" s="77" t="s">
        <v>50</v>
      </c>
      <c r="G34" s="2"/>
      <c r="H34" s="61">
        <f>IF($E34="Labour",Assumptions!$B$14,)</f>
        <v>0</v>
      </c>
      <c r="I34" s="9" t="str">
        <f t="shared" si="5"/>
        <v>$</v>
      </c>
      <c r="J34" s="2"/>
      <c r="K34" s="80">
        <v>600</v>
      </c>
      <c r="L34" s="80">
        <v>600</v>
      </c>
      <c r="M34" s="80">
        <v>600</v>
      </c>
      <c r="N34" s="80">
        <v>600</v>
      </c>
      <c r="O34" s="80">
        <v>600</v>
      </c>
      <c r="P34" s="2"/>
      <c r="Q34" s="5">
        <f t="shared" si="0"/>
        <v>600</v>
      </c>
      <c r="R34" s="5">
        <f t="shared" si="1"/>
        <v>600</v>
      </c>
      <c r="S34" s="5">
        <f t="shared" si="2"/>
        <v>600</v>
      </c>
      <c r="T34" s="5">
        <f t="shared" si="3"/>
        <v>600</v>
      </c>
      <c r="U34" s="5">
        <f t="shared" si="4"/>
        <v>600</v>
      </c>
      <c r="Z34"/>
    </row>
    <row r="35" spans="1:26" ht="12.75" customHeight="1" x14ac:dyDescent="0.25">
      <c r="A35" s="4"/>
      <c r="C35" s="78" t="s">
        <v>86</v>
      </c>
      <c r="D35" s="113" t="s">
        <v>52</v>
      </c>
      <c r="E35" s="113" t="s">
        <v>10</v>
      </c>
      <c r="F35" s="114" t="s">
        <v>50</v>
      </c>
      <c r="G35" s="2"/>
      <c r="H35" s="61">
        <f>IF($E35="Labour",Assumptions!$B$14,)</f>
        <v>145.77740895836223</v>
      </c>
      <c r="I35" s="9" t="str">
        <f t="shared" si="5"/>
        <v>Hours</v>
      </c>
      <c r="J35" s="2"/>
      <c r="K35" s="115"/>
      <c r="L35" s="115">
        <v>392</v>
      </c>
      <c r="M35" s="115"/>
      <c r="N35" s="115"/>
      <c r="O35" s="115">
        <v>196</v>
      </c>
      <c r="P35" s="2"/>
      <c r="Q35" s="5">
        <f t="shared" si="0"/>
        <v>0</v>
      </c>
      <c r="R35" s="5">
        <f t="shared" si="1"/>
        <v>57144.74431167799</v>
      </c>
      <c r="S35" s="5">
        <f t="shared" si="2"/>
        <v>0</v>
      </c>
      <c r="T35" s="5">
        <f t="shared" si="3"/>
        <v>0</v>
      </c>
      <c r="U35" s="5">
        <f t="shared" si="4"/>
        <v>28572.372155838995</v>
      </c>
      <c r="Z35"/>
    </row>
    <row r="36" spans="1:26" ht="12.75" customHeight="1" x14ac:dyDescent="0.25">
      <c r="A36" s="4"/>
      <c r="C36" s="78"/>
      <c r="D36" s="79"/>
      <c r="E36" s="79"/>
      <c r="F36" s="77"/>
      <c r="G36" s="2"/>
      <c r="H36" s="61">
        <f>IF($E36="Labour",Assumptions!$B$14,)</f>
        <v>0</v>
      </c>
      <c r="I36" s="9" t="str">
        <f t="shared" si="5"/>
        <v>$</v>
      </c>
      <c r="J36" s="2"/>
      <c r="K36" s="80"/>
      <c r="L36" s="80"/>
      <c r="M36" s="80"/>
      <c r="N36" s="80"/>
      <c r="O36" s="80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78"/>
      <c r="D37" s="79"/>
      <c r="E37" s="79"/>
      <c r="F37" s="77"/>
      <c r="G37" s="2"/>
      <c r="H37" s="61">
        <f>IF($E37="Labour",Assumptions!$B$14,)</f>
        <v>0</v>
      </c>
      <c r="I37" s="9" t="str">
        <f t="shared" si="5"/>
        <v>$</v>
      </c>
      <c r="J37" s="2"/>
      <c r="K37" s="80"/>
      <c r="L37" s="80"/>
      <c r="M37" s="80"/>
      <c r="N37" s="80"/>
      <c r="O37" s="80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78"/>
      <c r="D38" s="79"/>
      <c r="E38" s="79"/>
      <c r="F38" s="77"/>
      <c r="G38" s="2"/>
      <c r="H38" s="61">
        <f>IF($E38="Labour",Assumptions!$B$14,)</f>
        <v>0</v>
      </c>
      <c r="I38" s="9" t="str">
        <f t="shared" si="5"/>
        <v>$</v>
      </c>
      <c r="J38" s="2"/>
      <c r="K38" s="80"/>
      <c r="L38" s="80"/>
      <c r="M38" s="80"/>
      <c r="N38" s="80"/>
      <c r="O38" s="80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78"/>
      <c r="D39" s="79"/>
      <c r="E39" s="79"/>
      <c r="F39" s="77"/>
      <c r="G39" s="2"/>
      <c r="H39" s="61">
        <f>IF($E39="Labour",Assumptions!$B$14,)</f>
        <v>0</v>
      </c>
      <c r="I39" s="9" t="str">
        <f t="shared" si="5"/>
        <v>$</v>
      </c>
      <c r="J39" s="2"/>
      <c r="K39" s="80"/>
      <c r="L39" s="80"/>
      <c r="M39" s="80"/>
      <c r="N39" s="80"/>
      <c r="O39" s="80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5">
      <c r="A40" s="4"/>
      <c r="C40" s="78"/>
      <c r="D40" s="79"/>
      <c r="E40" s="79"/>
      <c r="F40" s="77"/>
      <c r="G40" s="2"/>
      <c r="H40" s="61">
        <f>IF($E40="Labour",Assumptions!$B$14,)</f>
        <v>0</v>
      </c>
      <c r="I40" s="9" t="str">
        <f t="shared" si="5"/>
        <v>$</v>
      </c>
      <c r="J40" s="2"/>
      <c r="K40" s="80"/>
      <c r="L40" s="80"/>
      <c r="M40" s="80"/>
      <c r="N40" s="80"/>
      <c r="O40" s="80"/>
      <c r="P40" s="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  <c r="Z40"/>
    </row>
    <row r="41" spans="1:26" ht="12.75" customHeight="1" x14ac:dyDescent="0.25">
      <c r="A41" s="4"/>
      <c r="C41" s="78"/>
      <c r="D41" s="79"/>
      <c r="E41" s="79"/>
      <c r="F41" s="77"/>
      <c r="G41" s="2"/>
      <c r="H41" s="61">
        <f>IF($E41="Labour",Assumptions!$B$14,)</f>
        <v>0</v>
      </c>
      <c r="I41" s="9" t="str">
        <f t="shared" si="5"/>
        <v>$</v>
      </c>
      <c r="J41" s="2"/>
      <c r="K41" s="80"/>
      <c r="L41" s="80"/>
      <c r="M41" s="80"/>
      <c r="N41" s="80"/>
      <c r="O41" s="80"/>
      <c r="P41" s="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  <c r="Z41"/>
    </row>
    <row r="42" spans="1:26" ht="12.75" customHeight="1" x14ac:dyDescent="0.25">
      <c r="A42" s="4"/>
      <c r="C42" s="78"/>
      <c r="D42" s="79"/>
      <c r="E42" s="79"/>
      <c r="F42" s="77"/>
      <c r="G42" s="2"/>
      <c r="H42" s="61">
        <f>IF($E42="Labour",Assumptions!$B$14,)</f>
        <v>0</v>
      </c>
      <c r="I42" s="9" t="str">
        <f t="shared" si="5"/>
        <v>$</v>
      </c>
      <c r="J42" s="2"/>
      <c r="K42" s="80"/>
      <c r="L42" s="80"/>
      <c r="M42" s="80"/>
      <c r="N42" s="80"/>
      <c r="O42" s="80"/>
      <c r="P42" s="2"/>
      <c r="Q42" s="5">
        <f t="shared" ref="Q42:Q73" si="6">IF($E42="Labour",$H42*K42,K42)</f>
        <v>0</v>
      </c>
      <c r="R42" s="5">
        <f t="shared" ref="R42:R73" si="7">IF($E42="Labour",$H42*L42,L42)</f>
        <v>0</v>
      </c>
      <c r="S42" s="5">
        <f t="shared" ref="S42:S73" si="8">IF($E42="Labour",$H42*M42,M42)</f>
        <v>0</v>
      </c>
      <c r="T42" s="5">
        <f t="shared" ref="T42:T73" si="9">IF($E42="Labour",$H42*N42,N42)</f>
        <v>0</v>
      </c>
      <c r="U42" s="5">
        <f t="shared" ref="U42:U73" si="10">IF($E42="Labour",$H42*O42,O42)</f>
        <v>0</v>
      </c>
      <c r="Z42"/>
    </row>
    <row r="43" spans="1:26" ht="12.75" customHeight="1" x14ac:dyDescent="0.25">
      <c r="A43" s="4"/>
      <c r="C43" s="78"/>
      <c r="D43" s="79"/>
      <c r="E43" s="79"/>
      <c r="F43" s="77"/>
      <c r="G43" s="2"/>
      <c r="H43" s="61">
        <f>IF($E43="Labour",Assumptions!$B$14,)</f>
        <v>0</v>
      </c>
      <c r="I43" s="9" t="str">
        <f t="shared" si="5"/>
        <v>$</v>
      </c>
      <c r="J43" s="2"/>
      <c r="K43" s="80"/>
      <c r="L43" s="80"/>
      <c r="M43" s="80"/>
      <c r="N43" s="80"/>
      <c r="O43" s="80"/>
      <c r="P43" s="2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  <c r="Z43"/>
    </row>
    <row r="44" spans="1:26" ht="12.75" customHeight="1" x14ac:dyDescent="0.25">
      <c r="A44" s="4"/>
      <c r="C44" s="78"/>
      <c r="D44" s="79"/>
      <c r="E44" s="79"/>
      <c r="F44" s="77"/>
      <c r="G44" s="2"/>
      <c r="H44" s="61">
        <f>IF($E44="Labour",Assumptions!$B$14,)</f>
        <v>0</v>
      </c>
      <c r="I44" s="9" t="str">
        <f t="shared" si="5"/>
        <v>$</v>
      </c>
      <c r="J44" s="2"/>
      <c r="K44" s="80"/>
      <c r="L44" s="80"/>
      <c r="M44" s="80"/>
      <c r="N44" s="80"/>
      <c r="O44" s="80"/>
      <c r="P44" s="2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  <c r="Z44"/>
    </row>
    <row r="45" spans="1:26" ht="12.75" customHeight="1" x14ac:dyDescent="0.25">
      <c r="A45" s="4"/>
      <c r="C45" s="78"/>
      <c r="D45" s="79"/>
      <c r="E45" s="79"/>
      <c r="F45" s="77"/>
      <c r="G45" s="2"/>
      <c r="H45" s="61">
        <f>IF($E45="Labour",Assumptions!$B$14,)</f>
        <v>0</v>
      </c>
      <c r="I45" s="9" t="str">
        <f t="shared" si="5"/>
        <v>$</v>
      </c>
      <c r="J45" s="2"/>
      <c r="K45" s="80"/>
      <c r="L45" s="80"/>
      <c r="M45" s="80"/>
      <c r="N45" s="80"/>
      <c r="O45" s="80"/>
      <c r="P45" s="2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  <c r="Z45"/>
    </row>
    <row r="46" spans="1:26" ht="12.75" customHeight="1" x14ac:dyDescent="0.25">
      <c r="A46" s="4"/>
      <c r="C46" s="78"/>
      <c r="D46" s="79"/>
      <c r="E46" s="79"/>
      <c r="F46" s="77"/>
      <c r="G46" s="2"/>
      <c r="H46" s="61">
        <f>IF($E46="Labour",Assumptions!$B$14,)</f>
        <v>0</v>
      </c>
      <c r="I46" s="9" t="str">
        <f t="shared" si="5"/>
        <v>$</v>
      </c>
      <c r="J46" s="2"/>
      <c r="K46" s="80"/>
      <c r="L46" s="80"/>
      <c r="M46" s="80"/>
      <c r="N46" s="80"/>
      <c r="O46" s="80"/>
      <c r="P46" s="2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  <c r="Z46"/>
    </row>
    <row r="47" spans="1:26" ht="12.75" customHeight="1" x14ac:dyDescent="0.25">
      <c r="A47" s="4"/>
      <c r="C47" s="78"/>
      <c r="D47" s="79"/>
      <c r="E47" s="79"/>
      <c r="F47" s="77"/>
      <c r="G47" s="2"/>
      <c r="H47" s="61">
        <f>IF($E47="Labour",Assumptions!$B$14,)</f>
        <v>0</v>
      </c>
      <c r="I47" s="9" t="str">
        <f t="shared" si="5"/>
        <v>$</v>
      </c>
      <c r="J47" s="2"/>
      <c r="K47" s="80"/>
      <c r="L47" s="80"/>
      <c r="M47" s="80"/>
      <c r="N47" s="80"/>
      <c r="O47" s="80"/>
      <c r="P47" s="2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  <c r="Z47"/>
    </row>
    <row r="48" spans="1:26" ht="12.75" customHeight="1" x14ac:dyDescent="0.25">
      <c r="A48" s="4"/>
      <c r="C48" s="78"/>
      <c r="D48" s="79"/>
      <c r="E48" s="79"/>
      <c r="F48" s="77"/>
      <c r="G48" s="2"/>
      <c r="H48" s="61">
        <f>IF($E48="Labour",Assumptions!$B$14,)</f>
        <v>0</v>
      </c>
      <c r="I48" s="9" t="str">
        <f t="shared" si="5"/>
        <v>$</v>
      </c>
      <c r="J48" s="2"/>
      <c r="K48" s="80"/>
      <c r="L48" s="80"/>
      <c r="M48" s="80"/>
      <c r="N48" s="80"/>
      <c r="O48" s="80"/>
      <c r="P48" s="2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  <c r="Z48"/>
    </row>
    <row r="49" spans="1:26" ht="12.75" customHeight="1" x14ac:dyDescent="0.25">
      <c r="A49" s="4"/>
      <c r="C49" s="78"/>
      <c r="D49" s="79"/>
      <c r="E49" s="79"/>
      <c r="F49" s="77"/>
      <c r="G49" s="2"/>
      <c r="H49" s="61">
        <f>IF($E49="Labour",Assumptions!$B$14,)</f>
        <v>0</v>
      </c>
      <c r="I49" s="9" t="str">
        <f t="shared" si="5"/>
        <v>$</v>
      </c>
      <c r="J49" s="2"/>
      <c r="K49" s="80"/>
      <c r="L49" s="80"/>
      <c r="M49" s="80"/>
      <c r="N49" s="80"/>
      <c r="O49" s="80"/>
      <c r="P49" s="2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  <c r="Z49"/>
    </row>
    <row r="50" spans="1:26" ht="12.75" customHeight="1" x14ac:dyDescent="0.25">
      <c r="A50" s="4"/>
      <c r="C50" s="78"/>
      <c r="D50" s="79"/>
      <c r="E50" s="79"/>
      <c r="F50" s="77"/>
      <c r="G50" s="2"/>
      <c r="H50" s="61">
        <f>IF($E50="Labour",Assumptions!$B$14,)</f>
        <v>0</v>
      </c>
      <c r="I50" s="9" t="str">
        <f t="shared" si="5"/>
        <v>$</v>
      </c>
      <c r="J50" s="2"/>
      <c r="K50" s="80"/>
      <c r="L50" s="80"/>
      <c r="M50" s="80"/>
      <c r="N50" s="80"/>
      <c r="O50" s="80"/>
      <c r="P50" s="2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  <c r="Z50"/>
    </row>
    <row r="51" spans="1:26" ht="12.75" customHeight="1" x14ac:dyDescent="0.25">
      <c r="A51" s="4"/>
      <c r="C51" s="78"/>
      <c r="D51" s="79"/>
      <c r="E51" s="79"/>
      <c r="F51" s="77"/>
      <c r="G51" s="2"/>
      <c r="H51" s="61">
        <f>IF($E51="Labour",Assumptions!$B$14,)</f>
        <v>0</v>
      </c>
      <c r="I51" s="9" t="str">
        <f t="shared" si="5"/>
        <v>$</v>
      </c>
      <c r="J51" s="2"/>
      <c r="K51" s="80"/>
      <c r="L51" s="80"/>
      <c r="M51" s="80"/>
      <c r="N51" s="80"/>
      <c r="O51" s="80"/>
      <c r="P51" s="2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  <c r="Z51"/>
    </row>
    <row r="52" spans="1:26" ht="12.75" customHeight="1" x14ac:dyDescent="0.25">
      <c r="A52" s="4"/>
      <c r="C52" s="78"/>
      <c r="D52" s="79"/>
      <c r="E52" s="79"/>
      <c r="F52" s="77"/>
      <c r="G52" s="2"/>
      <c r="H52" s="61">
        <f>IF($E52="Labour",Assumptions!$B$14,)</f>
        <v>0</v>
      </c>
      <c r="I52" s="9" t="str">
        <f t="shared" si="5"/>
        <v>$</v>
      </c>
      <c r="J52" s="2"/>
      <c r="K52" s="80"/>
      <c r="L52" s="80"/>
      <c r="M52" s="80"/>
      <c r="N52" s="80"/>
      <c r="O52" s="80"/>
      <c r="P52" s="2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  <c r="Z52"/>
    </row>
    <row r="53" spans="1:26" ht="12.75" customHeight="1" x14ac:dyDescent="0.25">
      <c r="A53" s="4"/>
      <c r="C53" s="78"/>
      <c r="D53" s="79"/>
      <c r="E53" s="79"/>
      <c r="F53" s="77"/>
      <c r="G53" s="2"/>
      <c r="H53" s="61">
        <f>IF($E53="Labour",Assumptions!$B$14,)</f>
        <v>0</v>
      </c>
      <c r="I53" s="9" t="str">
        <f t="shared" si="5"/>
        <v>$</v>
      </c>
      <c r="J53" s="2"/>
      <c r="K53" s="80"/>
      <c r="L53" s="80"/>
      <c r="M53" s="80"/>
      <c r="N53" s="80"/>
      <c r="O53" s="80"/>
      <c r="P53" s="2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  <c r="Z53"/>
    </row>
    <row r="54" spans="1:26" ht="12.75" customHeight="1" x14ac:dyDescent="0.25">
      <c r="A54" s="4"/>
      <c r="C54" s="78"/>
      <c r="D54" s="79"/>
      <c r="E54" s="79"/>
      <c r="F54" s="77"/>
      <c r="G54" s="2"/>
      <c r="H54" s="61">
        <f>IF($E54="Labour",Assumptions!$B$14,)</f>
        <v>0</v>
      </c>
      <c r="I54" s="9" t="str">
        <f t="shared" si="5"/>
        <v>$</v>
      </c>
      <c r="J54" s="2"/>
      <c r="K54" s="80"/>
      <c r="L54" s="80"/>
      <c r="M54" s="80"/>
      <c r="N54" s="80"/>
      <c r="O54" s="80"/>
      <c r="P54" s="2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  <c r="Z54"/>
    </row>
    <row r="55" spans="1:26" ht="12.75" customHeight="1" x14ac:dyDescent="0.25">
      <c r="A55" s="4"/>
      <c r="C55" s="78"/>
      <c r="D55" s="79"/>
      <c r="E55" s="79"/>
      <c r="F55" s="77"/>
      <c r="G55" s="2"/>
      <c r="H55" s="61">
        <f>IF($E55="Labour",Assumptions!$B$14,)</f>
        <v>0</v>
      </c>
      <c r="I55" s="9" t="str">
        <f t="shared" si="5"/>
        <v>$</v>
      </c>
      <c r="J55" s="2"/>
      <c r="K55" s="80"/>
      <c r="L55" s="80"/>
      <c r="M55" s="80"/>
      <c r="N55" s="80"/>
      <c r="O55" s="80"/>
      <c r="P55" s="2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  <c r="Z55"/>
    </row>
    <row r="56" spans="1:26" ht="12.75" customHeight="1" x14ac:dyDescent="0.25">
      <c r="A56" s="4"/>
      <c r="C56" s="78"/>
      <c r="D56" s="79"/>
      <c r="E56" s="79"/>
      <c r="F56" s="77"/>
      <c r="G56" s="2"/>
      <c r="H56" s="61">
        <f>IF($E56="Labour",Assumptions!$B$14,)</f>
        <v>0</v>
      </c>
      <c r="I56" s="9" t="str">
        <f t="shared" si="5"/>
        <v>$</v>
      </c>
      <c r="J56" s="2"/>
      <c r="K56" s="80"/>
      <c r="L56" s="80"/>
      <c r="M56" s="80"/>
      <c r="N56" s="80"/>
      <c r="O56" s="80"/>
      <c r="P56" s="2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  <c r="Z56"/>
    </row>
    <row r="57" spans="1:26" ht="12.75" customHeight="1" x14ac:dyDescent="0.25">
      <c r="A57" s="4"/>
      <c r="C57" s="78"/>
      <c r="D57" s="79"/>
      <c r="E57" s="79"/>
      <c r="F57" s="77"/>
      <c r="G57" s="2"/>
      <c r="H57" s="61">
        <f>IF($E57="Labour",Assumptions!$B$14,)</f>
        <v>0</v>
      </c>
      <c r="I57" s="9" t="str">
        <f t="shared" si="5"/>
        <v>$</v>
      </c>
      <c r="J57" s="2"/>
      <c r="K57" s="80"/>
      <c r="L57" s="80"/>
      <c r="M57" s="80"/>
      <c r="N57" s="80"/>
      <c r="O57" s="80"/>
      <c r="P57" s="2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  <c r="Z57"/>
    </row>
    <row r="58" spans="1:26" ht="12.75" customHeight="1" x14ac:dyDescent="0.25">
      <c r="A58" s="4"/>
      <c r="C58" s="78"/>
      <c r="D58" s="79"/>
      <c r="E58" s="79"/>
      <c r="F58" s="77"/>
      <c r="G58" s="2"/>
      <c r="H58" s="61">
        <f>IF($E58="Labour",Assumptions!$B$14,)</f>
        <v>0</v>
      </c>
      <c r="I58" s="9" t="str">
        <f t="shared" si="5"/>
        <v>$</v>
      </c>
      <c r="J58" s="2"/>
      <c r="K58" s="80"/>
      <c r="L58" s="80"/>
      <c r="M58" s="80"/>
      <c r="N58" s="80"/>
      <c r="O58" s="80"/>
      <c r="P58" s="2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  <c r="Z58"/>
    </row>
    <row r="59" spans="1:26" ht="12.75" customHeight="1" x14ac:dyDescent="0.25">
      <c r="A59" s="4"/>
      <c r="C59" s="78"/>
      <c r="D59" s="79"/>
      <c r="E59" s="79"/>
      <c r="F59" s="77"/>
      <c r="G59" s="2"/>
      <c r="H59" s="61">
        <f>IF($E59="Labour",Assumptions!$B$14,)</f>
        <v>0</v>
      </c>
      <c r="I59" s="9" t="str">
        <f t="shared" si="5"/>
        <v>$</v>
      </c>
      <c r="J59" s="2"/>
      <c r="K59" s="80"/>
      <c r="L59" s="80"/>
      <c r="M59" s="80"/>
      <c r="N59" s="80"/>
      <c r="O59" s="80"/>
      <c r="P59" s="2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  <c r="Z59"/>
    </row>
    <row r="60" spans="1:26" ht="12.75" customHeight="1" x14ac:dyDescent="0.25">
      <c r="A60" s="4"/>
      <c r="C60" s="78"/>
      <c r="D60" s="79"/>
      <c r="E60" s="79"/>
      <c r="F60" s="77"/>
      <c r="G60" s="2"/>
      <c r="H60" s="61">
        <f>IF($E60="Labour",Assumptions!$B$14,)</f>
        <v>0</v>
      </c>
      <c r="I60" s="9" t="str">
        <f t="shared" si="5"/>
        <v>$</v>
      </c>
      <c r="J60" s="2"/>
      <c r="K60" s="80"/>
      <c r="L60" s="80"/>
      <c r="M60" s="80"/>
      <c r="N60" s="80"/>
      <c r="O60" s="80"/>
      <c r="P60" s="2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  <c r="Z60"/>
    </row>
    <row r="61" spans="1:26" ht="12.75" customHeight="1" x14ac:dyDescent="0.25">
      <c r="A61" s="4"/>
      <c r="C61" s="78"/>
      <c r="D61" s="79"/>
      <c r="E61" s="79"/>
      <c r="F61" s="77"/>
      <c r="G61" s="2"/>
      <c r="H61" s="61">
        <f>IF($E61="Labour",Assumptions!$B$14,)</f>
        <v>0</v>
      </c>
      <c r="I61" s="9" t="str">
        <f t="shared" si="5"/>
        <v>$</v>
      </c>
      <c r="J61" s="2"/>
      <c r="K61" s="80"/>
      <c r="L61" s="80"/>
      <c r="M61" s="80"/>
      <c r="N61" s="80"/>
      <c r="O61" s="80"/>
      <c r="P61" s="2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  <c r="Z61"/>
    </row>
    <row r="62" spans="1:26" ht="12.75" customHeight="1" x14ac:dyDescent="0.25">
      <c r="A62" s="4"/>
      <c r="C62" s="78"/>
      <c r="D62" s="79"/>
      <c r="E62" s="79"/>
      <c r="F62" s="77"/>
      <c r="G62" s="2"/>
      <c r="H62" s="61">
        <f>IF($E62="Labour",Assumptions!$B$14,)</f>
        <v>0</v>
      </c>
      <c r="I62" s="9" t="str">
        <f t="shared" si="5"/>
        <v>$</v>
      </c>
      <c r="J62" s="2"/>
      <c r="K62" s="80"/>
      <c r="L62" s="80"/>
      <c r="M62" s="80"/>
      <c r="N62" s="80"/>
      <c r="O62" s="80"/>
      <c r="P62" s="2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  <c r="Z62"/>
    </row>
    <row r="63" spans="1:26" ht="12.75" customHeight="1" x14ac:dyDescent="0.25">
      <c r="A63" s="4"/>
      <c r="C63" s="78"/>
      <c r="D63" s="79"/>
      <c r="E63" s="79"/>
      <c r="F63" s="77"/>
      <c r="G63" s="2"/>
      <c r="H63" s="61">
        <f>IF($E63="Labour",Assumptions!$B$14,)</f>
        <v>0</v>
      </c>
      <c r="I63" s="9" t="str">
        <f t="shared" si="5"/>
        <v>$</v>
      </c>
      <c r="J63" s="2"/>
      <c r="K63" s="80"/>
      <c r="L63" s="80"/>
      <c r="M63" s="80"/>
      <c r="N63" s="80"/>
      <c r="O63" s="80"/>
      <c r="P63" s="2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  <c r="Z63"/>
    </row>
    <row r="64" spans="1:26" ht="12.75" customHeight="1" x14ac:dyDescent="0.2">
      <c r="A64" s="4"/>
      <c r="C64" s="78"/>
      <c r="D64" s="79"/>
      <c r="E64" s="79"/>
      <c r="F64" s="77"/>
      <c r="H64" s="61">
        <f>IF($E64="Labour",Assumptions!$B$14,)</f>
        <v>0</v>
      </c>
      <c r="I64" s="9" t="str">
        <f t="shared" si="5"/>
        <v>$</v>
      </c>
      <c r="K64" s="80"/>
      <c r="L64" s="80"/>
      <c r="M64" s="80"/>
      <c r="N64" s="80"/>
      <c r="O64" s="80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</row>
    <row r="65" spans="1:21" ht="12.75" customHeight="1" x14ac:dyDescent="0.2">
      <c r="A65" s="4"/>
      <c r="C65" s="78"/>
      <c r="D65" s="79"/>
      <c r="E65" s="79"/>
      <c r="F65" s="77"/>
      <c r="H65" s="61">
        <f>IF($E65="Labour",Assumptions!$B$14,)</f>
        <v>0</v>
      </c>
      <c r="I65" s="9" t="str">
        <f t="shared" si="5"/>
        <v>$</v>
      </c>
      <c r="K65" s="80"/>
      <c r="L65" s="80"/>
      <c r="M65" s="80"/>
      <c r="N65" s="80"/>
      <c r="O65" s="80"/>
      <c r="Q65" s="5">
        <f t="shared" si="6"/>
        <v>0</v>
      </c>
      <c r="R65" s="5">
        <f t="shared" si="7"/>
        <v>0</v>
      </c>
      <c r="S65" s="5">
        <f t="shared" si="8"/>
        <v>0</v>
      </c>
      <c r="T65" s="5">
        <f t="shared" si="9"/>
        <v>0</v>
      </c>
      <c r="U65" s="5">
        <f t="shared" si="10"/>
        <v>0</v>
      </c>
    </row>
    <row r="66" spans="1:21" ht="12.75" customHeight="1" x14ac:dyDescent="0.2">
      <c r="A66" s="4"/>
      <c r="C66" s="78"/>
      <c r="D66" s="79"/>
      <c r="E66" s="79"/>
      <c r="F66" s="77"/>
      <c r="H66" s="61">
        <f>IF($E66="Labour",Assumptions!$B$14,)</f>
        <v>0</v>
      </c>
      <c r="I66" s="9" t="str">
        <f t="shared" si="5"/>
        <v>$</v>
      </c>
      <c r="K66" s="80"/>
      <c r="L66" s="80"/>
      <c r="M66" s="80"/>
      <c r="N66" s="80"/>
      <c r="O66" s="80"/>
      <c r="Q66" s="5">
        <f t="shared" si="6"/>
        <v>0</v>
      </c>
      <c r="R66" s="5">
        <f t="shared" si="7"/>
        <v>0</v>
      </c>
      <c r="S66" s="5">
        <f t="shared" si="8"/>
        <v>0</v>
      </c>
      <c r="T66" s="5">
        <f t="shared" si="9"/>
        <v>0</v>
      </c>
      <c r="U66" s="5">
        <f t="shared" si="10"/>
        <v>0</v>
      </c>
    </row>
    <row r="67" spans="1:21" ht="12.75" customHeight="1" x14ac:dyDescent="0.2">
      <c r="A67" s="4"/>
      <c r="C67" s="78"/>
      <c r="D67" s="79"/>
      <c r="E67" s="79"/>
      <c r="F67" s="77"/>
      <c r="H67" s="61">
        <f>IF($E67="Labour",Assumptions!$B$14,)</f>
        <v>0</v>
      </c>
      <c r="I67" s="9" t="str">
        <f t="shared" si="5"/>
        <v>$</v>
      </c>
      <c r="K67" s="80"/>
      <c r="L67" s="80"/>
      <c r="M67" s="80"/>
      <c r="N67" s="80"/>
      <c r="O67" s="80"/>
      <c r="Q67" s="5">
        <f t="shared" si="6"/>
        <v>0</v>
      </c>
      <c r="R67" s="5">
        <f t="shared" si="7"/>
        <v>0</v>
      </c>
      <c r="S67" s="5">
        <f t="shared" si="8"/>
        <v>0</v>
      </c>
      <c r="T67" s="5">
        <f t="shared" si="9"/>
        <v>0</v>
      </c>
      <c r="U67" s="5">
        <f t="shared" si="10"/>
        <v>0</v>
      </c>
    </row>
    <row r="68" spans="1:21" ht="12.75" customHeight="1" x14ac:dyDescent="0.2">
      <c r="A68" s="4"/>
      <c r="C68" s="78"/>
      <c r="D68" s="79"/>
      <c r="E68" s="79"/>
      <c r="F68" s="77"/>
      <c r="H68" s="61">
        <f>IF($E68="Labour",Assumptions!$B$14,)</f>
        <v>0</v>
      </c>
      <c r="I68" s="9" t="str">
        <f t="shared" si="5"/>
        <v>$</v>
      </c>
      <c r="K68" s="80"/>
      <c r="L68" s="80"/>
      <c r="M68" s="80"/>
      <c r="N68" s="80"/>
      <c r="O68" s="80"/>
      <c r="Q68" s="5">
        <f t="shared" si="6"/>
        <v>0</v>
      </c>
      <c r="R68" s="5">
        <f t="shared" si="7"/>
        <v>0</v>
      </c>
      <c r="S68" s="5">
        <f t="shared" si="8"/>
        <v>0</v>
      </c>
      <c r="T68" s="5">
        <f t="shared" si="9"/>
        <v>0</v>
      </c>
      <c r="U68" s="5">
        <f t="shared" si="10"/>
        <v>0</v>
      </c>
    </row>
    <row r="69" spans="1:21" ht="12.75" customHeight="1" x14ac:dyDescent="0.2">
      <c r="A69" s="4"/>
      <c r="C69" s="78"/>
      <c r="D69" s="79"/>
      <c r="E69" s="79"/>
      <c r="F69" s="77"/>
      <c r="H69" s="61">
        <f>IF($E69="Labour",Assumptions!$B$14,)</f>
        <v>0</v>
      </c>
      <c r="I69" s="9" t="str">
        <f t="shared" si="5"/>
        <v>$</v>
      </c>
      <c r="K69" s="80"/>
      <c r="L69" s="80"/>
      <c r="M69" s="80"/>
      <c r="N69" s="80"/>
      <c r="O69" s="80"/>
      <c r="Q69" s="5">
        <f t="shared" si="6"/>
        <v>0</v>
      </c>
      <c r="R69" s="5">
        <f t="shared" si="7"/>
        <v>0</v>
      </c>
      <c r="S69" s="5">
        <f t="shared" si="8"/>
        <v>0</v>
      </c>
      <c r="T69" s="5">
        <f t="shared" si="9"/>
        <v>0</v>
      </c>
      <c r="U69" s="5">
        <f t="shared" si="10"/>
        <v>0</v>
      </c>
    </row>
    <row r="70" spans="1:21" ht="12.75" customHeight="1" x14ac:dyDescent="0.2">
      <c r="A70" s="4"/>
      <c r="C70" s="78"/>
      <c r="D70" s="79"/>
      <c r="E70" s="79"/>
      <c r="F70" s="77"/>
      <c r="H70" s="61">
        <f>IF($E70="Labour",Assumptions!$B$14,)</f>
        <v>0</v>
      </c>
      <c r="I70" s="9" t="str">
        <f t="shared" si="5"/>
        <v>$</v>
      </c>
      <c r="K70" s="80"/>
      <c r="L70" s="80"/>
      <c r="M70" s="80"/>
      <c r="N70" s="80"/>
      <c r="O70" s="80"/>
      <c r="Q70" s="5">
        <f t="shared" si="6"/>
        <v>0</v>
      </c>
      <c r="R70" s="5">
        <f t="shared" si="7"/>
        <v>0</v>
      </c>
      <c r="S70" s="5">
        <f t="shared" si="8"/>
        <v>0</v>
      </c>
      <c r="T70" s="5">
        <f t="shared" si="9"/>
        <v>0</v>
      </c>
      <c r="U70" s="5">
        <f t="shared" si="10"/>
        <v>0</v>
      </c>
    </row>
    <row r="71" spans="1:21" ht="12.75" customHeight="1" x14ac:dyDescent="0.2">
      <c r="A71" s="4"/>
      <c r="C71" s="78"/>
      <c r="D71" s="79"/>
      <c r="E71" s="79"/>
      <c r="F71" s="77"/>
      <c r="H71" s="61">
        <f>IF($E71="Labour",Assumptions!$B$14,)</f>
        <v>0</v>
      </c>
      <c r="I71" s="9" t="str">
        <f t="shared" si="5"/>
        <v>$</v>
      </c>
      <c r="K71" s="80"/>
      <c r="L71" s="80"/>
      <c r="M71" s="80"/>
      <c r="N71" s="80"/>
      <c r="O71" s="80"/>
      <c r="Q71" s="5">
        <f t="shared" si="6"/>
        <v>0</v>
      </c>
      <c r="R71" s="5">
        <f t="shared" si="7"/>
        <v>0</v>
      </c>
      <c r="S71" s="5">
        <f t="shared" si="8"/>
        <v>0</v>
      </c>
      <c r="T71" s="5">
        <f t="shared" si="9"/>
        <v>0</v>
      </c>
      <c r="U71" s="5">
        <f t="shared" si="10"/>
        <v>0</v>
      </c>
    </row>
    <row r="72" spans="1:21" ht="12.75" customHeight="1" x14ac:dyDescent="0.2">
      <c r="A72" s="4"/>
      <c r="C72" s="78"/>
      <c r="D72" s="79"/>
      <c r="E72" s="79"/>
      <c r="F72" s="77"/>
      <c r="H72" s="61">
        <f>IF($E72="Labour",Assumptions!$B$14,)</f>
        <v>0</v>
      </c>
      <c r="I72" s="9" t="str">
        <f t="shared" si="5"/>
        <v>$</v>
      </c>
      <c r="K72" s="80"/>
      <c r="L72" s="80"/>
      <c r="M72" s="80"/>
      <c r="N72" s="80"/>
      <c r="O72" s="80"/>
      <c r="Q72" s="5">
        <f t="shared" si="6"/>
        <v>0</v>
      </c>
      <c r="R72" s="5">
        <f t="shared" si="7"/>
        <v>0</v>
      </c>
      <c r="S72" s="5">
        <f t="shared" si="8"/>
        <v>0</v>
      </c>
      <c r="T72" s="5">
        <f t="shared" si="9"/>
        <v>0</v>
      </c>
      <c r="U72" s="5">
        <f t="shared" si="10"/>
        <v>0</v>
      </c>
    </row>
    <row r="73" spans="1:21" ht="12.75" customHeight="1" x14ac:dyDescent="0.2">
      <c r="A73" s="4"/>
      <c r="C73" s="78"/>
      <c r="D73" s="79"/>
      <c r="E73" s="79"/>
      <c r="F73" s="77"/>
      <c r="H73" s="61">
        <f>IF($E73="Labour",Assumptions!$B$14,)</f>
        <v>0</v>
      </c>
      <c r="I73" s="9" t="str">
        <f t="shared" si="5"/>
        <v>$</v>
      </c>
      <c r="K73" s="80"/>
      <c r="L73" s="80"/>
      <c r="M73" s="80"/>
      <c r="N73" s="80"/>
      <c r="O73" s="80"/>
      <c r="Q73" s="5">
        <f t="shared" si="6"/>
        <v>0</v>
      </c>
      <c r="R73" s="5">
        <f t="shared" si="7"/>
        <v>0</v>
      </c>
      <c r="S73" s="5">
        <f t="shared" si="8"/>
        <v>0</v>
      </c>
      <c r="T73" s="5">
        <f t="shared" si="9"/>
        <v>0</v>
      </c>
      <c r="U73" s="5">
        <f t="shared" si="10"/>
        <v>0</v>
      </c>
    </row>
    <row r="74" spans="1:21" ht="12.75" customHeight="1" x14ac:dyDescent="0.2">
      <c r="A74" s="4"/>
      <c r="C74" s="78"/>
      <c r="D74" s="79"/>
      <c r="E74" s="79"/>
      <c r="F74" s="77"/>
      <c r="H74" s="61">
        <f>IF($E74="Labour",Assumptions!$B$14,)</f>
        <v>0</v>
      </c>
      <c r="I74" s="9" t="str">
        <f t="shared" si="5"/>
        <v>$</v>
      </c>
      <c r="K74" s="80"/>
      <c r="L74" s="80"/>
      <c r="M74" s="80"/>
      <c r="N74" s="80"/>
      <c r="O74" s="80"/>
      <c r="Q74" s="5">
        <f t="shared" ref="Q74:Q89" si="11">IF($E74="Labour",$H74*K74,K74)</f>
        <v>0</v>
      </c>
      <c r="R74" s="5">
        <f t="shared" ref="R74:R89" si="12">IF($E74="Labour",$H74*L74,L74)</f>
        <v>0</v>
      </c>
      <c r="S74" s="5">
        <f t="shared" ref="S74:S89" si="13">IF($E74="Labour",$H74*M74,M74)</f>
        <v>0</v>
      </c>
      <c r="T74" s="5">
        <f t="shared" ref="T74:T89" si="14">IF($E74="Labour",$H74*N74,N74)</f>
        <v>0</v>
      </c>
      <c r="U74" s="5">
        <f t="shared" ref="U74:U89" si="15">IF($E74="Labour",$H74*O74,O74)</f>
        <v>0</v>
      </c>
    </row>
    <row r="75" spans="1:21" ht="12.75" customHeight="1" x14ac:dyDescent="0.2">
      <c r="A75" s="4"/>
      <c r="C75" s="78"/>
      <c r="D75" s="79"/>
      <c r="E75" s="79"/>
      <c r="F75" s="77"/>
      <c r="H75" s="61">
        <f>IF($E75="Labour",Assumptions!$B$14,)</f>
        <v>0</v>
      </c>
      <c r="I75" s="9" t="str">
        <f t="shared" si="5"/>
        <v>$</v>
      </c>
      <c r="K75" s="80"/>
      <c r="L75" s="80"/>
      <c r="M75" s="80"/>
      <c r="N75" s="80"/>
      <c r="O75" s="80"/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  <c r="U75" s="5">
        <f t="shared" si="15"/>
        <v>0</v>
      </c>
    </row>
    <row r="76" spans="1:21" ht="12.75" customHeight="1" x14ac:dyDescent="0.2">
      <c r="A76" s="4"/>
      <c r="C76" s="78"/>
      <c r="D76" s="79"/>
      <c r="E76" s="79"/>
      <c r="F76" s="77"/>
      <c r="H76" s="61">
        <f>IF($E76="Labour",Assumptions!$B$14,)</f>
        <v>0</v>
      </c>
      <c r="I76" s="9" t="str">
        <f t="shared" si="5"/>
        <v>$</v>
      </c>
      <c r="K76" s="80"/>
      <c r="L76" s="80"/>
      <c r="M76" s="80"/>
      <c r="N76" s="80"/>
      <c r="O76" s="80"/>
      <c r="Q76" s="5">
        <f t="shared" si="11"/>
        <v>0</v>
      </c>
      <c r="R76" s="5">
        <f t="shared" si="12"/>
        <v>0</v>
      </c>
      <c r="S76" s="5">
        <f t="shared" si="13"/>
        <v>0</v>
      </c>
      <c r="T76" s="5">
        <f t="shared" si="14"/>
        <v>0</v>
      </c>
      <c r="U76" s="5">
        <f t="shared" si="15"/>
        <v>0</v>
      </c>
    </row>
    <row r="77" spans="1:21" ht="12.75" customHeight="1" x14ac:dyDescent="0.2">
      <c r="A77" s="4"/>
      <c r="C77" s="78"/>
      <c r="D77" s="79"/>
      <c r="E77" s="79"/>
      <c r="F77" s="77"/>
      <c r="H77" s="61">
        <f>IF($E77="Labour",Assumptions!$B$14,)</f>
        <v>0</v>
      </c>
      <c r="I77" s="9" t="str">
        <f t="shared" si="5"/>
        <v>$</v>
      </c>
      <c r="K77" s="80"/>
      <c r="L77" s="80"/>
      <c r="M77" s="80"/>
      <c r="N77" s="80"/>
      <c r="O77" s="80"/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  <c r="U77" s="5">
        <f t="shared" si="15"/>
        <v>0</v>
      </c>
    </row>
    <row r="78" spans="1:21" ht="12.75" customHeight="1" x14ac:dyDescent="0.2">
      <c r="A78" s="4"/>
      <c r="C78" s="78"/>
      <c r="D78" s="79"/>
      <c r="E78" s="79"/>
      <c r="F78" s="77"/>
      <c r="H78" s="61">
        <f>IF($E78="Labour",Assumptions!$B$14,)</f>
        <v>0</v>
      </c>
      <c r="I78" s="9" t="str">
        <f t="shared" si="5"/>
        <v>$</v>
      </c>
      <c r="K78" s="80"/>
      <c r="L78" s="80"/>
      <c r="M78" s="80"/>
      <c r="N78" s="80"/>
      <c r="O78" s="80"/>
      <c r="Q78" s="5">
        <f t="shared" si="11"/>
        <v>0</v>
      </c>
      <c r="R78" s="5">
        <f t="shared" si="12"/>
        <v>0</v>
      </c>
      <c r="S78" s="5">
        <f t="shared" si="13"/>
        <v>0</v>
      </c>
      <c r="T78" s="5">
        <f t="shared" si="14"/>
        <v>0</v>
      </c>
      <c r="U78" s="5">
        <f t="shared" si="15"/>
        <v>0</v>
      </c>
    </row>
    <row r="79" spans="1:21" ht="12.75" customHeight="1" x14ac:dyDescent="0.2">
      <c r="A79" s="4"/>
      <c r="C79" s="78"/>
      <c r="D79" s="79"/>
      <c r="E79" s="79"/>
      <c r="F79" s="77"/>
      <c r="H79" s="61">
        <f>IF($E79="Labour",Assumptions!$B$14,)</f>
        <v>0</v>
      </c>
      <c r="I79" s="9" t="str">
        <f t="shared" si="5"/>
        <v>$</v>
      </c>
      <c r="K79" s="80"/>
      <c r="L79" s="80"/>
      <c r="M79" s="80"/>
      <c r="N79" s="80"/>
      <c r="O79" s="80"/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  <c r="U79" s="5">
        <f t="shared" si="15"/>
        <v>0</v>
      </c>
    </row>
    <row r="80" spans="1:21" ht="12.75" customHeight="1" x14ac:dyDescent="0.2">
      <c r="A80" s="4"/>
      <c r="C80" s="78"/>
      <c r="D80" s="79"/>
      <c r="E80" s="79"/>
      <c r="F80" s="77"/>
      <c r="H80" s="61">
        <f>IF($E80="Labour",Assumptions!$B$14,)</f>
        <v>0</v>
      </c>
      <c r="I80" s="9" t="str">
        <f t="shared" si="5"/>
        <v>$</v>
      </c>
      <c r="K80" s="80"/>
      <c r="L80" s="80"/>
      <c r="M80" s="80"/>
      <c r="N80" s="80"/>
      <c r="O80" s="80"/>
      <c r="Q80" s="5">
        <f t="shared" si="11"/>
        <v>0</v>
      </c>
      <c r="R80" s="5">
        <f t="shared" si="12"/>
        <v>0</v>
      </c>
      <c r="S80" s="5">
        <f t="shared" si="13"/>
        <v>0</v>
      </c>
      <c r="T80" s="5">
        <f t="shared" si="14"/>
        <v>0</v>
      </c>
      <c r="U80" s="5">
        <f t="shared" si="15"/>
        <v>0</v>
      </c>
    </row>
    <row r="81" spans="1:26" ht="12.75" customHeight="1" x14ac:dyDescent="0.2">
      <c r="A81" s="4"/>
      <c r="C81" s="78"/>
      <c r="D81" s="79"/>
      <c r="E81" s="79"/>
      <c r="F81" s="77"/>
      <c r="H81" s="61">
        <f>IF($E81="Labour",Assumptions!$B$14,)</f>
        <v>0</v>
      </c>
      <c r="I81" s="9" t="str">
        <f t="shared" si="5"/>
        <v>$</v>
      </c>
      <c r="K81" s="80"/>
      <c r="L81" s="80"/>
      <c r="M81" s="80"/>
      <c r="N81" s="80"/>
      <c r="O81" s="80"/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  <c r="U81" s="5">
        <f t="shared" si="15"/>
        <v>0</v>
      </c>
    </row>
    <row r="82" spans="1:26" ht="12.75" customHeight="1" x14ac:dyDescent="0.2">
      <c r="A82" s="4"/>
      <c r="C82" s="78"/>
      <c r="D82" s="79"/>
      <c r="E82" s="79"/>
      <c r="F82" s="77"/>
      <c r="H82" s="61">
        <f>IF($E82="Labour",Assumptions!$B$14,)</f>
        <v>0</v>
      </c>
      <c r="I82" s="9" t="str">
        <f t="shared" si="5"/>
        <v>$</v>
      </c>
      <c r="K82" s="80"/>
      <c r="L82" s="80"/>
      <c r="M82" s="80"/>
      <c r="N82" s="80"/>
      <c r="O82" s="80"/>
      <c r="Q82" s="5">
        <f t="shared" si="11"/>
        <v>0</v>
      </c>
      <c r="R82" s="5">
        <f t="shared" si="12"/>
        <v>0</v>
      </c>
      <c r="S82" s="5">
        <f t="shared" si="13"/>
        <v>0</v>
      </c>
      <c r="T82" s="5">
        <f t="shared" si="14"/>
        <v>0</v>
      </c>
      <c r="U82" s="5">
        <f t="shared" si="15"/>
        <v>0</v>
      </c>
    </row>
    <row r="83" spans="1:26" ht="12.75" customHeight="1" x14ac:dyDescent="0.2">
      <c r="A83" s="4"/>
      <c r="C83" s="78"/>
      <c r="D83" s="79"/>
      <c r="E83" s="79"/>
      <c r="F83" s="77"/>
      <c r="H83" s="61">
        <f>IF($E83="Labour",Assumptions!$B$14,)</f>
        <v>0</v>
      </c>
      <c r="I83" s="9" t="str">
        <f t="shared" si="5"/>
        <v>$</v>
      </c>
      <c r="K83" s="80"/>
      <c r="L83" s="80"/>
      <c r="M83" s="80"/>
      <c r="N83" s="80"/>
      <c r="O83" s="80"/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  <c r="U83" s="5">
        <f t="shared" si="15"/>
        <v>0</v>
      </c>
    </row>
    <row r="84" spans="1:26" ht="12.75" customHeight="1" x14ac:dyDescent="0.2">
      <c r="A84" s="4"/>
      <c r="C84" s="78"/>
      <c r="D84" s="79"/>
      <c r="E84" s="79"/>
      <c r="F84" s="77"/>
      <c r="H84" s="61">
        <f>IF($E84="Labour",Assumptions!$B$14,)</f>
        <v>0</v>
      </c>
      <c r="I84" s="9" t="str">
        <f t="shared" si="5"/>
        <v>$</v>
      </c>
      <c r="K84" s="80"/>
      <c r="L84" s="80"/>
      <c r="M84" s="80"/>
      <c r="N84" s="80"/>
      <c r="O84" s="80"/>
      <c r="Q84" s="5">
        <f t="shared" si="11"/>
        <v>0</v>
      </c>
      <c r="R84" s="5">
        <f t="shared" si="12"/>
        <v>0</v>
      </c>
      <c r="S84" s="5">
        <f t="shared" si="13"/>
        <v>0</v>
      </c>
      <c r="T84" s="5">
        <f t="shared" si="14"/>
        <v>0</v>
      </c>
      <c r="U84" s="5">
        <f t="shared" si="15"/>
        <v>0</v>
      </c>
    </row>
    <row r="85" spans="1:26" ht="12.75" customHeight="1" x14ac:dyDescent="0.2">
      <c r="A85" s="4"/>
      <c r="C85" s="78"/>
      <c r="D85" s="79"/>
      <c r="E85" s="79"/>
      <c r="F85" s="77"/>
      <c r="H85" s="61">
        <f>IF($E85="Labour",Assumptions!$B$14,)</f>
        <v>0</v>
      </c>
      <c r="I85" s="9" t="str">
        <f t="shared" si="5"/>
        <v>$</v>
      </c>
      <c r="K85" s="80"/>
      <c r="L85" s="80"/>
      <c r="M85" s="80"/>
      <c r="N85" s="80"/>
      <c r="O85" s="80"/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  <c r="U85" s="5">
        <f t="shared" si="15"/>
        <v>0</v>
      </c>
    </row>
    <row r="86" spans="1:26" ht="12.75" customHeight="1" x14ac:dyDescent="0.2">
      <c r="A86" s="4"/>
      <c r="C86" s="78"/>
      <c r="D86" s="79"/>
      <c r="E86" s="79"/>
      <c r="F86" s="77"/>
      <c r="H86" s="61">
        <f>IF($E86="Labour",Assumptions!$B$14,)</f>
        <v>0</v>
      </c>
      <c r="I86" s="9" t="str">
        <f t="shared" si="5"/>
        <v>$</v>
      </c>
      <c r="K86" s="80"/>
      <c r="L86" s="80"/>
      <c r="M86" s="80"/>
      <c r="N86" s="80"/>
      <c r="O86" s="80"/>
      <c r="Q86" s="5">
        <f t="shared" si="11"/>
        <v>0</v>
      </c>
      <c r="R86" s="5">
        <f t="shared" si="12"/>
        <v>0</v>
      </c>
      <c r="S86" s="5">
        <f t="shared" si="13"/>
        <v>0</v>
      </c>
      <c r="T86" s="5">
        <f t="shared" si="14"/>
        <v>0</v>
      </c>
      <c r="U86" s="5">
        <f t="shared" si="15"/>
        <v>0</v>
      </c>
    </row>
    <row r="87" spans="1:26" ht="12.75" customHeight="1" x14ac:dyDescent="0.2">
      <c r="A87" s="4"/>
      <c r="C87" s="78"/>
      <c r="D87" s="79"/>
      <c r="E87" s="79"/>
      <c r="F87" s="77"/>
      <c r="H87" s="61">
        <f>IF($E87="Labour",Assumptions!$B$14,)</f>
        <v>0</v>
      </c>
      <c r="I87" s="9" t="str">
        <f t="shared" si="5"/>
        <v>$</v>
      </c>
      <c r="K87" s="80"/>
      <c r="L87" s="80"/>
      <c r="M87" s="80"/>
      <c r="N87" s="80"/>
      <c r="O87" s="80"/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  <c r="U87" s="5">
        <f t="shared" si="15"/>
        <v>0</v>
      </c>
    </row>
    <row r="88" spans="1:26" ht="12.75" customHeight="1" x14ac:dyDescent="0.2">
      <c r="A88" s="4"/>
      <c r="C88" s="78"/>
      <c r="D88" s="79"/>
      <c r="E88" s="79"/>
      <c r="F88" s="77"/>
      <c r="H88" s="61">
        <f>IF($E88="Labour",Assumptions!$B$14,)</f>
        <v>0</v>
      </c>
      <c r="I88" s="9" t="str">
        <f t="shared" si="5"/>
        <v>$</v>
      </c>
      <c r="K88" s="80"/>
      <c r="L88" s="80"/>
      <c r="M88" s="80"/>
      <c r="N88" s="80"/>
      <c r="O88" s="80"/>
      <c r="Q88" s="5">
        <f t="shared" si="11"/>
        <v>0</v>
      </c>
      <c r="R88" s="5">
        <f t="shared" si="12"/>
        <v>0</v>
      </c>
      <c r="S88" s="5">
        <f t="shared" si="13"/>
        <v>0</v>
      </c>
      <c r="T88" s="5">
        <f t="shared" si="14"/>
        <v>0</v>
      </c>
      <c r="U88" s="5">
        <f t="shared" si="15"/>
        <v>0</v>
      </c>
    </row>
    <row r="89" spans="1:26" ht="12.75" customHeight="1" x14ac:dyDescent="0.2">
      <c r="A89" s="4"/>
      <c r="C89" s="78"/>
      <c r="D89" s="79"/>
      <c r="E89" s="79"/>
      <c r="F89" s="77"/>
      <c r="H89" s="61">
        <f>IF($E89="Labour",Assumptions!$B$14,)</f>
        <v>0</v>
      </c>
      <c r="I89" s="9" t="str">
        <f t="shared" si="5"/>
        <v>$</v>
      </c>
      <c r="K89" s="80"/>
      <c r="L89" s="80"/>
      <c r="M89" s="80"/>
      <c r="N89" s="80"/>
      <c r="O89" s="80"/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  <c r="U89" s="5">
        <f t="shared" si="15"/>
        <v>0</v>
      </c>
      <c r="V89" s="103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65</v>
      </c>
      <c r="G92" s="2"/>
      <c r="J92" s="2"/>
      <c r="P92" s="2"/>
      <c r="Q92" s="66" t="s">
        <v>5</v>
      </c>
      <c r="R92" s="66" t="s">
        <v>6</v>
      </c>
      <c r="S92" s="66" t="s">
        <v>7</v>
      </c>
      <c r="T92" s="66" t="s">
        <v>8</v>
      </c>
      <c r="U92" s="66" t="s">
        <v>9</v>
      </c>
      <c r="V92" s="66" t="s">
        <v>0</v>
      </c>
      <c r="Z92"/>
    </row>
    <row r="93" spans="1:26" ht="12.75" customHeight="1" x14ac:dyDescent="0.2">
      <c r="C93" s="24" t="s">
        <v>10</v>
      </c>
      <c r="D93" s="24" t="s">
        <v>52</v>
      </c>
      <c r="E93" s="24"/>
      <c r="F93" s="24" t="s">
        <v>50</v>
      </c>
      <c r="G93" s="2"/>
      <c r="H93" s="63"/>
      <c r="I93" s="64"/>
      <c r="J93" s="2"/>
      <c r="K93" s="24"/>
      <c r="L93" s="24"/>
      <c r="M93" s="24"/>
      <c r="N93" s="24"/>
      <c r="O93" s="24"/>
      <c r="P93" s="2"/>
      <c r="Q93" s="25">
        <f t="shared" ref="Q93:U98" si="16">SUMIFS(Q$10:Q$89,$E$10:$E$89,$C93,$D$10:$D$89,$D93,$F$10:$F$89,$F93)</f>
        <v>117131.04055425203</v>
      </c>
      <c r="R93" s="25">
        <f t="shared" si="16"/>
        <v>174275.78486593004</v>
      </c>
      <c r="S93" s="25">
        <f t="shared" si="16"/>
        <v>117131.04055425203</v>
      </c>
      <c r="T93" s="25">
        <f t="shared" si="16"/>
        <v>117131.04055425203</v>
      </c>
      <c r="U93" s="25">
        <f t="shared" si="16"/>
        <v>145703.41271009104</v>
      </c>
      <c r="V93" s="68">
        <f>SUM(Q93:U93)</f>
        <v>671372.31923877727</v>
      </c>
    </row>
    <row r="94" spans="1:26" ht="12.75" customHeight="1" x14ac:dyDescent="0.2">
      <c r="C94" s="1" t="s">
        <v>11</v>
      </c>
      <c r="D94" s="1" t="s">
        <v>52</v>
      </c>
      <c r="F94" s="1" t="s">
        <v>50</v>
      </c>
      <c r="G94" s="2"/>
      <c r="H94" s="65"/>
      <c r="J94" s="2"/>
      <c r="P94" s="2"/>
      <c r="Q94" s="6">
        <f t="shared" si="16"/>
        <v>324517</v>
      </c>
      <c r="R94" s="6">
        <f t="shared" si="16"/>
        <v>324517</v>
      </c>
      <c r="S94" s="6">
        <f t="shared" si="16"/>
        <v>324517</v>
      </c>
      <c r="T94" s="6">
        <f t="shared" si="16"/>
        <v>324517</v>
      </c>
      <c r="U94" s="6">
        <f t="shared" si="16"/>
        <v>324517</v>
      </c>
      <c r="V94" s="69">
        <f t="shared" ref="V94:V108" si="17">SUM(Q94:U94)</f>
        <v>1622585</v>
      </c>
    </row>
    <row r="95" spans="1:26" ht="12.75" customHeight="1" x14ac:dyDescent="0.2">
      <c r="C95" s="1" t="s">
        <v>12</v>
      </c>
      <c r="D95" s="1" t="s">
        <v>52</v>
      </c>
      <c r="F95" s="1" t="s">
        <v>50</v>
      </c>
      <c r="G95" s="2"/>
      <c r="H95" s="65"/>
      <c r="J95" s="2"/>
      <c r="P95" s="2"/>
      <c r="Q95" s="6">
        <f t="shared" si="16"/>
        <v>0</v>
      </c>
      <c r="R95" s="6">
        <f t="shared" si="16"/>
        <v>0</v>
      </c>
      <c r="S95" s="6">
        <f t="shared" si="16"/>
        <v>0</v>
      </c>
      <c r="T95" s="6">
        <f t="shared" si="16"/>
        <v>0</v>
      </c>
      <c r="U95" s="6">
        <f t="shared" si="16"/>
        <v>0</v>
      </c>
      <c r="V95" s="69">
        <f t="shared" si="17"/>
        <v>0</v>
      </c>
    </row>
    <row r="96" spans="1:26" ht="12.75" customHeight="1" x14ac:dyDescent="0.2">
      <c r="C96" s="1" t="s">
        <v>10</v>
      </c>
      <c r="D96" s="1" t="s">
        <v>52</v>
      </c>
      <c r="F96" s="1" t="s">
        <v>47</v>
      </c>
      <c r="G96" s="2"/>
      <c r="H96" s="65"/>
      <c r="J96" s="2"/>
      <c r="P96" s="2"/>
      <c r="Q96" s="6">
        <f t="shared" si="16"/>
        <v>0</v>
      </c>
      <c r="R96" s="6">
        <f t="shared" si="16"/>
        <v>0</v>
      </c>
      <c r="S96" s="6">
        <f t="shared" si="16"/>
        <v>0</v>
      </c>
      <c r="T96" s="6">
        <f t="shared" si="16"/>
        <v>0</v>
      </c>
      <c r="U96" s="6">
        <f t="shared" si="16"/>
        <v>0</v>
      </c>
      <c r="V96" s="69">
        <f t="shared" si="17"/>
        <v>0</v>
      </c>
    </row>
    <row r="97" spans="3:23" ht="12.75" customHeight="1" x14ac:dyDescent="0.2">
      <c r="C97" s="1" t="s">
        <v>11</v>
      </c>
      <c r="D97" s="1" t="s">
        <v>52</v>
      </c>
      <c r="F97" s="1" t="s">
        <v>47</v>
      </c>
      <c r="G97" s="2"/>
      <c r="H97" s="65"/>
      <c r="J97" s="2"/>
      <c r="P97" s="2"/>
      <c r="Q97" s="6">
        <f t="shared" si="16"/>
        <v>0</v>
      </c>
      <c r="R97" s="6">
        <f t="shared" si="16"/>
        <v>0</v>
      </c>
      <c r="S97" s="6">
        <f t="shared" si="16"/>
        <v>0</v>
      </c>
      <c r="T97" s="6">
        <f t="shared" si="16"/>
        <v>0</v>
      </c>
      <c r="U97" s="6">
        <f t="shared" si="16"/>
        <v>0</v>
      </c>
      <c r="V97" s="69">
        <f t="shared" si="17"/>
        <v>0</v>
      </c>
    </row>
    <row r="98" spans="3:23" ht="12.75" customHeight="1" x14ac:dyDescent="0.2">
      <c r="C98" s="1" t="s">
        <v>12</v>
      </c>
      <c r="D98" s="1" t="s">
        <v>52</v>
      </c>
      <c r="F98" s="1" t="s">
        <v>47</v>
      </c>
      <c r="G98" s="2"/>
      <c r="H98" s="65"/>
      <c r="J98" s="2"/>
      <c r="P98" s="2"/>
      <c r="Q98" s="6">
        <f t="shared" si="16"/>
        <v>0</v>
      </c>
      <c r="R98" s="6">
        <f t="shared" si="16"/>
        <v>0</v>
      </c>
      <c r="S98" s="6">
        <f t="shared" si="16"/>
        <v>0</v>
      </c>
      <c r="T98" s="6">
        <f t="shared" si="16"/>
        <v>0</v>
      </c>
      <c r="U98" s="6">
        <f t="shared" si="16"/>
        <v>0</v>
      </c>
      <c r="V98" s="69">
        <f t="shared" si="17"/>
        <v>0</v>
      </c>
    </row>
    <row r="99" spans="3:23" ht="12.75" customHeight="1" x14ac:dyDescent="0.2">
      <c r="C99" s="21" t="s">
        <v>13</v>
      </c>
      <c r="D99" s="21" t="s">
        <v>52</v>
      </c>
      <c r="E99" s="98"/>
      <c r="F99" s="99"/>
      <c r="G99" s="2"/>
      <c r="H99" s="99"/>
      <c r="I99" s="101"/>
      <c r="J99" s="100"/>
      <c r="K99" s="98"/>
      <c r="L99" s="98"/>
      <c r="M99" s="98"/>
      <c r="N99" s="98"/>
      <c r="O99" s="98"/>
      <c r="P99" s="2"/>
      <c r="Q99" s="22">
        <f>SUM(Q93:Q98)</f>
        <v>441648.04055425205</v>
      </c>
      <c r="R99" s="22">
        <f t="shared" ref="R99:U99" si="18">SUM(R93:R98)</f>
        <v>498792.78486593004</v>
      </c>
      <c r="S99" s="22">
        <f t="shared" si="18"/>
        <v>441648.04055425205</v>
      </c>
      <c r="T99" s="22">
        <f t="shared" si="18"/>
        <v>441648.04055425205</v>
      </c>
      <c r="U99" s="22">
        <f t="shared" si="18"/>
        <v>470220.41271009104</v>
      </c>
      <c r="V99" s="22">
        <f>SUM(V93:V98)</f>
        <v>2293957.3192387773</v>
      </c>
    </row>
    <row r="100" spans="3:23" ht="12.75" customHeight="1" x14ac:dyDescent="0.2">
      <c r="C100" s="1" t="s">
        <v>10</v>
      </c>
      <c r="D100" s="1" t="s">
        <v>39</v>
      </c>
      <c r="F100" s="1" t="s">
        <v>50</v>
      </c>
      <c r="G100" s="2"/>
      <c r="H100" s="65"/>
      <c r="J100" s="2"/>
      <c r="P100" s="2"/>
      <c r="Q100" s="6">
        <f t="shared" ref="Q100:U105" si="19">SUMIFS(Q$10:Q$89,$E$10:$E$89,$C100,$D$10:$D$89,$D100,$F$10:$F$89,$F100)</f>
        <v>357309.00000000006</v>
      </c>
      <c r="R100" s="6">
        <f t="shared" si="19"/>
        <v>357309.00000000006</v>
      </c>
      <c r="S100" s="6">
        <f t="shared" si="19"/>
        <v>357309.00000000006</v>
      </c>
      <c r="T100" s="6">
        <f t="shared" si="19"/>
        <v>357309.00000000006</v>
      </c>
      <c r="U100" s="6">
        <f t="shared" si="19"/>
        <v>357309.00000000006</v>
      </c>
      <c r="V100" s="69">
        <f t="shared" si="17"/>
        <v>1786545.0000000002</v>
      </c>
    </row>
    <row r="101" spans="3:23" ht="12.75" customHeight="1" x14ac:dyDescent="0.2">
      <c r="C101" s="1" t="s">
        <v>11</v>
      </c>
      <c r="D101" s="1" t="s">
        <v>39</v>
      </c>
      <c r="F101" s="1" t="s">
        <v>50</v>
      </c>
      <c r="G101" s="2"/>
      <c r="H101" s="65"/>
      <c r="J101" s="2"/>
      <c r="P101" s="2"/>
      <c r="Q101" s="6">
        <f t="shared" si="19"/>
        <v>0</v>
      </c>
      <c r="R101" s="6">
        <f t="shared" si="19"/>
        <v>0</v>
      </c>
      <c r="S101" s="6">
        <f t="shared" si="19"/>
        <v>0</v>
      </c>
      <c r="T101" s="6">
        <f t="shared" si="19"/>
        <v>0</v>
      </c>
      <c r="U101" s="6">
        <f t="shared" si="19"/>
        <v>0</v>
      </c>
      <c r="V101" s="69">
        <f t="shared" si="17"/>
        <v>0</v>
      </c>
    </row>
    <row r="102" spans="3:23" ht="12.75" customHeight="1" x14ac:dyDescent="0.2">
      <c r="C102" s="1" t="s">
        <v>12</v>
      </c>
      <c r="D102" s="1" t="s">
        <v>39</v>
      </c>
      <c r="F102" s="1" t="s">
        <v>50</v>
      </c>
      <c r="G102" s="2"/>
      <c r="H102" s="65"/>
      <c r="J102" s="2"/>
      <c r="P102" s="2"/>
      <c r="Q102" s="6">
        <f t="shared" si="19"/>
        <v>30761.5</v>
      </c>
      <c r="R102" s="6">
        <f t="shared" si="19"/>
        <v>30761.5</v>
      </c>
      <c r="S102" s="6">
        <f t="shared" si="19"/>
        <v>30761.5</v>
      </c>
      <c r="T102" s="6">
        <f t="shared" si="19"/>
        <v>30761.5</v>
      </c>
      <c r="U102" s="6">
        <f t="shared" si="19"/>
        <v>30761.5</v>
      </c>
      <c r="V102" s="69">
        <f t="shared" si="17"/>
        <v>153807.5</v>
      </c>
    </row>
    <row r="103" spans="3:23" ht="12.75" customHeight="1" x14ac:dyDescent="0.2">
      <c r="C103" s="1" t="s">
        <v>10</v>
      </c>
      <c r="D103" s="1" t="s">
        <v>39</v>
      </c>
      <c r="F103" s="1" t="s">
        <v>47</v>
      </c>
      <c r="G103" s="2"/>
      <c r="H103" s="65"/>
      <c r="J103" s="2"/>
      <c r="P103" s="2"/>
      <c r="Q103" s="6">
        <f t="shared" si="19"/>
        <v>0</v>
      </c>
      <c r="R103" s="6">
        <f t="shared" si="19"/>
        <v>0</v>
      </c>
      <c r="S103" s="6">
        <f t="shared" si="19"/>
        <v>0</v>
      </c>
      <c r="T103" s="6">
        <f t="shared" si="19"/>
        <v>0</v>
      </c>
      <c r="U103" s="6">
        <f t="shared" si="19"/>
        <v>0</v>
      </c>
      <c r="V103" s="69">
        <f t="shared" si="17"/>
        <v>0</v>
      </c>
    </row>
    <row r="104" spans="3:23" ht="12.75" customHeight="1" x14ac:dyDescent="0.2">
      <c r="C104" s="1" t="s">
        <v>11</v>
      </c>
      <c r="D104" s="1" t="s">
        <v>39</v>
      </c>
      <c r="F104" s="1" t="s">
        <v>47</v>
      </c>
      <c r="G104" s="2"/>
      <c r="H104" s="65"/>
      <c r="J104" s="2"/>
      <c r="P104" s="2"/>
      <c r="Q104" s="6">
        <f t="shared" si="19"/>
        <v>0</v>
      </c>
      <c r="R104" s="6">
        <f t="shared" si="19"/>
        <v>0</v>
      </c>
      <c r="S104" s="6">
        <f t="shared" si="19"/>
        <v>0</v>
      </c>
      <c r="T104" s="6">
        <f t="shared" si="19"/>
        <v>0</v>
      </c>
      <c r="U104" s="6">
        <f t="shared" si="19"/>
        <v>0</v>
      </c>
      <c r="V104" s="69">
        <f t="shared" si="17"/>
        <v>0</v>
      </c>
    </row>
    <row r="105" spans="3:23" ht="12.75" customHeight="1" x14ac:dyDescent="0.2">
      <c r="C105" s="1" t="s">
        <v>12</v>
      </c>
      <c r="D105" s="1" t="s">
        <v>39</v>
      </c>
      <c r="F105" s="1" t="s">
        <v>47</v>
      </c>
      <c r="G105" s="2"/>
      <c r="H105" s="65"/>
      <c r="J105" s="2"/>
      <c r="P105" s="2"/>
      <c r="Q105" s="6">
        <f t="shared" si="19"/>
        <v>0</v>
      </c>
      <c r="R105" s="6">
        <f t="shared" si="19"/>
        <v>0</v>
      </c>
      <c r="S105" s="6">
        <f t="shared" si="19"/>
        <v>0</v>
      </c>
      <c r="T105" s="6">
        <f t="shared" si="19"/>
        <v>0</v>
      </c>
      <c r="U105" s="6">
        <f t="shared" si="19"/>
        <v>0</v>
      </c>
      <c r="V105" s="69">
        <f t="shared" si="17"/>
        <v>0</v>
      </c>
    </row>
    <row r="106" spans="3:23" ht="12.75" customHeight="1" x14ac:dyDescent="0.2">
      <c r="C106" s="21" t="s">
        <v>14</v>
      </c>
      <c r="D106" s="21" t="s">
        <v>39</v>
      </c>
      <c r="E106" s="98"/>
      <c r="F106" s="99"/>
      <c r="G106" s="2"/>
      <c r="H106" s="99"/>
      <c r="I106" s="101"/>
      <c r="J106" s="100"/>
      <c r="K106" s="98"/>
      <c r="L106" s="98"/>
      <c r="M106" s="98"/>
      <c r="N106" s="98"/>
      <c r="O106" s="98"/>
      <c r="P106" s="2"/>
      <c r="Q106" s="22">
        <f>SUM(Q100:Q105)</f>
        <v>388070.50000000006</v>
      </c>
      <c r="R106" s="22">
        <f t="shared" ref="R106:U106" si="20">SUM(R100:R105)</f>
        <v>388070.50000000006</v>
      </c>
      <c r="S106" s="22">
        <f t="shared" si="20"/>
        <v>388070.50000000006</v>
      </c>
      <c r="T106" s="22">
        <f t="shared" si="20"/>
        <v>388070.50000000006</v>
      </c>
      <c r="U106" s="22">
        <f t="shared" si="20"/>
        <v>388070.50000000006</v>
      </c>
      <c r="V106" s="22">
        <f>SUM(V100:V105)</f>
        <v>1940352.5000000002</v>
      </c>
    </row>
    <row r="107" spans="3:23" ht="12.75" customHeight="1" x14ac:dyDescent="0.2">
      <c r="F107" s="65"/>
      <c r="G107" s="2"/>
      <c r="H107" s="65"/>
      <c r="J107" s="2"/>
      <c r="P107" s="2"/>
      <c r="Q107" s="6"/>
      <c r="R107" s="6"/>
      <c r="S107" s="6"/>
      <c r="T107" s="6"/>
      <c r="U107" s="6"/>
      <c r="V107" s="69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829718.5405542521</v>
      </c>
      <c r="R108" s="8">
        <f t="shared" ref="R108:U108" si="21">R99+R106</f>
        <v>886863.28486593009</v>
      </c>
      <c r="S108" s="8">
        <f t="shared" si="21"/>
        <v>829718.5405542521</v>
      </c>
      <c r="T108" s="8">
        <f t="shared" si="21"/>
        <v>829718.5405542521</v>
      </c>
      <c r="U108" s="8">
        <f t="shared" si="21"/>
        <v>858290.9127100911</v>
      </c>
      <c r="V108" s="70">
        <f t="shared" si="17"/>
        <v>4234309.8192387773</v>
      </c>
    </row>
    <row r="109" spans="3:23" ht="12.75" customHeight="1" x14ac:dyDescent="0.2">
      <c r="C109" s="44" t="s">
        <v>66</v>
      </c>
      <c r="D109" s="44"/>
      <c r="E109" s="44"/>
      <c r="F109" s="44"/>
      <c r="G109" s="2"/>
      <c r="H109" s="44"/>
      <c r="I109" s="44"/>
      <c r="J109" s="2"/>
      <c r="K109" s="44"/>
      <c r="L109" s="44"/>
      <c r="M109" s="44"/>
      <c r="N109" s="44"/>
      <c r="O109" s="44"/>
      <c r="P109" s="2"/>
      <c r="Q109" s="45">
        <f>Q108-SUM(Q$10:Q$89)</f>
        <v>0</v>
      </c>
      <c r="R109" s="45">
        <f t="shared" ref="R109:U109" si="22">R108-SUM(R$10:R$89)</f>
        <v>0</v>
      </c>
      <c r="S109" s="45">
        <f t="shared" si="22"/>
        <v>0</v>
      </c>
      <c r="T109" s="45">
        <f t="shared" si="22"/>
        <v>0</v>
      </c>
      <c r="U109" s="45">
        <f t="shared" si="22"/>
        <v>0</v>
      </c>
      <c r="V109" s="45">
        <f>V108-SUM(Q$10:U$89)</f>
        <v>0</v>
      </c>
      <c r="W109" s="45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3" t="str">
        <f>"NPV ($ "&amp;Assumptions!$B$12&amp;")"</f>
        <v>NPV ($ June 2024)</v>
      </c>
      <c r="D111" s="54">
        <f>NPV(Real_Discount_rate,Q108:U108)</f>
        <v>3823625.068454965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65</v>
      </c>
      <c r="F114" s="3"/>
      <c r="G114" s="2"/>
      <c r="J114" s="2"/>
      <c r="P114" s="2"/>
      <c r="Q114" s="66" t="s">
        <v>5</v>
      </c>
      <c r="R114" s="66" t="s">
        <v>6</v>
      </c>
      <c r="S114" s="66" t="s">
        <v>7</v>
      </c>
      <c r="T114" s="66" t="s">
        <v>8</v>
      </c>
      <c r="U114" s="66" t="s">
        <v>9</v>
      </c>
      <c r="V114" s="108" t="s">
        <v>0</v>
      </c>
    </row>
    <row r="115" spans="3:23" ht="12.75" customHeight="1" x14ac:dyDescent="0.2">
      <c r="C115" s="24"/>
      <c r="D115" s="24" t="s">
        <v>52</v>
      </c>
      <c r="E115" s="24"/>
      <c r="F115" s="24" t="s">
        <v>50</v>
      </c>
      <c r="G115" s="2"/>
      <c r="H115" s="63"/>
      <c r="I115" s="64"/>
      <c r="J115" s="2"/>
      <c r="K115" s="24"/>
      <c r="L115" s="24"/>
      <c r="M115" s="24"/>
      <c r="N115" s="24"/>
      <c r="O115" s="24"/>
      <c r="P115" s="2"/>
      <c r="Q115" s="25">
        <f t="shared" ref="Q115:U116" si="23">SUMIFS(Q$10:Q$89,$D$10:$D$89,$D115,$F$10:$F$89,$F115)</f>
        <v>441648.0405542521</v>
      </c>
      <c r="R115" s="25">
        <f t="shared" si="23"/>
        <v>498792.78486593009</v>
      </c>
      <c r="S115" s="25">
        <f t="shared" si="23"/>
        <v>441648.0405542521</v>
      </c>
      <c r="T115" s="25">
        <f t="shared" si="23"/>
        <v>441648.0405542521</v>
      </c>
      <c r="U115" s="25">
        <f t="shared" si="23"/>
        <v>470220.4127100911</v>
      </c>
      <c r="V115" s="69">
        <f t="shared" ref="V115:V116" si="24">SUM(Q115:U115)</f>
        <v>2293957.3192387773</v>
      </c>
    </row>
    <row r="116" spans="3:23" ht="12.75" customHeight="1" x14ac:dyDescent="0.2">
      <c r="D116" s="1" t="s">
        <v>39</v>
      </c>
      <c r="F116" s="1" t="s">
        <v>50</v>
      </c>
      <c r="G116" s="2"/>
      <c r="J116" s="2"/>
      <c r="P116" s="2"/>
      <c r="Q116" s="107">
        <f t="shared" si="23"/>
        <v>388070.50000000006</v>
      </c>
      <c r="R116" s="107">
        <f t="shared" si="23"/>
        <v>388070.50000000006</v>
      </c>
      <c r="S116" s="107">
        <f t="shared" si="23"/>
        <v>388070.50000000006</v>
      </c>
      <c r="T116" s="107">
        <f t="shared" si="23"/>
        <v>388070.50000000006</v>
      </c>
      <c r="U116" s="107">
        <f t="shared" si="23"/>
        <v>388070.50000000006</v>
      </c>
      <c r="V116" s="69">
        <f t="shared" si="24"/>
        <v>1940352.5000000002</v>
      </c>
    </row>
    <row r="117" spans="3:23" ht="12.75" customHeight="1" x14ac:dyDescent="0.2">
      <c r="C117" s="21" t="s">
        <v>67</v>
      </c>
      <c r="D117" s="21"/>
      <c r="E117" s="98"/>
      <c r="F117" s="99"/>
      <c r="G117" s="2"/>
      <c r="H117" s="99"/>
      <c r="I117" s="101"/>
      <c r="J117" s="100"/>
      <c r="K117" s="98"/>
      <c r="L117" s="98"/>
      <c r="M117" s="98"/>
      <c r="N117" s="98"/>
      <c r="O117" s="98"/>
      <c r="P117" s="2"/>
      <c r="Q117" s="22">
        <f>SUM(Q115:Q116)</f>
        <v>829718.54055425222</v>
      </c>
      <c r="R117" s="22">
        <f t="shared" ref="R117:V117" si="25">SUM(R115:R116)</f>
        <v>886863.28486593021</v>
      </c>
      <c r="S117" s="22">
        <f t="shared" si="25"/>
        <v>829718.54055425222</v>
      </c>
      <c r="T117" s="22">
        <f t="shared" si="25"/>
        <v>829718.54055425222</v>
      </c>
      <c r="U117" s="22">
        <f t="shared" si="25"/>
        <v>858290.9127100911</v>
      </c>
      <c r="V117" s="22">
        <f t="shared" si="25"/>
        <v>4234309.8192387773</v>
      </c>
    </row>
    <row r="118" spans="3:23" ht="12.75" customHeight="1" x14ac:dyDescent="0.2">
      <c r="C118" s="4"/>
      <c r="D118" s="1" t="s">
        <v>52</v>
      </c>
      <c r="F118" s="1" t="s">
        <v>47</v>
      </c>
      <c r="G118" s="2"/>
      <c r="H118" s="65"/>
      <c r="J118" s="2"/>
      <c r="P118" s="2"/>
      <c r="Q118" s="6">
        <f t="shared" ref="Q118:U119" si="26">SUMIFS(Q$10:Q$89,$D$10:$D$89,$D118,$F$10:$F$89,$F118)</f>
        <v>0</v>
      </c>
      <c r="R118" s="6">
        <f t="shared" si="26"/>
        <v>0</v>
      </c>
      <c r="S118" s="6">
        <f t="shared" si="26"/>
        <v>0</v>
      </c>
      <c r="T118" s="6">
        <f t="shared" si="26"/>
        <v>0</v>
      </c>
      <c r="U118" s="6">
        <f t="shared" si="26"/>
        <v>0</v>
      </c>
      <c r="V118" s="69">
        <f t="shared" ref="V118:V119" si="27">SUM(Q118:U118)</f>
        <v>0</v>
      </c>
    </row>
    <row r="119" spans="3:23" ht="12.75" customHeight="1" x14ac:dyDescent="0.2">
      <c r="C119" s="4"/>
      <c r="D119" s="1" t="s">
        <v>39</v>
      </c>
      <c r="F119" s="1" t="s">
        <v>47</v>
      </c>
      <c r="G119" s="2"/>
      <c r="H119" s="65"/>
      <c r="J119" s="2"/>
      <c r="P119" s="2"/>
      <c r="Q119" s="6">
        <f t="shared" si="26"/>
        <v>0</v>
      </c>
      <c r="R119" s="6">
        <f t="shared" si="26"/>
        <v>0</v>
      </c>
      <c r="S119" s="6">
        <f t="shared" si="26"/>
        <v>0</v>
      </c>
      <c r="T119" s="6">
        <f t="shared" si="26"/>
        <v>0</v>
      </c>
      <c r="U119" s="6">
        <f t="shared" si="26"/>
        <v>0</v>
      </c>
      <c r="V119" s="69">
        <f t="shared" si="27"/>
        <v>0</v>
      </c>
    </row>
    <row r="120" spans="3:23" ht="12.75" customHeight="1" x14ac:dyDescent="0.2">
      <c r="C120" s="21" t="s">
        <v>68</v>
      </c>
      <c r="D120" s="21"/>
      <c r="E120" s="98"/>
      <c r="F120" s="99"/>
      <c r="G120" s="2"/>
      <c r="H120" s="99"/>
      <c r="I120" s="101"/>
      <c r="J120" s="100"/>
      <c r="K120" s="98"/>
      <c r="L120" s="98"/>
      <c r="M120" s="98"/>
      <c r="N120" s="98"/>
      <c r="O120" s="98"/>
      <c r="P120" s="2"/>
      <c r="Q120" s="22">
        <f>SUM(Q118:Q119)</f>
        <v>0</v>
      </c>
      <c r="R120" s="22">
        <f t="shared" ref="R120:V120" si="28">SUM(R118:R119)</f>
        <v>0</v>
      </c>
      <c r="S120" s="22">
        <f t="shared" si="28"/>
        <v>0</v>
      </c>
      <c r="T120" s="22">
        <f t="shared" si="28"/>
        <v>0</v>
      </c>
      <c r="U120" s="22">
        <f t="shared" si="28"/>
        <v>0</v>
      </c>
      <c r="V120" s="22">
        <f t="shared" si="28"/>
        <v>0</v>
      </c>
    </row>
    <row r="121" spans="3:23" ht="12.75" customHeight="1" x14ac:dyDescent="0.2">
      <c r="C121" s="4"/>
      <c r="D121" s="4"/>
      <c r="F121" s="65"/>
      <c r="G121" s="2"/>
      <c r="H121" s="65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829718.54055425222</v>
      </c>
      <c r="R122" s="8">
        <f t="shared" ref="R122:U122" si="29">R117+R120</f>
        <v>886863.28486593021</v>
      </c>
      <c r="S122" s="8">
        <f t="shared" si="29"/>
        <v>829718.54055425222</v>
      </c>
      <c r="T122" s="8">
        <f t="shared" si="29"/>
        <v>829718.54055425222</v>
      </c>
      <c r="U122" s="8">
        <f t="shared" si="29"/>
        <v>858290.9127100911</v>
      </c>
      <c r="V122" s="70">
        <f t="shared" ref="V122" si="30">SUM(Q122:U122)</f>
        <v>4234309.8192387782</v>
      </c>
    </row>
    <row r="123" spans="3:23" ht="12.75" customHeight="1" x14ac:dyDescent="0.2">
      <c r="C123" s="44" t="s">
        <v>66</v>
      </c>
      <c r="D123" s="44"/>
      <c r="E123" s="44"/>
      <c r="F123" s="44"/>
      <c r="G123" s="2"/>
      <c r="H123" s="44"/>
      <c r="I123" s="44"/>
      <c r="J123" s="2"/>
      <c r="K123" s="44"/>
      <c r="L123" s="44"/>
      <c r="M123" s="44"/>
      <c r="N123" s="44"/>
      <c r="O123" s="44"/>
      <c r="P123" s="2"/>
      <c r="Q123" s="45">
        <f>Q122-SUM(Q$10:Q$89)</f>
        <v>0</v>
      </c>
      <c r="R123" s="45">
        <f t="shared" ref="R123:U123" si="31">R122-SUM(R$10:R$89)</f>
        <v>0</v>
      </c>
      <c r="S123" s="45">
        <f t="shared" si="31"/>
        <v>0</v>
      </c>
      <c r="T123" s="45">
        <f t="shared" si="31"/>
        <v>0</v>
      </c>
      <c r="U123" s="45">
        <f t="shared" si="31"/>
        <v>0</v>
      </c>
      <c r="V123" s="45">
        <f>V122-SUM(Q$10:U$89)</f>
        <v>0</v>
      </c>
      <c r="W123" s="45">
        <f>SUM(Q123:V123)</f>
        <v>0</v>
      </c>
    </row>
    <row r="124" spans="3:23" ht="12.75" customHeight="1" x14ac:dyDescent="0.2">
      <c r="C124" s="109"/>
      <c r="D124" s="109"/>
      <c r="E124" s="109"/>
      <c r="F124" s="109"/>
      <c r="G124" s="2"/>
      <c r="H124" s="109"/>
      <c r="I124" s="109"/>
      <c r="J124" s="2"/>
      <c r="K124" s="109"/>
      <c r="L124" s="109"/>
      <c r="M124" s="109"/>
      <c r="N124" s="109"/>
      <c r="O124" s="109"/>
      <c r="P124" s="2"/>
      <c r="Q124" s="110"/>
      <c r="R124" s="110"/>
      <c r="S124" s="110"/>
      <c r="T124" s="110"/>
      <c r="U124" s="110"/>
      <c r="V124" s="110"/>
      <c r="W124" s="110"/>
    </row>
    <row r="125" spans="3:23" ht="12.75" customHeight="1" x14ac:dyDescent="0.2">
      <c r="C125" s="109"/>
      <c r="D125" s="109"/>
      <c r="E125" s="109"/>
      <c r="F125" s="109"/>
      <c r="G125" s="2"/>
      <c r="H125" s="109"/>
      <c r="I125" s="109"/>
      <c r="J125" s="2"/>
      <c r="K125" s="109"/>
      <c r="L125" s="109"/>
      <c r="M125" s="109"/>
      <c r="N125" s="109"/>
      <c r="O125" s="109"/>
      <c r="P125" s="2"/>
      <c r="Q125" s="110"/>
      <c r="R125" s="110"/>
      <c r="S125" s="110"/>
      <c r="T125" s="110"/>
      <c r="U125" s="110"/>
      <c r="V125" s="110"/>
      <c r="W125" s="110"/>
    </row>
    <row r="126" spans="3:23" ht="12.75" customHeight="1" x14ac:dyDescent="0.2">
      <c r="C126" s="109"/>
      <c r="D126" s="109"/>
      <c r="E126" s="109"/>
      <c r="F126" s="109"/>
      <c r="G126" s="2"/>
      <c r="H126" s="109"/>
      <c r="I126" s="109"/>
      <c r="J126" s="2"/>
      <c r="K126" s="109"/>
      <c r="L126" s="109"/>
      <c r="M126" s="109"/>
      <c r="N126" s="109"/>
      <c r="O126" s="109"/>
      <c r="P126" s="2"/>
      <c r="Q126" s="110"/>
      <c r="R126" s="110"/>
      <c r="S126" s="110"/>
      <c r="T126" s="110"/>
      <c r="U126" s="110"/>
      <c r="V126" s="110"/>
      <c r="W126" s="110"/>
    </row>
    <row r="127" spans="3:23" ht="12.75" customHeight="1" x14ac:dyDescent="0.2">
      <c r="C127" s="73" t="s">
        <v>69</v>
      </c>
      <c r="G127" s="2"/>
      <c r="J127" s="2"/>
      <c r="P127" s="2"/>
      <c r="Q127" s="66" t="s">
        <v>5</v>
      </c>
      <c r="R127" s="66" t="s">
        <v>6</v>
      </c>
      <c r="S127" s="66" t="s">
        <v>7</v>
      </c>
      <c r="T127" s="66" t="s">
        <v>8</v>
      </c>
      <c r="U127" s="66" t="s">
        <v>9</v>
      </c>
      <c r="V127" s="66" t="s">
        <v>0</v>
      </c>
    </row>
    <row r="128" spans="3:23" ht="12.75" customHeight="1" x14ac:dyDescent="0.2">
      <c r="C128" s="24" t="s">
        <v>10</v>
      </c>
      <c r="D128" s="24" t="s">
        <v>52</v>
      </c>
      <c r="E128" s="24"/>
      <c r="F128" s="24" t="s">
        <v>50</v>
      </c>
      <c r="G128" s="2"/>
      <c r="H128" s="63"/>
      <c r="I128" s="64"/>
      <c r="J128" s="2"/>
      <c r="K128" s="24"/>
      <c r="L128" s="24"/>
      <c r="M128" s="24"/>
      <c r="N128" s="24"/>
      <c r="O128" s="24"/>
      <c r="P128" s="2"/>
      <c r="Q128" s="34">
        <f t="shared" ref="Q128:U133" si="32">Q93*business_case_dollars</f>
        <v>130356.61632076233</v>
      </c>
      <c r="R128" s="34">
        <f t="shared" si="32"/>
        <v>193953.72494147165</v>
      </c>
      <c r="S128" s="34">
        <f t="shared" si="32"/>
        <v>130356.61632076233</v>
      </c>
      <c r="T128" s="34">
        <f t="shared" si="32"/>
        <v>130356.61632076233</v>
      </c>
      <c r="U128" s="34">
        <f t="shared" si="32"/>
        <v>162155.17063111698</v>
      </c>
      <c r="V128" s="68">
        <f>SUM(Q128:U128)</f>
        <v>747178.74453487562</v>
      </c>
    </row>
    <row r="129" spans="3:23" ht="12.75" customHeight="1" x14ac:dyDescent="0.2">
      <c r="C129" s="1" t="s">
        <v>11</v>
      </c>
      <c r="D129" s="1" t="s">
        <v>52</v>
      </c>
      <c r="F129" s="1" t="s">
        <v>50</v>
      </c>
      <c r="G129" s="2"/>
      <c r="H129" s="65"/>
      <c r="J129" s="2"/>
      <c r="P129" s="2"/>
      <c r="Q129" s="6">
        <f t="shared" si="32"/>
        <v>361159.07327717467</v>
      </c>
      <c r="R129" s="6">
        <f t="shared" si="32"/>
        <v>361159.07327717467</v>
      </c>
      <c r="S129" s="6">
        <f t="shared" si="32"/>
        <v>361159.07327717467</v>
      </c>
      <c r="T129" s="6">
        <f t="shared" si="32"/>
        <v>361159.07327717467</v>
      </c>
      <c r="U129" s="6">
        <f t="shared" si="32"/>
        <v>361159.07327717467</v>
      </c>
      <c r="V129" s="69">
        <f t="shared" ref="V129:V143" si="33">SUM(Q129:U129)</f>
        <v>1805795.3663858734</v>
      </c>
    </row>
    <row r="130" spans="3:23" ht="12.75" customHeight="1" x14ac:dyDescent="0.2">
      <c r="C130" s="1" t="s">
        <v>12</v>
      </c>
      <c r="D130" s="1" t="s">
        <v>52</v>
      </c>
      <c r="F130" s="1" t="s">
        <v>50</v>
      </c>
      <c r="G130" s="2"/>
      <c r="H130" s="65"/>
      <c r="J130" s="2"/>
      <c r="P130" s="2"/>
      <c r="Q130" s="6">
        <f t="shared" si="32"/>
        <v>0</v>
      </c>
      <c r="R130" s="6">
        <f t="shared" si="32"/>
        <v>0</v>
      </c>
      <c r="S130" s="6">
        <f t="shared" si="32"/>
        <v>0</v>
      </c>
      <c r="T130" s="6">
        <f t="shared" si="32"/>
        <v>0</v>
      </c>
      <c r="U130" s="6">
        <f t="shared" si="32"/>
        <v>0</v>
      </c>
      <c r="V130" s="69">
        <f t="shared" si="33"/>
        <v>0</v>
      </c>
    </row>
    <row r="131" spans="3:23" ht="12.75" customHeight="1" x14ac:dyDescent="0.2">
      <c r="C131" s="1" t="s">
        <v>10</v>
      </c>
      <c r="D131" s="1" t="s">
        <v>52</v>
      </c>
      <c r="F131" s="1" t="s">
        <v>47</v>
      </c>
      <c r="G131" s="2"/>
      <c r="H131" s="65"/>
      <c r="J131" s="2"/>
      <c r="P131" s="2"/>
      <c r="Q131" s="6">
        <f t="shared" si="32"/>
        <v>0</v>
      </c>
      <c r="R131" s="6">
        <f t="shared" si="32"/>
        <v>0</v>
      </c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3"/>
        <v>0</v>
      </c>
    </row>
    <row r="132" spans="3:23" ht="12.75" customHeight="1" x14ac:dyDescent="0.2">
      <c r="C132" s="1" t="s">
        <v>11</v>
      </c>
      <c r="D132" s="1" t="s">
        <v>52</v>
      </c>
      <c r="F132" s="1" t="s">
        <v>47</v>
      </c>
      <c r="G132" s="2"/>
      <c r="H132" s="65"/>
      <c r="J132" s="2"/>
      <c r="P132" s="2"/>
      <c r="Q132" s="6">
        <f t="shared" si="32"/>
        <v>0</v>
      </c>
      <c r="R132" s="6">
        <f t="shared" si="32"/>
        <v>0</v>
      </c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3"/>
        <v>0</v>
      </c>
    </row>
    <row r="133" spans="3:23" ht="12.75" customHeight="1" x14ac:dyDescent="0.2">
      <c r="C133" s="1" t="s">
        <v>12</v>
      </c>
      <c r="D133" s="1" t="s">
        <v>52</v>
      </c>
      <c r="F133" s="1" t="s">
        <v>47</v>
      </c>
      <c r="G133" s="2"/>
      <c r="H133" s="65"/>
      <c r="J133" s="2"/>
      <c r="P133" s="2"/>
      <c r="Q133" s="6">
        <f t="shared" si="32"/>
        <v>0</v>
      </c>
      <c r="R133" s="6">
        <f t="shared" si="32"/>
        <v>0</v>
      </c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3"/>
        <v>0</v>
      </c>
    </row>
    <row r="134" spans="3:23" ht="12.75" customHeight="1" x14ac:dyDescent="0.2">
      <c r="C134" s="21" t="s">
        <v>13</v>
      </c>
      <c r="D134" s="21" t="s">
        <v>52</v>
      </c>
      <c r="E134" s="98"/>
      <c r="F134" s="99"/>
      <c r="G134" s="100"/>
      <c r="H134" s="99"/>
      <c r="I134" s="101"/>
      <c r="J134" s="100"/>
      <c r="K134" s="98"/>
      <c r="L134" s="98"/>
      <c r="M134" s="98"/>
      <c r="N134" s="98"/>
      <c r="O134" s="98"/>
      <c r="P134" s="100"/>
      <c r="Q134" s="22">
        <f>SUM(Q128:Q133)</f>
        <v>491515.68959793699</v>
      </c>
      <c r="R134" s="22">
        <f t="shared" ref="R134:U134" si="34">SUM(R128:R133)</f>
        <v>555112.79821864632</v>
      </c>
      <c r="S134" s="22">
        <f t="shared" si="34"/>
        <v>491515.68959793699</v>
      </c>
      <c r="T134" s="22">
        <f t="shared" si="34"/>
        <v>491515.68959793699</v>
      </c>
      <c r="U134" s="22">
        <f t="shared" si="34"/>
        <v>523314.24390829168</v>
      </c>
      <c r="V134" s="22">
        <f>SUM(V128:V133)</f>
        <v>2552974.1109207491</v>
      </c>
    </row>
    <row r="135" spans="3:23" ht="12.75" customHeight="1" x14ac:dyDescent="0.2">
      <c r="C135" s="1" t="s">
        <v>10</v>
      </c>
      <c r="D135" s="1" t="s">
        <v>39</v>
      </c>
      <c r="F135" s="1" t="s">
        <v>50</v>
      </c>
      <c r="G135" s="2"/>
      <c r="H135" s="65"/>
      <c r="J135" s="2"/>
      <c r="P135" s="2"/>
      <c r="Q135" s="111">
        <f t="shared" ref="Q135:U140" si="35">Q100*business_case_dollars</f>
        <v>397653.70477846777</v>
      </c>
      <c r="R135" s="111">
        <f t="shared" si="35"/>
        <v>397653.70477846777</v>
      </c>
      <c r="S135" s="111">
        <f t="shared" si="35"/>
        <v>397653.70477846777</v>
      </c>
      <c r="T135" s="111">
        <f t="shared" si="35"/>
        <v>397653.70477846777</v>
      </c>
      <c r="U135" s="111">
        <f t="shared" si="35"/>
        <v>397653.70477846777</v>
      </c>
      <c r="V135" s="69">
        <f>SUM(Q135:U135)</f>
        <v>1988268.5238923389</v>
      </c>
    </row>
    <row r="136" spans="3:23" ht="12.75" customHeight="1" x14ac:dyDescent="0.2">
      <c r="C136" s="1" t="s">
        <v>11</v>
      </c>
      <c r="D136" s="1" t="s">
        <v>39</v>
      </c>
      <c r="F136" s="1" t="s">
        <v>50</v>
      </c>
      <c r="G136" s="2"/>
      <c r="H136" s="65"/>
      <c r="J136" s="2"/>
      <c r="P136" s="2"/>
      <c r="Q136" s="6">
        <f t="shared" si="35"/>
        <v>0</v>
      </c>
      <c r="R136" s="6">
        <f t="shared" si="35"/>
        <v>0</v>
      </c>
      <c r="S136" s="6">
        <f t="shared" si="35"/>
        <v>0</v>
      </c>
      <c r="T136" s="6">
        <f t="shared" si="35"/>
        <v>0</v>
      </c>
      <c r="U136" s="6">
        <f t="shared" si="35"/>
        <v>0</v>
      </c>
      <c r="V136" s="69">
        <f t="shared" ref="V136:V140" si="36">SUM(Q136:U136)</f>
        <v>0</v>
      </c>
    </row>
    <row r="137" spans="3:23" ht="12.75" customHeight="1" x14ac:dyDescent="0.2">
      <c r="C137" s="1" t="s">
        <v>12</v>
      </c>
      <c r="D137" s="1" t="s">
        <v>39</v>
      </c>
      <c r="F137" s="1" t="s">
        <v>50</v>
      </c>
      <c r="G137" s="2"/>
      <c r="H137" s="65"/>
      <c r="J137" s="2"/>
      <c r="P137" s="2"/>
      <c r="Q137" s="6">
        <f t="shared" si="35"/>
        <v>34234.862372744137</v>
      </c>
      <c r="R137" s="6">
        <f t="shared" si="35"/>
        <v>34234.862372744137</v>
      </c>
      <c r="S137" s="6">
        <f t="shared" si="35"/>
        <v>34234.862372744137</v>
      </c>
      <c r="T137" s="6">
        <f t="shared" si="35"/>
        <v>34234.862372744137</v>
      </c>
      <c r="U137" s="6">
        <f t="shared" si="35"/>
        <v>34234.862372744137</v>
      </c>
      <c r="V137" s="69">
        <f t="shared" si="36"/>
        <v>171174.31186372068</v>
      </c>
    </row>
    <row r="138" spans="3:23" ht="12.75" customHeight="1" x14ac:dyDescent="0.2">
      <c r="C138" s="1" t="s">
        <v>10</v>
      </c>
      <c r="D138" s="1" t="s">
        <v>39</v>
      </c>
      <c r="F138" s="1" t="s">
        <v>47</v>
      </c>
      <c r="G138" s="2"/>
      <c r="H138" s="65"/>
      <c r="J138" s="2"/>
      <c r="P138" s="2"/>
      <c r="Q138" s="6">
        <f t="shared" si="35"/>
        <v>0</v>
      </c>
      <c r="R138" s="6">
        <f t="shared" si="35"/>
        <v>0</v>
      </c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6"/>
        <v>0</v>
      </c>
    </row>
    <row r="139" spans="3:23" ht="12.75" customHeight="1" x14ac:dyDescent="0.2">
      <c r="C139" s="1" t="s">
        <v>11</v>
      </c>
      <c r="D139" s="1" t="s">
        <v>39</v>
      </c>
      <c r="F139" s="1" t="s">
        <v>47</v>
      </c>
      <c r="G139" s="2"/>
      <c r="H139" s="65"/>
      <c r="J139" s="2"/>
      <c r="P139" s="2"/>
      <c r="Q139" s="6">
        <f t="shared" si="35"/>
        <v>0</v>
      </c>
      <c r="R139" s="6">
        <f t="shared" si="35"/>
        <v>0</v>
      </c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6"/>
        <v>0</v>
      </c>
    </row>
    <row r="140" spans="3:23" ht="12.75" customHeight="1" x14ac:dyDescent="0.2">
      <c r="C140" s="1" t="s">
        <v>12</v>
      </c>
      <c r="D140" s="1" t="s">
        <v>39</v>
      </c>
      <c r="F140" s="1" t="s">
        <v>47</v>
      </c>
      <c r="G140" s="2"/>
      <c r="H140" s="65"/>
      <c r="J140" s="2"/>
      <c r="P140" s="2"/>
      <c r="Q140" s="6">
        <f t="shared" si="35"/>
        <v>0</v>
      </c>
      <c r="R140" s="6">
        <f t="shared" si="35"/>
        <v>0</v>
      </c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6"/>
        <v>0</v>
      </c>
    </row>
    <row r="141" spans="3:23" ht="12.75" customHeight="1" x14ac:dyDescent="0.2">
      <c r="C141" s="21" t="s">
        <v>14</v>
      </c>
      <c r="D141" s="21" t="s">
        <v>39</v>
      </c>
      <c r="E141" s="98"/>
      <c r="F141" s="99"/>
      <c r="G141" s="100"/>
      <c r="H141" s="99"/>
      <c r="I141" s="101"/>
      <c r="J141" s="100"/>
      <c r="K141" s="98"/>
      <c r="L141" s="98"/>
      <c r="M141" s="98"/>
      <c r="N141" s="98"/>
      <c r="O141" s="98"/>
      <c r="P141" s="100"/>
      <c r="Q141" s="22">
        <f>SUM(Q135:Q140)</f>
        <v>431888.5671512119</v>
      </c>
      <c r="R141" s="22">
        <f t="shared" ref="R141:V141" si="37">SUM(R135:R140)</f>
        <v>431888.5671512119</v>
      </c>
      <c r="S141" s="22">
        <f t="shared" si="37"/>
        <v>431888.5671512119</v>
      </c>
      <c r="T141" s="22">
        <f t="shared" si="37"/>
        <v>431888.5671512119</v>
      </c>
      <c r="U141" s="22">
        <f t="shared" si="37"/>
        <v>431888.5671512119</v>
      </c>
      <c r="V141" s="22">
        <f t="shared" si="37"/>
        <v>2159442.8357560597</v>
      </c>
    </row>
    <row r="142" spans="3:23" ht="12.75" customHeight="1" x14ac:dyDescent="0.2">
      <c r="G142" s="2"/>
      <c r="H142" s="65"/>
      <c r="J142" s="2"/>
      <c r="P142" s="2"/>
      <c r="Q142" s="6"/>
      <c r="R142" s="6"/>
      <c r="S142" s="6"/>
      <c r="T142" s="6"/>
      <c r="U142" s="6"/>
      <c r="V142" s="69"/>
    </row>
    <row r="143" spans="3:23" x14ac:dyDescent="0.2">
      <c r="C143" s="7" t="str">
        <f>"Total Expenditure ($ "&amp;Assumptions!$C$35&amp;")"</f>
        <v>Total Expenditure ($ June 2026)</v>
      </c>
      <c r="D143" s="7" t="s">
        <v>70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923404.25674914895</v>
      </c>
      <c r="R143" s="8">
        <f t="shared" ref="R143:U143" si="38">R134+R141</f>
        <v>987001.36536985822</v>
      </c>
      <c r="S143" s="8">
        <f t="shared" si="38"/>
        <v>923404.25674914895</v>
      </c>
      <c r="T143" s="8">
        <f t="shared" si="38"/>
        <v>923404.25674914895</v>
      </c>
      <c r="U143" s="8">
        <f t="shared" si="38"/>
        <v>955202.81105950358</v>
      </c>
      <c r="V143" s="70">
        <f t="shared" si="33"/>
        <v>4712416.9466768084</v>
      </c>
    </row>
    <row r="144" spans="3:23" x14ac:dyDescent="0.2">
      <c r="G144" s="2"/>
      <c r="J144" s="2"/>
      <c r="P144" s="2"/>
      <c r="Q144" s="45">
        <f>SUM(Q10:Q89)*business_case_dollars-Q143</f>
        <v>0</v>
      </c>
      <c r="R144" s="45">
        <f>SUM(R10:R89)*business_case_dollars-R143</f>
        <v>0</v>
      </c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SUM(Q10:U89)*business_case_dollars-V143</f>
        <v>0</v>
      </c>
      <c r="W144" s="45">
        <f>SUM(Q144:V144)</f>
        <v>0</v>
      </c>
    </row>
    <row r="145" spans="3:23" x14ac:dyDescent="0.2">
      <c r="C145" s="53" t="str">
        <f>"NPV ($ "&amp;Assumptions!$C$35&amp;")"</f>
        <v>NPV ($ June 2026)</v>
      </c>
      <c r="D145" s="54">
        <f>NPV(Real_Discount_rate,Q143:U143)</f>
        <v>4255360.6938390555</v>
      </c>
      <c r="G145" s="2"/>
      <c r="J145" s="2"/>
      <c r="P145" s="2"/>
      <c r="Q145" s="50"/>
      <c r="R145" s="50"/>
      <c r="S145" s="50"/>
      <c r="T145" s="50"/>
      <c r="U145" s="50"/>
    </row>
    <row r="148" spans="3:23" x14ac:dyDescent="0.2">
      <c r="C148" s="4" t="s">
        <v>65</v>
      </c>
      <c r="F148" s="3"/>
      <c r="G148" s="2"/>
      <c r="J148" s="2"/>
      <c r="P148" s="2"/>
      <c r="Q148" s="66" t="s">
        <v>5</v>
      </c>
      <c r="R148" s="66" t="s">
        <v>6</v>
      </c>
      <c r="S148" s="66" t="s">
        <v>7</v>
      </c>
      <c r="T148" s="66" t="s">
        <v>8</v>
      </c>
      <c r="U148" s="66" t="s">
        <v>9</v>
      </c>
      <c r="V148" s="108" t="s">
        <v>0</v>
      </c>
    </row>
    <row r="149" spans="3:23" x14ac:dyDescent="0.2">
      <c r="C149" s="24"/>
      <c r="D149" s="24" t="s">
        <v>52</v>
      </c>
      <c r="E149" s="24"/>
      <c r="F149" s="24" t="s">
        <v>50</v>
      </c>
      <c r="G149" s="2"/>
      <c r="H149" s="63"/>
      <c r="I149" s="64"/>
      <c r="J149" s="2"/>
      <c r="K149" s="24"/>
      <c r="L149" s="24"/>
      <c r="M149" s="24"/>
      <c r="N149" s="24"/>
      <c r="O149" s="24"/>
      <c r="P149" s="2"/>
      <c r="Q149" s="25">
        <f t="shared" ref="Q149:U150" si="39">Q115*business_case_dollars</f>
        <v>491515.6895979371</v>
      </c>
      <c r="R149" s="25">
        <f t="shared" si="39"/>
        <v>555112.79821864644</v>
      </c>
      <c r="S149" s="25">
        <f t="shared" si="39"/>
        <v>491515.6895979371</v>
      </c>
      <c r="T149" s="25">
        <f t="shared" si="39"/>
        <v>491515.6895979371</v>
      </c>
      <c r="U149" s="25">
        <f t="shared" si="39"/>
        <v>523314.24390829174</v>
      </c>
      <c r="V149" s="69">
        <f t="shared" ref="V149:V150" si="40">SUM(Q149:U149)</f>
        <v>2552974.1109207496</v>
      </c>
    </row>
    <row r="150" spans="3:23" x14ac:dyDescent="0.2">
      <c r="D150" s="1" t="s">
        <v>39</v>
      </c>
      <c r="F150" s="1" t="s">
        <v>50</v>
      </c>
      <c r="G150" s="2"/>
      <c r="J150" s="2"/>
      <c r="P150" s="2"/>
      <c r="Q150" s="107">
        <f t="shared" si="39"/>
        <v>431888.5671512119</v>
      </c>
      <c r="R150" s="107">
        <f t="shared" si="39"/>
        <v>431888.5671512119</v>
      </c>
      <c r="S150" s="107">
        <f t="shared" si="39"/>
        <v>431888.5671512119</v>
      </c>
      <c r="T150" s="107">
        <f t="shared" si="39"/>
        <v>431888.5671512119</v>
      </c>
      <c r="U150" s="107">
        <f t="shared" si="39"/>
        <v>431888.5671512119</v>
      </c>
      <c r="V150" s="69">
        <f t="shared" si="40"/>
        <v>2159442.8357560597</v>
      </c>
    </row>
    <row r="151" spans="3:23" x14ac:dyDescent="0.2">
      <c r="C151" s="21" t="s">
        <v>67</v>
      </c>
      <c r="D151" s="21"/>
      <c r="E151" s="98"/>
      <c r="F151" s="99"/>
      <c r="G151" s="2"/>
      <c r="H151" s="99"/>
      <c r="I151" s="101"/>
      <c r="J151" s="100"/>
      <c r="K151" s="98"/>
      <c r="L151" s="98"/>
      <c r="M151" s="98"/>
      <c r="N151" s="98"/>
      <c r="O151" s="98"/>
      <c r="P151" s="2"/>
      <c r="Q151" s="22">
        <f>SUM(Q149:Q150)</f>
        <v>923404.25674914895</v>
      </c>
      <c r="R151" s="22">
        <f t="shared" ref="R151:V151" si="41">SUM(R149:R150)</f>
        <v>987001.36536985834</v>
      </c>
      <c r="S151" s="22">
        <f t="shared" si="41"/>
        <v>923404.25674914895</v>
      </c>
      <c r="T151" s="22">
        <f t="shared" si="41"/>
        <v>923404.25674914895</v>
      </c>
      <c r="U151" s="22">
        <f t="shared" si="41"/>
        <v>955202.81105950358</v>
      </c>
      <c r="V151" s="22">
        <f t="shared" si="41"/>
        <v>4712416.9466768093</v>
      </c>
    </row>
    <row r="152" spans="3:23" x14ac:dyDescent="0.2">
      <c r="C152" s="4"/>
      <c r="D152" s="1" t="s">
        <v>52</v>
      </c>
      <c r="F152" s="1" t="s">
        <v>47</v>
      </c>
      <c r="G152" s="2"/>
      <c r="H152" s="65"/>
      <c r="J152" s="2"/>
      <c r="P152" s="2"/>
      <c r="Q152" s="6">
        <f t="shared" ref="Q152:U153" si="42">Q118*business_case_dollars</f>
        <v>0</v>
      </c>
      <c r="R152" s="6">
        <f t="shared" si="42"/>
        <v>0</v>
      </c>
      <c r="S152" s="6">
        <f t="shared" si="42"/>
        <v>0</v>
      </c>
      <c r="T152" s="6">
        <f t="shared" si="42"/>
        <v>0</v>
      </c>
      <c r="U152" s="6">
        <f t="shared" si="42"/>
        <v>0</v>
      </c>
      <c r="V152" s="69">
        <f t="shared" ref="V152:V153" si="43">SUM(Q152:U152)</f>
        <v>0</v>
      </c>
    </row>
    <row r="153" spans="3:23" x14ac:dyDescent="0.2">
      <c r="C153" s="4"/>
      <c r="D153" s="1" t="s">
        <v>39</v>
      </c>
      <c r="F153" s="1" t="s">
        <v>47</v>
      </c>
      <c r="G153" s="2"/>
      <c r="H153" s="65"/>
      <c r="J153" s="2"/>
      <c r="P153" s="2"/>
      <c r="Q153" s="6">
        <f t="shared" si="42"/>
        <v>0</v>
      </c>
      <c r="R153" s="6">
        <f t="shared" si="42"/>
        <v>0</v>
      </c>
      <c r="S153" s="6">
        <f t="shared" si="42"/>
        <v>0</v>
      </c>
      <c r="T153" s="6">
        <f t="shared" si="42"/>
        <v>0</v>
      </c>
      <c r="U153" s="6">
        <f t="shared" si="42"/>
        <v>0</v>
      </c>
      <c r="V153" s="69">
        <f t="shared" si="43"/>
        <v>0</v>
      </c>
    </row>
    <row r="154" spans="3:23" x14ac:dyDescent="0.2">
      <c r="C154" s="21" t="s">
        <v>68</v>
      </c>
      <c r="D154" s="21"/>
      <c r="E154" s="98"/>
      <c r="F154" s="99"/>
      <c r="G154" s="2"/>
      <c r="H154" s="99"/>
      <c r="I154" s="101"/>
      <c r="J154" s="100"/>
      <c r="K154" s="98"/>
      <c r="L154" s="98"/>
      <c r="M154" s="98"/>
      <c r="N154" s="98"/>
      <c r="O154" s="98"/>
      <c r="P154" s="2"/>
      <c r="Q154" s="22">
        <f>SUM(Q152:Q153)</f>
        <v>0</v>
      </c>
      <c r="R154" s="22">
        <f t="shared" ref="R154:V154" si="44">SUM(R152:R153)</f>
        <v>0</v>
      </c>
      <c r="S154" s="22">
        <f t="shared" si="44"/>
        <v>0</v>
      </c>
      <c r="T154" s="22">
        <f t="shared" si="44"/>
        <v>0</v>
      </c>
      <c r="U154" s="22">
        <f t="shared" si="44"/>
        <v>0</v>
      </c>
      <c r="V154" s="22">
        <f t="shared" si="44"/>
        <v>0</v>
      </c>
    </row>
    <row r="155" spans="3:23" x14ac:dyDescent="0.2">
      <c r="C155" s="4"/>
      <c r="D155" s="4"/>
      <c r="F155" s="65"/>
      <c r="G155" s="2"/>
      <c r="H155" s="65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923404.25674914895</v>
      </c>
      <c r="R156" s="8">
        <f t="shared" ref="R156:U156" si="45">R151+R154</f>
        <v>987001.36536985834</v>
      </c>
      <c r="S156" s="8">
        <f t="shared" si="45"/>
        <v>923404.25674914895</v>
      </c>
      <c r="T156" s="8">
        <f t="shared" si="45"/>
        <v>923404.25674914895</v>
      </c>
      <c r="U156" s="8">
        <f t="shared" si="45"/>
        <v>955202.81105950358</v>
      </c>
      <c r="V156" s="70">
        <f t="shared" ref="V156" si="46">SUM(Q156:U156)</f>
        <v>4712416.9466768084</v>
      </c>
    </row>
    <row r="157" spans="3:23" x14ac:dyDescent="0.2">
      <c r="C157" s="44" t="s">
        <v>66</v>
      </c>
      <c r="D157" s="44"/>
      <c r="E157" s="44"/>
      <c r="F157" s="44"/>
      <c r="G157" s="2"/>
      <c r="H157" s="44"/>
      <c r="I157" s="44"/>
      <c r="J157" s="2"/>
      <c r="K157" s="44"/>
      <c r="L157" s="44"/>
      <c r="M157" s="44"/>
      <c r="N157" s="44"/>
      <c r="O157" s="44"/>
      <c r="P157" s="2"/>
      <c r="Q157" s="45">
        <f>Q156-SUM(Q$10:Q$89)*business_case_dollars</f>
        <v>0</v>
      </c>
      <c r="R157" s="45">
        <f>R156-SUM(R$10:R$89)*business_case_dollars</f>
        <v>0</v>
      </c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V156-SUM(Q$10:U$89)*business_case_dollars</f>
        <v>0</v>
      </c>
      <c r="W157" s="45">
        <f>SUM(Q157:V157)</f>
        <v>0</v>
      </c>
    </row>
  </sheetData>
  <conditionalFormatting sqref="H10:H89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09:V109">
    <cfRule type="expression" dxfId="18" priority="7">
      <formula>ABS(Q109)&gt;0.001</formula>
    </cfRule>
  </conditionalFormatting>
  <conditionalFormatting sqref="Q123:V126">
    <cfRule type="expression" dxfId="17" priority="4">
      <formula>ABS(Q123)&gt;0.001</formula>
    </cfRule>
  </conditionalFormatting>
  <conditionalFormatting sqref="Q144:V144">
    <cfRule type="expression" dxfId="16" priority="8">
      <formula>ABS(Q144)&gt;0.001</formula>
    </cfRule>
  </conditionalFormatting>
  <conditionalFormatting sqref="Q157:V157">
    <cfRule type="expression" dxfId="15" priority="1">
      <formula>ABS(Q157)&gt;0.001</formula>
    </cfRule>
  </conditionalFormatting>
  <conditionalFormatting sqref="W109">
    <cfRule type="expression" dxfId="14" priority="17">
      <formula>ABS(W109)&gt;0.001</formula>
    </cfRule>
  </conditionalFormatting>
  <conditionalFormatting sqref="W123:W126">
    <cfRule type="expression" dxfId="13" priority="5">
      <formula>ABS(W123)&gt;0.001</formula>
    </cfRule>
  </conditionalFormatting>
  <conditionalFormatting sqref="W144">
    <cfRule type="expression" dxfId="12" priority="9">
      <formula>ABS(W144)&gt;0.001</formula>
    </cfRule>
  </conditionalFormatting>
  <conditionalFormatting sqref="W157">
    <cfRule type="expression" dxfId="11" priority="2">
      <formula>ABS(W157)&gt;0.001</formula>
    </cfRule>
  </conditionalFormatting>
  <dataValidations disablePrompts="1" count="3">
    <dataValidation type="list" allowBlank="1" showInputMessage="1" showErrorMessage="1" sqref="F10:F34 F36:F89" xr:uid="{62F3F087-87F3-4E5A-B0D6-C76D92ABBAEF}">
      <formula1>"Recurrent, Non recurrent"</formula1>
    </dataValidation>
    <dataValidation type="list" allowBlank="1" showInputMessage="1" showErrorMessage="1" sqref="D10:D34 D36:D89" xr:uid="{2827424A-175C-47A9-8376-819542451550}">
      <formula1>"Capex, Opex"</formula1>
    </dataValidation>
    <dataValidation type="list" allowBlank="1" showInputMessage="1" showErrorMessage="1" sqref="E10:E34 E36:E89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B157"/>
  <sheetViews>
    <sheetView showGridLines="0" zoomScale="80" zoomScaleNormal="80" workbookViewId="0">
      <pane ySplit="9" topLeftCell="A10" activePane="bottomLeft" state="frozen"/>
      <selection activeCell="F33" sqref="F33"/>
      <selection pane="bottomLeft" activeCell="W167" sqref="W167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7" width="11.140625" style="1" customWidth="1"/>
    <col min="8" max="8" width="14.140625" style="1" customWidth="1"/>
    <col min="9" max="9" width="2.85546875" style="1" customWidth="1"/>
    <col min="10" max="10" width="12.140625" style="1" customWidth="1"/>
    <col min="11" max="11" width="12.7109375" style="9" customWidth="1"/>
    <col min="12" max="12" width="2.85546875" style="1" customWidth="1"/>
    <col min="13" max="17" width="12.140625" style="1" customWidth="1"/>
    <col min="18" max="18" width="2.85546875" style="1" customWidth="1"/>
    <col min="19" max="23" width="12.140625" style="1" customWidth="1"/>
    <col min="24" max="24" width="13" style="1" customWidth="1"/>
    <col min="25" max="16384" width="9.140625" style="1"/>
  </cols>
  <sheetData>
    <row r="1" spans="1:28" ht="21" x14ac:dyDescent="0.35">
      <c r="A1" s="59" t="str">
        <f>Project_name</f>
        <v>Facilities Security</v>
      </c>
      <c r="B1" s="14"/>
      <c r="C1" s="11"/>
      <c r="D1" s="11"/>
      <c r="E1" s="11"/>
      <c r="F1" s="11"/>
      <c r="G1" s="11"/>
      <c r="H1" s="11"/>
      <c r="I1" s="11"/>
      <c r="J1" s="11"/>
      <c r="K1" s="12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8" ht="15.75" x14ac:dyDescent="0.25">
      <c r="A2" s="56" t="str">
        <f>Business</f>
        <v>CP</v>
      </c>
      <c r="B2" s="13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8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30"/>
      <c r="M3" s="30"/>
      <c r="N3" s="30"/>
      <c r="O3" s="30"/>
      <c r="P3" s="30"/>
      <c r="Q3" s="30"/>
      <c r="R3" s="30"/>
      <c r="S3" s="13"/>
      <c r="T3" s="11"/>
      <c r="U3" s="11"/>
      <c r="V3" s="11"/>
      <c r="W3" s="11"/>
      <c r="Y3" s="47" t="b">
        <f>SUM(Y7:Y90)=0</f>
        <v>1</v>
      </c>
    </row>
    <row r="4" spans="1:28" ht="12.75" customHeight="1" x14ac:dyDescent="0.25">
      <c r="B4" s="15"/>
      <c r="C4" s="16"/>
      <c r="D4" s="16"/>
      <c r="E4" s="16"/>
      <c r="F4" s="16"/>
      <c r="G4" s="16"/>
      <c r="H4" s="16"/>
      <c r="I4" s="16"/>
      <c r="J4" s="16"/>
      <c r="K4" s="17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8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8" ht="12.75" customHeight="1" x14ac:dyDescent="0.2">
      <c r="A6" s="4"/>
      <c r="I6" s="16"/>
    </row>
    <row r="7" spans="1:28" ht="12.75" customHeight="1" x14ac:dyDescent="0.2">
      <c r="A7" s="4"/>
      <c r="C7" s="48" t="s">
        <v>40</v>
      </c>
      <c r="D7" s="62" t="s">
        <v>41</v>
      </c>
      <c r="E7" s="62" t="s">
        <v>42</v>
      </c>
      <c r="F7" s="116" t="s">
        <v>87</v>
      </c>
      <c r="G7" s="116" t="s">
        <v>88</v>
      </c>
      <c r="H7" s="106" t="s">
        <v>43</v>
      </c>
      <c r="I7" s="16"/>
      <c r="J7" s="19" t="s">
        <v>10</v>
      </c>
      <c r="K7" s="19" t="s">
        <v>44</v>
      </c>
      <c r="M7" s="19" t="s">
        <v>45</v>
      </c>
      <c r="N7" s="20"/>
      <c r="O7" s="20"/>
      <c r="P7" s="20"/>
      <c r="Q7" s="20"/>
      <c r="S7" s="19" t="s">
        <v>46</v>
      </c>
      <c r="T7" s="20"/>
      <c r="U7" s="20"/>
      <c r="V7" s="20"/>
      <c r="W7" s="20"/>
    </row>
    <row r="8" spans="1:28" ht="12.75" customHeight="1" x14ac:dyDescent="0.2">
      <c r="A8" s="4"/>
      <c r="B8" s="4"/>
      <c r="C8" s="96"/>
      <c r="D8" s="96" t="s">
        <v>39</v>
      </c>
      <c r="E8" s="96"/>
      <c r="F8" s="105" t="s">
        <v>89</v>
      </c>
      <c r="G8" s="105" t="s">
        <v>89</v>
      </c>
      <c r="H8" s="96" t="s">
        <v>47</v>
      </c>
      <c r="I8" s="16"/>
      <c r="J8" s="105" t="s">
        <v>48</v>
      </c>
      <c r="K8" s="96"/>
      <c r="M8" s="49" t="s">
        <v>5</v>
      </c>
      <c r="N8" s="49" t="s">
        <v>6</v>
      </c>
      <c r="O8" s="49" t="s">
        <v>7</v>
      </c>
      <c r="P8" s="49" t="s">
        <v>8</v>
      </c>
      <c r="Q8" s="49" t="s">
        <v>9</v>
      </c>
      <c r="S8" s="49" t="s">
        <v>5</v>
      </c>
      <c r="T8" s="49" t="s">
        <v>6</v>
      </c>
      <c r="U8" s="49" t="s">
        <v>7</v>
      </c>
      <c r="V8" s="49" t="s">
        <v>8</v>
      </c>
      <c r="W8" s="49" t="s">
        <v>9</v>
      </c>
    </row>
    <row r="9" spans="1:28" ht="12.75" customHeight="1" x14ac:dyDescent="0.2">
      <c r="F9" s="9"/>
      <c r="G9" s="9"/>
      <c r="I9" s="16"/>
    </row>
    <row r="10" spans="1:28" ht="12.75" customHeight="1" x14ac:dyDescent="0.2">
      <c r="A10" s="4"/>
      <c r="C10" s="78"/>
      <c r="D10" s="79"/>
      <c r="E10" s="79"/>
      <c r="F10" s="142"/>
      <c r="G10" s="142"/>
      <c r="H10" s="77"/>
      <c r="I10" s="2"/>
      <c r="J10" s="61">
        <f>IF($E10="Labour",Assumptions!$B$14,)</f>
        <v>0</v>
      </c>
      <c r="K10" s="9" t="str">
        <f>IF($E10="Labour","Hours","$")</f>
        <v>$</v>
      </c>
      <c r="L10" s="2"/>
      <c r="M10" s="80"/>
      <c r="N10" s="80"/>
      <c r="O10" s="80"/>
      <c r="P10" s="80"/>
      <c r="Q10" s="80"/>
      <c r="R10" s="2"/>
      <c r="S10" s="5">
        <f t="shared" ref="S10:S41" si="0">IF($E10="Labour",$J10*M10,M10)*$G10</f>
        <v>0</v>
      </c>
      <c r="T10" s="5">
        <f t="shared" ref="T10:T41" si="1">IF($E10="Labour",$J10*N10,N10)*$G10</f>
        <v>0</v>
      </c>
      <c r="U10" s="5">
        <f t="shared" ref="U10:U41" si="2">IF($E10="Labour",$J10*O10,O10)*$G10</f>
        <v>0</v>
      </c>
      <c r="V10" s="5">
        <f t="shared" ref="V10:V41" si="3">IF($E10="Labour",$J10*P10,P10)*$G10</f>
        <v>0</v>
      </c>
      <c r="W10" s="5">
        <f t="shared" ref="W10:W41" si="4">IF($E10="Labour",$J10*Q10,Q10)*$G10</f>
        <v>0</v>
      </c>
    </row>
    <row r="11" spans="1:28" ht="12.75" customHeight="1" x14ac:dyDescent="0.2">
      <c r="A11" s="4"/>
      <c r="C11" s="78" t="s">
        <v>51</v>
      </c>
      <c r="D11" s="79" t="s">
        <v>52</v>
      </c>
      <c r="E11" s="79" t="s">
        <v>10</v>
      </c>
      <c r="F11" s="117">
        <v>0</v>
      </c>
      <c r="G11" s="117">
        <v>1</v>
      </c>
      <c r="H11" s="77" t="s">
        <v>50</v>
      </c>
      <c r="I11" s="2"/>
      <c r="J11" s="61">
        <f>IF($E11="Labour",Assumptions!$B$14,)</f>
        <v>145.77740895836223</v>
      </c>
      <c r="K11" s="9" t="str">
        <f t="shared" ref="K11:K89" si="5">IF($E11="Labour","Hours","$")</f>
        <v>Hours</v>
      </c>
      <c r="L11" s="2"/>
      <c r="M11" s="80">
        <f>46918/J11</f>
        <v>321.84685086151438</v>
      </c>
      <c r="N11" s="80">
        <f>46918/J11</f>
        <v>321.84685086151438</v>
      </c>
      <c r="O11" s="80">
        <f>46918/J11</f>
        <v>321.84685086151438</v>
      </c>
      <c r="P11" s="80">
        <f>46918/J11</f>
        <v>321.84685086151438</v>
      </c>
      <c r="Q11" s="80">
        <f>46918/J11</f>
        <v>321.84685086151438</v>
      </c>
      <c r="R11" s="2"/>
      <c r="S11" s="5">
        <f t="shared" si="0"/>
        <v>46918</v>
      </c>
      <c r="T11" s="5">
        <f t="shared" si="1"/>
        <v>46918</v>
      </c>
      <c r="U11" s="5">
        <f t="shared" si="2"/>
        <v>46918</v>
      </c>
      <c r="V11" s="5">
        <f t="shared" si="3"/>
        <v>46918</v>
      </c>
      <c r="W11" s="5">
        <f t="shared" si="4"/>
        <v>46918</v>
      </c>
    </row>
    <row r="12" spans="1:28" ht="12.75" customHeight="1" x14ac:dyDescent="0.2">
      <c r="A12" s="4"/>
      <c r="C12" s="78" t="s">
        <v>90</v>
      </c>
      <c r="D12" s="79" t="s">
        <v>52</v>
      </c>
      <c r="E12" s="79" t="s">
        <v>11</v>
      </c>
      <c r="F12" s="117">
        <v>0.6</v>
      </c>
      <c r="G12" s="117">
        <v>0.4</v>
      </c>
      <c r="H12" s="77" t="s">
        <v>50</v>
      </c>
      <c r="I12" s="2"/>
      <c r="J12" s="61">
        <f>IF($E12="Labour",Assumptions!$B$14,)</f>
        <v>0</v>
      </c>
      <c r="K12" s="9" t="str">
        <f t="shared" si="5"/>
        <v>$</v>
      </c>
      <c r="L12" s="2"/>
      <c r="M12" s="80">
        <v>116480</v>
      </c>
      <c r="N12" s="80">
        <v>116480</v>
      </c>
      <c r="O12" s="80">
        <v>116480</v>
      </c>
      <c r="P12" s="80">
        <v>116480</v>
      </c>
      <c r="Q12" s="80">
        <v>116480</v>
      </c>
      <c r="R12" s="2"/>
      <c r="S12" s="5">
        <f t="shared" si="0"/>
        <v>46592</v>
      </c>
      <c r="T12" s="5">
        <f t="shared" si="1"/>
        <v>46592</v>
      </c>
      <c r="U12" s="5">
        <f t="shared" si="2"/>
        <v>46592</v>
      </c>
      <c r="V12" s="5">
        <f t="shared" si="3"/>
        <v>46592</v>
      </c>
      <c r="W12" s="5">
        <f t="shared" si="4"/>
        <v>46592</v>
      </c>
    </row>
    <row r="13" spans="1:28" ht="12.75" customHeight="1" x14ac:dyDescent="0.25">
      <c r="A13" s="4"/>
      <c r="C13" s="78" t="s">
        <v>91</v>
      </c>
      <c r="D13" s="79" t="s">
        <v>52</v>
      </c>
      <c r="E13" s="79" t="s">
        <v>10</v>
      </c>
      <c r="F13" s="117">
        <v>0.6</v>
      </c>
      <c r="G13" s="117">
        <v>0.4</v>
      </c>
      <c r="H13" s="77" t="s">
        <v>50</v>
      </c>
      <c r="I13" s="2"/>
      <c r="J13" s="61">
        <f>IF($E13="Labour",Assumptions!$B$14,)</f>
        <v>145.77740895836223</v>
      </c>
      <c r="K13" s="9" t="str">
        <f t="shared" si="5"/>
        <v>Hours</v>
      </c>
      <c r="L13" s="2"/>
      <c r="M13" s="80">
        <f>30918/J13</f>
        <v>212.09047561567633</v>
      </c>
      <c r="N13" s="80">
        <f>30918/J13</f>
        <v>212.09047561567633</v>
      </c>
      <c r="O13" s="80">
        <f>30918/J13</f>
        <v>212.09047561567633</v>
      </c>
      <c r="P13" s="80">
        <f>30918/J13</f>
        <v>212.09047561567633</v>
      </c>
      <c r="Q13" s="80">
        <f>30918/J13</f>
        <v>212.09047561567633</v>
      </c>
      <c r="R13" s="2"/>
      <c r="S13" s="5">
        <f t="shared" si="0"/>
        <v>12367.2</v>
      </c>
      <c r="T13" s="5">
        <f t="shared" si="1"/>
        <v>12367.2</v>
      </c>
      <c r="U13" s="5">
        <f t="shared" si="2"/>
        <v>12367.2</v>
      </c>
      <c r="V13" s="5">
        <f t="shared" si="3"/>
        <v>12367.2</v>
      </c>
      <c r="W13" s="5">
        <f t="shared" si="4"/>
        <v>12367.2</v>
      </c>
      <c r="AB13"/>
    </row>
    <row r="14" spans="1:28" ht="12.75" customHeight="1" x14ac:dyDescent="0.25">
      <c r="A14" s="4"/>
      <c r="C14" s="78" t="s">
        <v>73</v>
      </c>
      <c r="D14" s="79" t="s">
        <v>52</v>
      </c>
      <c r="E14" s="79" t="s">
        <v>11</v>
      </c>
      <c r="F14" s="117">
        <v>0.7</v>
      </c>
      <c r="G14" s="117">
        <v>0.3</v>
      </c>
      <c r="H14" s="77" t="s">
        <v>50</v>
      </c>
      <c r="I14" s="2"/>
      <c r="J14" s="61">
        <f>IF($E14="Labour",Assumptions!$B$14,)</f>
        <v>0</v>
      </c>
      <c r="K14" s="9" t="str">
        <f t="shared" si="5"/>
        <v>$</v>
      </c>
      <c r="L14" s="2"/>
      <c r="M14" s="80">
        <v>75000</v>
      </c>
      <c r="N14" s="80">
        <v>75000</v>
      </c>
      <c r="O14" s="80">
        <v>75000</v>
      </c>
      <c r="P14" s="80">
        <v>75000</v>
      </c>
      <c r="Q14" s="80">
        <v>75000</v>
      </c>
      <c r="R14" s="2"/>
      <c r="S14" s="5">
        <f t="shared" si="0"/>
        <v>22500</v>
      </c>
      <c r="T14" s="5">
        <f t="shared" si="1"/>
        <v>22500</v>
      </c>
      <c r="U14" s="5">
        <f t="shared" si="2"/>
        <v>22500</v>
      </c>
      <c r="V14" s="5">
        <f t="shared" si="3"/>
        <v>22500</v>
      </c>
      <c r="W14" s="5">
        <f t="shared" si="4"/>
        <v>22500</v>
      </c>
      <c r="AB14"/>
    </row>
    <row r="15" spans="1:28" ht="12.75" customHeight="1" x14ac:dyDescent="0.25">
      <c r="A15" s="4"/>
      <c r="C15" s="78" t="s">
        <v>92</v>
      </c>
      <c r="D15" s="79" t="s">
        <v>52</v>
      </c>
      <c r="E15" s="79" t="s">
        <v>11</v>
      </c>
      <c r="F15" s="117">
        <v>0.6</v>
      </c>
      <c r="G15" s="117">
        <v>0.4</v>
      </c>
      <c r="H15" s="77" t="s">
        <v>50</v>
      </c>
      <c r="I15" s="2"/>
      <c r="J15" s="61">
        <f>IF($E15="Labour",Assumptions!$B$14,)</f>
        <v>0</v>
      </c>
      <c r="K15" s="9" t="str">
        <f t="shared" si="5"/>
        <v>$</v>
      </c>
      <c r="L15" s="2"/>
      <c r="M15" s="80">
        <v>234000</v>
      </c>
      <c r="N15" s="80">
        <v>234000</v>
      </c>
      <c r="O15" s="80">
        <v>234000</v>
      </c>
      <c r="P15" s="80">
        <v>234000</v>
      </c>
      <c r="Q15" s="80">
        <v>234000</v>
      </c>
      <c r="R15" s="2"/>
      <c r="S15" s="5">
        <f t="shared" si="0"/>
        <v>93600</v>
      </c>
      <c r="T15" s="5">
        <f t="shared" si="1"/>
        <v>93600</v>
      </c>
      <c r="U15" s="5">
        <f t="shared" si="2"/>
        <v>93600</v>
      </c>
      <c r="V15" s="5">
        <f t="shared" si="3"/>
        <v>93600</v>
      </c>
      <c r="W15" s="5">
        <f t="shared" si="4"/>
        <v>93600</v>
      </c>
      <c r="AB15"/>
    </row>
    <row r="16" spans="1:28" ht="12.75" customHeight="1" x14ac:dyDescent="0.25">
      <c r="A16" s="4"/>
      <c r="C16" s="78" t="s">
        <v>93</v>
      </c>
      <c r="D16" s="79" t="s">
        <v>52</v>
      </c>
      <c r="E16" s="79" t="s">
        <v>10</v>
      </c>
      <c r="F16" s="117">
        <v>0.6</v>
      </c>
      <c r="G16" s="117">
        <v>0.4</v>
      </c>
      <c r="H16" s="77" t="s">
        <v>50</v>
      </c>
      <c r="I16" s="2"/>
      <c r="J16" s="61">
        <f>IF($E16="Labour",Assumptions!$B$14,)</f>
        <v>145.77740895836223</v>
      </c>
      <c r="K16" s="9" t="str">
        <f t="shared" si="5"/>
        <v>Hours</v>
      </c>
      <c r="L16" s="2"/>
      <c r="M16" s="80">
        <f>144000/J16</f>
        <v>987.80737721254252</v>
      </c>
      <c r="N16" s="80">
        <f>144000/J16</f>
        <v>987.80737721254252</v>
      </c>
      <c r="O16" s="80">
        <f>144000/J16</f>
        <v>987.80737721254252</v>
      </c>
      <c r="P16" s="80">
        <f>144000/J16</f>
        <v>987.80737721254252</v>
      </c>
      <c r="Q16" s="80">
        <f>144000/J16</f>
        <v>987.80737721254252</v>
      </c>
      <c r="R16" s="2"/>
      <c r="S16" s="5">
        <f t="shared" si="0"/>
        <v>57600</v>
      </c>
      <c r="T16" s="5">
        <f t="shared" si="1"/>
        <v>57600</v>
      </c>
      <c r="U16" s="5">
        <f t="shared" si="2"/>
        <v>57600</v>
      </c>
      <c r="V16" s="5">
        <f t="shared" si="3"/>
        <v>57600</v>
      </c>
      <c r="W16" s="5">
        <f t="shared" si="4"/>
        <v>57600</v>
      </c>
      <c r="AB16"/>
    </row>
    <row r="17" spans="1:28" ht="12.75" customHeight="1" x14ac:dyDescent="0.25">
      <c r="A17" s="4"/>
      <c r="C17" s="78" t="s">
        <v>110</v>
      </c>
      <c r="D17" s="79" t="s">
        <v>52</v>
      </c>
      <c r="E17" s="79" t="s">
        <v>11</v>
      </c>
      <c r="F17" s="117">
        <v>0.6</v>
      </c>
      <c r="G17" s="117">
        <v>0.4</v>
      </c>
      <c r="H17" s="77" t="s">
        <v>50</v>
      </c>
      <c r="I17" s="2"/>
      <c r="J17" s="61">
        <f>IF($E17="Labour",Assumptions!$B$14,)</f>
        <v>0</v>
      </c>
      <c r="K17" s="9" t="str">
        <f t="shared" si="5"/>
        <v>$</v>
      </c>
      <c r="L17" s="2"/>
      <c r="M17" s="80">
        <v>67200</v>
      </c>
      <c r="N17" s="80">
        <v>67200</v>
      </c>
      <c r="O17" s="80">
        <v>67200</v>
      </c>
      <c r="P17" s="80">
        <v>67200</v>
      </c>
      <c r="Q17" s="80">
        <v>67200</v>
      </c>
      <c r="R17" s="2"/>
      <c r="S17" s="5">
        <f t="shared" si="0"/>
        <v>26880</v>
      </c>
      <c r="T17" s="5">
        <f t="shared" si="1"/>
        <v>26880</v>
      </c>
      <c r="U17" s="5">
        <f t="shared" si="2"/>
        <v>26880</v>
      </c>
      <c r="V17" s="5">
        <f t="shared" si="3"/>
        <v>26880</v>
      </c>
      <c r="W17" s="5">
        <f t="shared" si="4"/>
        <v>26880</v>
      </c>
      <c r="AB17"/>
    </row>
    <row r="18" spans="1:28" ht="12.75" customHeight="1" x14ac:dyDescent="0.25">
      <c r="A18" s="4"/>
      <c r="C18" s="78" t="s">
        <v>94</v>
      </c>
      <c r="D18" s="79" t="s">
        <v>52</v>
      </c>
      <c r="E18" s="79" t="s">
        <v>11</v>
      </c>
      <c r="F18" s="117">
        <v>0.6</v>
      </c>
      <c r="G18" s="117">
        <v>0.4</v>
      </c>
      <c r="H18" s="77" t="s">
        <v>50</v>
      </c>
      <c r="I18" s="2"/>
      <c r="J18" s="61">
        <f>IF($E18="Labour",Assumptions!$B$14,)</f>
        <v>0</v>
      </c>
      <c r="K18" s="9" t="str">
        <f t="shared" si="5"/>
        <v>$</v>
      </c>
      <c r="L18" s="2"/>
      <c r="M18" s="80">
        <v>108000</v>
      </c>
      <c r="N18" s="80">
        <v>108000</v>
      </c>
      <c r="O18" s="80">
        <v>108000</v>
      </c>
      <c r="P18" s="80">
        <v>108000</v>
      </c>
      <c r="Q18" s="80">
        <v>108000</v>
      </c>
      <c r="R18" s="2"/>
      <c r="S18" s="5">
        <f t="shared" si="0"/>
        <v>43200</v>
      </c>
      <c r="T18" s="5">
        <f t="shared" si="1"/>
        <v>43200</v>
      </c>
      <c r="U18" s="5">
        <f t="shared" si="2"/>
        <v>43200</v>
      </c>
      <c r="V18" s="5">
        <f t="shared" si="3"/>
        <v>43200</v>
      </c>
      <c r="W18" s="5">
        <f t="shared" si="4"/>
        <v>43200</v>
      </c>
      <c r="AB18"/>
    </row>
    <row r="19" spans="1:28" ht="12.75" customHeight="1" x14ac:dyDescent="0.25">
      <c r="A19" s="4"/>
      <c r="C19" s="78" t="s">
        <v>77</v>
      </c>
      <c r="D19" s="79" t="s">
        <v>52</v>
      </c>
      <c r="E19" s="79" t="s">
        <v>11</v>
      </c>
      <c r="F19" s="117">
        <v>0.6</v>
      </c>
      <c r="G19" s="117">
        <v>0.4</v>
      </c>
      <c r="H19" s="77" t="s">
        <v>50</v>
      </c>
      <c r="I19" s="2"/>
      <c r="J19" s="61">
        <f>IF($E19="Labour",Assumptions!$B$14,)</f>
        <v>0</v>
      </c>
      <c r="K19" s="9" t="str">
        <f t="shared" si="5"/>
        <v>$</v>
      </c>
      <c r="L19" s="2"/>
      <c r="M19" s="80">
        <v>80000</v>
      </c>
      <c r="N19" s="80">
        <v>80000</v>
      </c>
      <c r="O19" s="80">
        <v>80000</v>
      </c>
      <c r="P19" s="80">
        <v>80000</v>
      </c>
      <c r="Q19" s="80">
        <v>80000</v>
      </c>
      <c r="R19" s="2"/>
      <c r="S19" s="5">
        <f t="shared" si="0"/>
        <v>32000</v>
      </c>
      <c r="T19" s="5">
        <f t="shared" si="1"/>
        <v>32000</v>
      </c>
      <c r="U19" s="5">
        <f t="shared" si="2"/>
        <v>32000</v>
      </c>
      <c r="V19" s="5">
        <f t="shared" si="3"/>
        <v>32000</v>
      </c>
      <c r="W19" s="5">
        <f t="shared" si="4"/>
        <v>32000</v>
      </c>
      <c r="AB19"/>
    </row>
    <row r="20" spans="1:28" ht="12.75" customHeight="1" x14ac:dyDescent="0.25">
      <c r="A20" s="4"/>
      <c r="C20" s="78"/>
      <c r="D20" s="79"/>
      <c r="E20" s="79"/>
      <c r="F20" s="142"/>
      <c r="G20" s="142"/>
      <c r="H20" s="77"/>
      <c r="I20" s="2"/>
      <c r="J20" s="61">
        <f>IF($E20="Labour",Assumptions!$B$14,)</f>
        <v>0</v>
      </c>
      <c r="K20" s="9" t="str">
        <f t="shared" si="5"/>
        <v>$</v>
      </c>
      <c r="L20" s="2"/>
      <c r="M20" s="80"/>
      <c r="N20" s="80"/>
      <c r="O20" s="80"/>
      <c r="P20" s="80"/>
      <c r="Q20" s="80"/>
      <c r="R20" s="2"/>
      <c r="S20" s="5">
        <f t="shared" si="0"/>
        <v>0</v>
      </c>
      <c r="T20" s="5">
        <f t="shared" si="1"/>
        <v>0</v>
      </c>
      <c r="U20" s="5">
        <f t="shared" si="2"/>
        <v>0</v>
      </c>
      <c r="V20" s="5">
        <f t="shared" si="3"/>
        <v>0</v>
      </c>
      <c r="W20" s="5">
        <f t="shared" si="4"/>
        <v>0</v>
      </c>
      <c r="AB20"/>
    </row>
    <row r="21" spans="1:28" ht="12.75" customHeight="1" x14ac:dyDescent="0.25">
      <c r="A21" s="4"/>
      <c r="C21" s="78"/>
      <c r="D21" s="79"/>
      <c r="E21" s="79"/>
      <c r="F21" s="142"/>
      <c r="G21" s="142"/>
      <c r="H21" s="77"/>
      <c r="I21" s="2"/>
      <c r="J21" s="61">
        <f>IF($E21="Labour",Assumptions!$B$14,)</f>
        <v>0</v>
      </c>
      <c r="K21" s="9" t="str">
        <f t="shared" si="5"/>
        <v>$</v>
      </c>
      <c r="L21" s="2"/>
      <c r="M21" s="80"/>
      <c r="N21" s="80"/>
      <c r="O21" s="80"/>
      <c r="P21" s="80"/>
      <c r="Q21" s="80"/>
      <c r="R21" s="2"/>
      <c r="S21" s="5">
        <f t="shared" si="0"/>
        <v>0</v>
      </c>
      <c r="T21" s="5">
        <f t="shared" si="1"/>
        <v>0</v>
      </c>
      <c r="U21" s="5">
        <f t="shared" si="2"/>
        <v>0</v>
      </c>
      <c r="V21" s="5">
        <f t="shared" si="3"/>
        <v>0</v>
      </c>
      <c r="W21" s="5">
        <f t="shared" si="4"/>
        <v>0</v>
      </c>
      <c r="AB21"/>
    </row>
    <row r="22" spans="1:28" ht="12.75" customHeight="1" x14ac:dyDescent="0.25">
      <c r="A22" s="4"/>
      <c r="C22" s="78" t="s">
        <v>95</v>
      </c>
      <c r="D22" s="79" t="s">
        <v>52</v>
      </c>
      <c r="E22" s="79" t="s">
        <v>11</v>
      </c>
      <c r="F22" s="117">
        <v>0.7</v>
      </c>
      <c r="G22" s="117">
        <v>0.3</v>
      </c>
      <c r="H22" s="77" t="s">
        <v>50</v>
      </c>
      <c r="I22" s="2"/>
      <c r="J22" s="61">
        <f>IF($E22="Labour",Assumptions!$B$14,)</f>
        <v>0</v>
      </c>
      <c r="K22" s="9" t="str">
        <f t="shared" si="5"/>
        <v>$</v>
      </c>
      <c r="L22" s="2"/>
      <c r="M22" s="80">
        <v>28730</v>
      </c>
      <c r="N22" s="80">
        <v>28730</v>
      </c>
      <c r="O22" s="80">
        <v>28730</v>
      </c>
      <c r="P22" s="80">
        <v>28730</v>
      </c>
      <c r="Q22" s="80">
        <v>28730</v>
      </c>
      <c r="R22" s="2"/>
      <c r="S22" s="5">
        <f t="shared" si="0"/>
        <v>8619</v>
      </c>
      <c r="T22" s="5">
        <f t="shared" si="1"/>
        <v>8619</v>
      </c>
      <c r="U22" s="5">
        <f t="shared" si="2"/>
        <v>8619</v>
      </c>
      <c r="V22" s="5">
        <f t="shared" si="3"/>
        <v>8619</v>
      </c>
      <c r="W22" s="5">
        <f t="shared" si="4"/>
        <v>8619</v>
      </c>
      <c r="AB22"/>
    </row>
    <row r="23" spans="1:28" ht="12.75" customHeight="1" x14ac:dyDescent="0.25">
      <c r="A23" s="4"/>
      <c r="C23" s="78" t="s">
        <v>96</v>
      </c>
      <c r="D23" s="79" t="s">
        <v>52</v>
      </c>
      <c r="E23" s="79" t="s">
        <v>10</v>
      </c>
      <c r="F23" s="117">
        <v>0.7</v>
      </c>
      <c r="G23" s="117">
        <v>0.3</v>
      </c>
      <c r="H23" s="77" t="s">
        <v>50</v>
      </c>
      <c r="I23" s="2"/>
      <c r="J23" s="61">
        <f>IF($E23="Labour",Assumptions!$B$14,)</f>
        <v>145.77740895836223</v>
      </c>
      <c r="K23" s="9" t="str">
        <f t="shared" si="5"/>
        <v>Hours</v>
      </c>
      <c r="L23" s="2"/>
      <c r="M23" s="80">
        <f>66799/J23</f>
        <v>458.22600687792107</v>
      </c>
      <c r="N23" s="80">
        <f>66799/J23</f>
        <v>458.22600687792107</v>
      </c>
      <c r="O23" s="80">
        <f>66799/J23</f>
        <v>458.22600687792107</v>
      </c>
      <c r="P23" s="80">
        <f>66799/J23</f>
        <v>458.22600687792107</v>
      </c>
      <c r="Q23" s="80">
        <f>66799/J23</f>
        <v>458.22600687792107</v>
      </c>
      <c r="R23" s="2"/>
      <c r="S23" s="5">
        <f t="shared" si="0"/>
        <v>20039.7</v>
      </c>
      <c r="T23" s="5">
        <f t="shared" si="1"/>
        <v>20039.7</v>
      </c>
      <c r="U23" s="5">
        <f t="shared" si="2"/>
        <v>20039.7</v>
      </c>
      <c r="V23" s="5">
        <f t="shared" si="3"/>
        <v>20039.7</v>
      </c>
      <c r="W23" s="5">
        <f t="shared" si="4"/>
        <v>20039.7</v>
      </c>
      <c r="AB23"/>
    </row>
    <row r="24" spans="1:28" ht="12.75" customHeight="1" x14ac:dyDescent="0.25">
      <c r="A24" s="4"/>
      <c r="C24" s="78"/>
      <c r="D24" s="79"/>
      <c r="E24" s="79"/>
      <c r="F24" s="142"/>
      <c r="G24" s="142"/>
      <c r="H24" s="77"/>
      <c r="I24" s="2"/>
      <c r="J24" s="61">
        <f>IF($E24="Labour",Assumptions!$B$14,)</f>
        <v>0</v>
      </c>
      <c r="K24" s="9" t="str">
        <f t="shared" si="5"/>
        <v>$</v>
      </c>
      <c r="L24" s="2"/>
      <c r="M24" s="80"/>
      <c r="N24" s="80"/>
      <c r="O24" s="80"/>
      <c r="P24" s="80"/>
      <c r="Q24" s="80"/>
      <c r="R24" s="2"/>
      <c r="S24" s="5">
        <f t="shared" si="0"/>
        <v>0</v>
      </c>
      <c r="T24" s="5">
        <f t="shared" si="1"/>
        <v>0</v>
      </c>
      <c r="U24" s="5">
        <f t="shared" si="2"/>
        <v>0</v>
      </c>
      <c r="V24" s="5">
        <f t="shared" si="3"/>
        <v>0</v>
      </c>
      <c r="W24" s="5">
        <f t="shared" si="4"/>
        <v>0</v>
      </c>
      <c r="AB24"/>
    </row>
    <row r="25" spans="1:28" ht="12.75" customHeight="1" x14ac:dyDescent="0.25">
      <c r="A25" s="4"/>
      <c r="C25" s="78"/>
      <c r="D25" s="79"/>
      <c r="E25" s="79"/>
      <c r="F25" s="142"/>
      <c r="G25" s="142"/>
      <c r="H25" s="77"/>
      <c r="I25" s="2"/>
      <c r="J25" s="61">
        <f>IF($E25="Labour",Assumptions!$B$14,)</f>
        <v>0</v>
      </c>
      <c r="K25" s="9" t="str">
        <f t="shared" si="5"/>
        <v>$</v>
      </c>
      <c r="L25" s="2"/>
      <c r="M25" s="80"/>
      <c r="N25" s="80"/>
      <c r="O25" s="80"/>
      <c r="P25" s="80"/>
      <c r="Q25" s="80"/>
      <c r="R25" s="2"/>
      <c r="S25" s="5">
        <f t="shared" si="0"/>
        <v>0</v>
      </c>
      <c r="T25" s="5">
        <f t="shared" si="1"/>
        <v>0</v>
      </c>
      <c r="U25" s="5">
        <f t="shared" si="2"/>
        <v>0</v>
      </c>
      <c r="V25" s="5">
        <f t="shared" si="3"/>
        <v>0</v>
      </c>
      <c r="W25" s="5">
        <f t="shared" si="4"/>
        <v>0</v>
      </c>
      <c r="AB25"/>
    </row>
    <row r="26" spans="1:28" ht="12.75" customHeight="1" x14ac:dyDescent="0.25">
      <c r="A26" s="4"/>
      <c r="C26" s="78"/>
      <c r="D26" s="79"/>
      <c r="E26" s="79"/>
      <c r="F26" s="142"/>
      <c r="G26" s="142"/>
      <c r="H26" s="77"/>
      <c r="I26" s="2"/>
      <c r="J26" s="61">
        <f>IF($E26="Labour",Assumptions!$B$14,)</f>
        <v>0</v>
      </c>
      <c r="K26" s="9" t="str">
        <f t="shared" si="5"/>
        <v>$</v>
      </c>
      <c r="L26" s="2"/>
      <c r="M26" s="80"/>
      <c r="N26" s="80"/>
      <c r="O26" s="80"/>
      <c r="P26" s="80"/>
      <c r="Q26" s="80"/>
      <c r="R26" s="2"/>
      <c r="S26" s="5">
        <f t="shared" si="0"/>
        <v>0</v>
      </c>
      <c r="T26" s="5">
        <f t="shared" si="1"/>
        <v>0</v>
      </c>
      <c r="U26" s="5">
        <f t="shared" si="2"/>
        <v>0</v>
      </c>
      <c r="V26" s="5">
        <f t="shared" si="3"/>
        <v>0</v>
      </c>
      <c r="W26" s="5">
        <f t="shared" si="4"/>
        <v>0</v>
      </c>
      <c r="AB26"/>
    </row>
    <row r="27" spans="1:28" ht="12.75" customHeight="1" x14ac:dyDescent="0.25">
      <c r="A27" s="4"/>
      <c r="C27" s="78"/>
      <c r="D27" s="79"/>
      <c r="E27" s="79"/>
      <c r="F27" s="142"/>
      <c r="G27" s="142"/>
      <c r="H27" s="77"/>
      <c r="I27" s="2"/>
      <c r="J27" s="61">
        <f>IF($E27="Labour",Assumptions!$B$14,)</f>
        <v>0</v>
      </c>
      <c r="K27" s="9" t="str">
        <f t="shared" si="5"/>
        <v>$</v>
      </c>
      <c r="L27" s="2"/>
      <c r="M27" s="80"/>
      <c r="N27" s="80"/>
      <c r="O27" s="80"/>
      <c r="P27" s="80"/>
      <c r="Q27" s="80"/>
      <c r="R27" s="2"/>
      <c r="S27" s="5">
        <f t="shared" si="0"/>
        <v>0</v>
      </c>
      <c r="T27" s="5">
        <f t="shared" si="1"/>
        <v>0</v>
      </c>
      <c r="U27" s="5">
        <f t="shared" si="2"/>
        <v>0</v>
      </c>
      <c r="V27" s="5">
        <f t="shared" si="3"/>
        <v>0</v>
      </c>
      <c r="W27" s="5">
        <f t="shared" si="4"/>
        <v>0</v>
      </c>
      <c r="AB27"/>
    </row>
    <row r="28" spans="1:28" ht="12.75" customHeight="1" x14ac:dyDescent="0.25">
      <c r="A28" s="4"/>
      <c r="C28" s="78" t="s">
        <v>80</v>
      </c>
      <c r="D28" s="79" t="s">
        <v>52</v>
      </c>
      <c r="E28" s="79" t="s">
        <v>10</v>
      </c>
      <c r="F28" s="117">
        <v>0</v>
      </c>
      <c r="G28" s="117">
        <v>1</v>
      </c>
      <c r="H28" s="77" t="s">
        <v>50</v>
      </c>
      <c r="I28" s="2"/>
      <c r="J28" s="61">
        <f>IF($E28="Labour",Assumptions!$B$14,)</f>
        <v>145.77740895836223</v>
      </c>
      <c r="K28" s="9" t="str">
        <f t="shared" si="5"/>
        <v>Hours</v>
      </c>
      <c r="L28" s="2"/>
      <c r="M28" s="80">
        <v>72</v>
      </c>
      <c r="N28" s="80">
        <v>72</v>
      </c>
      <c r="O28" s="80">
        <v>72</v>
      </c>
      <c r="P28" s="80">
        <v>72</v>
      </c>
      <c r="Q28" s="80">
        <v>72</v>
      </c>
      <c r="R28" s="2"/>
      <c r="S28" s="5">
        <f t="shared" si="0"/>
        <v>10495.973445002081</v>
      </c>
      <c r="T28" s="5">
        <f t="shared" si="1"/>
        <v>10495.973445002081</v>
      </c>
      <c r="U28" s="5">
        <f t="shared" si="2"/>
        <v>10495.973445002081</v>
      </c>
      <c r="V28" s="5">
        <f t="shared" si="3"/>
        <v>10495.973445002081</v>
      </c>
      <c r="W28" s="5">
        <f t="shared" si="4"/>
        <v>10495.973445002081</v>
      </c>
      <c r="AB28"/>
    </row>
    <row r="29" spans="1:28" ht="12.75" customHeight="1" x14ac:dyDescent="0.25">
      <c r="A29" s="4"/>
      <c r="C29" s="78" t="s">
        <v>81</v>
      </c>
      <c r="D29" s="79" t="s">
        <v>52</v>
      </c>
      <c r="E29" s="79" t="s">
        <v>10</v>
      </c>
      <c r="F29" s="117">
        <v>0</v>
      </c>
      <c r="G29" s="117">
        <v>1</v>
      </c>
      <c r="H29" s="77" t="s">
        <v>50</v>
      </c>
      <c r="I29" s="2"/>
      <c r="J29" s="61">
        <f>IF($E29="Labour",Assumptions!$B$14,)</f>
        <v>145.77740895836223</v>
      </c>
      <c r="K29" s="9" t="str">
        <f t="shared" si="5"/>
        <v>Hours</v>
      </c>
      <c r="L29" s="2"/>
      <c r="M29" s="80">
        <v>24</v>
      </c>
      <c r="N29" s="80">
        <v>24</v>
      </c>
      <c r="O29" s="80">
        <v>24</v>
      </c>
      <c r="P29" s="80">
        <v>24</v>
      </c>
      <c r="Q29" s="80">
        <v>24</v>
      </c>
      <c r="R29" s="2"/>
      <c r="S29" s="5">
        <f t="shared" si="0"/>
        <v>3498.6578150006935</v>
      </c>
      <c r="T29" s="5">
        <f t="shared" si="1"/>
        <v>3498.6578150006935</v>
      </c>
      <c r="U29" s="5">
        <f t="shared" si="2"/>
        <v>3498.6578150006935</v>
      </c>
      <c r="V29" s="5">
        <f t="shared" si="3"/>
        <v>3498.6578150006935</v>
      </c>
      <c r="W29" s="5">
        <f t="shared" si="4"/>
        <v>3498.6578150006935</v>
      </c>
      <c r="AB29"/>
    </row>
    <row r="30" spans="1:28" ht="12.75" customHeight="1" x14ac:dyDescent="0.25">
      <c r="A30" s="4"/>
      <c r="C30" s="78" t="s">
        <v>82</v>
      </c>
      <c r="D30" s="79" t="s">
        <v>52</v>
      </c>
      <c r="E30" s="79" t="s">
        <v>10</v>
      </c>
      <c r="F30" s="117">
        <v>0</v>
      </c>
      <c r="G30" s="117">
        <v>1</v>
      </c>
      <c r="H30" s="77" t="s">
        <v>50</v>
      </c>
      <c r="I30" s="2"/>
      <c r="J30" s="61">
        <f>IF($E30="Labour",Assumptions!$B$14,)</f>
        <v>145.77740895836223</v>
      </c>
      <c r="K30" s="9" t="str">
        <f t="shared" si="5"/>
        <v>Hours</v>
      </c>
      <c r="L30" s="2"/>
      <c r="M30" s="80">
        <v>12</v>
      </c>
      <c r="N30" s="80">
        <v>12</v>
      </c>
      <c r="O30" s="80">
        <v>12</v>
      </c>
      <c r="P30" s="80">
        <v>12</v>
      </c>
      <c r="Q30" s="80">
        <v>12</v>
      </c>
      <c r="R30" s="2"/>
      <c r="S30" s="5">
        <f t="shared" si="0"/>
        <v>1749.3289075003468</v>
      </c>
      <c r="T30" s="5">
        <f t="shared" si="1"/>
        <v>1749.3289075003468</v>
      </c>
      <c r="U30" s="5">
        <f t="shared" si="2"/>
        <v>1749.3289075003468</v>
      </c>
      <c r="V30" s="5">
        <f t="shared" si="3"/>
        <v>1749.3289075003468</v>
      </c>
      <c r="W30" s="5">
        <f t="shared" si="4"/>
        <v>1749.3289075003468</v>
      </c>
      <c r="AB30"/>
    </row>
    <row r="31" spans="1:28" ht="12.75" customHeight="1" x14ac:dyDescent="0.25">
      <c r="A31" s="4"/>
      <c r="C31" s="78" t="s">
        <v>97</v>
      </c>
      <c r="D31" s="79" t="s">
        <v>52</v>
      </c>
      <c r="E31" s="79" t="s">
        <v>10</v>
      </c>
      <c r="F31" s="117">
        <v>0</v>
      </c>
      <c r="G31" s="117">
        <v>1</v>
      </c>
      <c r="H31" s="77" t="s">
        <v>50</v>
      </c>
      <c r="I31" s="2"/>
      <c r="J31" s="61">
        <f>IF($E31="Labour",Assumptions!$B$14,)</f>
        <v>145.77740895836223</v>
      </c>
      <c r="K31" s="9" t="str">
        <f t="shared" si="5"/>
        <v>Hours</v>
      </c>
      <c r="L31" s="2"/>
      <c r="M31" s="80">
        <v>12</v>
      </c>
      <c r="N31" s="80">
        <v>12</v>
      </c>
      <c r="O31" s="80">
        <v>12</v>
      </c>
      <c r="P31" s="80">
        <v>12</v>
      </c>
      <c r="Q31" s="80">
        <v>12</v>
      </c>
      <c r="R31" s="2"/>
      <c r="S31" s="5">
        <f t="shared" si="0"/>
        <v>1749.3289075003468</v>
      </c>
      <c r="T31" s="5">
        <f t="shared" si="1"/>
        <v>1749.3289075003468</v>
      </c>
      <c r="U31" s="5">
        <f t="shared" si="2"/>
        <v>1749.3289075003468</v>
      </c>
      <c r="V31" s="5">
        <f t="shared" si="3"/>
        <v>1749.3289075003468</v>
      </c>
      <c r="W31" s="5">
        <f t="shared" si="4"/>
        <v>1749.3289075003468</v>
      </c>
      <c r="AB31"/>
    </row>
    <row r="32" spans="1:28" ht="12.75" customHeight="1" x14ac:dyDescent="0.25">
      <c r="A32" s="4"/>
      <c r="C32" s="78" t="s">
        <v>57</v>
      </c>
      <c r="D32" s="79" t="s">
        <v>52</v>
      </c>
      <c r="E32" s="79" t="s">
        <v>10</v>
      </c>
      <c r="F32" s="117">
        <v>0</v>
      </c>
      <c r="G32" s="117">
        <v>1</v>
      </c>
      <c r="H32" s="77" t="s">
        <v>50</v>
      </c>
      <c r="I32" s="2"/>
      <c r="J32" s="61">
        <f>IF($E32="Labour",Assumptions!$B$14,)</f>
        <v>145.77740895836223</v>
      </c>
      <c r="K32" s="9" t="str">
        <f t="shared" si="5"/>
        <v>Hours</v>
      </c>
      <c r="L32" s="2"/>
      <c r="M32" s="80">
        <v>12</v>
      </c>
      <c r="N32" s="80">
        <v>12</v>
      </c>
      <c r="O32" s="80">
        <v>12</v>
      </c>
      <c r="P32" s="80">
        <v>12</v>
      </c>
      <c r="Q32" s="80">
        <v>12</v>
      </c>
      <c r="R32" s="2"/>
      <c r="S32" s="5">
        <f t="shared" si="0"/>
        <v>1749.3289075003468</v>
      </c>
      <c r="T32" s="5">
        <f t="shared" si="1"/>
        <v>1749.3289075003468</v>
      </c>
      <c r="U32" s="5">
        <f t="shared" si="2"/>
        <v>1749.3289075003468</v>
      </c>
      <c r="V32" s="5">
        <f t="shared" si="3"/>
        <v>1749.3289075003468</v>
      </c>
      <c r="W32" s="5">
        <f t="shared" si="4"/>
        <v>1749.3289075003468</v>
      </c>
      <c r="AB32"/>
    </row>
    <row r="33" spans="1:28" ht="12.75" customHeight="1" x14ac:dyDescent="0.25">
      <c r="A33" s="4"/>
      <c r="C33" s="78" t="s">
        <v>83</v>
      </c>
      <c r="D33" s="79" t="s">
        <v>52</v>
      </c>
      <c r="E33" s="79" t="s">
        <v>11</v>
      </c>
      <c r="F33" s="117">
        <v>0</v>
      </c>
      <c r="G33" s="117">
        <v>1</v>
      </c>
      <c r="H33" s="77" t="s">
        <v>50</v>
      </c>
      <c r="I33" s="2"/>
      <c r="J33" s="61">
        <f>IF($E33="Labour",Assumptions!$B$14,)</f>
        <v>0</v>
      </c>
      <c r="K33" s="9" t="str">
        <f t="shared" si="5"/>
        <v>$</v>
      </c>
      <c r="L33" s="2"/>
      <c r="M33" s="80">
        <v>15000</v>
      </c>
      <c r="N33" s="80">
        <v>15000</v>
      </c>
      <c r="O33" s="80">
        <v>15000</v>
      </c>
      <c r="P33" s="80">
        <v>15000</v>
      </c>
      <c r="Q33" s="80">
        <v>15000</v>
      </c>
      <c r="R33" s="2"/>
      <c r="S33" s="5">
        <f t="shared" si="0"/>
        <v>15000</v>
      </c>
      <c r="T33" s="5">
        <f t="shared" si="1"/>
        <v>15000</v>
      </c>
      <c r="U33" s="5">
        <f t="shared" si="2"/>
        <v>15000</v>
      </c>
      <c r="V33" s="5">
        <f t="shared" si="3"/>
        <v>15000</v>
      </c>
      <c r="W33" s="5">
        <f t="shared" si="4"/>
        <v>15000</v>
      </c>
      <c r="AB33"/>
    </row>
    <row r="34" spans="1:28" ht="12.75" customHeight="1" x14ac:dyDescent="0.25">
      <c r="A34" s="4"/>
      <c r="C34" s="78" t="s">
        <v>84</v>
      </c>
      <c r="D34" s="79" t="s">
        <v>52</v>
      </c>
      <c r="E34" s="79" t="s">
        <v>11</v>
      </c>
      <c r="F34" s="117">
        <v>0</v>
      </c>
      <c r="G34" s="117">
        <v>1</v>
      </c>
      <c r="H34" s="77" t="s">
        <v>50</v>
      </c>
      <c r="I34" s="2"/>
      <c r="J34" s="61">
        <f>IF($E34="Labour",Assumptions!$B$14,)</f>
        <v>0</v>
      </c>
      <c r="K34" s="9" t="str">
        <f t="shared" si="5"/>
        <v>$</v>
      </c>
      <c r="L34" s="2"/>
      <c r="M34" s="80">
        <v>60000</v>
      </c>
      <c r="N34" s="80">
        <v>60000</v>
      </c>
      <c r="O34" s="80">
        <v>60000</v>
      </c>
      <c r="P34" s="80">
        <v>60000</v>
      </c>
      <c r="Q34" s="80">
        <v>60000</v>
      </c>
      <c r="R34" s="2"/>
      <c r="S34" s="5">
        <f t="shared" si="0"/>
        <v>60000</v>
      </c>
      <c r="T34" s="5">
        <f t="shared" si="1"/>
        <v>60000</v>
      </c>
      <c r="U34" s="5">
        <f t="shared" si="2"/>
        <v>60000</v>
      </c>
      <c r="V34" s="5">
        <f t="shared" si="3"/>
        <v>60000</v>
      </c>
      <c r="W34" s="5">
        <f t="shared" si="4"/>
        <v>60000</v>
      </c>
      <c r="AB34"/>
    </row>
    <row r="35" spans="1:28" ht="12.75" customHeight="1" x14ac:dyDescent="0.25">
      <c r="A35" s="4"/>
      <c r="C35" s="78" t="s">
        <v>85</v>
      </c>
      <c r="D35" s="79" t="s">
        <v>52</v>
      </c>
      <c r="E35" s="79" t="s">
        <v>11</v>
      </c>
      <c r="F35" s="117">
        <v>0</v>
      </c>
      <c r="G35" s="117">
        <v>1</v>
      </c>
      <c r="H35" s="77" t="s">
        <v>50</v>
      </c>
      <c r="I35" s="2"/>
      <c r="J35" s="61">
        <f>IF($E35="Labour",Assumptions!$B$14,)</f>
        <v>0</v>
      </c>
      <c r="K35" s="9" t="str">
        <f t="shared" si="5"/>
        <v>$</v>
      </c>
      <c r="L35" s="2"/>
      <c r="M35" s="80">
        <v>1800</v>
      </c>
      <c r="N35" s="80">
        <v>1800</v>
      </c>
      <c r="O35" s="80">
        <v>1800</v>
      </c>
      <c r="P35" s="80">
        <v>1800</v>
      </c>
      <c r="Q35" s="80">
        <v>1800</v>
      </c>
      <c r="R35" s="2"/>
      <c r="S35" s="5">
        <f t="shared" si="0"/>
        <v>1800</v>
      </c>
      <c r="T35" s="5">
        <f t="shared" si="1"/>
        <v>1800</v>
      </c>
      <c r="U35" s="5">
        <f t="shared" si="2"/>
        <v>1800</v>
      </c>
      <c r="V35" s="5">
        <f t="shared" si="3"/>
        <v>1800</v>
      </c>
      <c r="W35" s="5">
        <f t="shared" si="4"/>
        <v>1800</v>
      </c>
      <c r="AB35"/>
    </row>
    <row r="36" spans="1:28" ht="12.75" customHeight="1" x14ac:dyDescent="0.25">
      <c r="A36" s="4"/>
      <c r="C36" s="78"/>
      <c r="D36" s="79"/>
      <c r="E36" s="79"/>
      <c r="F36" s="142"/>
      <c r="G36" s="142"/>
      <c r="H36" s="77"/>
      <c r="I36" s="2"/>
      <c r="J36" s="61">
        <f>IF($E36="Labour",Assumptions!$B$14,)</f>
        <v>0</v>
      </c>
      <c r="K36" s="9" t="str">
        <f t="shared" si="5"/>
        <v>$</v>
      </c>
      <c r="L36" s="2"/>
      <c r="M36" s="80"/>
      <c r="N36" s="80"/>
      <c r="O36" s="80"/>
      <c r="P36" s="80"/>
      <c r="Q36" s="80"/>
      <c r="R36" s="2"/>
      <c r="S36" s="5">
        <f t="shared" si="0"/>
        <v>0</v>
      </c>
      <c r="T36" s="5">
        <f t="shared" si="1"/>
        <v>0</v>
      </c>
      <c r="U36" s="5">
        <f t="shared" si="2"/>
        <v>0</v>
      </c>
      <c r="V36" s="5">
        <f t="shared" si="3"/>
        <v>0</v>
      </c>
      <c r="W36" s="5">
        <f t="shared" si="4"/>
        <v>0</v>
      </c>
      <c r="AB36"/>
    </row>
    <row r="37" spans="1:28" ht="12.75" customHeight="1" x14ac:dyDescent="0.25">
      <c r="A37" s="4"/>
      <c r="C37" s="78"/>
      <c r="D37" s="79"/>
      <c r="E37" s="79"/>
      <c r="F37" s="142"/>
      <c r="G37" s="142"/>
      <c r="H37" s="77"/>
      <c r="I37" s="2"/>
      <c r="J37" s="61">
        <f>IF($E37="Labour",Assumptions!$B$14,)</f>
        <v>0</v>
      </c>
      <c r="K37" s="9" t="str">
        <f t="shared" si="5"/>
        <v>$</v>
      </c>
      <c r="L37" s="2"/>
      <c r="M37" s="80"/>
      <c r="N37" s="80"/>
      <c r="O37" s="80"/>
      <c r="P37" s="80"/>
      <c r="Q37" s="80"/>
      <c r="R37" s="2"/>
      <c r="S37" s="5">
        <f t="shared" si="0"/>
        <v>0</v>
      </c>
      <c r="T37" s="5">
        <f t="shared" si="1"/>
        <v>0</v>
      </c>
      <c r="U37" s="5">
        <f t="shared" si="2"/>
        <v>0</v>
      </c>
      <c r="V37" s="5">
        <f t="shared" si="3"/>
        <v>0</v>
      </c>
      <c r="W37" s="5">
        <f t="shared" si="4"/>
        <v>0</v>
      </c>
      <c r="AB37"/>
    </row>
    <row r="38" spans="1:28" ht="12.75" customHeight="1" x14ac:dyDescent="0.25">
      <c r="A38" s="4"/>
      <c r="C38" s="78"/>
      <c r="D38" s="79"/>
      <c r="E38" s="79"/>
      <c r="F38" s="142"/>
      <c r="G38" s="142"/>
      <c r="H38" s="77"/>
      <c r="I38" s="2"/>
      <c r="J38" s="61">
        <f>IF($E38="Labour",Assumptions!$B$14,)</f>
        <v>0</v>
      </c>
      <c r="K38" s="9" t="str">
        <f t="shared" si="5"/>
        <v>$</v>
      </c>
      <c r="L38" s="2"/>
      <c r="M38" s="80"/>
      <c r="N38" s="80"/>
      <c r="O38" s="80"/>
      <c r="P38" s="80"/>
      <c r="Q38" s="80"/>
      <c r="R38" s="2"/>
      <c r="S38" s="5">
        <f t="shared" si="0"/>
        <v>0</v>
      </c>
      <c r="T38" s="5">
        <f t="shared" si="1"/>
        <v>0</v>
      </c>
      <c r="U38" s="5">
        <f t="shared" si="2"/>
        <v>0</v>
      </c>
      <c r="V38" s="5">
        <f t="shared" si="3"/>
        <v>0</v>
      </c>
      <c r="W38" s="5">
        <f t="shared" si="4"/>
        <v>0</v>
      </c>
      <c r="AB38"/>
    </row>
    <row r="39" spans="1:28" ht="12.75" customHeight="1" x14ac:dyDescent="0.25">
      <c r="A39" s="4"/>
      <c r="C39" s="78" t="s">
        <v>98</v>
      </c>
      <c r="D39" s="79" t="s">
        <v>52</v>
      </c>
      <c r="E39" s="79" t="s">
        <v>10</v>
      </c>
      <c r="F39" s="117">
        <v>0</v>
      </c>
      <c r="G39" s="117">
        <v>1</v>
      </c>
      <c r="H39" s="77" t="s">
        <v>50</v>
      </c>
      <c r="I39" s="2"/>
      <c r="J39" s="61">
        <f>IF($E39="Labour",Assumptions!$B$14,)</f>
        <v>145.77740895836223</v>
      </c>
      <c r="K39" s="9" t="str">
        <f t="shared" si="5"/>
        <v>Hours</v>
      </c>
      <c r="L39" s="2"/>
      <c r="M39" s="115"/>
      <c r="N39" s="115">
        <v>392</v>
      </c>
      <c r="O39" s="115"/>
      <c r="P39" s="115"/>
      <c r="Q39" s="115">
        <v>196</v>
      </c>
      <c r="R39" s="2"/>
      <c r="S39" s="5">
        <f t="shared" si="0"/>
        <v>0</v>
      </c>
      <c r="T39" s="5">
        <f t="shared" si="1"/>
        <v>57144.74431167799</v>
      </c>
      <c r="U39" s="5">
        <f t="shared" si="2"/>
        <v>0</v>
      </c>
      <c r="V39" s="5">
        <f t="shared" si="3"/>
        <v>0</v>
      </c>
      <c r="W39" s="5">
        <f t="shared" si="4"/>
        <v>28572.372155838995</v>
      </c>
      <c r="AB39"/>
    </row>
    <row r="40" spans="1:28" ht="12.75" customHeight="1" x14ac:dyDescent="0.25">
      <c r="A40" s="4"/>
      <c r="C40" s="78"/>
      <c r="D40" s="79"/>
      <c r="E40" s="79"/>
      <c r="F40" s="79"/>
      <c r="G40" s="79"/>
      <c r="H40" s="77"/>
      <c r="I40" s="2"/>
      <c r="J40" s="61">
        <f>IF($E40="Labour",Assumptions!$B$14,)</f>
        <v>0</v>
      </c>
      <c r="K40" s="9" t="str">
        <f t="shared" si="5"/>
        <v>$</v>
      </c>
      <c r="L40" s="2"/>
      <c r="M40" s="80"/>
      <c r="N40" s="80"/>
      <c r="O40" s="80"/>
      <c r="P40" s="80"/>
      <c r="Q40" s="80"/>
      <c r="R40" s="2"/>
      <c r="S40" s="5">
        <f t="shared" si="0"/>
        <v>0</v>
      </c>
      <c r="T40" s="5">
        <f t="shared" si="1"/>
        <v>0</v>
      </c>
      <c r="U40" s="5">
        <f t="shared" si="2"/>
        <v>0</v>
      </c>
      <c r="V40" s="5">
        <f t="shared" si="3"/>
        <v>0</v>
      </c>
      <c r="W40" s="5">
        <f t="shared" si="4"/>
        <v>0</v>
      </c>
      <c r="AB40"/>
    </row>
    <row r="41" spans="1:28" ht="12.75" customHeight="1" x14ac:dyDescent="0.25">
      <c r="A41" s="4"/>
      <c r="C41" s="78"/>
      <c r="D41" s="79"/>
      <c r="E41" s="79"/>
      <c r="F41" s="79"/>
      <c r="G41" s="79"/>
      <c r="H41" s="77"/>
      <c r="I41" s="2"/>
      <c r="J41" s="61">
        <f>IF($E41="Labour",Assumptions!$B$14,)</f>
        <v>0</v>
      </c>
      <c r="K41" s="9" t="str">
        <f t="shared" si="5"/>
        <v>$</v>
      </c>
      <c r="L41" s="2"/>
      <c r="M41" s="80"/>
      <c r="N41" s="80"/>
      <c r="O41" s="80"/>
      <c r="P41" s="80"/>
      <c r="Q41" s="80"/>
      <c r="R41" s="2"/>
      <c r="S41" s="5">
        <f t="shared" si="0"/>
        <v>0</v>
      </c>
      <c r="T41" s="5">
        <f t="shared" si="1"/>
        <v>0</v>
      </c>
      <c r="U41" s="5">
        <f t="shared" si="2"/>
        <v>0</v>
      </c>
      <c r="V41" s="5">
        <f t="shared" si="3"/>
        <v>0</v>
      </c>
      <c r="W41" s="5">
        <f t="shared" si="4"/>
        <v>0</v>
      </c>
      <c r="AB41"/>
    </row>
    <row r="42" spans="1:28" ht="12.75" customHeight="1" x14ac:dyDescent="0.25">
      <c r="A42" s="4"/>
      <c r="C42" s="78"/>
      <c r="D42" s="79"/>
      <c r="E42" s="79"/>
      <c r="F42" s="79"/>
      <c r="G42" s="79"/>
      <c r="H42" s="77"/>
      <c r="I42" s="2"/>
      <c r="J42" s="61">
        <f>IF($E42="Labour",Assumptions!$B$14,)</f>
        <v>0</v>
      </c>
      <c r="K42" s="9" t="str">
        <f t="shared" si="5"/>
        <v>$</v>
      </c>
      <c r="L42" s="2"/>
      <c r="M42" s="80"/>
      <c r="N42" s="80"/>
      <c r="O42" s="80"/>
      <c r="P42" s="80"/>
      <c r="Q42" s="80"/>
      <c r="R42" s="2"/>
      <c r="S42" s="5">
        <f t="shared" ref="S42:S73" si="6">IF($E42="Labour",$J42*M42,M42)*$G42</f>
        <v>0</v>
      </c>
      <c r="T42" s="5">
        <f t="shared" ref="T42:T73" si="7">IF($E42="Labour",$J42*N42,N42)*$G42</f>
        <v>0</v>
      </c>
      <c r="U42" s="5">
        <f t="shared" ref="U42:U73" si="8">IF($E42="Labour",$J42*O42,O42)*$G42</f>
        <v>0</v>
      </c>
      <c r="V42" s="5">
        <f t="shared" ref="V42:V73" si="9">IF($E42="Labour",$J42*P42,P42)*$G42</f>
        <v>0</v>
      </c>
      <c r="W42" s="5">
        <f t="shared" ref="W42:W73" si="10">IF($E42="Labour",$J42*Q42,Q42)*$G42</f>
        <v>0</v>
      </c>
      <c r="AB42"/>
    </row>
    <row r="43" spans="1:28" ht="12.75" customHeight="1" x14ac:dyDescent="0.25">
      <c r="A43" s="4"/>
      <c r="C43" s="78"/>
      <c r="D43" s="79"/>
      <c r="E43" s="79"/>
      <c r="F43" s="79"/>
      <c r="G43" s="79"/>
      <c r="H43" s="77"/>
      <c r="I43" s="2"/>
      <c r="J43" s="61">
        <f>IF($E43="Labour",Assumptions!$B$14,)</f>
        <v>0</v>
      </c>
      <c r="K43" s="9" t="str">
        <f t="shared" si="5"/>
        <v>$</v>
      </c>
      <c r="L43" s="2"/>
      <c r="M43" s="80"/>
      <c r="N43" s="80"/>
      <c r="O43" s="80"/>
      <c r="P43" s="80"/>
      <c r="Q43" s="80"/>
      <c r="R43" s="2"/>
      <c r="S43" s="5">
        <f t="shared" si="6"/>
        <v>0</v>
      </c>
      <c r="T43" s="5">
        <f t="shared" si="7"/>
        <v>0</v>
      </c>
      <c r="U43" s="5">
        <f t="shared" si="8"/>
        <v>0</v>
      </c>
      <c r="V43" s="5">
        <f t="shared" si="9"/>
        <v>0</v>
      </c>
      <c r="W43" s="5">
        <f t="shared" si="10"/>
        <v>0</v>
      </c>
      <c r="AB43"/>
    </row>
    <row r="44" spans="1:28" ht="12.75" customHeight="1" x14ac:dyDescent="0.25">
      <c r="A44" s="4"/>
      <c r="C44" s="78"/>
      <c r="D44" s="79"/>
      <c r="E44" s="79"/>
      <c r="F44" s="79"/>
      <c r="G44" s="79"/>
      <c r="H44" s="77"/>
      <c r="I44" s="2"/>
      <c r="J44" s="61">
        <f>IF($E44="Labour",Assumptions!$B$14,)</f>
        <v>0</v>
      </c>
      <c r="K44" s="9" t="str">
        <f t="shared" si="5"/>
        <v>$</v>
      </c>
      <c r="L44" s="2"/>
      <c r="M44" s="80"/>
      <c r="N44" s="80"/>
      <c r="O44" s="80"/>
      <c r="P44" s="80"/>
      <c r="Q44" s="80"/>
      <c r="R44" s="2"/>
      <c r="S44" s="5">
        <f t="shared" si="6"/>
        <v>0</v>
      </c>
      <c r="T44" s="5">
        <f t="shared" si="7"/>
        <v>0</v>
      </c>
      <c r="U44" s="5">
        <f t="shared" si="8"/>
        <v>0</v>
      </c>
      <c r="V44" s="5">
        <f t="shared" si="9"/>
        <v>0</v>
      </c>
      <c r="W44" s="5">
        <f t="shared" si="10"/>
        <v>0</v>
      </c>
      <c r="AB44"/>
    </row>
    <row r="45" spans="1:28" ht="12.75" customHeight="1" x14ac:dyDescent="0.25">
      <c r="A45" s="4"/>
      <c r="C45" s="78"/>
      <c r="D45" s="79"/>
      <c r="E45" s="79"/>
      <c r="F45" s="79"/>
      <c r="G45" s="79"/>
      <c r="H45" s="77"/>
      <c r="I45" s="2"/>
      <c r="J45" s="61">
        <f>IF($E45="Labour",Assumptions!$B$14,)</f>
        <v>0</v>
      </c>
      <c r="K45" s="9" t="str">
        <f t="shared" si="5"/>
        <v>$</v>
      </c>
      <c r="L45" s="2"/>
      <c r="M45" s="80"/>
      <c r="N45" s="80"/>
      <c r="O45" s="80"/>
      <c r="P45" s="80"/>
      <c r="Q45" s="80"/>
      <c r="R45" s="2"/>
      <c r="S45" s="5">
        <f t="shared" si="6"/>
        <v>0</v>
      </c>
      <c r="T45" s="5">
        <f t="shared" si="7"/>
        <v>0</v>
      </c>
      <c r="U45" s="5">
        <f t="shared" si="8"/>
        <v>0</v>
      </c>
      <c r="V45" s="5">
        <f t="shared" si="9"/>
        <v>0</v>
      </c>
      <c r="W45" s="5">
        <f t="shared" si="10"/>
        <v>0</v>
      </c>
      <c r="AB45"/>
    </row>
    <row r="46" spans="1:28" ht="12.75" customHeight="1" x14ac:dyDescent="0.25">
      <c r="A46" s="4"/>
      <c r="C46" s="78"/>
      <c r="D46" s="79"/>
      <c r="E46" s="79"/>
      <c r="F46" s="79"/>
      <c r="G46" s="79"/>
      <c r="H46" s="77"/>
      <c r="I46" s="2"/>
      <c r="J46" s="61">
        <f>IF($E46="Labour",Assumptions!$B$14,)</f>
        <v>0</v>
      </c>
      <c r="K46" s="9" t="str">
        <f t="shared" si="5"/>
        <v>$</v>
      </c>
      <c r="L46" s="2"/>
      <c r="M46" s="80"/>
      <c r="N46" s="80"/>
      <c r="O46" s="80"/>
      <c r="P46" s="80"/>
      <c r="Q46" s="80"/>
      <c r="R46" s="2"/>
      <c r="S46" s="5">
        <f t="shared" si="6"/>
        <v>0</v>
      </c>
      <c r="T46" s="5">
        <f t="shared" si="7"/>
        <v>0</v>
      </c>
      <c r="U46" s="5">
        <f t="shared" si="8"/>
        <v>0</v>
      </c>
      <c r="V46" s="5">
        <f t="shared" si="9"/>
        <v>0</v>
      </c>
      <c r="W46" s="5">
        <f t="shared" si="10"/>
        <v>0</v>
      </c>
      <c r="AB46"/>
    </row>
    <row r="47" spans="1:28" ht="12.75" customHeight="1" x14ac:dyDescent="0.25">
      <c r="A47" s="4"/>
      <c r="C47" s="78"/>
      <c r="D47" s="79"/>
      <c r="E47" s="79"/>
      <c r="F47" s="79"/>
      <c r="G47" s="79"/>
      <c r="H47" s="77"/>
      <c r="I47" s="2"/>
      <c r="J47" s="61">
        <f>IF($E47="Labour",Assumptions!$B$14,)</f>
        <v>0</v>
      </c>
      <c r="K47" s="9" t="str">
        <f t="shared" si="5"/>
        <v>$</v>
      </c>
      <c r="L47" s="2"/>
      <c r="M47" s="80"/>
      <c r="N47" s="80"/>
      <c r="O47" s="80"/>
      <c r="P47" s="80"/>
      <c r="Q47" s="80"/>
      <c r="R47" s="2"/>
      <c r="S47" s="5">
        <f t="shared" si="6"/>
        <v>0</v>
      </c>
      <c r="T47" s="5">
        <f t="shared" si="7"/>
        <v>0</v>
      </c>
      <c r="U47" s="5">
        <f t="shared" si="8"/>
        <v>0</v>
      </c>
      <c r="V47" s="5">
        <f t="shared" si="9"/>
        <v>0</v>
      </c>
      <c r="W47" s="5">
        <f t="shared" si="10"/>
        <v>0</v>
      </c>
      <c r="AB47"/>
    </row>
    <row r="48" spans="1:28" ht="12.75" customHeight="1" x14ac:dyDescent="0.25">
      <c r="A48" s="4"/>
      <c r="C48" s="78"/>
      <c r="D48" s="79"/>
      <c r="E48" s="79"/>
      <c r="F48" s="79"/>
      <c r="G48" s="79"/>
      <c r="H48" s="77"/>
      <c r="I48" s="2"/>
      <c r="J48" s="61">
        <f>IF($E48="Labour",Assumptions!$B$14,)</f>
        <v>0</v>
      </c>
      <c r="K48" s="9" t="str">
        <f t="shared" si="5"/>
        <v>$</v>
      </c>
      <c r="L48" s="2"/>
      <c r="M48" s="80"/>
      <c r="N48" s="80"/>
      <c r="O48" s="80"/>
      <c r="P48" s="80"/>
      <c r="Q48" s="80"/>
      <c r="R48" s="2"/>
      <c r="S48" s="5">
        <f t="shared" si="6"/>
        <v>0</v>
      </c>
      <c r="T48" s="5">
        <f t="shared" si="7"/>
        <v>0</v>
      </c>
      <c r="U48" s="5">
        <f t="shared" si="8"/>
        <v>0</v>
      </c>
      <c r="V48" s="5">
        <f t="shared" si="9"/>
        <v>0</v>
      </c>
      <c r="W48" s="5">
        <f t="shared" si="10"/>
        <v>0</v>
      </c>
      <c r="AB48"/>
    </row>
    <row r="49" spans="1:28" ht="12.75" customHeight="1" x14ac:dyDescent="0.25">
      <c r="A49" s="4"/>
      <c r="C49" s="78"/>
      <c r="D49" s="79"/>
      <c r="E49" s="79"/>
      <c r="F49" s="79"/>
      <c r="G49" s="79"/>
      <c r="H49" s="77"/>
      <c r="I49" s="2"/>
      <c r="J49" s="61">
        <f>IF($E49="Labour",Assumptions!$B$14,)</f>
        <v>0</v>
      </c>
      <c r="K49" s="9" t="str">
        <f t="shared" si="5"/>
        <v>$</v>
      </c>
      <c r="L49" s="2"/>
      <c r="M49" s="80"/>
      <c r="N49" s="80"/>
      <c r="O49" s="80"/>
      <c r="P49" s="80"/>
      <c r="Q49" s="80"/>
      <c r="R49" s="2"/>
      <c r="S49" s="5">
        <f t="shared" si="6"/>
        <v>0</v>
      </c>
      <c r="T49" s="5">
        <f t="shared" si="7"/>
        <v>0</v>
      </c>
      <c r="U49" s="5">
        <f t="shared" si="8"/>
        <v>0</v>
      </c>
      <c r="V49" s="5">
        <f t="shared" si="9"/>
        <v>0</v>
      </c>
      <c r="W49" s="5">
        <f t="shared" si="10"/>
        <v>0</v>
      </c>
      <c r="AB49"/>
    </row>
    <row r="50" spans="1:28" ht="12.75" customHeight="1" x14ac:dyDescent="0.25">
      <c r="A50" s="4"/>
      <c r="C50" s="78"/>
      <c r="D50" s="79"/>
      <c r="E50" s="79"/>
      <c r="F50" s="79"/>
      <c r="G50" s="79"/>
      <c r="H50" s="77"/>
      <c r="I50" s="2"/>
      <c r="J50" s="61">
        <f>IF($E50="Labour",Assumptions!$B$14,)</f>
        <v>0</v>
      </c>
      <c r="K50" s="9" t="str">
        <f t="shared" si="5"/>
        <v>$</v>
      </c>
      <c r="L50" s="2"/>
      <c r="M50" s="80"/>
      <c r="N50" s="80"/>
      <c r="O50" s="80"/>
      <c r="P50" s="80"/>
      <c r="Q50" s="80"/>
      <c r="R50" s="2"/>
      <c r="S50" s="5">
        <f t="shared" si="6"/>
        <v>0</v>
      </c>
      <c r="T50" s="5">
        <f t="shared" si="7"/>
        <v>0</v>
      </c>
      <c r="U50" s="5">
        <f t="shared" si="8"/>
        <v>0</v>
      </c>
      <c r="V50" s="5">
        <f t="shared" si="9"/>
        <v>0</v>
      </c>
      <c r="W50" s="5">
        <f t="shared" si="10"/>
        <v>0</v>
      </c>
      <c r="AB50"/>
    </row>
    <row r="51" spans="1:28" ht="12.75" customHeight="1" x14ac:dyDescent="0.25">
      <c r="A51" s="4"/>
      <c r="C51" s="78"/>
      <c r="D51" s="79"/>
      <c r="E51" s="79"/>
      <c r="F51" s="79"/>
      <c r="G51" s="79"/>
      <c r="H51" s="77"/>
      <c r="I51" s="2"/>
      <c r="J51" s="61">
        <f>IF($E51="Labour",Assumptions!$B$14,)</f>
        <v>0</v>
      </c>
      <c r="K51" s="9" t="str">
        <f t="shared" si="5"/>
        <v>$</v>
      </c>
      <c r="L51" s="2"/>
      <c r="M51" s="80"/>
      <c r="N51" s="80"/>
      <c r="O51" s="80"/>
      <c r="P51" s="80"/>
      <c r="Q51" s="80"/>
      <c r="R51" s="2"/>
      <c r="S51" s="5">
        <f t="shared" si="6"/>
        <v>0</v>
      </c>
      <c r="T51" s="5">
        <f t="shared" si="7"/>
        <v>0</v>
      </c>
      <c r="U51" s="5">
        <f t="shared" si="8"/>
        <v>0</v>
      </c>
      <c r="V51" s="5">
        <f t="shared" si="9"/>
        <v>0</v>
      </c>
      <c r="W51" s="5">
        <f t="shared" si="10"/>
        <v>0</v>
      </c>
      <c r="AB51"/>
    </row>
    <row r="52" spans="1:28" ht="12.75" customHeight="1" x14ac:dyDescent="0.25">
      <c r="A52" s="4"/>
      <c r="C52" s="78"/>
      <c r="D52" s="79"/>
      <c r="E52" s="79"/>
      <c r="F52" s="79"/>
      <c r="G52" s="79"/>
      <c r="H52" s="77"/>
      <c r="I52" s="2"/>
      <c r="J52" s="61">
        <f>IF($E52="Labour",Assumptions!$B$14,)</f>
        <v>0</v>
      </c>
      <c r="K52" s="9" t="str">
        <f t="shared" si="5"/>
        <v>$</v>
      </c>
      <c r="L52" s="2"/>
      <c r="M52" s="80"/>
      <c r="N52" s="80"/>
      <c r="O52" s="80"/>
      <c r="P52" s="80"/>
      <c r="Q52" s="80"/>
      <c r="R52" s="2"/>
      <c r="S52" s="5">
        <f t="shared" si="6"/>
        <v>0</v>
      </c>
      <c r="T52" s="5">
        <f t="shared" si="7"/>
        <v>0</v>
      </c>
      <c r="U52" s="5">
        <f t="shared" si="8"/>
        <v>0</v>
      </c>
      <c r="V52" s="5">
        <f t="shared" si="9"/>
        <v>0</v>
      </c>
      <c r="W52" s="5">
        <f t="shared" si="10"/>
        <v>0</v>
      </c>
      <c r="AB52"/>
    </row>
    <row r="53" spans="1:28" ht="12.75" customHeight="1" x14ac:dyDescent="0.25">
      <c r="A53" s="4"/>
      <c r="C53" s="78"/>
      <c r="D53" s="79"/>
      <c r="E53" s="79"/>
      <c r="F53" s="79"/>
      <c r="G53" s="79"/>
      <c r="H53" s="77"/>
      <c r="I53" s="2"/>
      <c r="J53" s="61">
        <f>IF($E53="Labour",Assumptions!$B$14,)</f>
        <v>0</v>
      </c>
      <c r="K53" s="9" t="str">
        <f t="shared" si="5"/>
        <v>$</v>
      </c>
      <c r="L53" s="2"/>
      <c r="M53" s="80"/>
      <c r="N53" s="80"/>
      <c r="O53" s="80"/>
      <c r="P53" s="80"/>
      <c r="Q53" s="80"/>
      <c r="R53" s="2"/>
      <c r="S53" s="5">
        <f t="shared" si="6"/>
        <v>0</v>
      </c>
      <c r="T53" s="5">
        <f t="shared" si="7"/>
        <v>0</v>
      </c>
      <c r="U53" s="5">
        <f t="shared" si="8"/>
        <v>0</v>
      </c>
      <c r="V53" s="5">
        <f t="shared" si="9"/>
        <v>0</v>
      </c>
      <c r="W53" s="5">
        <f t="shared" si="10"/>
        <v>0</v>
      </c>
      <c r="AB53"/>
    </row>
    <row r="54" spans="1:28" ht="12.75" customHeight="1" x14ac:dyDescent="0.25">
      <c r="A54" s="4"/>
      <c r="C54" s="78"/>
      <c r="D54" s="79"/>
      <c r="E54" s="79"/>
      <c r="F54" s="79"/>
      <c r="G54" s="79"/>
      <c r="H54" s="77"/>
      <c r="I54" s="2"/>
      <c r="J54" s="61">
        <f>IF($E54="Labour",Assumptions!$B$14,)</f>
        <v>0</v>
      </c>
      <c r="K54" s="9" t="str">
        <f t="shared" si="5"/>
        <v>$</v>
      </c>
      <c r="L54" s="2"/>
      <c r="M54" s="80"/>
      <c r="N54" s="80"/>
      <c r="O54" s="80"/>
      <c r="P54" s="80"/>
      <c r="Q54" s="80"/>
      <c r="R54" s="2"/>
      <c r="S54" s="5">
        <f t="shared" si="6"/>
        <v>0</v>
      </c>
      <c r="T54" s="5">
        <f t="shared" si="7"/>
        <v>0</v>
      </c>
      <c r="U54" s="5">
        <f t="shared" si="8"/>
        <v>0</v>
      </c>
      <c r="V54" s="5">
        <f t="shared" si="9"/>
        <v>0</v>
      </c>
      <c r="W54" s="5">
        <f t="shared" si="10"/>
        <v>0</v>
      </c>
      <c r="AB54"/>
    </row>
    <row r="55" spans="1:28" ht="12.75" customHeight="1" x14ac:dyDescent="0.25">
      <c r="A55" s="4"/>
      <c r="C55" s="78"/>
      <c r="D55" s="79"/>
      <c r="E55" s="79"/>
      <c r="F55" s="79"/>
      <c r="G55" s="79"/>
      <c r="H55" s="77"/>
      <c r="I55" s="2"/>
      <c r="J55" s="61">
        <f>IF($E55="Labour",Assumptions!$B$14,)</f>
        <v>0</v>
      </c>
      <c r="K55" s="9" t="str">
        <f t="shared" si="5"/>
        <v>$</v>
      </c>
      <c r="L55" s="2"/>
      <c r="M55" s="80"/>
      <c r="N55" s="80"/>
      <c r="O55" s="80"/>
      <c r="P55" s="80"/>
      <c r="Q55" s="80"/>
      <c r="R55" s="2"/>
      <c r="S55" s="5">
        <f t="shared" si="6"/>
        <v>0</v>
      </c>
      <c r="T55" s="5">
        <f t="shared" si="7"/>
        <v>0</v>
      </c>
      <c r="U55" s="5">
        <f t="shared" si="8"/>
        <v>0</v>
      </c>
      <c r="V55" s="5">
        <f t="shared" si="9"/>
        <v>0</v>
      </c>
      <c r="W55" s="5">
        <f t="shared" si="10"/>
        <v>0</v>
      </c>
      <c r="AB55"/>
    </row>
    <row r="56" spans="1:28" ht="12.75" customHeight="1" x14ac:dyDescent="0.25">
      <c r="A56" s="4"/>
      <c r="C56" s="78"/>
      <c r="D56" s="79"/>
      <c r="E56" s="79"/>
      <c r="F56" s="79"/>
      <c r="G56" s="79"/>
      <c r="H56" s="77"/>
      <c r="I56" s="2"/>
      <c r="J56" s="61">
        <f>IF($E56="Labour",Assumptions!$B$14,)</f>
        <v>0</v>
      </c>
      <c r="K56" s="9" t="str">
        <f t="shared" si="5"/>
        <v>$</v>
      </c>
      <c r="L56" s="2"/>
      <c r="M56" s="80"/>
      <c r="N56" s="80"/>
      <c r="O56" s="80"/>
      <c r="P56" s="80"/>
      <c r="Q56" s="80"/>
      <c r="R56" s="2"/>
      <c r="S56" s="5">
        <f t="shared" si="6"/>
        <v>0</v>
      </c>
      <c r="T56" s="5">
        <f t="shared" si="7"/>
        <v>0</v>
      </c>
      <c r="U56" s="5">
        <f t="shared" si="8"/>
        <v>0</v>
      </c>
      <c r="V56" s="5">
        <f t="shared" si="9"/>
        <v>0</v>
      </c>
      <c r="W56" s="5">
        <f t="shared" si="10"/>
        <v>0</v>
      </c>
      <c r="AB56"/>
    </row>
    <row r="57" spans="1:28" ht="12.75" customHeight="1" x14ac:dyDescent="0.25">
      <c r="A57" s="4"/>
      <c r="C57" s="78"/>
      <c r="D57" s="79"/>
      <c r="E57" s="79"/>
      <c r="F57" s="79"/>
      <c r="G57" s="79"/>
      <c r="H57" s="77"/>
      <c r="I57" s="2"/>
      <c r="J57" s="61">
        <f>IF($E57="Labour",Assumptions!$B$14,)</f>
        <v>0</v>
      </c>
      <c r="K57" s="9" t="str">
        <f t="shared" si="5"/>
        <v>$</v>
      </c>
      <c r="L57" s="2"/>
      <c r="M57" s="80"/>
      <c r="N57" s="80"/>
      <c r="O57" s="80"/>
      <c r="P57" s="80"/>
      <c r="Q57" s="80"/>
      <c r="R57" s="2"/>
      <c r="S57" s="5">
        <f t="shared" si="6"/>
        <v>0</v>
      </c>
      <c r="T57" s="5">
        <f t="shared" si="7"/>
        <v>0</v>
      </c>
      <c r="U57" s="5">
        <f t="shared" si="8"/>
        <v>0</v>
      </c>
      <c r="V57" s="5">
        <f t="shared" si="9"/>
        <v>0</v>
      </c>
      <c r="W57" s="5">
        <f t="shared" si="10"/>
        <v>0</v>
      </c>
      <c r="AB57"/>
    </row>
    <row r="58" spans="1:28" ht="12.75" customHeight="1" x14ac:dyDescent="0.25">
      <c r="A58" s="4"/>
      <c r="C58" s="78"/>
      <c r="D58" s="79"/>
      <c r="E58" s="79"/>
      <c r="F58" s="79"/>
      <c r="G58" s="79"/>
      <c r="H58" s="77"/>
      <c r="I58" s="2"/>
      <c r="J58" s="61">
        <f>IF($E58="Labour",Assumptions!$B$14,)</f>
        <v>0</v>
      </c>
      <c r="K58" s="9" t="str">
        <f t="shared" si="5"/>
        <v>$</v>
      </c>
      <c r="L58" s="2"/>
      <c r="M58" s="80"/>
      <c r="N58" s="80"/>
      <c r="O58" s="80"/>
      <c r="P58" s="80"/>
      <c r="Q58" s="80"/>
      <c r="R58" s="2"/>
      <c r="S58" s="5">
        <f t="shared" si="6"/>
        <v>0</v>
      </c>
      <c r="T58" s="5">
        <f t="shared" si="7"/>
        <v>0</v>
      </c>
      <c r="U58" s="5">
        <f t="shared" si="8"/>
        <v>0</v>
      </c>
      <c r="V58" s="5">
        <f t="shared" si="9"/>
        <v>0</v>
      </c>
      <c r="W58" s="5">
        <f t="shared" si="10"/>
        <v>0</v>
      </c>
      <c r="AB58"/>
    </row>
    <row r="59" spans="1:28" ht="12.75" customHeight="1" x14ac:dyDescent="0.25">
      <c r="A59" s="4"/>
      <c r="C59" s="78"/>
      <c r="D59" s="79"/>
      <c r="E59" s="79"/>
      <c r="F59" s="79"/>
      <c r="G59" s="79"/>
      <c r="H59" s="77"/>
      <c r="I59" s="2"/>
      <c r="J59" s="61">
        <f>IF($E59="Labour",Assumptions!$B$14,)</f>
        <v>0</v>
      </c>
      <c r="K59" s="9" t="str">
        <f t="shared" si="5"/>
        <v>$</v>
      </c>
      <c r="L59" s="2"/>
      <c r="M59" s="80"/>
      <c r="N59" s="80"/>
      <c r="O59" s="80"/>
      <c r="P59" s="80"/>
      <c r="Q59" s="80"/>
      <c r="R59" s="2"/>
      <c r="S59" s="5">
        <f t="shared" si="6"/>
        <v>0</v>
      </c>
      <c r="T59" s="5">
        <f t="shared" si="7"/>
        <v>0</v>
      </c>
      <c r="U59" s="5">
        <f t="shared" si="8"/>
        <v>0</v>
      </c>
      <c r="V59" s="5">
        <f t="shared" si="9"/>
        <v>0</v>
      </c>
      <c r="W59" s="5">
        <f t="shared" si="10"/>
        <v>0</v>
      </c>
      <c r="AB59"/>
    </row>
    <row r="60" spans="1:28" ht="12.75" customHeight="1" x14ac:dyDescent="0.25">
      <c r="A60" s="4"/>
      <c r="C60" s="78"/>
      <c r="D60" s="79"/>
      <c r="E60" s="79"/>
      <c r="F60" s="79"/>
      <c r="G60" s="79"/>
      <c r="H60" s="77"/>
      <c r="I60" s="2"/>
      <c r="J60" s="61">
        <f>IF($E60="Labour",Assumptions!$B$14,)</f>
        <v>0</v>
      </c>
      <c r="K60" s="9" t="str">
        <f t="shared" si="5"/>
        <v>$</v>
      </c>
      <c r="L60" s="2"/>
      <c r="M60" s="80"/>
      <c r="N60" s="80"/>
      <c r="O60" s="80"/>
      <c r="P60" s="80"/>
      <c r="Q60" s="80"/>
      <c r="R60" s="2"/>
      <c r="S60" s="5">
        <f t="shared" si="6"/>
        <v>0</v>
      </c>
      <c r="T60" s="5">
        <f t="shared" si="7"/>
        <v>0</v>
      </c>
      <c r="U60" s="5">
        <f t="shared" si="8"/>
        <v>0</v>
      </c>
      <c r="V60" s="5">
        <f t="shared" si="9"/>
        <v>0</v>
      </c>
      <c r="W60" s="5">
        <f t="shared" si="10"/>
        <v>0</v>
      </c>
      <c r="AB60"/>
    </row>
    <row r="61" spans="1:28" ht="12.75" customHeight="1" x14ac:dyDescent="0.25">
      <c r="A61" s="4"/>
      <c r="C61" s="78"/>
      <c r="D61" s="79"/>
      <c r="E61" s="79"/>
      <c r="F61" s="79"/>
      <c r="G61" s="79"/>
      <c r="H61" s="77"/>
      <c r="I61" s="2"/>
      <c r="J61" s="61">
        <f>IF($E61="Labour",Assumptions!$B$14,)</f>
        <v>0</v>
      </c>
      <c r="K61" s="9" t="str">
        <f t="shared" si="5"/>
        <v>$</v>
      </c>
      <c r="L61" s="2"/>
      <c r="M61" s="80"/>
      <c r="N61" s="80"/>
      <c r="O61" s="80"/>
      <c r="P61" s="80"/>
      <c r="Q61" s="80"/>
      <c r="R61" s="2"/>
      <c r="S61" s="5">
        <f t="shared" si="6"/>
        <v>0</v>
      </c>
      <c r="T61" s="5">
        <f t="shared" si="7"/>
        <v>0</v>
      </c>
      <c r="U61" s="5">
        <f t="shared" si="8"/>
        <v>0</v>
      </c>
      <c r="V61" s="5">
        <f t="shared" si="9"/>
        <v>0</v>
      </c>
      <c r="W61" s="5">
        <f t="shared" si="10"/>
        <v>0</v>
      </c>
      <c r="AB61"/>
    </row>
    <row r="62" spans="1:28" ht="12.75" customHeight="1" x14ac:dyDescent="0.25">
      <c r="A62" s="4"/>
      <c r="C62" s="78"/>
      <c r="D62" s="79"/>
      <c r="E62" s="79"/>
      <c r="F62" s="79"/>
      <c r="G62" s="79"/>
      <c r="H62" s="77"/>
      <c r="I62" s="2"/>
      <c r="J62" s="61">
        <f>IF($E62="Labour",Assumptions!$B$14,)</f>
        <v>0</v>
      </c>
      <c r="K62" s="9" t="str">
        <f t="shared" si="5"/>
        <v>$</v>
      </c>
      <c r="L62" s="2"/>
      <c r="M62" s="80"/>
      <c r="N62" s="80"/>
      <c r="O62" s="80"/>
      <c r="P62" s="80"/>
      <c r="Q62" s="80"/>
      <c r="R62" s="2"/>
      <c r="S62" s="5">
        <f t="shared" si="6"/>
        <v>0</v>
      </c>
      <c r="T62" s="5">
        <f t="shared" si="7"/>
        <v>0</v>
      </c>
      <c r="U62" s="5">
        <f t="shared" si="8"/>
        <v>0</v>
      </c>
      <c r="V62" s="5">
        <f t="shared" si="9"/>
        <v>0</v>
      </c>
      <c r="W62" s="5">
        <f t="shared" si="10"/>
        <v>0</v>
      </c>
      <c r="AB62"/>
    </row>
    <row r="63" spans="1:28" ht="12.75" customHeight="1" x14ac:dyDescent="0.25">
      <c r="A63" s="4"/>
      <c r="C63" s="78"/>
      <c r="D63" s="79"/>
      <c r="E63" s="79"/>
      <c r="F63" s="79"/>
      <c r="G63" s="79"/>
      <c r="H63" s="77"/>
      <c r="I63" s="2"/>
      <c r="J63" s="61">
        <f>IF($E63="Labour",Assumptions!$B$14,)</f>
        <v>0</v>
      </c>
      <c r="K63" s="9" t="str">
        <f t="shared" si="5"/>
        <v>$</v>
      </c>
      <c r="L63" s="2"/>
      <c r="M63" s="80"/>
      <c r="N63" s="80"/>
      <c r="O63" s="80"/>
      <c r="P63" s="80"/>
      <c r="Q63" s="80"/>
      <c r="R63" s="2"/>
      <c r="S63" s="5">
        <f t="shared" si="6"/>
        <v>0</v>
      </c>
      <c r="T63" s="5">
        <f t="shared" si="7"/>
        <v>0</v>
      </c>
      <c r="U63" s="5">
        <f t="shared" si="8"/>
        <v>0</v>
      </c>
      <c r="V63" s="5">
        <f t="shared" si="9"/>
        <v>0</v>
      </c>
      <c r="W63" s="5">
        <f t="shared" si="10"/>
        <v>0</v>
      </c>
      <c r="AB63"/>
    </row>
    <row r="64" spans="1:28" ht="12.75" customHeight="1" x14ac:dyDescent="0.2">
      <c r="A64" s="4"/>
      <c r="C64" s="78"/>
      <c r="D64" s="79"/>
      <c r="E64" s="79"/>
      <c r="F64" s="79"/>
      <c r="G64" s="79"/>
      <c r="H64" s="77"/>
      <c r="J64" s="61">
        <f>IF($E64="Labour",Assumptions!$B$14,)</f>
        <v>0</v>
      </c>
      <c r="K64" s="9" t="str">
        <f t="shared" si="5"/>
        <v>$</v>
      </c>
      <c r="M64" s="80"/>
      <c r="N64" s="80"/>
      <c r="O64" s="80"/>
      <c r="P64" s="80"/>
      <c r="Q64" s="80"/>
      <c r="S64" s="5">
        <f t="shared" si="6"/>
        <v>0</v>
      </c>
      <c r="T64" s="5">
        <f t="shared" si="7"/>
        <v>0</v>
      </c>
      <c r="U64" s="5">
        <f t="shared" si="8"/>
        <v>0</v>
      </c>
      <c r="V64" s="5">
        <f t="shared" si="9"/>
        <v>0</v>
      </c>
      <c r="W64" s="5">
        <f t="shared" si="10"/>
        <v>0</v>
      </c>
    </row>
    <row r="65" spans="1:23" ht="12.75" customHeight="1" x14ac:dyDescent="0.2">
      <c r="A65" s="4"/>
      <c r="C65" s="78"/>
      <c r="D65" s="79"/>
      <c r="E65" s="79"/>
      <c r="F65" s="79"/>
      <c r="G65" s="79"/>
      <c r="H65" s="77"/>
      <c r="J65" s="61">
        <f>IF($E65="Labour",Assumptions!$B$14,)</f>
        <v>0</v>
      </c>
      <c r="K65" s="9" t="str">
        <f t="shared" si="5"/>
        <v>$</v>
      </c>
      <c r="M65" s="80"/>
      <c r="N65" s="80"/>
      <c r="O65" s="80"/>
      <c r="P65" s="80"/>
      <c r="Q65" s="80"/>
      <c r="S65" s="5">
        <f t="shared" si="6"/>
        <v>0</v>
      </c>
      <c r="T65" s="5">
        <f t="shared" si="7"/>
        <v>0</v>
      </c>
      <c r="U65" s="5">
        <f t="shared" si="8"/>
        <v>0</v>
      </c>
      <c r="V65" s="5">
        <f t="shared" si="9"/>
        <v>0</v>
      </c>
      <c r="W65" s="5">
        <f t="shared" si="10"/>
        <v>0</v>
      </c>
    </row>
    <row r="66" spans="1:23" ht="12.75" customHeight="1" x14ac:dyDescent="0.2">
      <c r="A66" s="4"/>
      <c r="C66" s="78"/>
      <c r="D66" s="79"/>
      <c r="E66" s="79"/>
      <c r="F66" s="79"/>
      <c r="G66" s="79"/>
      <c r="H66" s="77"/>
      <c r="J66" s="61">
        <f>IF($E66="Labour",Assumptions!$B$14,)</f>
        <v>0</v>
      </c>
      <c r="K66" s="9" t="str">
        <f t="shared" si="5"/>
        <v>$</v>
      </c>
      <c r="M66" s="80"/>
      <c r="N66" s="80"/>
      <c r="O66" s="80"/>
      <c r="P66" s="80"/>
      <c r="Q66" s="80"/>
      <c r="S66" s="5">
        <f t="shared" si="6"/>
        <v>0</v>
      </c>
      <c r="T66" s="5">
        <f t="shared" si="7"/>
        <v>0</v>
      </c>
      <c r="U66" s="5">
        <f t="shared" si="8"/>
        <v>0</v>
      </c>
      <c r="V66" s="5">
        <f t="shared" si="9"/>
        <v>0</v>
      </c>
      <c r="W66" s="5">
        <f t="shared" si="10"/>
        <v>0</v>
      </c>
    </row>
    <row r="67" spans="1:23" ht="12.75" customHeight="1" x14ac:dyDescent="0.2">
      <c r="A67" s="4"/>
      <c r="C67" s="78"/>
      <c r="D67" s="79"/>
      <c r="E67" s="79"/>
      <c r="F67" s="79"/>
      <c r="G67" s="79"/>
      <c r="H67" s="77"/>
      <c r="J67" s="61">
        <f>IF($E67="Labour",Assumptions!$B$14,)</f>
        <v>0</v>
      </c>
      <c r="K67" s="9" t="str">
        <f t="shared" si="5"/>
        <v>$</v>
      </c>
      <c r="M67" s="80"/>
      <c r="N67" s="80"/>
      <c r="O67" s="80"/>
      <c r="P67" s="80"/>
      <c r="Q67" s="80"/>
      <c r="S67" s="5">
        <f t="shared" si="6"/>
        <v>0</v>
      </c>
      <c r="T67" s="5">
        <f t="shared" si="7"/>
        <v>0</v>
      </c>
      <c r="U67" s="5">
        <f t="shared" si="8"/>
        <v>0</v>
      </c>
      <c r="V67" s="5">
        <f t="shared" si="9"/>
        <v>0</v>
      </c>
      <c r="W67" s="5">
        <f t="shared" si="10"/>
        <v>0</v>
      </c>
    </row>
    <row r="68" spans="1:23" ht="12.75" customHeight="1" x14ac:dyDescent="0.2">
      <c r="A68" s="4"/>
      <c r="C68" s="78"/>
      <c r="D68" s="79"/>
      <c r="E68" s="79"/>
      <c r="F68" s="79"/>
      <c r="G68" s="79"/>
      <c r="H68" s="77"/>
      <c r="J68" s="61">
        <f>IF($E68="Labour",Assumptions!$B$14,)</f>
        <v>0</v>
      </c>
      <c r="K68" s="9" t="str">
        <f t="shared" si="5"/>
        <v>$</v>
      </c>
      <c r="M68" s="80"/>
      <c r="N68" s="80"/>
      <c r="O68" s="80"/>
      <c r="P68" s="80"/>
      <c r="Q68" s="80"/>
      <c r="S68" s="5">
        <f t="shared" si="6"/>
        <v>0</v>
      </c>
      <c r="T68" s="5">
        <f t="shared" si="7"/>
        <v>0</v>
      </c>
      <c r="U68" s="5">
        <f t="shared" si="8"/>
        <v>0</v>
      </c>
      <c r="V68" s="5">
        <f t="shared" si="9"/>
        <v>0</v>
      </c>
      <c r="W68" s="5">
        <f t="shared" si="10"/>
        <v>0</v>
      </c>
    </row>
    <row r="69" spans="1:23" ht="12.75" customHeight="1" x14ac:dyDescent="0.2">
      <c r="A69" s="4"/>
      <c r="C69" s="78"/>
      <c r="D69" s="79"/>
      <c r="E69" s="79"/>
      <c r="F69" s="79"/>
      <c r="G69" s="79"/>
      <c r="H69" s="77"/>
      <c r="J69" s="61">
        <f>IF($E69="Labour",Assumptions!$B$14,)</f>
        <v>0</v>
      </c>
      <c r="K69" s="9" t="str">
        <f t="shared" si="5"/>
        <v>$</v>
      </c>
      <c r="M69" s="80"/>
      <c r="N69" s="80"/>
      <c r="O69" s="80"/>
      <c r="P69" s="80"/>
      <c r="Q69" s="80"/>
      <c r="S69" s="5">
        <f t="shared" si="6"/>
        <v>0</v>
      </c>
      <c r="T69" s="5">
        <f t="shared" si="7"/>
        <v>0</v>
      </c>
      <c r="U69" s="5">
        <f t="shared" si="8"/>
        <v>0</v>
      </c>
      <c r="V69" s="5">
        <f t="shared" si="9"/>
        <v>0</v>
      </c>
      <c r="W69" s="5">
        <f t="shared" si="10"/>
        <v>0</v>
      </c>
    </row>
    <row r="70" spans="1:23" ht="12.75" customHeight="1" x14ac:dyDescent="0.2">
      <c r="A70" s="4"/>
      <c r="C70" s="78"/>
      <c r="D70" s="79"/>
      <c r="E70" s="79"/>
      <c r="F70" s="79"/>
      <c r="G70" s="79"/>
      <c r="H70" s="77"/>
      <c r="J70" s="61">
        <f>IF($E70="Labour",Assumptions!$B$14,)</f>
        <v>0</v>
      </c>
      <c r="K70" s="9" t="str">
        <f t="shared" si="5"/>
        <v>$</v>
      </c>
      <c r="M70" s="80"/>
      <c r="N70" s="80"/>
      <c r="O70" s="80"/>
      <c r="P70" s="80"/>
      <c r="Q70" s="80"/>
      <c r="S70" s="5">
        <f t="shared" si="6"/>
        <v>0</v>
      </c>
      <c r="T70" s="5">
        <f t="shared" si="7"/>
        <v>0</v>
      </c>
      <c r="U70" s="5">
        <f t="shared" si="8"/>
        <v>0</v>
      </c>
      <c r="V70" s="5">
        <f t="shared" si="9"/>
        <v>0</v>
      </c>
      <c r="W70" s="5">
        <f t="shared" si="10"/>
        <v>0</v>
      </c>
    </row>
    <row r="71" spans="1:23" ht="12.75" customHeight="1" x14ac:dyDescent="0.2">
      <c r="A71" s="4"/>
      <c r="C71" s="78"/>
      <c r="D71" s="79"/>
      <c r="E71" s="79"/>
      <c r="F71" s="79"/>
      <c r="G71" s="79"/>
      <c r="H71" s="77"/>
      <c r="J71" s="61">
        <f>IF($E71="Labour",Assumptions!$B$14,)</f>
        <v>0</v>
      </c>
      <c r="K71" s="9" t="str">
        <f t="shared" si="5"/>
        <v>$</v>
      </c>
      <c r="M71" s="80"/>
      <c r="N71" s="80"/>
      <c r="O71" s="80"/>
      <c r="P71" s="80"/>
      <c r="Q71" s="80"/>
      <c r="S71" s="5">
        <f t="shared" si="6"/>
        <v>0</v>
      </c>
      <c r="T71" s="5">
        <f t="shared" si="7"/>
        <v>0</v>
      </c>
      <c r="U71" s="5">
        <f t="shared" si="8"/>
        <v>0</v>
      </c>
      <c r="V71" s="5">
        <f t="shared" si="9"/>
        <v>0</v>
      </c>
      <c r="W71" s="5">
        <f t="shared" si="10"/>
        <v>0</v>
      </c>
    </row>
    <row r="72" spans="1:23" ht="12.75" customHeight="1" x14ac:dyDescent="0.2">
      <c r="A72" s="4"/>
      <c r="C72" s="78"/>
      <c r="D72" s="79"/>
      <c r="E72" s="79"/>
      <c r="F72" s="79"/>
      <c r="G72" s="79"/>
      <c r="H72" s="77"/>
      <c r="J72" s="61">
        <f>IF($E72="Labour",Assumptions!$B$14,)</f>
        <v>0</v>
      </c>
      <c r="K72" s="9" t="str">
        <f t="shared" si="5"/>
        <v>$</v>
      </c>
      <c r="M72" s="80"/>
      <c r="N72" s="80"/>
      <c r="O72" s="80"/>
      <c r="P72" s="80"/>
      <c r="Q72" s="80"/>
      <c r="S72" s="5">
        <f t="shared" si="6"/>
        <v>0</v>
      </c>
      <c r="T72" s="5">
        <f t="shared" si="7"/>
        <v>0</v>
      </c>
      <c r="U72" s="5">
        <f t="shared" si="8"/>
        <v>0</v>
      </c>
      <c r="V72" s="5">
        <f t="shared" si="9"/>
        <v>0</v>
      </c>
      <c r="W72" s="5">
        <f t="shared" si="10"/>
        <v>0</v>
      </c>
    </row>
    <row r="73" spans="1:23" ht="12.75" customHeight="1" x14ac:dyDescent="0.2">
      <c r="A73" s="4"/>
      <c r="C73" s="78"/>
      <c r="D73" s="79"/>
      <c r="E73" s="79"/>
      <c r="F73" s="79"/>
      <c r="G73" s="79"/>
      <c r="H73" s="77"/>
      <c r="J73" s="61">
        <f>IF($E73="Labour",Assumptions!$B$14,)</f>
        <v>0</v>
      </c>
      <c r="K73" s="9" t="str">
        <f t="shared" si="5"/>
        <v>$</v>
      </c>
      <c r="M73" s="80"/>
      <c r="N73" s="80"/>
      <c r="O73" s="80"/>
      <c r="P73" s="80"/>
      <c r="Q73" s="80"/>
      <c r="S73" s="5">
        <f t="shared" si="6"/>
        <v>0</v>
      </c>
      <c r="T73" s="5">
        <f t="shared" si="7"/>
        <v>0</v>
      </c>
      <c r="U73" s="5">
        <f t="shared" si="8"/>
        <v>0</v>
      </c>
      <c r="V73" s="5">
        <f t="shared" si="9"/>
        <v>0</v>
      </c>
      <c r="W73" s="5">
        <f t="shared" si="10"/>
        <v>0</v>
      </c>
    </row>
    <row r="74" spans="1:23" ht="12.75" customHeight="1" x14ac:dyDescent="0.2">
      <c r="A74" s="4"/>
      <c r="C74" s="78"/>
      <c r="D74" s="79"/>
      <c r="E74" s="79"/>
      <c r="F74" s="79"/>
      <c r="G74" s="79"/>
      <c r="H74" s="77"/>
      <c r="J74" s="61">
        <f>IF($E74="Labour",Assumptions!$B$14,)</f>
        <v>0</v>
      </c>
      <c r="K74" s="9" t="str">
        <f t="shared" si="5"/>
        <v>$</v>
      </c>
      <c r="M74" s="80"/>
      <c r="N74" s="80"/>
      <c r="O74" s="80"/>
      <c r="P74" s="80"/>
      <c r="Q74" s="80"/>
      <c r="S74" s="5">
        <f t="shared" ref="S74:S89" si="11">IF($E74="Labour",$J74*M74,M74)*$G74</f>
        <v>0</v>
      </c>
      <c r="T74" s="5">
        <f t="shared" ref="T74:T89" si="12">IF($E74="Labour",$J74*N74,N74)*$G74</f>
        <v>0</v>
      </c>
      <c r="U74" s="5">
        <f t="shared" ref="U74:U89" si="13">IF($E74="Labour",$J74*O74,O74)*$G74</f>
        <v>0</v>
      </c>
      <c r="V74" s="5">
        <f t="shared" ref="V74:V89" si="14">IF($E74="Labour",$J74*P74,P74)*$G74</f>
        <v>0</v>
      </c>
      <c r="W74" s="5">
        <f t="shared" ref="W74:W89" si="15">IF($E74="Labour",$J74*Q74,Q74)*$G74</f>
        <v>0</v>
      </c>
    </row>
    <row r="75" spans="1:23" ht="12.75" customHeight="1" x14ac:dyDescent="0.2">
      <c r="A75" s="4"/>
      <c r="C75" s="78"/>
      <c r="D75" s="79"/>
      <c r="E75" s="79"/>
      <c r="F75" s="79"/>
      <c r="G75" s="79"/>
      <c r="H75" s="77"/>
      <c r="J75" s="61">
        <f>IF($E75="Labour",Assumptions!$B$14,)</f>
        <v>0</v>
      </c>
      <c r="K75" s="9" t="str">
        <f t="shared" si="5"/>
        <v>$</v>
      </c>
      <c r="M75" s="80"/>
      <c r="N75" s="80"/>
      <c r="O75" s="80"/>
      <c r="P75" s="80"/>
      <c r="Q75" s="80"/>
      <c r="S75" s="5">
        <f t="shared" si="11"/>
        <v>0</v>
      </c>
      <c r="T75" s="5">
        <f t="shared" si="12"/>
        <v>0</v>
      </c>
      <c r="U75" s="5">
        <f t="shared" si="13"/>
        <v>0</v>
      </c>
      <c r="V75" s="5">
        <f t="shared" si="14"/>
        <v>0</v>
      </c>
      <c r="W75" s="5">
        <f t="shared" si="15"/>
        <v>0</v>
      </c>
    </row>
    <row r="76" spans="1:23" ht="12.75" customHeight="1" x14ac:dyDescent="0.2">
      <c r="A76" s="4"/>
      <c r="C76" s="78"/>
      <c r="D76" s="79"/>
      <c r="E76" s="79"/>
      <c r="F76" s="79"/>
      <c r="G76" s="79"/>
      <c r="H76" s="77"/>
      <c r="J76" s="61">
        <f>IF($E76="Labour",Assumptions!$B$14,)</f>
        <v>0</v>
      </c>
      <c r="K76" s="9" t="str">
        <f t="shared" si="5"/>
        <v>$</v>
      </c>
      <c r="M76" s="80"/>
      <c r="N76" s="80"/>
      <c r="O76" s="80"/>
      <c r="P76" s="80"/>
      <c r="Q76" s="80"/>
      <c r="S76" s="5">
        <f t="shared" si="11"/>
        <v>0</v>
      </c>
      <c r="T76" s="5">
        <f t="shared" si="12"/>
        <v>0</v>
      </c>
      <c r="U76" s="5">
        <f t="shared" si="13"/>
        <v>0</v>
      </c>
      <c r="V76" s="5">
        <f t="shared" si="14"/>
        <v>0</v>
      </c>
      <c r="W76" s="5">
        <f t="shared" si="15"/>
        <v>0</v>
      </c>
    </row>
    <row r="77" spans="1:23" ht="12.75" customHeight="1" x14ac:dyDescent="0.2">
      <c r="A77" s="4"/>
      <c r="C77" s="78"/>
      <c r="D77" s="79"/>
      <c r="E77" s="79"/>
      <c r="F77" s="79"/>
      <c r="G77" s="79"/>
      <c r="H77" s="77"/>
      <c r="J77" s="61">
        <f>IF($E77="Labour",Assumptions!$B$14,)</f>
        <v>0</v>
      </c>
      <c r="K77" s="9" t="str">
        <f t="shared" si="5"/>
        <v>$</v>
      </c>
      <c r="M77" s="80"/>
      <c r="N77" s="80"/>
      <c r="O77" s="80"/>
      <c r="P77" s="80"/>
      <c r="Q77" s="80"/>
      <c r="S77" s="5">
        <f t="shared" si="11"/>
        <v>0</v>
      </c>
      <c r="T77" s="5">
        <f t="shared" si="12"/>
        <v>0</v>
      </c>
      <c r="U77" s="5">
        <f t="shared" si="13"/>
        <v>0</v>
      </c>
      <c r="V77" s="5">
        <f t="shared" si="14"/>
        <v>0</v>
      </c>
      <c r="W77" s="5">
        <f t="shared" si="15"/>
        <v>0</v>
      </c>
    </row>
    <row r="78" spans="1:23" ht="12.75" customHeight="1" x14ac:dyDescent="0.2">
      <c r="A78" s="4"/>
      <c r="C78" s="78"/>
      <c r="D78" s="79"/>
      <c r="E78" s="79"/>
      <c r="F78" s="79"/>
      <c r="G78" s="79"/>
      <c r="H78" s="77"/>
      <c r="J78" s="61">
        <f>IF($E78="Labour",Assumptions!$B$14,)</f>
        <v>0</v>
      </c>
      <c r="K78" s="9" t="str">
        <f t="shared" si="5"/>
        <v>$</v>
      </c>
      <c r="M78" s="80"/>
      <c r="N78" s="80"/>
      <c r="O78" s="80"/>
      <c r="P78" s="80"/>
      <c r="Q78" s="80"/>
      <c r="S78" s="5">
        <f t="shared" si="11"/>
        <v>0</v>
      </c>
      <c r="T78" s="5">
        <f t="shared" si="12"/>
        <v>0</v>
      </c>
      <c r="U78" s="5">
        <f t="shared" si="13"/>
        <v>0</v>
      </c>
      <c r="V78" s="5">
        <f t="shared" si="14"/>
        <v>0</v>
      </c>
      <c r="W78" s="5">
        <f t="shared" si="15"/>
        <v>0</v>
      </c>
    </row>
    <row r="79" spans="1:23" ht="12.75" customHeight="1" x14ac:dyDescent="0.2">
      <c r="A79" s="4"/>
      <c r="C79" s="78"/>
      <c r="D79" s="79"/>
      <c r="E79" s="79"/>
      <c r="F79" s="79"/>
      <c r="G79" s="79"/>
      <c r="H79" s="77"/>
      <c r="J79" s="61">
        <f>IF($E79="Labour",Assumptions!$B$14,)</f>
        <v>0</v>
      </c>
      <c r="K79" s="9" t="str">
        <f t="shared" si="5"/>
        <v>$</v>
      </c>
      <c r="M79" s="80"/>
      <c r="N79" s="80"/>
      <c r="O79" s="80"/>
      <c r="P79" s="80"/>
      <c r="Q79" s="80"/>
      <c r="S79" s="5">
        <f t="shared" si="11"/>
        <v>0</v>
      </c>
      <c r="T79" s="5">
        <f t="shared" si="12"/>
        <v>0</v>
      </c>
      <c r="U79" s="5">
        <f t="shared" si="13"/>
        <v>0</v>
      </c>
      <c r="V79" s="5">
        <f t="shared" si="14"/>
        <v>0</v>
      </c>
      <c r="W79" s="5">
        <f t="shared" si="15"/>
        <v>0</v>
      </c>
    </row>
    <row r="80" spans="1:23" ht="12.75" customHeight="1" x14ac:dyDescent="0.2">
      <c r="A80" s="4"/>
      <c r="C80" s="78"/>
      <c r="D80" s="79"/>
      <c r="E80" s="79"/>
      <c r="F80" s="79"/>
      <c r="G80" s="79"/>
      <c r="H80" s="77"/>
      <c r="J80" s="61">
        <f>IF($E80="Labour",Assumptions!$B$14,)</f>
        <v>0</v>
      </c>
      <c r="K80" s="9" t="str">
        <f t="shared" si="5"/>
        <v>$</v>
      </c>
      <c r="M80" s="80"/>
      <c r="N80" s="80"/>
      <c r="O80" s="80"/>
      <c r="P80" s="80"/>
      <c r="Q80" s="80"/>
      <c r="S80" s="5">
        <f t="shared" si="11"/>
        <v>0</v>
      </c>
      <c r="T80" s="5">
        <f t="shared" si="12"/>
        <v>0</v>
      </c>
      <c r="U80" s="5">
        <f t="shared" si="13"/>
        <v>0</v>
      </c>
      <c r="V80" s="5">
        <f t="shared" si="14"/>
        <v>0</v>
      </c>
      <c r="W80" s="5">
        <f t="shared" si="15"/>
        <v>0</v>
      </c>
    </row>
    <row r="81" spans="1:28" ht="12.75" customHeight="1" x14ac:dyDescent="0.2">
      <c r="A81" s="4"/>
      <c r="C81" s="78"/>
      <c r="D81" s="79"/>
      <c r="E81" s="79"/>
      <c r="F81" s="79"/>
      <c r="G81" s="79"/>
      <c r="H81" s="77"/>
      <c r="J81" s="61">
        <f>IF($E81="Labour",Assumptions!$B$14,)</f>
        <v>0</v>
      </c>
      <c r="K81" s="9" t="str">
        <f t="shared" si="5"/>
        <v>$</v>
      </c>
      <c r="M81" s="80"/>
      <c r="N81" s="80"/>
      <c r="O81" s="80"/>
      <c r="P81" s="80"/>
      <c r="Q81" s="80"/>
      <c r="S81" s="5">
        <f t="shared" si="11"/>
        <v>0</v>
      </c>
      <c r="T81" s="5">
        <f t="shared" si="12"/>
        <v>0</v>
      </c>
      <c r="U81" s="5">
        <f t="shared" si="13"/>
        <v>0</v>
      </c>
      <c r="V81" s="5">
        <f t="shared" si="14"/>
        <v>0</v>
      </c>
      <c r="W81" s="5">
        <f t="shared" si="15"/>
        <v>0</v>
      </c>
    </row>
    <row r="82" spans="1:28" ht="12.75" customHeight="1" x14ac:dyDescent="0.2">
      <c r="A82" s="4"/>
      <c r="C82" s="78"/>
      <c r="D82" s="79"/>
      <c r="E82" s="79"/>
      <c r="F82" s="79"/>
      <c r="G82" s="79"/>
      <c r="H82" s="77"/>
      <c r="J82" s="61">
        <f>IF($E82="Labour",Assumptions!$B$14,)</f>
        <v>0</v>
      </c>
      <c r="K82" s="9" t="str">
        <f t="shared" si="5"/>
        <v>$</v>
      </c>
      <c r="M82" s="80"/>
      <c r="N82" s="80"/>
      <c r="O82" s="80"/>
      <c r="P82" s="80"/>
      <c r="Q82" s="80"/>
      <c r="S82" s="5">
        <f t="shared" si="11"/>
        <v>0</v>
      </c>
      <c r="T82" s="5">
        <f t="shared" si="12"/>
        <v>0</v>
      </c>
      <c r="U82" s="5">
        <f t="shared" si="13"/>
        <v>0</v>
      </c>
      <c r="V82" s="5">
        <f t="shared" si="14"/>
        <v>0</v>
      </c>
      <c r="W82" s="5">
        <f t="shared" si="15"/>
        <v>0</v>
      </c>
    </row>
    <row r="83" spans="1:28" ht="12.75" customHeight="1" x14ac:dyDescent="0.2">
      <c r="A83" s="4"/>
      <c r="C83" s="78"/>
      <c r="D83" s="79"/>
      <c r="E83" s="79"/>
      <c r="F83" s="79"/>
      <c r="G83" s="79"/>
      <c r="H83" s="77"/>
      <c r="J83" s="61">
        <f>IF($E83="Labour",Assumptions!$B$14,)</f>
        <v>0</v>
      </c>
      <c r="K83" s="9" t="str">
        <f t="shared" si="5"/>
        <v>$</v>
      </c>
      <c r="M83" s="80"/>
      <c r="N83" s="80"/>
      <c r="O83" s="80"/>
      <c r="P83" s="80"/>
      <c r="Q83" s="80"/>
      <c r="S83" s="5">
        <f t="shared" si="11"/>
        <v>0</v>
      </c>
      <c r="T83" s="5">
        <f t="shared" si="12"/>
        <v>0</v>
      </c>
      <c r="U83" s="5">
        <f t="shared" si="13"/>
        <v>0</v>
      </c>
      <c r="V83" s="5">
        <f t="shared" si="14"/>
        <v>0</v>
      </c>
      <c r="W83" s="5">
        <f t="shared" si="15"/>
        <v>0</v>
      </c>
    </row>
    <row r="84" spans="1:28" ht="12.75" customHeight="1" x14ac:dyDescent="0.2">
      <c r="A84" s="4"/>
      <c r="C84" s="78"/>
      <c r="D84" s="79"/>
      <c r="E84" s="79"/>
      <c r="F84" s="79"/>
      <c r="G84" s="79"/>
      <c r="H84" s="77"/>
      <c r="J84" s="61">
        <f>IF($E84="Labour",Assumptions!$B$14,)</f>
        <v>0</v>
      </c>
      <c r="K84" s="9" t="str">
        <f t="shared" si="5"/>
        <v>$</v>
      </c>
      <c r="M84" s="80"/>
      <c r="N84" s="80"/>
      <c r="O84" s="80"/>
      <c r="P84" s="80"/>
      <c r="Q84" s="80"/>
      <c r="S84" s="5">
        <f t="shared" si="11"/>
        <v>0</v>
      </c>
      <c r="T84" s="5">
        <f t="shared" si="12"/>
        <v>0</v>
      </c>
      <c r="U84" s="5">
        <f t="shared" si="13"/>
        <v>0</v>
      </c>
      <c r="V84" s="5">
        <f t="shared" si="14"/>
        <v>0</v>
      </c>
      <c r="W84" s="5">
        <f t="shared" si="15"/>
        <v>0</v>
      </c>
    </row>
    <row r="85" spans="1:28" ht="12.75" customHeight="1" x14ac:dyDescent="0.2">
      <c r="A85" s="4"/>
      <c r="C85" s="78"/>
      <c r="D85" s="79"/>
      <c r="E85" s="79"/>
      <c r="F85" s="79"/>
      <c r="G85" s="79"/>
      <c r="H85" s="77"/>
      <c r="J85" s="61">
        <f>IF($E85="Labour",Assumptions!$B$14,)</f>
        <v>0</v>
      </c>
      <c r="K85" s="9" t="str">
        <f t="shared" si="5"/>
        <v>$</v>
      </c>
      <c r="M85" s="80"/>
      <c r="N85" s="80"/>
      <c r="O85" s="80"/>
      <c r="P85" s="80"/>
      <c r="Q85" s="80"/>
      <c r="S85" s="5">
        <f t="shared" si="11"/>
        <v>0</v>
      </c>
      <c r="T85" s="5">
        <f t="shared" si="12"/>
        <v>0</v>
      </c>
      <c r="U85" s="5">
        <f t="shared" si="13"/>
        <v>0</v>
      </c>
      <c r="V85" s="5">
        <f t="shared" si="14"/>
        <v>0</v>
      </c>
      <c r="W85" s="5">
        <f t="shared" si="15"/>
        <v>0</v>
      </c>
    </row>
    <row r="86" spans="1:28" ht="12.75" customHeight="1" x14ac:dyDescent="0.2">
      <c r="A86" s="4"/>
      <c r="C86" s="78"/>
      <c r="D86" s="79"/>
      <c r="E86" s="79"/>
      <c r="F86" s="79"/>
      <c r="G86" s="79"/>
      <c r="H86" s="77"/>
      <c r="J86" s="61">
        <f>IF($E86="Labour",Assumptions!$B$14,)</f>
        <v>0</v>
      </c>
      <c r="K86" s="9" t="str">
        <f t="shared" si="5"/>
        <v>$</v>
      </c>
      <c r="M86" s="80"/>
      <c r="N86" s="80"/>
      <c r="O86" s="80"/>
      <c r="P86" s="80"/>
      <c r="Q86" s="80"/>
      <c r="S86" s="5">
        <f t="shared" si="11"/>
        <v>0</v>
      </c>
      <c r="T86" s="5">
        <f t="shared" si="12"/>
        <v>0</v>
      </c>
      <c r="U86" s="5">
        <f t="shared" si="13"/>
        <v>0</v>
      </c>
      <c r="V86" s="5">
        <f t="shared" si="14"/>
        <v>0</v>
      </c>
      <c r="W86" s="5">
        <f t="shared" si="15"/>
        <v>0</v>
      </c>
    </row>
    <row r="87" spans="1:28" ht="12.75" customHeight="1" x14ac:dyDescent="0.2">
      <c r="A87" s="4"/>
      <c r="C87" s="78"/>
      <c r="D87" s="79"/>
      <c r="E87" s="79"/>
      <c r="F87" s="79"/>
      <c r="G87" s="79"/>
      <c r="H87" s="77"/>
      <c r="J87" s="61">
        <f>IF($E87="Labour",Assumptions!$B$14,)</f>
        <v>0</v>
      </c>
      <c r="K87" s="9" t="str">
        <f t="shared" si="5"/>
        <v>$</v>
      </c>
      <c r="M87" s="80"/>
      <c r="N87" s="80"/>
      <c r="O87" s="80"/>
      <c r="P87" s="80"/>
      <c r="Q87" s="80"/>
      <c r="S87" s="5">
        <f t="shared" si="11"/>
        <v>0</v>
      </c>
      <c r="T87" s="5">
        <f t="shared" si="12"/>
        <v>0</v>
      </c>
      <c r="U87" s="5">
        <f t="shared" si="13"/>
        <v>0</v>
      </c>
      <c r="V87" s="5">
        <f t="shared" si="14"/>
        <v>0</v>
      </c>
      <c r="W87" s="5">
        <f t="shared" si="15"/>
        <v>0</v>
      </c>
    </row>
    <row r="88" spans="1:28" ht="12.75" customHeight="1" x14ac:dyDescent="0.2">
      <c r="A88" s="4"/>
      <c r="C88" s="78"/>
      <c r="D88" s="79"/>
      <c r="E88" s="79"/>
      <c r="F88" s="79"/>
      <c r="G88" s="79"/>
      <c r="H88" s="77"/>
      <c r="J88" s="61">
        <f>IF($E88="Labour",Assumptions!$B$14,)</f>
        <v>0</v>
      </c>
      <c r="K88" s="9" t="str">
        <f t="shared" si="5"/>
        <v>$</v>
      </c>
      <c r="M88" s="80"/>
      <c r="N88" s="80"/>
      <c r="O88" s="80"/>
      <c r="P88" s="80"/>
      <c r="Q88" s="80"/>
      <c r="S88" s="5">
        <f t="shared" si="11"/>
        <v>0</v>
      </c>
      <c r="T88" s="5">
        <f t="shared" si="12"/>
        <v>0</v>
      </c>
      <c r="U88" s="5">
        <f t="shared" si="13"/>
        <v>0</v>
      </c>
      <c r="V88" s="5">
        <f t="shared" si="14"/>
        <v>0</v>
      </c>
      <c r="W88" s="5">
        <f t="shared" si="15"/>
        <v>0</v>
      </c>
    </row>
    <row r="89" spans="1:28" ht="12.75" customHeight="1" x14ac:dyDescent="0.2">
      <c r="A89" s="4"/>
      <c r="C89" s="78"/>
      <c r="D89" s="79"/>
      <c r="E89" s="79"/>
      <c r="F89" s="79"/>
      <c r="G89" s="79"/>
      <c r="H89" s="77"/>
      <c r="J89" s="61">
        <f>IF($E89="Labour",Assumptions!$B$14,)</f>
        <v>0</v>
      </c>
      <c r="K89" s="9" t="str">
        <f t="shared" si="5"/>
        <v>$</v>
      </c>
      <c r="M89" s="80"/>
      <c r="N89" s="80"/>
      <c r="O89" s="80"/>
      <c r="P89" s="80"/>
      <c r="Q89" s="80"/>
      <c r="S89" s="5">
        <f t="shared" si="11"/>
        <v>0</v>
      </c>
      <c r="T89" s="5">
        <f t="shared" si="12"/>
        <v>0</v>
      </c>
      <c r="U89" s="5">
        <f t="shared" si="13"/>
        <v>0</v>
      </c>
      <c r="V89" s="5">
        <f t="shared" si="14"/>
        <v>0</v>
      </c>
      <c r="W89" s="5">
        <f t="shared" si="15"/>
        <v>0</v>
      </c>
      <c r="X89" s="103"/>
    </row>
    <row r="90" spans="1:28" ht="12.75" customHeight="1" x14ac:dyDescent="0.25">
      <c r="I90" s="2"/>
      <c r="L90" s="2"/>
      <c r="R90" s="2"/>
      <c r="AB90"/>
    </row>
    <row r="91" spans="1:28" ht="12.75" customHeight="1" x14ac:dyDescent="0.25">
      <c r="I91" s="2"/>
      <c r="L91" s="2"/>
      <c r="R91" s="2"/>
      <c r="AB91"/>
    </row>
    <row r="92" spans="1:28" ht="12.75" customHeight="1" x14ac:dyDescent="0.25">
      <c r="C92" s="3" t="s">
        <v>65</v>
      </c>
      <c r="I92" s="2"/>
      <c r="L92" s="2"/>
      <c r="R92" s="2"/>
      <c r="S92" s="66" t="s">
        <v>5</v>
      </c>
      <c r="T92" s="66" t="s">
        <v>6</v>
      </c>
      <c r="U92" s="66" t="s">
        <v>7</v>
      </c>
      <c r="V92" s="66" t="s">
        <v>8</v>
      </c>
      <c r="W92" s="66" t="s">
        <v>9</v>
      </c>
      <c r="X92" s="66" t="s">
        <v>0</v>
      </c>
      <c r="AB92"/>
    </row>
    <row r="93" spans="1:28" ht="12.75" customHeight="1" x14ac:dyDescent="0.2">
      <c r="C93" s="24" t="s">
        <v>10</v>
      </c>
      <c r="D93" s="24" t="s">
        <v>52</v>
      </c>
      <c r="E93" s="24"/>
      <c r="F93" s="24"/>
      <c r="G93" s="24"/>
      <c r="H93" s="24" t="s">
        <v>50</v>
      </c>
      <c r="I93" s="2"/>
      <c r="J93" s="63"/>
      <c r="K93" s="64"/>
      <c r="L93" s="2"/>
      <c r="M93" s="24"/>
      <c r="N93" s="24"/>
      <c r="O93" s="24"/>
      <c r="P93" s="24"/>
      <c r="Q93" s="24"/>
      <c r="R93" s="2"/>
      <c r="S93" s="25">
        <f t="shared" ref="S93:W98" si="16">SUMIFS(S$10:S$89,$E$10:$E$89,$C93,$D$10:$D$89,$D93,$H$10:$H$89,$H93)</f>
        <v>156167.51798250378</v>
      </c>
      <c r="T93" s="25">
        <f t="shared" si="16"/>
        <v>213312.26229418177</v>
      </c>
      <c r="U93" s="25">
        <f t="shared" si="16"/>
        <v>156167.51798250378</v>
      </c>
      <c r="V93" s="25">
        <f t="shared" si="16"/>
        <v>156167.51798250378</v>
      </c>
      <c r="W93" s="25">
        <f t="shared" si="16"/>
        <v>184739.89013834277</v>
      </c>
      <c r="X93" s="68">
        <f>SUM(S93:W93)</f>
        <v>866554.70638003584</v>
      </c>
    </row>
    <row r="94" spans="1:28" ht="12.75" customHeight="1" x14ac:dyDescent="0.2">
      <c r="C94" s="1" t="s">
        <v>11</v>
      </c>
      <c r="D94" s="1" t="s">
        <v>52</v>
      </c>
      <c r="H94" s="1" t="s">
        <v>50</v>
      </c>
      <c r="I94" s="2"/>
      <c r="J94" s="65"/>
      <c r="L94" s="2"/>
      <c r="R94" s="2"/>
      <c r="S94" s="6">
        <f t="shared" si="16"/>
        <v>350191</v>
      </c>
      <c r="T94" s="6">
        <f t="shared" si="16"/>
        <v>350191</v>
      </c>
      <c r="U94" s="6">
        <f t="shared" si="16"/>
        <v>350191</v>
      </c>
      <c r="V94" s="6">
        <f t="shared" si="16"/>
        <v>350191</v>
      </c>
      <c r="W94" s="6">
        <f t="shared" si="16"/>
        <v>350191</v>
      </c>
      <c r="X94" s="69">
        <f t="shared" ref="X94:X108" si="17">SUM(S94:W94)</f>
        <v>1750955</v>
      </c>
    </row>
    <row r="95" spans="1:28" ht="12.75" customHeight="1" x14ac:dyDescent="0.2">
      <c r="C95" s="1" t="s">
        <v>12</v>
      </c>
      <c r="D95" s="1" t="s">
        <v>52</v>
      </c>
      <c r="H95" s="1" t="s">
        <v>50</v>
      </c>
      <c r="I95" s="2"/>
      <c r="J95" s="65"/>
      <c r="L95" s="2"/>
      <c r="R95" s="2"/>
      <c r="S95" s="6">
        <f t="shared" si="16"/>
        <v>0</v>
      </c>
      <c r="T95" s="6">
        <f t="shared" si="16"/>
        <v>0</v>
      </c>
      <c r="U95" s="6">
        <f t="shared" si="16"/>
        <v>0</v>
      </c>
      <c r="V95" s="6">
        <f t="shared" si="16"/>
        <v>0</v>
      </c>
      <c r="W95" s="6">
        <f t="shared" si="16"/>
        <v>0</v>
      </c>
      <c r="X95" s="69">
        <f t="shared" si="17"/>
        <v>0</v>
      </c>
    </row>
    <row r="96" spans="1:28" ht="12.75" customHeight="1" x14ac:dyDescent="0.2">
      <c r="C96" s="1" t="s">
        <v>10</v>
      </c>
      <c r="D96" s="1" t="s">
        <v>52</v>
      </c>
      <c r="H96" s="1" t="s">
        <v>47</v>
      </c>
      <c r="I96" s="2"/>
      <c r="J96" s="65"/>
      <c r="L96" s="2"/>
      <c r="R96" s="2"/>
      <c r="S96" s="6">
        <f t="shared" si="16"/>
        <v>0</v>
      </c>
      <c r="T96" s="6">
        <f t="shared" si="16"/>
        <v>0</v>
      </c>
      <c r="U96" s="6">
        <f t="shared" si="16"/>
        <v>0</v>
      </c>
      <c r="V96" s="6">
        <f t="shared" si="16"/>
        <v>0</v>
      </c>
      <c r="W96" s="6">
        <f t="shared" si="16"/>
        <v>0</v>
      </c>
      <c r="X96" s="69">
        <f t="shared" si="17"/>
        <v>0</v>
      </c>
    </row>
    <row r="97" spans="3:25" ht="12.75" customHeight="1" x14ac:dyDescent="0.2">
      <c r="C97" s="1" t="s">
        <v>11</v>
      </c>
      <c r="D97" s="1" t="s">
        <v>52</v>
      </c>
      <c r="H97" s="1" t="s">
        <v>47</v>
      </c>
      <c r="I97" s="2"/>
      <c r="J97" s="65"/>
      <c r="L97" s="2"/>
      <c r="R97" s="2"/>
      <c r="S97" s="6">
        <f t="shared" si="16"/>
        <v>0</v>
      </c>
      <c r="T97" s="6">
        <f t="shared" si="16"/>
        <v>0</v>
      </c>
      <c r="U97" s="6">
        <f t="shared" si="16"/>
        <v>0</v>
      </c>
      <c r="V97" s="6">
        <f t="shared" si="16"/>
        <v>0</v>
      </c>
      <c r="W97" s="6">
        <f t="shared" si="16"/>
        <v>0</v>
      </c>
      <c r="X97" s="69">
        <f t="shared" si="17"/>
        <v>0</v>
      </c>
    </row>
    <row r="98" spans="3:25" ht="12.75" customHeight="1" x14ac:dyDescent="0.2">
      <c r="C98" s="1" t="s">
        <v>12</v>
      </c>
      <c r="D98" s="1" t="s">
        <v>52</v>
      </c>
      <c r="H98" s="1" t="s">
        <v>47</v>
      </c>
      <c r="I98" s="2"/>
      <c r="J98" s="65"/>
      <c r="L98" s="2"/>
      <c r="R98" s="2"/>
      <c r="S98" s="6">
        <f t="shared" si="16"/>
        <v>0</v>
      </c>
      <c r="T98" s="6">
        <f t="shared" si="16"/>
        <v>0</v>
      </c>
      <c r="U98" s="6">
        <f t="shared" si="16"/>
        <v>0</v>
      </c>
      <c r="V98" s="6">
        <f t="shared" si="16"/>
        <v>0</v>
      </c>
      <c r="W98" s="6">
        <f t="shared" si="16"/>
        <v>0</v>
      </c>
      <c r="X98" s="69">
        <f t="shared" si="17"/>
        <v>0</v>
      </c>
    </row>
    <row r="99" spans="3:25" ht="12.75" customHeight="1" x14ac:dyDescent="0.2">
      <c r="C99" s="21" t="s">
        <v>13</v>
      </c>
      <c r="D99" s="21" t="s">
        <v>52</v>
      </c>
      <c r="E99" s="98"/>
      <c r="F99" s="98"/>
      <c r="G99" s="98"/>
      <c r="H99" s="99"/>
      <c r="I99" s="2"/>
      <c r="J99" s="99"/>
      <c r="K99" s="101"/>
      <c r="L99" s="100"/>
      <c r="M99" s="98"/>
      <c r="N99" s="98"/>
      <c r="O99" s="98"/>
      <c r="P99" s="98"/>
      <c r="Q99" s="98"/>
      <c r="R99" s="2"/>
      <c r="S99" s="22">
        <f>SUM(S93:S98)</f>
        <v>506358.51798250375</v>
      </c>
      <c r="T99" s="22">
        <f t="shared" ref="T99:W99" si="18">SUM(T93:T98)</f>
        <v>563503.26229418174</v>
      </c>
      <c r="U99" s="22">
        <f t="shared" si="18"/>
        <v>506358.51798250375</v>
      </c>
      <c r="V99" s="22">
        <f t="shared" si="18"/>
        <v>506358.51798250375</v>
      </c>
      <c r="W99" s="22">
        <f t="shared" si="18"/>
        <v>534930.89013834274</v>
      </c>
      <c r="X99" s="22">
        <f>SUM(X93:X98)</f>
        <v>2617509.7063800357</v>
      </c>
    </row>
    <row r="100" spans="3:25" ht="12.75" customHeight="1" x14ac:dyDescent="0.2">
      <c r="C100" s="1" t="s">
        <v>10</v>
      </c>
      <c r="D100" s="1" t="s">
        <v>39</v>
      </c>
      <c r="H100" s="1" t="s">
        <v>50</v>
      </c>
      <c r="I100" s="2"/>
      <c r="J100" s="65"/>
      <c r="L100" s="2"/>
      <c r="R100" s="2"/>
      <c r="S100" s="6">
        <f t="shared" ref="S100:W105" si="19">SUMIFS(S$10:S$89,$E$10:$E$89,$C100,$D$10:$D$89,$D100,$H$10:$H$89,$H100)</f>
        <v>0</v>
      </c>
      <c r="T100" s="6">
        <f t="shared" si="19"/>
        <v>0</v>
      </c>
      <c r="U100" s="6">
        <f t="shared" si="19"/>
        <v>0</v>
      </c>
      <c r="V100" s="6">
        <f t="shared" si="19"/>
        <v>0</v>
      </c>
      <c r="W100" s="6">
        <f t="shared" si="19"/>
        <v>0</v>
      </c>
      <c r="X100" s="69">
        <f t="shared" si="17"/>
        <v>0</v>
      </c>
    </row>
    <row r="101" spans="3:25" ht="12.75" customHeight="1" x14ac:dyDescent="0.2">
      <c r="C101" s="1" t="s">
        <v>11</v>
      </c>
      <c r="D101" s="1" t="s">
        <v>39</v>
      </c>
      <c r="H101" s="1" t="s">
        <v>50</v>
      </c>
      <c r="I101" s="2"/>
      <c r="J101" s="65"/>
      <c r="L101" s="2"/>
      <c r="R101" s="2"/>
      <c r="S101" s="6">
        <f t="shared" si="19"/>
        <v>0</v>
      </c>
      <c r="T101" s="6">
        <f t="shared" si="19"/>
        <v>0</v>
      </c>
      <c r="U101" s="6">
        <f t="shared" si="19"/>
        <v>0</v>
      </c>
      <c r="V101" s="6">
        <f t="shared" si="19"/>
        <v>0</v>
      </c>
      <c r="W101" s="6">
        <f t="shared" si="19"/>
        <v>0</v>
      </c>
      <c r="X101" s="69">
        <f t="shared" si="17"/>
        <v>0</v>
      </c>
    </row>
    <row r="102" spans="3:25" ht="12.75" customHeight="1" x14ac:dyDescent="0.2">
      <c r="C102" s="1" t="s">
        <v>12</v>
      </c>
      <c r="D102" s="1" t="s">
        <v>39</v>
      </c>
      <c r="H102" s="1" t="s">
        <v>50</v>
      </c>
      <c r="I102" s="2"/>
      <c r="J102" s="65"/>
      <c r="L102" s="2"/>
      <c r="R102" s="2"/>
      <c r="S102" s="6">
        <f t="shared" si="19"/>
        <v>0</v>
      </c>
      <c r="T102" s="6">
        <f t="shared" si="19"/>
        <v>0</v>
      </c>
      <c r="U102" s="6">
        <f t="shared" si="19"/>
        <v>0</v>
      </c>
      <c r="V102" s="6">
        <f t="shared" si="19"/>
        <v>0</v>
      </c>
      <c r="W102" s="6">
        <f t="shared" si="19"/>
        <v>0</v>
      </c>
      <c r="X102" s="69">
        <f t="shared" si="17"/>
        <v>0</v>
      </c>
    </row>
    <row r="103" spans="3:25" ht="12.75" customHeight="1" x14ac:dyDescent="0.2">
      <c r="C103" s="1" t="s">
        <v>10</v>
      </c>
      <c r="D103" s="1" t="s">
        <v>39</v>
      </c>
      <c r="H103" s="1" t="s">
        <v>47</v>
      </c>
      <c r="I103" s="2"/>
      <c r="J103" s="65"/>
      <c r="L103" s="2"/>
      <c r="R103" s="2"/>
      <c r="S103" s="6">
        <f t="shared" si="19"/>
        <v>0</v>
      </c>
      <c r="T103" s="6">
        <f t="shared" si="19"/>
        <v>0</v>
      </c>
      <c r="U103" s="6">
        <f t="shared" si="19"/>
        <v>0</v>
      </c>
      <c r="V103" s="6">
        <f t="shared" si="19"/>
        <v>0</v>
      </c>
      <c r="W103" s="6">
        <f t="shared" si="19"/>
        <v>0</v>
      </c>
      <c r="X103" s="69">
        <f t="shared" si="17"/>
        <v>0</v>
      </c>
    </row>
    <row r="104" spans="3:25" ht="12.75" customHeight="1" x14ac:dyDescent="0.2">
      <c r="C104" s="1" t="s">
        <v>11</v>
      </c>
      <c r="D104" s="1" t="s">
        <v>39</v>
      </c>
      <c r="H104" s="1" t="s">
        <v>47</v>
      </c>
      <c r="I104" s="2"/>
      <c r="J104" s="65"/>
      <c r="L104" s="2"/>
      <c r="R104" s="2"/>
      <c r="S104" s="6">
        <f t="shared" si="19"/>
        <v>0</v>
      </c>
      <c r="T104" s="6">
        <f t="shared" si="19"/>
        <v>0</v>
      </c>
      <c r="U104" s="6">
        <f t="shared" si="19"/>
        <v>0</v>
      </c>
      <c r="V104" s="6">
        <f t="shared" si="19"/>
        <v>0</v>
      </c>
      <c r="W104" s="6">
        <f t="shared" si="19"/>
        <v>0</v>
      </c>
      <c r="X104" s="69">
        <f t="shared" si="17"/>
        <v>0</v>
      </c>
    </row>
    <row r="105" spans="3:25" ht="12.75" customHeight="1" x14ac:dyDescent="0.2">
      <c r="C105" s="1" t="s">
        <v>12</v>
      </c>
      <c r="D105" s="1" t="s">
        <v>39</v>
      </c>
      <c r="H105" s="1" t="s">
        <v>47</v>
      </c>
      <c r="I105" s="2"/>
      <c r="J105" s="65"/>
      <c r="L105" s="2"/>
      <c r="R105" s="2"/>
      <c r="S105" s="6">
        <f t="shared" si="19"/>
        <v>0</v>
      </c>
      <c r="T105" s="6">
        <f t="shared" si="19"/>
        <v>0</v>
      </c>
      <c r="U105" s="6">
        <f t="shared" si="19"/>
        <v>0</v>
      </c>
      <c r="V105" s="6">
        <f t="shared" si="19"/>
        <v>0</v>
      </c>
      <c r="W105" s="6">
        <f t="shared" si="19"/>
        <v>0</v>
      </c>
      <c r="X105" s="69">
        <f t="shared" si="17"/>
        <v>0</v>
      </c>
    </row>
    <row r="106" spans="3:25" ht="12.75" customHeight="1" x14ac:dyDescent="0.2">
      <c r="C106" s="21" t="s">
        <v>14</v>
      </c>
      <c r="D106" s="21" t="s">
        <v>39</v>
      </c>
      <c r="E106" s="98"/>
      <c r="F106" s="98"/>
      <c r="G106" s="98"/>
      <c r="H106" s="99"/>
      <c r="I106" s="2"/>
      <c r="J106" s="99"/>
      <c r="K106" s="101"/>
      <c r="L106" s="100"/>
      <c r="M106" s="98"/>
      <c r="N106" s="98"/>
      <c r="O106" s="98"/>
      <c r="P106" s="98"/>
      <c r="Q106" s="98"/>
      <c r="R106" s="2"/>
      <c r="S106" s="22">
        <f>SUM(S100:S105)</f>
        <v>0</v>
      </c>
      <c r="T106" s="22">
        <f t="shared" ref="T106:W106" si="20">SUM(T100:T105)</f>
        <v>0</v>
      </c>
      <c r="U106" s="22">
        <f t="shared" si="20"/>
        <v>0</v>
      </c>
      <c r="V106" s="22">
        <f t="shared" si="20"/>
        <v>0</v>
      </c>
      <c r="W106" s="22">
        <f t="shared" si="20"/>
        <v>0</v>
      </c>
      <c r="X106" s="22">
        <f>SUM(X100:X105)</f>
        <v>0</v>
      </c>
    </row>
    <row r="107" spans="3:25" ht="12.75" customHeight="1" x14ac:dyDescent="0.2">
      <c r="H107" s="65"/>
      <c r="I107" s="2"/>
      <c r="J107" s="65"/>
      <c r="L107" s="2"/>
      <c r="R107" s="2"/>
      <c r="S107" s="6"/>
      <c r="T107" s="6"/>
      <c r="U107" s="6"/>
      <c r="V107" s="6"/>
      <c r="W107" s="6"/>
      <c r="X107" s="69"/>
    </row>
    <row r="108" spans="3:25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7"/>
      <c r="H108" s="7"/>
      <c r="I108" s="2"/>
      <c r="J108" s="7"/>
      <c r="K108" s="10"/>
      <c r="L108" s="2"/>
      <c r="M108" s="7"/>
      <c r="N108" s="7"/>
      <c r="O108" s="7"/>
      <c r="P108" s="7"/>
      <c r="Q108" s="7"/>
      <c r="R108" s="2"/>
      <c r="S108" s="8">
        <f>S99+S106</f>
        <v>506358.51798250375</v>
      </c>
      <c r="T108" s="8">
        <f t="shared" ref="T108:W108" si="21">T99+T106</f>
        <v>563503.26229418174</v>
      </c>
      <c r="U108" s="8">
        <f t="shared" si="21"/>
        <v>506358.51798250375</v>
      </c>
      <c r="V108" s="8">
        <f t="shared" si="21"/>
        <v>506358.51798250375</v>
      </c>
      <c r="W108" s="8">
        <f t="shared" si="21"/>
        <v>534930.89013834274</v>
      </c>
      <c r="X108" s="70">
        <f t="shared" si="17"/>
        <v>2617509.7063800357</v>
      </c>
    </row>
    <row r="109" spans="3:25" ht="12.75" customHeight="1" x14ac:dyDescent="0.2">
      <c r="C109" s="44" t="s">
        <v>66</v>
      </c>
      <c r="D109" s="44"/>
      <c r="E109" s="44"/>
      <c r="F109" s="44"/>
      <c r="G109" s="44"/>
      <c r="H109" s="44"/>
      <c r="I109" s="2"/>
      <c r="J109" s="44"/>
      <c r="K109" s="44"/>
      <c r="L109" s="2"/>
      <c r="M109" s="44"/>
      <c r="N109" s="44"/>
      <c r="O109" s="44"/>
      <c r="P109" s="44"/>
      <c r="Q109" s="44"/>
      <c r="R109" s="2"/>
      <c r="S109" s="45">
        <f>S108-SUM(S$10:S$89)</f>
        <v>0</v>
      </c>
      <c r="T109" s="45">
        <f t="shared" ref="T109:W109" si="22">T108-SUM(T$10:T$89)</f>
        <v>0</v>
      </c>
      <c r="U109" s="45">
        <f t="shared" si="22"/>
        <v>0</v>
      </c>
      <c r="V109" s="45">
        <f t="shared" si="22"/>
        <v>0</v>
      </c>
      <c r="W109" s="45">
        <f t="shared" si="22"/>
        <v>0</v>
      </c>
      <c r="X109" s="45">
        <f>X108-SUM(S$10:W$89)</f>
        <v>0</v>
      </c>
      <c r="Y109" s="45">
        <f>SUM(S109:X109)</f>
        <v>0</v>
      </c>
    </row>
    <row r="110" spans="3:25" ht="12.75" customHeight="1" x14ac:dyDescent="0.2">
      <c r="I110" s="2"/>
      <c r="L110" s="2"/>
      <c r="R110" s="2"/>
    </row>
    <row r="111" spans="3:25" ht="12.75" customHeight="1" x14ac:dyDescent="0.2">
      <c r="C111" s="53" t="str">
        <f>"NPV ($ "&amp;Assumptions!$B$12&amp;")"</f>
        <v>NPV ($ June 2024)</v>
      </c>
      <c r="D111" s="54">
        <f>NPV(Real_Discount_rate,S108:W108)</f>
        <v>2363637.6304101176</v>
      </c>
      <c r="I111" s="2"/>
      <c r="L111" s="2"/>
      <c r="R111" s="2"/>
    </row>
    <row r="112" spans="3:25" ht="12.75" customHeight="1" x14ac:dyDescent="0.2">
      <c r="I112" s="2"/>
      <c r="L112" s="2"/>
      <c r="R112" s="2"/>
    </row>
    <row r="113" spans="3:25" ht="12.75" customHeight="1" x14ac:dyDescent="0.2">
      <c r="I113" s="2"/>
      <c r="L113" s="2"/>
      <c r="R113" s="2"/>
    </row>
    <row r="114" spans="3:25" ht="12.75" customHeight="1" x14ac:dyDescent="0.2">
      <c r="C114" s="4" t="s">
        <v>65</v>
      </c>
      <c r="H114" s="3"/>
      <c r="I114" s="2"/>
      <c r="L114" s="2"/>
      <c r="R114" s="2"/>
      <c r="S114" s="66" t="s">
        <v>5</v>
      </c>
      <c r="T114" s="66" t="s">
        <v>6</v>
      </c>
      <c r="U114" s="66" t="s">
        <v>7</v>
      </c>
      <c r="V114" s="66" t="s">
        <v>8</v>
      </c>
      <c r="W114" s="66" t="s">
        <v>9</v>
      </c>
      <c r="X114" s="108" t="s">
        <v>0</v>
      </c>
    </row>
    <row r="115" spans="3:25" ht="12.75" customHeight="1" x14ac:dyDescent="0.2">
      <c r="C115" s="24"/>
      <c r="D115" s="24" t="s">
        <v>52</v>
      </c>
      <c r="E115" s="24"/>
      <c r="F115" s="24"/>
      <c r="G115" s="24"/>
      <c r="H115" s="24" t="s">
        <v>50</v>
      </c>
      <c r="I115" s="2"/>
      <c r="J115" s="63"/>
      <c r="K115" s="64"/>
      <c r="L115" s="2"/>
      <c r="M115" s="24"/>
      <c r="N115" s="24"/>
      <c r="O115" s="24"/>
      <c r="P115" s="24"/>
      <c r="Q115" s="24"/>
      <c r="R115" s="2"/>
      <c r="S115" s="25">
        <f t="shared" ref="S115:W116" si="23">SUMIFS(S$10:S$89,$D$10:$D$89,$D115,$H$10:$H$89,$H115)</f>
        <v>506358.51798250392</v>
      </c>
      <c r="T115" s="25">
        <f t="shared" si="23"/>
        <v>563503.26229418186</v>
      </c>
      <c r="U115" s="25">
        <f t="shared" si="23"/>
        <v>506358.51798250392</v>
      </c>
      <c r="V115" s="25">
        <f t="shared" si="23"/>
        <v>506358.51798250392</v>
      </c>
      <c r="W115" s="25">
        <f t="shared" si="23"/>
        <v>534930.89013834298</v>
      </c>
      <c r="X115" s="69">
        <f t="shared" ref="X115:X116" si="24">SUM(S115:W115)</f>
        <v>2617509.7063800367</v>
      </c>
    </row>
    <row r="116" spans="3:25" ht="12.75" customHeight="1" x14ac:dyDescent="0.2">
      <c r="D116" s="1" t="s">
        <v>39</v>
      </c>
      <c r="H116" s="1" t="s">
        <v>50</v>
      </c>
      <c r="I116" s="2"/>
      <c r="L116" s="2"/>
      <c r="R116" s="2"/>
      <c r="S116" s="107">
        <f t="shared" si="23"/>
        <v>0</v>
      </c>
      <c r="T116" s="107">
        <f t="shared" si="23"/>
        <v>0</v>
      </c>
      <c r="U116" s="107">
        <f t="shared" si="23"/>
        <v>0</v>
      </c>
      <c r="V116" s="107">
        <f t="shared" si="23"/>
        <v>0</v>
      </c>
      <c r="W116" s="107">
        <f t="shared" si="23"/>
        <v>0</v>
      </c>
      <c r="X116" s="69">
        <f t="shared" si="24"/>
        <v>0</v>
      </c>
    </row>
    <row r="117" spans="3:25" ht="12.75" customHeight="1" x14ac:dyDescent="0.2">
      <c r="C117" s="21" t="s">
        <v>67</v>
      </c>
      <c r="D117" s="21"/>
      <c r="E117" s="98"/>
      <c r="F117" s="98"/>
      <c r="G117" s="98"/>
      <c r="H117" s="99"/>
      <c r="I117" s="2"/>
      <c r="J117" s="99"/>
      <c r="K117" s="101"/>
      <c r="L117" s="100"/>
      <c r="M117" s="98"/>
      <c r="N117" s="98"/>
      <c r="O117" s="98"/>
      <c r="P117" s="98"/>
      <c r="Q117" s="98"/>
      <c r="R117" s="2"/>
      <c r="S117" s="22">
        <f>SUM(S115:S116)</f>
        <v>506358.51798250392</v>
      </c>
      <c r="T117" s="22">
        <f t="shared" ref="T117:X117" si="25">SUM(T115:T116)</f>
        <v>563503.26229418186</v>
      </c>
      <c r="U117" s="22">
        <f t="shared" si="25"/>
        <v>506358.51798250392</v>
      </c>
      <c r="V117" s="22">
        <f t="shared" si="25"/>
        <v>506358.51798250392</v>
      </c>
      <c r="W117" s="22">
        <f t="shared" si="25"/>
        <v>534930.89013834298</v>
      </c>
      <c r="X117" s="22">
        <f t="shared" si="25"/>
        <v>2617509.7063800367</v>
      </c>
    </row>
    <row r="118" spans="3:25" ht="12.75" customHeight="1" x14ac:dyDescent="0.2">
      <c r="C118" s="4"/>
      <c r="D118" s="1" t="s">
        <v>52</v>
      </c>
      <c r="H118" s="1" t="s">
        <v>47</v>
      </c>
      <c r="I118" s="2"/>
      <c r="J118" s="65"/>
      <c r="L118" s="2"/>
      <c r="R118" s="2"/>
      <c r="S118" s="6">
        <f t="shared" ref="S118:W119" si="26">SUMIFS(S$10:S$89,$D$10:$D$89,$D118,$H$10:$H$89,$H118)</f>
        <v>0</v>
      </c>
      <c r="T118" s="6">
        <f t="shared" si="26"/>
        <v>0</v>
      </c>
      <c r="U118" s="6">
        <f t="shared" si="26"/>
        <v>0</v>
      </c>
      <c r="V118" s="6">
        <f t="shared" si="26"/>
        <v>0</v>
      </c>
      <c r="W118" s="6">
        <f t="shared" si="26"/>
        <v>0</v>
      </c>
      <c r="X118" s="69">
        <f t="shared" ref="X118:X119" si="27">SUM(S118:W118)</f>
        <v>0</v>
      </c>
    </row>
    <row r="119" spans="3:25" ht="12.75" customHeight="1" x14ac:dyDescent="0.2">
      <c r="C119" s="4"/>
      <c r="D119" s="1" t="s">
        <v>39</v>
      </c>
      <c r="H119" s="1" t="s">
        <v>47</v>
      </c>
      <c r="I119" s="2"/>
      <c r="J119" s="65"/>
      <c r="L119" s="2"/>
      <c r="R119" s="2"/>
      <c r="S119" s="6">
        <f t="shared" si="26"/>
        <v>0</v>
      </c>
      <c r="T119" s="6">
        <f t="shared" si="26"/>
        <v>0</v>
      </c>
      <c r="U119" s="6">
        <f t="shared" si="26"/>
        <v>0</v>
      </c>
      <c r="V119" s="6">
        <f t="shared" si="26"/>
        <v>0</v>
      </c>
      <c r="W119" s="6">
        <f t="shared" si="26"/>
        <v>0</v>
      </c>
      <c r="X119" s="69">
        <f t="shared" si="27"/>
        <v>0</v>
      </c>
    </row>
    <row r="120" spans="3:25" ht="12.75" customHeight="1" x14ac:dyDescent="0.2">
      <c r="C120" s="21" t="s">
        <v>68</v>
      </c>
      <c r="D120" s="21"/>
      <c r="E120" s="98"/>
      <c r="F120" s="98"/>
      <c r="G120" s="98"/>
      <c r="H120" s="99"/>
      <c r="I120" s="2"/>
      <c r="J120" s="99"/>
      <c r="K120" s="101"/>
      <c r="L120" s="100"/>
      <c r="M120" s="98"/>
      <c r="N120" s="98"/>
      <c r="O120" s="98"/>
      <c r="P120" s="98"/>
      <c r="Q120" s="98"/>
      <c r="R120" s="2"/>
      <c r="S120" s="22">
        <f>SUM(S118:S119)</f>
        <v>0</v>
      </c>
      <c r="T120" s="22">
        <f t="shared" ref="T120:X120" si="28">SUM(T118:T119)</f>
        <v>0</v>
      </c>
      <c r="U120" s="22">
        <f t="shared" si="28"/>
        <v>0</v>
      </c>
      <c r="V120" s="22">
        <f t="shared" si="28"/>
        <v>0</v>
      </c>
      <c r="W120" s="22">
        <f t="shared" si="28"/>
        <v>0</v>
      </c>
      <c r="X120" s="22">
        <f t="shared" si="28"/>
        <v>0</v>
      </c>
    </row>
    <row r="121" spans="3:25" ht="12.75" customHeight="1" x14ac:dyDescent="0.2">
      <c r="C121" s="4"/>
      <c r="D121" s="4"/>
      <c r="H121" s="65"/>
      <c r="I121" s="2"/>
      <c r="J121" s="65"/>
      <c r="L121" s="2"/>
      <c r="R121" s="2"/>
      <c r="S121" s="23"/>
      <c r="T121" s="23"/>
      <c r="U121" s="23"/>
      <c r="V121" s="23"/>
      <c r="W121" s="23"/>
      <c r="X121" s="23"/>
    </row>
    <row r="122" spans="3:25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7"/>
      <c r="H122" s="7"/>
      <c r="I122" s="2"/>
      <c r="J122" s="7"/>
      <c r="K122" s="10"/>
      <c r="L122" s="2"/>
      <c r="M122" s="7"/>
      <c r="N122" s="7"/>
      <c r="O122" s="7"/>
      <c r="P122" s="7"/>
      <c r="Q122" s="7"/>
      <c r="R122" s="2"/>
      <c r="S122" s="8">
        <f>S117+S120</f>
        <v>506358.51798250392</v>
      </c>
      <c r="T122" s="8">
        <f t="shared" ref="T122:W122" si="29">T117+T120</f>
        <v>563503.26229418186</v>
      </c>
      <c r="U122" s="8">
        <f t="shared" si="29"/>
        <v>506358.51798250392</v>
      </c>
      <c r="V122" s="8">
        <f t="shared" si="29"/>
        <v>506358.51798250392</v>
      </c>
      <c r="W122" s="8">
        <f t="shared" si="29"/>
        <v>534930.89013834298</v>
      </c>
      <c r="X122" s="70">
        <f t="shared" ref="X122" si="30">SUM(S122:W122)</f>
        <v>2617509.7063800367</v>
      </c>
    </row>
    <row r="123" spans="3:25" ht="12.75" customHeight="1" x14ac:dyDescent="0.2">
      <c r="C123" s="44" t="s">
        <v>66</v>
      </c>
      <c r="D123" s="44"/>
      <c r="E123" s="44"/>
      <c r="F123" s="44"/>
      <c r="G123" s="44"/>
      <c r="H123" s="44"/>
      <c r="I123" s="2"/>
      <c r="J123" s="44"/>
      <c r="K123" s="44"/>
      <c r="L123" s="2"/>
      <c r="M123" s="44"/>
      <c r="N123" s="44"/>
      <c r="O123" s="44"/>
      <c r="P123" s="44"/>
      <c r="Q123" s="44"/>
      <c r="R123" s="2"/>
      <c r="S123" s="45">
        <f>S122-SUM(S$10:S$89)</f>
        <v>0</v>
      </c>
      <c r="T123" s="45">
        <f t="shared" ref="T123:W123" si="31">T122-SUM(T$10:T$89)</f>
        <v>0</v>
      </c>
      <c r="U123" s="45">
        <f t="shared" si="31"/>
        <v>0</v>
      </c>
      <c r="V123" s="45">
        <f t="shared" si="31"/>
        <v>0</v>
      </c>
      <c r="W123" s="45">
        <f t="shared" si="31"/>
        <v>0</v>
      </c>
      <c r="X123" s="45">
        <f>X122-SUM(S$10:W$89)</f>
        <v>0</v>
      </c>
      <c r="Y123" s="45">
        <f>SUM(S123:X123)</f>
        <v>0</v>
      </c>
    </row>
    <row r="124" spans="3:25" ht="12.75" customHeight="1" x14ac:dyDescent="0.2">
      <c r="C124" s="109"/>
      <c r="D124" s="109"/>
      <c r="E124" s="109"/>
      <c r="F124" s="109"/>
      <c r="G124" s="109"/>
      <c r="H124" s="109"/>
      <c r="I124" s="2"/>
      <c r="J124" s="109"/>
      <c r="K124" s="109"/>
      <c r="L124" s="2"/>
      <c r="M124" s="109"/>
      <c r="N124" s="109"/>
      <c r="O124" s="109"/>
      <c r="P124" s="109"/>
      <c r="Q124" s="109"/>
      <c r="R124" s="2"/>
      <c r="S124" s="110"/>
      <c r="T124" s="110"/>
      <c r="U124" s="110"/>
      <c r="V124" s="110"/>
      <c r="W124" s="110"/>
      <c r="X124" s="110"/>
      <c r="Y124" s="110"/>
    </row>
    <row r="125" spans="3:25" ht="12.75" customHeight="1" x14ac:dyDescent="0.2">
      <c r="C125" s="109"/>
      <c r="D125" s="109"/>
      <c r="E125" s="109"/>
      <c r="F125" s="109"/>
      <c r="G125" s="109"/>
      <c r="H125" s="109"/>
      <c r="I125" s="2"/>
      <c r="J125" s="109"/>
      <c r="K125" s="109"/>
      <c r="L125" s="2"/>
      <c r="M125" s="109"/>
      <c r="N125" s="109"/>
      <c r="O125" s="109"/>
      <c r="P125" s="109"/>
      <c r="Q125" s="109"/>
      <c r="R125" s="2"/>
      <c r="S125" s="110"/>
      <c r="T125" s="110"/>
      <c r="U125" s="110"/>
      <c r="V125" s="110"/>
      <c r="W125" s="110"/>
      <c r="X125" s="110"/>
      <c r="Y125" s="110"/>
    </row>
    <row r="126" spans="3:25" ht="12.75" customHeight="1" x14ac:dyDescent="0.2">
      <c r="C126" s="109"/>
      <c r="D126" s="109"/>
      <c r="E126" s="109"/>
      <c r="F126" s="109"/>
      <c r="G126" s="109"/>
      <c r="H126" s="109"/>
      <c r="I126" s="2"/>
      <c r="J126" s="109"/>
      <c r="K126" s="109"/>
      <c r="L126" s="2"/>
      <c r="M126" s="109"/>
      <c r="N126" s="109"/>
      <c r="O126" s="109"/>
      <c r="P126" s="109"/>
      <c r="Q126" s="109"/>
      <c r="R126" s="2"/>
      <c r="S126" s="110"/>
      <c r="T126" s="110"/>
      <c r="U126" s="110"/>
      <c r="V126" s="110"/>
      <c r="W126" s="110"/>
      <c r="X126" s="110"/>
      <c r="Y126" s="110"/>
    </row>
    <row r="127" spans="3:25" ht="12.75" customHeight="1" x14ac:dyDescent="0.2">
      <c r="C127" s="73" t="s">
        <v>69</v>
      </c>
      <c r="I127" s="2"/>
      <c r="L127" s="2"/>
      <c r="R127" s="2"/>
      <c r="S127" s="66" t="s">
        <v>5</v>
      </c>
      <c r="T127" s="66" t="s">
        <v>6</v>
      </c>
      <c r="U127" s="66" t="s">
        <v>7</v>
      </c>
      <c r="V127" s="66" t="s">
        <v>8</v>
      </c>
      <c r="W127" s="66" t="s">
        <v>9</v>
      </c>
      <c r="X127" s="66" t="s">
        <v>0</v>
      </c>
    </row>
    <row r="128" spans="3:25" ht="12.75" customHeight="1" x14ac:dyDescent="0.2">
      <c r="C128" s="24" t="s">
        <v>10</v>
      </c>
      <c r="D128" s="24" t="s">
        <v>52</v>
      </c>
      <c r="E128" s="24"/>
      <c r="F128" s="24"/>
      <c r="G128" s="24"/>
      <c r="H128" s="24" t="s">
        <v>50</v>
      </c>
      <c r="I128" s="2"/>
      <c r="J128" s="63"/>
      <c r="K128" s="64"/>
      <c r="L128" s="2"/>
      <c r="M128" s="24"/>
      <c r="N128" s="24"/>
      <c r="O128" s="24"/>
      <c r="P128" s="24"/>
      <c r="Q128" s="24"/>
      <c r="R128" s="2"/>
      <c r="S128" s="34">
        <f t="shared" ref="S128:W133" si="32">S93*business_case_dollars</f>
        <v>173800.80572221972</v>
      </c>
      <c r="T128" s="34">
        <f t="shared" si="32"/>
        <v>237397.91434292903</v>
      </c>
      <c r="U128" s="34">
        <f t="shared" si="32"/>
        <v>173800.80572221972</v>
      </c>
      <c r="V128" s="34">
        <f t="shared" si="32"/>
        <v>173800.80572221972</v>
      </c>
      <c r="W128" s="34">
        <f t="shared" si="32"/>
        <v>205599.36003257436</v>
      </c>
      <c r="X128" s="68">
        <f>SUM(S128:W128)</f>
        <v>964399.69154216268</v>
      </c>
    </row>
    <row r="129" spans="3:25" ht="12.75" customHeight="1" x14ac:dyDescent="0.2">
      <c r="C129" s="1" t="s">
        <v>11</v>
      </c>
      <c r="D129" s="1" t="s">
        <v>52</v>
      </c>
      <c r="H129" s="1" t="s">
        <v>50</v>
      </c>
      <c r="I129" s="2"/>
      <c r="J129" s="65"/>
      <c r="L129" s="2"/>
      <c r="R129" s="2"/>
      <c r="S129" s="6">
        <f t="shared" si="32"/>
        <v>389731.99256127438</v>
      </c>
      <c r="T129" s="6">
        <f t="shared" si="32"/>
        <v>389731.99256127438</v>
      </c>
      <c r="U129" s="6">
        <f t="shared" si="32"/>
        <v>389731.99256127438</v>
      </c>
      <c r="V129" s="6">
        <f t="shared" si="32"/>
        <v>389731.99256127438</v>
      </c>
      <c r="W129" s="6">
        <f t="shared" si="32"/>
        <v>389731.99256127438</v>
      </c>
      <c r="X129" s="69">
        <f t="shared" ref="X129:X143" si="33">SUM(S129:W129)</f>
        <v>1948659.962806372</v>
      </c>
    </row>
    <row r="130" spans="3:25" ht="12.75" customHeight="1" x14ac:dyDescent="0.2">
      <c r="C130" s="1" t="s">
        <v>12</v>
      </c>
      <c r="D130" s="1" t="s">
        <v>52</v>
      </c>
      <c r="H130" s="1" t="s">
        <v>50</v>
      </c>
      <c r="I130" s="2"/>
      <c r="J130" s="65"/>
      <c r="L130" s="2"/>
      <c r="R130" s="2"/>
      <c r="S130" s="6">
        <f t="shared" si="32"/>
        <v>0</v>
      </c>
      <c r="T130" s="6">
        <f t="shared" si="32"/>
        <v>0</v>
      </c>
      <c r="U130" s="6">
        <f t="shared" si="32"/>
        <v>0</v>
      </c>
      <c r="V130" s="6">
        <f t="shared" si="32"/>
        <v>0</v>
      </c>
      <c r="W130" s="6">
        <f t="shared" si="32"/>
        <v>0</v>
      </c>
      <c r="X130" s="69">
        <f t="shared" si="33"/>
        <v>0</v>
      </c>
    </row>
    <row r="131" spans="3:25" ht="12.75" customHeight="1" x14ac:dyDescent="0.2">
      <c r="C131" s="1" t="s">
        <v>10</v>
      </c>
      <c r="D131" s="1" t="s">
        <v>52</v>
      </c>
      <c r="H131" s="1" t="s">
        <v>47</v>
      </c>
      <c r="I131" s="2"/>
      <c r="J131" s="65"/>
      <c r="L131" s="2"/>
      <c r="R131" s="2"/>
      <c r="S131" s="6">
        <f t="shared" si="32"/>
        <v>0</v>
      </c>
      <c r="T131" s="6">
        <f t="shared" si="32"/>
        <v>0</v>
      </c>
      <c r="U131" s="6">
        <f t="shared" si="32"/>
        <v>0</v>
      </c>
      <c r="V131" s="6">
        <f t="shared" si="32"/>
        <v>0</v>
      </c>
      <c r="W131" s="6">
        <f t="shared" si="32"/>
        <v>0</v>
      </c>
      <c r="X131" s="6">
        <f t="shared" si="33"/>
        <v>0</v>
      </c>
    </row>
    <row r="132" spans="3:25" ht="12.75" customHeight="1" x14ac:dyDescent="0.2">
      <c r="C132" s="1" t="s">
        <v>11</v>
      </c>
      <c r="D132" s="1" t="s">
        <v>52</v>
      </c>
      <c r="H132" s="1" t="s">
        <v>47</v>
      </c>
      <c r="I132" s="2"/>
      <c r="J132" s="65"/>
      <c r="L132" s="2"/>
      <c r="R132" s="2"/>
      <c r="S132" s="6">
        <f t="shared" si="32"/>
        <v>0</v>
      </c>
      <c r="T132" s="6">
        <f t="shared" si="32"/>
        <v>0</v>
      </c>
      <c r="U132" s="6">
        <f t="shared" si="32"/>
        <v>0</v>
      </c>
      <c r="V132" s="6">
        <f t="shared" si="32"/>
        <v>0</v>
      </c>
      <c r="W132" s="6">
        <f t="shared" si="32"/>
        <v>0</v>
      </c>
      <c r="X132" s="6">
        <f t="shared" si="33"/>
        <v>0</v>
      </c>
    </row>
    <row r="133" spans="3:25" ht="12.75" customHeight="1" x14ac:dyDescent="0.2">
      <c r="C133" s="1" t="s">
        <v>12</v>
      </c>
      <c r="D133" s="1" t="s">
        <v>52</v>
      </c>
      <c r="H133" s="1" t="s">
        <v>47</v>
      </c>
      <c r="I133" s="2"/>
      <c r="J133" s="65"/>
      <c r="L133" s="2"/>
      <c r="R133" s="2"/>
      <c r="S133" s="6">
        <f t="shared" si="32"/>
        <v>0</v>
      </c>
      <c r="T133" s="6">
        <f t="shared" si="32"/>
        <v>0</v>
      </c>
      <c r="U133" s="6">
        <f t="shared" si="32"/>
        <v>0</v>
      </c>
      <c r="V133" s="6">
        <f t="shared" si="32"/>
        <v>0</v>
      </c>
      <c r="W133" s="6">
        <f t="shared" si="32"/>
        <v>0</v>
      </c>
      <c r="X133" s="6">
        <f t="shared" si="33"/>
        <v>0</v>
      </c>
    </row>
    <row r="134" spans="3:25" ht="12.75" customHeight="1" x14ac:dyDescent="0.2">
      <c r="C134" s="21" t="s">
        <v>13</v>
      </c>
      <c r="D134" s="21" t="s">
        <v>52</v>
      </c>
      <c r="E134" s="98"/>
      <c r="F134" s="98"/>
      <c r="G134" s="98"/>
      <c r="H134" s="99"/>
      <c r="I134" s="100"/>
      <c r="J134" s="99"/>
      <c r="K134" s="101"/>
      <c r="L134" s="100"/>
      <c r="M134" s="98"/>
      <c r="N134" s="98"/>
      <c r="O134" s="98"/>
      <c r="P134" s="98"/>
      <c r="Q134" s="98"/>
      <c r="R134" s="100"/>
      <c r="S134" s="22">
        <f>SUM(S128:S133)</f>
        <v>563532.79828349408</v>
      </c>
      <c r="T134" s="22">
        <f t="shared" ref="T134:W134" si="34">SUM(T128:T133)</f>
        <v>627129.90690420335</v>
      </c>
      <c r="U134" s="22">
        <f t="shared" si="34"/>
        <v>563532.79828349408</v>
      </c>
      <c r="V134" s="22">
        <f t="shared" si="34"/>
        <v>563532.79828349408</v>
      </c>
      <c r="W134" s="22">
        <f t="shared" si="34"/>
        <v>595331.35259384871</v>
      </c>
      <c r="X134" s="22">
        <f>SUM(X128:X133)</f>
        <v>2913059.6543485345</v>
      </c>
    </row>
    <row r="135" spans="3:25" ht="12.75" customHeight="1" x14ac:dyDescent="0.2">
      <c r="C135" s="1" t="s">
        <v>10</v>
      </c>
      <c r="D135" s="1" t="s">
        <v>39</v>
      </c>
      <c r="H135" s="1" t="s">
        <v>50</v>
      </c>
      <c r="I135" s="2"/>
      <c r="J135" s="65"/>
      <c r="L135" s="2"/>
      <c r="R135" s="2"/>
      <c r="S135" s="111">
        <f t="shared" ref="S135:W140" si="35">S100*business_case_dollars</f>
        <v>0</v>
      </c>
      <c r="T135" s="111">
        <f t="shared" si="35"/>
        <v>0</v>
      </c>
      <c r="U135" s="111">
        <f t="shared" si="35"/>
        <v>0</v>
      </c>
      <c r="V135" s="111">
        <f t="shared" si="35"/>
        <v>0</v>
      </c>
      <c r="W135" s="111">
        <f t="shared" si="35"/>
        <v>0</v>
      </c>
      <c r="X135" s="69">
        <f>SUM(S135:W135)</f>
        <v>0</v>
      </c>
    </row>
    <row r="136" spans="3:25" ht="12.75" customHeight="1" x14ac:dyDescent="0.2">
      <c r="C136" s="1" t="s">
        <v>11</v>
      </c>
      <c r="D136" s="1" t="s">
        <v>39</v>
      </c>
      <c r="H136" s="1" t="s">
        <v>50</v>
      </c>
      <c r="I136" s="2"/>
      <c r="J136" s="65"/>
      <c r="L136" s="2"/>
      <c r="R136" s="2"/>
      <c r="S136" s="6">
        <f t="shared" si="35"/>
        <v>0</v>
      </c>
      <c r="T136" s="6">
        <f t="shared" si="35"/>
        <v>0</v>
      </c>
      <c r="U136" s="6">
        <f t="shared" si="35"/>
        <v>0</v>
      </c>
      <c r="V136" s="6">
        <f t="shared" si="35"/>
        <v>0</v>
      </c>
      <c r="W136" s="6">
        <f t="shared" si="35"/>
        <v>0</v>
      </c>
      <c r="X136" s="69">
        <f t="shared" ref="X136:X140" si="36">SUM(S136:W136)</f>
        <v>0</v>
      </c>
    </row>
    <row r="137" spans="3:25" ht="12.75" customHeight="1" x14ac:dyDescent="0.2">
      <c r="C137" s="1" t="s">
        <v>12</v>
      </c>
      <c r="D137" s="1" t="s">
        <v>39</v>
      </c>
      <c r="H137" s="1" t="s">
        <v>50</v>
      </c>
      <c r="I137" s="2"/>
      <c r="J137" s="65"/>
      <c r="L137" s="2"/>
      <c r="R137" s="2"/>
      <c r="S137" s="6">
        <f t="shared" si="35"/>
        <v>0</v>
      </c>
      <c r="T137" s="6">
        <f t="shared" si="35"/>
        <v>0</v>
      </c>
      <c r="U137" s="6">
        <f t="shared" si="35"/>
        <v>0</v>
      </c>
      <c r="V137" s="6">
        <f t="shared" si="35"/>
        <v>0</v>
      </c>
      <c r="W137" s="6">
        <f t="shared" si="35"/>
        <v>0</v>
      </c>
      <c r="X137" s="69">
        <f t="shared" si="36"/>
        <v>0</v>
      </c>
    </row>
    <row r="138" spans="3:25" ht="12.75" customHeight="1" x14ac:dyDescent="0.2">
      <c r="C138" s="1" t="s">
        <v>10</v>
      </c>
      <c r="D138" s="1" t="s">
        <v>39</v>
      </c>
      <c r="H138" s="1" t="s">
        <v>47</v>
      </c>
      <c r="I138" s="2"/>
      <c r="J138" s="65"/>
      <c r="L138" s="2"/>
      <c r="R138" s="2"/>
      <c r="S138" s="6">
        <f t="shared" si="35"/>
        <v>0</v>
      </c>
      <c r="T138" s="6">
        <f t="shared" si="35"/>
        <v>0</v>
      </c>
      <c r="U138" s="6">
        <f t="shared" si="35"/>
        <v>0</v>
      </c>
      <c r="V138" s="6">
        <f t="shared" si="35"/>
        <v>0</v>
      </c>
      <c r="W138" s="6">
        <f t="shared" si="35"/>
        <v>0</v>
      </c>
      <c r="X138" s="6">
        <f t="shared" si="36"/>
        <v>0</v>
      </c>
    </row>
    <row r="139" spans="3:25" ht="12.75" customHeight="1" x14ac:dyDescent="0.2">
      <c r="C139" s="1" t="s">
        <v>11</v>
      </c>
      <c r="D139" s="1" t="s">
        <v>39</v>
      </c>
      <c r="H139" s="1" t="s">
        <v>47</v>
      </c>
      <c r="I139" s="2"/>
      <c r="J139" s="65"/>
      <c r="L139" s="2"/>
      <c r="R139" s="2"/>
      <c r="S139" s="6">
        <f t="shared" si="35"/>
        <v>0</v>
      </c>
      <c r="T139" s="6">
        <f t="shared" si="35"/>
        <v>0</v>
      </c>
      <c r="U139" s="6">
        <f t="shared" si="35"/>
        <v>0</v>
      </c>
      <c r="V139" s="6">
        <f t="shared" si="35"/>
        <v>0</v>
      </c>
      <c r="W139" s="6">
        <f t="shared" si="35"/>
        <v>0</v>
      </c>
      <c r="X139" s="6">
        <f t="shared" si="36"/>
        <v>0</v>
      </c>
    </row>
    <row r="140" spans="3:25" ht="12.75" customHeight="1" x14ac:dyDescent="0.2">
      <c r="C140" s="1" t="s">
        <v>12</v>
      </c>
      <c r="D140" s="1" t="s">
        <v>39</v>
      </c>
      <c r="H140" s="1" t="s">
        <v>47</v>
      </c>
      <c r="I140" s="2"/>
      <c r="J140" s="65"/>
      <c r="L140" s="2"/>
      <c r="R140" s="2"/>
      <c r="S140" s="6">
        <f t="shared" si="35"/>
        <v>0</v>
      </c>
      <c r="T140" s="6">
        <f t="shared" si="35"/>
        <v>0</v>
      </c>
      <c r="U140" s="6">
        <f t="shared" si="35"/>
        <v>0</v>
      </c>
      <c r="V140" s="6">
        <f t="shared" si="35"/>
        <v>0</v>
      </c>
      <c r="W140" s="6">
        <f t="shared" si="35"/>
        <v>0</v>
      </c>
      <c r="X140" s="6">
        <f t="shared" si="36"/>
        <v>0</v>
      </c>
    </row>
    <row r="141" spans="3:25" ht="12.75" customHeight="1" x14ac:dyDescent="0.2">
      <c r="C141" s="21" t="s">
        <v>14</v>
      </c>
      <c r="D141" s="21" t="s">
        <v>39</v>
      </c>
      <c r="E141" s="98"/>
      <c r="F141" s="98"/>
      <c r="G141" s="98"/>
      <c r="H141" s="99"/>
      <c r="I141" s="100"/>
      <c r="J141" s="99"/>
      <c r="K141" s="101"/>
      <c r="L141" s="100"/>
      <c r="M141" s="98"/>
      <c r="N141" s="98"/>
      <c r="O141" s="98"/>
      <c r="P141" s="98"/>
      <c r="Q141" s="98"/>
      <c r="R141" s="100"/>
      <c r="S141" s="22">
        <f>SUM(S135:S140)</f>
        <v>0</v>
      </c>
      <c r="T141" s="22">
        <f t="shared" ref="T141:X141" si="37">SUM(T135:T140)</f>
        <v>0</v>
      </c>
      <c r="U141" s="22">
        <f t="shared" si="37"/>
        <v>0</v>
      </c>
      <c r="V141" s="22">
        <f t="shared" si="37"/>
        <v>0</v>
      </c>
      <c r="W141" s="22">
        <f t="shared" si="37"/>
        <v>0</v>
      </c>
      <c r="X141" s="22">
        <f t="shared" si="37"/>
        <v>0</v>
      </c>
    </row>
    <row r="142" spans="3:25" ht="12.75" customHeight="1" x14ac:dyDescent="0.2">
      <c r="I142" s="2"/>
      <c r="J142" s="65"/>
      <c r="L142" s="2"/>
      <c r="R142" s="2"/>
      <c r="S142" s="6"/>
      <c r="T142" s="6"/>
      <c r="U142" s="6"/>
      <c r="V142" s="6"/>
      <c r="W142" s="6"/>
      <c r="X142" s="69"/>
    </row>
    <row r="143" spans="3:25" x14ac:dyDescent="0.2">
      <c r="C143" s="7" t="str">
        <f>"Total Expenditure ($ "&amp;Assumptions!$C$35&amp;")"</f>
        <v>Total Expenditure ($ June 2026)</v>
      </c>
      <c r="D143" s="7" t="s">
        <v>70</v>
      </c>
      <c r="E143" s="7"/>
      <c r="F143" s="7"/>
      <c r="G143" s="7"/>
      <c r="H143" s="7"/>
      <c r="I143" s="2"/>
      <c r="J143" s="7"/>
      <c r="K143" s="10"/>
      <c r="L143" s="2"/>
      <c r="M143" s="7"/>
      <c r="N143" s="7"/>
      <c r="O143" s="7"/>
      <c r="P143" s="7"/>
      <c r="Q143" s="7"/>
      <c r="R143" s="2"/>
      <c r="S143" s="8">
        <f>S134+S141</f>
        <v>563532.79828349408</v>
      </c>
      <c r="T143" s="8">
        <f t="shared" ref="T143:W143" si="38">T134+T141</f>
        <v>627129.90690420335</v>
      </c>
      <c r="U143" s="8">
        <f t="shared" si="38"/>
        <v>563532.79828349408</v>
      </c>
      <c r="V143" s="8">
        <f t="shared" si="38"/>
        <v>563532.79828349408</v>
      </c>
      <c r="W143" s="8">
        <f t="shared" si="38"/>
        <v>595331.35259384871</v>
      </c>
      <c r="X143" s="70">
        <f t="shared" si="33"/>
        <v>2913059.6543485345</v>
      </c>
    </row>
    <row r="144" spans="3:25" x14ac:dyDescent="0.2">
      <c r="I144" s="2"/>
      <c r="L144" s="2"/>
      <c r="R144" s="2"/>
      <c r="S144" s="45">
        <f>SUM(S10:S89)*business_case_dollars-S143</f>
        <v>0</v>
      </c>
      <c r="T144" s="45">
        <f>SUM(T10:T89)*business_case_dollars-T143</f>
        <v>0</v>
      </c>
      <c r="U144" s="45">
        <f>SUM(U10:U89)*business_case_dollars-U143</f>
        <v>0</v>
      </c>
      <c r="V144" s="45">
        <f>SUM(V10:V89)*business_case_dollars-V143</f>
        <v>0</v>
      </c>
      <c r="W144" s="45">
        <f>SUM(W10:W89)*business_case_dollars-W143</f>
        <v>0</v>
      </c>
      <c r="X144" s="45">
        <f>SUM(S10:W89)*business_case_dollars-X143</f>
        <v>0</v>
      </c>
      <c r="Y144" s="45">
        <f>SUM(S144:X144)</f>
        <v>0</v>
      </c>
    </row>
    <row r="145" spans="3:25" x14ac:dyDescent="0.2">
      <c r="C145" s="53" t="str">
        <f>"NPV ($ "&amp;Assumptions!$C$35&amp;")"</f>
        <v>NPV ($ June 2026)</v>
      </c>
      <c r="D145" s="54">
        <f>NPV(Real_Discount_rate,S143:W143)</f>
        <v>2630522.2104295772</v>
      </c>
      <c r="I145" s="2"/>
      <c r="L145" s="2"/>
      <c r="R145" s="2"/>
      <c r="S145" s="50"/>
      <c r="T145" s="50"/>
      <c r="U145" s="50"/>
      <c r="V145" s="50"/>
      <c r="W145" s="50"/>
    </row>
    <row r="148" spans="3:25" x14ac:dyDescent="0.2">
      <c r="C148" s="4" t="s">
        <v>65</v>
      </c>
      <c r="H148" s="3"/>
      <c r="I148" s="2"/>
      <c r="L148" s="2"/>
      <c r="R148" s="2"/>
      <c r="S148" s="66" t="s">
        <v>5</v>
      </c>
      <c r="T148" s="66" t="s">
        <v>6</v>
      </c>
      <c r="U148" s="66" t="s">
        <v>7</v>
      </c>
      <c r="V148" s="66" t="s">
        <v>8</v>
      </c>
      <c r="W148" s="66" t="s">
        <v>9</v>
      </c>
      <c r="X148" s="108" t="s">
        <v>0</v>
      </c>
    </row>
    <row r="149" spans="3:25" x14ac:dyDescent="0.2">
      <c r="C149" s="24"/>
      <c r="D149" s="24" t="s">
        <v>52</v>
      </c>
      <c r="E149" s="24"/>
      <c r="F149" s="24"/>
      <c r="G149" s="24"/>
      <c r="H149" s="24" t="s">
        <v>50</v>
      </c>
      <c r="I149" s="2"/>
      <c r="J149" s="63"/>
      <c r="K149" s="64"/>
      <c r="L149" s="2"/>
      <c r="M149" s="24"/>
      <c r="N149" s="24"/>
      <c r="O149" s="24"/>
      <c r="P149" s="24"/>
      <c r="Q149" s="24"/>
      <c r="R149" s="2"/>
      <c r="S149" s="25">
        <f t="shared" ref="S149:W150" si="39">S115*business_case_dollars</f>
        <v>563532.79828349431</v>
      </c>
      <c r="T149" s="25">
        <f t="shared" si="39"/>
        <v>627129.90690420347</v>
      </c>
      <c r="U149" s="25">
        <f t="shared" si="39"/>
        <v>563532.79828349431</v>
      </c>
      <c r="V149" s="25">
        <f t="shared" si="39"/>
        <v>563532.79828349431</v>
      </c>
      <c r="W149" s="25">
        <f t="shared" si="39"/>
        <v>595331.35259384895</v>
      </c>
      <c r="X149" s="69">
        <f t="shared" ref="X149:X150" si="40">SUM(S149:W149)</f>
        <v>2913059.6543485355</v>
      </c>
    </row>
    <row r="150" spans="3:25" x14ac:dyDescent="0.2">
      <c r="D150" s="1" t="s">
        <v>39</v>
      </c>
      <c r="H150" s="1" t="s">
        <v>50</v>
      </c>
      <c r="I150" s="2"/>
      <c r="L150" s="2"/>
      <c r="R150" s="2"/>
      <c r="S150" s="107">
        <f t="shared" si="39"/>
        <v>0</v>
      </c>
      <c r="T150" s="107">
        <f t="shared" si="39"/>
        <v>0</v>
      </c>
      <c r="U150" s="107">
        <f t="shared" si="39"/>
        <v>0</v>
      </c>
      <c r="V150" s="107">
        <f t="shared" si="39"/>
        <v>0</v>
      </c>
      <c r="W150" s="107">
        <f t="shared" si="39"/>
        <v>0</v>
      </c>
      <c r="X150" s="69">
        <f t="shared" si="40"/>
        <v>0</v>
      </c>
    </row>
    <row r="151" spans="3:25" x14ac:dyDescent="0.2">
      <c r="C151" s="21" t="s">
        <v>67</v>
      </c>
      <c r="D151" s="21"/>
      <c r="E151" s="98"/>
      <c r="F151" s="98"/>
      <c r="G151" s="98"/>
      <c r="H151" s="99"/>
      <c r="I151" s="2"/>
      <c r="J151" s="99"/>
      <c r="K151" s="101"/>
      <c r="L151" s="100"/>
      <c r="M151" s="98"/>
      <c r="N151" s="98"/>
      <c r="O151" s="98"/>
      <c r="P151" s="98"/>
      <c r="Q151" s="98"/>
      <c r="R151" s="2"/>
      <c r="S151" s="22">
        <f>SUM(S149:S150)</f>
        <v>563532.79828349431</v>
      </c>
      <c r="T151" s="22">
        <f t="shared" ref="T151:X151" si="41">SUM(T149:T150)</f>
        <v>627129.90690420347</v>
      </c>
      <c r="U151" s="22">
        <f t="shared" si="41"/>
        <v>563532.79828349431</v>
      </c>
      <c r="V151" s="22">
        <f t="shared" si="41"/>
        <v>563532.79828349431</v>
      </c>
      <c r="W151" s="22">
        <f t="shared" si="41"/>
        <v>595331.35259384895</v>
      </c>
      <c r="X151" s="22">
        <f t="shared" si="41"/>
        <v>2913059.6543485355</v>
      </c>
    </row>
    <row r="152" spans="3:25" x14ac:dyDescent="0.2">
      <c r="C152" s="4"/>
      <c r="D152" s="1" t="s">
        <v>52</v>
      </c>
      <c r="H152" s="1" t="s">
        <v>47</v>
      </c>
      <c r="I152" s="2"/>
      <c r="J152" s="65"/>
      <c r="L152" s="2"/>
      <c r="R152" s="2"/>
      <c r="S152" s="6">
        <f t="shared" ref="S152:W153" si="42">S118*business_case_dollars</f>
        <v>0</v>
      </c>
      <c r="T152" s="6">
        <f t="shared" si="42"/>
        <v>0</v>
      </c>
      <c r="U152" s="6">
        <f t="shared" si="42"/>
        <v>0</v>
      </c>
      <c r="V152" s="6">
        <f t="shared" si="42"/>
        <v>0</v>
      </c>
      <c r="W152" s="6">
        <f t="shared" si="42"/>
        <v>0</v>
      </c>
      <c r="X152" s="69">
        <f t="shared" ref="X152:X153" si="43">SUM(S152:W152)</f>
        <v>0</v>
      </c>
    </row>
    <row r="153" spans="3:25" x14ac:dyDescent="0.2">
      <c r="C153" s="4"/>
      <c r="D153" s="1" t="s">
        <v>39</v>
      </c>
      <c r="H153" s="1" t="s">
        <v>47</v>
      </c>
      <c r="I153" s="2"/>
      <c r="J153" s="65"/>
      <c r="L153" s="2"/>
      <c r="R153" s="2"/>
      <c r="S153" s="6">
        <f t="shared" si="42"/>
        <v>0</v>
      </c>
      <c r="T153" s="6">
        <f t="shared" si="42"/>
        <v>0</v>
      </c>
      <c r="U153" s="6">
        <f t="shared" si="42"/>
        <v>0</v>
      </c>
      <c r="V153" s="6">
        <f t="shared" si="42"/>
        <v>0</v>
      </c>
      <c r="W153" s="6">
        <f t="shared" si="42"/>
        <v>0</v>
      </c>
      <c r="X153" s="69">
        <f t="shared" si="43"/>
        <v>0</v>
      </c>
    </row>
    <row r="154" spans="3:25" x14ac:dyDescent="0.2">
      <c r="C154" s="21" t="s">
        <v>68</v>
      </c>
      <c r="D154" s="21"/>
      <c r="E154" s="98"/>
      <c r="F154" s="98"/>
      <c r="G154" s="98"/>
      <c r="H154" s="99"/>
      <c r="I154" s="2"/>
      <c r="J154" s="99"/>
      <c r="K154" s="101"/>
      <c r="L154" s="100"/>
      <c r="M154" s="98"/>
      <c r="N154" s="98"/>
      <c r="O154" s="98"/>
      <c r="P154" s="98"/>
      <c r="Q154" s="98"/>
      <c r="R154" s="2"/>
      <c r="S154" s="22">
        <f>SUM(S152:S153)</f>
        <v>0</v>
      </c>
      <c r="T154" s="22">
        <f t="shared" ref="T154:X154" si="44">SUM(T152:T153)</f>
        <v>0</v>
      </c>
      <c r="U154" s="22">
        <f t="shared" si="44"/>
        <v>0</v>
      </c>
      <c r="V154" s="22">
        <f t="shared" si="44"/>
        <v>0</v>
      </c>
      <c r="W154" s="22">
        <f t="shared" si="44"/>
        <v>0</v>
      </c>
      <c r="X154" s="22">
        <f t="shared" si="44"/>
        <v>0</v>
      </c>
    </row>
    <row r="155" spans="3:25" x14ac:dyDescent="0.2">
      <c r="C155" s="4"/>
      <c r="D155" s="4"/>
      <c r="H155" s="65"/>
      <c r="I155" s="2"/>
      <c r="J155" s="65"/>
      <c r="L155" s="2"/>
      <c r="R155" s="2"/>
      <c r="S155" s="23"/>
      <c r="T155" s="23"/>
      <c r="U155" s="23"/>
      <c r="V155" s="23"/>
      <c r="W155" s="23"/>
      <c r="X155" s="23"/>
    </row>
    <row r="156" spans="3:25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7"/>
      <c r="H156" s="7"/>
      <c r="I156" s="2"/>
      <c r="J156" s="7"/>
      <c r="K156" s="10"/>
      <c r="L156" s="2"/>
      <c r="M156" s="7"/>
      <c r="N156" s="7"/>
      <c r="O156" s="7"/>
      <c r="P156" s="7"/>
      <c r="Q156" s="7"/>
      <c r="R156" s="2"/>
      <c r="S156" s="8">
        <f>S151+S154</f>
        <v>563532.79828349431</v>
      </c>
      <c r="T156" s="8">
        <f t="shared" ref="T156:W156" si="45">T151+T154</f>
        <v>627129.90690420347</v>
      </c>
      <c r="U156" s="8">
        <f t="shared" si="45"/>
        <v>563532.79828349431</v>
      </c>
      <c r="V156" s="8">
        <f t="shared" si="45"/>
        <v>563532.79828349431</v>
      </c>
      <c r="W156" s="8">
        <f t="shared" si="45"/>
        <v>595331.35259384895</v>
      </c>
      <c r="X156" s="70">
        <f t="shared" ref="X156" si="46">SUM(S156:W156)</f>
        <v>2913059.6543485355</v>
      </c>
    </row>
    <row r="157" spans="3:25" x14ac:dyDescent="0.2">
      <c r="C157" s="44" t="s">
        <v>66</v>
      </c>
      <c r="D157" s="44"/>
      <c r="E157" s="44"/>
      <c r="F157" s="44"/>
      <c r="G157" s="44"/>
      <c r="H157" s="44"/>
      <c r="I157" s="2"/>
      <c r="J157" s="44"/>
      <c r="K157" s="44"/>
      <c r="L157" s="2"/>
      <c r="M157" s="44"/>
      <c r="N157" s="44"/>
      <c r="O157" s="44"/>
      <c r="P157" s="44"/>
      <c r="Q157" s="44"/>
      <c r="R157" s="2"/>
      <c r="S157" s="45">
        <f>S156-SUM(S$10:S$89)*business_case_dollars</f>
        <v>0</v>
      </c>
      <c r="T157" s="45">
        <f>T156-SUM(T$10:T$89)*business_case_dollars</f>
        <v>0</v>
      </c>
      <c r="U157" s="45">
        <f>U156-SUM(U$10:U$89)*business_case_dollars</f>
        <v>0</v>
      </c>
      <c r="V157" s="45">
        <f>V156-SUM(V$10:V$89)*business_case_dollars</f>
        <v>0</v>
      </c>
      <c r="W157" s="45">
        <f>W156-SUM(W$10:W$89)*business_case_dollars</f>
        <v>0</v>
      </c>
      <c r="X157" s="45">
        <f>X156-SUM(S$10:W$89)*business_case_dollars</f>
        <v>0</v>
      </c>
      <c r="Y157" s="45">
        <f>SUM(S157:X157)</f>
        <v>0</v>
      </c>
    </row>
  </sheetData>
  <conditionalFormatting sqref="J10:J89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S109:X109">
    <cfRule type="expression" dxfId="7" priority="7">
      <formula>ABS(S109)&gt;0.001</formula>
    </cfRule>
  </conditionalFormatting>
  <conditionalFormatting sqref="S123:X126">
    <cfRule type="expression" dxfId="6" priority="4">
      <formula>ABS(S123)&gt;0.001</formula>
    </cfRule>
  </conditionalFormatting>
  <conditionalFormatting sqref="S144:X144">
    <cfRule type="expression" dxfId="5" priority="8">
      <formula>ABS(S144)&gt;0.001</formula>
    </cfRule>
  </conditionalFormatting>
  <conditionalFormatting sqref="S157:X157">
    <cfRule type="expression" dxfId="4" priority="1">
      <formula>ABS(S157)&gt;0.001</formula>
    </cfRule>
  </conditionalFormatting>
  <conditionalFormatting sqref="Y109">
    <cfRule type="expression" dxfId="3" priority="17">
      <formula>ABS(Y109)&gt;0.001</formula>
    </cfRule>
  </conditionalFormatting>
  <conditionalFormatting sqref="Y123:Y126">
    <cfRule type="expression" dxfId="2" priority="5">
      <formula>ABS(Y123)&gt;0.001</formula>
    </cfRule>
  </conditionalFormatting>
  <conditionalFormatting sqref="Y144">
    <cfRule type="expression" dxfId="1" priority="9">
      <formula>ABS(Y144)&gt;0.001</formula>
    </cfRule>
  </conditionalFormatting>
  <conditionalFormatting sqref="Y157">
    <cfRule type="expression" dxfId="0" priority="2">
      <formula>ABS(Y157)&gt;0.001</formula>
    </cfRule>
  </conditionalFormatting>
  <dataValidations count="3">
    <dataValidation type="list" allowBlank="1" showInputMessage="1" showErrorMessage="1" sqref="H10:H89" xr:uid="{0056677F-06F0-4171-A788-E9800796D01C}">
      <formula1>"Recurrent, Non recurrent"</formula1>
    </dataValidation>
    <dataValidation type="list" allowBlank="1" showInputMessage="1" showErrorMessage="1" sqref="D10:D89" xr:uid="{0BC2CCE9-8E5A-4443-BD56-40A8A3B5E164}">
      <formula1>"Capex, Opex"</formula1>
    </dataValidation>
    <dataValidation type="list" allowBlank="1" showInputMessage="1" showErrorMessage="1" sqref="E10:E89 F40:G89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CitiPower summary</vt:lpstr>
      <vt:lpstr>Assumptions</vt:lpstr>
      <vt:lpstr>Option 1</vt:lpstr>
      <vt:lpstr>Option 2</vt:lpstr>
      <vt:lpstr>Option 3</vt:lpstr>
      <vt:lpstr>Business</vt:lpstr>
      <vt:lpstr>business_case_dollars</vt:lpstr>
      <vt:lpstr>'CitiPower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2025-01-21T04:24:24Z</dcterms:created>
  <dcterms:modified xsi:type="dcterms:W3CDTF">2025-01-31T02:08:56Z</dcterms:modified>
  <cp:category/>
  <cp:contentStatus/>
</cp:coreProperties>
</file>