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9634B6D4-CA89-4FE4-8882-77D26B0E1D5A}" xr6:coauthVersionLast="47" xr6:coauthVersionMax="47" xr10:uidLastSave="{00000000-0000-0000-0000-000000000000}"/>
  <bookViews>
    <workbookView xWindow="-13050" yWindow="-16455" windowWidth="29040" windowHeight="15720" tabRatio="790" xr2:uid="{A67E058F-319C-4F97-898B-75E42195619C}"/>
  </bookViews>
  <sheets>
    <sheet name="Cover" sheetId="25" r:id="rId1"/>
    <sheet name="Summary" sheetId="9" r:id="rId2"/>
    <sheet name="Costs" sheetId="18" r:id="rId3"/>
    <sheet name="Cost Benefit - no escalation" sheetId="17" r:id="rId4"/>
    <sheet name="Petrol BAU" sheetId="5" r:id="rId5"/>
    <sheet name="Reset RINs" sheetId="22" r:id="rId6"/>
    <sheet name="Assumptions" sheetId="23" r:id="rId7"/>
  </sheets>
  <definedNames>
    <definedName name="_xlnm._FilterDatabase" localSheetId="2" hidden="1">Costs!#REF!</definedName>
    <definedName name="_xlnm._FilterDatabase" localSheetId="4" hidden="1">'Petrol BAU'!$A$7:$AR$1689</definedName>
    <definedName name="business">Assumptions!$D$5</definedName>
    <definedName name="esc_23_26">Assumptions!$D$9</definedName>
    <definedName name="model">Assumptions!$D$7</definedName>
    <definedName name="output_dollars">Assumptions!$D$11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5" l="1" a="1"/>
  <c r="D6" i="25" s="1"/>
  <c r="C5" i="25" a="1"/>
  <c r="C5" i="25" s="1"/>
  <c r="A2" i="23" l="1"/>
  <c r="A1" i="23"/>
  <c r="A2" i="22"/>
  <c r="A1" i="22"/>
  <c r="A2" i="5"/>
  <c r="A1" i="5"/>
  <c r="A2" i="17"/>
  <c r="A1" i="17"/>
  <c r="A2" i="18"/>
  <c r="A1" i="18"/>
  <c r="A2" i="9"/>
  <c r="A1" i="9"/>
  <c r="A6" i="22"/>
  <c r="P12" i="22" s="1"/>
  <c r="Q12" i="22" s="1"/>
  <c r="R12" i="22" s="1"/>
  <c r="S12" i="22" s="1"/>
  <c r="T12" i="22" s="1"/>
  <c r="U12" i="22" s="1"/>
  <c r="A17" i="22"/>
  <c r="F21" i="22" s="1"/>
  <c r="Q23" i="18"/>
  <c r="P8" i="22" l="1"/>
  <c r="P9" i="22"/>
  <c r="Q9" i="22" s="1"/>
  <c r="R9" i="22" s="1"/>
  <c r="S9" i="22" s="1"/>
  <c r="T9" i="22" s="1"/>
  <c r="U9" i="22" s="1"/>
  <c r="P10" i="22"/>
  <c r="Q10" i="22" s="1"/>
  <c r="R10" i="22" s="1"/>
  <c r="S10" i="22" s="1"/>
  <c r="T10" i="22" s="1"/>
  <c r="U10" i="22" s="1"/>
  <c r="P11" i="22"/>
  <c r="Q11" i="22" s="1"/>
  <c r="R11" i="22" s="1"/>
  <c r="S11" i="22" s="1"/>
  <c r="T11" i="22" s="1"/>
  <c r="U11" i="22" s="1"/>
  <c r="C21" i="22"/>
  <c r="D21" i="22"/>
  <c r="B19" i="22"/>
  <c r="B21" i="22"/>
  <c r="E21" i="22"/>
  <c r="C19" i="22"/>
  <c r="D19" i="22"/>
  <c r="Q10" i="18"/>
  <c r="P13" i="18"/>
  <c r="S15" i="18"/>
  <c r="Q18" i="18"/>
  <c r="O21" i="18"/>
  <c r="R22" i="18"/>
  <c r="S10" i="18"/>
  <c r="O16" i="18"/>
  <c r="R18" i="18"/>
  <c r="S23" i="18"/>
  <c r="R13" i="18"/>
  <c r="S18" i="18"/>
  <c r="O24" i="18"/>
  <c r="S13" i="18"/>
  <c r="O19" i="18"/>
  <c r="P24" i="18"/>
  <c r="O14" i="18"/>
  <c r="P19" i="18"/>
  <c r="Q24" i="18"/>
  <c r="R11" i="18"/>
  <c r="Q19" i="18"/>
  <c r="R24" i="18"/>
  <c r="S11" i="18"/>
  <c r="O17" i="18"/>
  <c r="P22" i="18"/>
  <c r="Q9" i="18"/>
  <c r="R9" i="18"/>
  <c r="P21" i="18"/>
  <c r="O11" i="18"/>
  <c r="P16" i="18"/>
  <c r="Q21" i="18"/>
  <c r="P11" i="18"/>
  <c r="Q16" i="18"/>
  <c r="R21" i="18"/>
  <c r="Q11" i="18"/>
  <c r="R16" i="18"/>
  <c r="S21" i="18"/>
  <c r="O9" i="18"/>
  <c r="P14" i="18"/>
  <c r="S16" i="18"/>
  <c r="O22" i="18"/>
  <c r="P9" i="18"/>
  <c r="Q14" i="18"/>
  <c r="R19" i="18"/>
  <c r="S24" i="18"/>
  <c r="O12" i="18"/>
  <c r="R14" i="18"/>
  <c r="P17" i="18"/>
  <c r="S19" i="18"/>
  <c r="Q22" i="18"/>
  <c r="P12" i="18"/>
  <c r="S14" i="18"/>
  <c r="Q17" i="18"/>
  <c r="O20" i="18"/>
  <c r="S22" i="18"/>
  <c r="S9" i="18"/>
  <c r="Q12" i="18"/>
  <c r="O15" i="18"/>
  <c r="R17" i="18"/>
  <c r="Q20" i="18"/>
  <c r="O23" i="18"/>
  <c r="O10" i="18"/>
  <c r="R12" i="18"/>
  <c r="P15" i="18"/>
  <c r="O18" i="18"/>
  <c r="R20" i="18"/>
  <c r="P23" i="18"/>
  <c r="R23" i="18"/>
  <c r="Q13" i="18"/>
  <c r="P10" i="18"/>
  <c r="S12" i="18"/>
  <c r="R15" i="18"/>
  <c r="P18" i="18"/>
  <c r="S20" i="18"/>
  <c r="R10" i="18"/>
  <c r="O13" i="18"/>
  <c r="Q15" i="18"/>
  <c r="S17" i="18"/>
  <c r="P20" i="18"/>
  <c r="J86" i="17"/>
  <c r="S37" i="18" s="1"/>
  <c r="I86" i="17"/>
  <c r="R37" i="18" s="1"/>
  <c r="H86" i="17"/>
  <c r="Q37" i="18" s="1"/>
  <c r="I87" i="17"/>
  <c r="G87" i="17"/>
  <c r="G86" i="17"/>
  <c r="P37" i="18" s="1"/>
  <c r="F86" i="17"/>
  <c r="O37" i="18" s="1"/>
  <c r="J87" i="17"/>
  <c r="S36" i="18" l="1"/>
  <c r="R36" i="18"/>
  <c r="P36" i="18"/>
  <c r="P13" i="22"/>
  <c r="Q8" i="22"/>
  <c r="O36" i="18"/>
  <c r="Q36" i="18"/>
  <c r="L11" i="22"/>
  <c r="J10" i="22"/>
  <c r="J11" i="22"/>
  <c r="L10" i="22"/>
  <c r="M11" i="22"/>
  <c r="K9" i="22"/>
  <c r="I11" i="22"/>
  <c r="J12" i="22"/>
  <c r="I10" i="22"/>
  <c r="M8" i="22"/>
  <c r="K12" i="22"/>
  <c r="I9" i="22"/>
  <c r="L12" i="22"/>
  <c r="J8" i="22"/>
  <c r="M9" i="22"/>
  <c r="K10" i="22"/>
  <c r="I12" i="22"/>
  <c r="L9" i="22"/>
  <c r="J9" i="22"/>
  <c r="L8" i="22"/>
  <c r="M10" i="22"/>
  <c r="I8" i="22"/>
  <c r="K8" i="22"/>
  <c r="K11" i="22"/>
  <c r="M12" i="22"/>
  <c r="Q13" i="22" l="1"/>
  <c r="R8" i="22"/>
  <c r="J13" i="22"/>
  <c r="K13" i="22"/>
  <c r="I13" i="22"/>
  <c r="M13" i="22"/>
  <c r="L13" i="22"/>
  <c r="S8" i="22" l="1"/>
  <c r="R13" i="22"/>
  <c r="T8" i="22" l="1"/>
  <c r="S13" i="22"/>
  <c r="U8" i="22" l="1"/>
  <c r="U13" i="22" s="1"/>
  <c r="T13" i="22"/>
  <c r="S34" i="17" l="1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G21" i="17"/>
  <c r="G20" i="17"/>
  <c r="G19" i="17"/>
  <c r="F12" i="17"/>
  <c r="H37" i="17" s="1"/>
  <c r="F81" i="17" l="1"/>
  <c r="H38" i="17"/>
  <c r="F27" i="17"/>
  <c r="H27" i="17" s="1"/>
  <c r="J27" i="17" s="1"/>
  <c r="F26" i="17"/>
  <c r="H26" i="17" s="1"/>
  <c r="J26" i="17" s="1"/>
  <c r="H87" i="17" l="1"/>
  <c r="F87" i="17"/>
  <c r="F26" i="9"/>
  <c r="F25" i="9"/>
  <c r="N21" i="9" l="1"/>
  <c r="N23" i="9" s="1"/>
  <c r="L14" i="9"/>
  <c r="L13" i="9"/>
  <c r="G15" i="9"/>
  <c r="H15" i="9"/>
  <c r="I15" i="9"/>
  <c r="J15" i="9"/>
  <c r="F15" i="9"/>
  <c r="I42" i="17" l="1"/>
  <c r="I48" i="17" s="1"/>
  <c r="I51" i="17" s="1"/>
  <c r="G42" i="17"/>
  <c r="G48" i="17" s="1"/>
  <c r="G51" i="17" s="1"/>
  <c r="H42" i="17"/>
  <c r="H48" i="17" s="1"/>
  <c r="H51" i="17" s="1"/>
  <c r="F42" i="17"/>
  <c r="F48" i="17" s="1"/>
  <c r="F51" i="17" s="1"/>
  <c r="J42" i="17"/>
  <c r="J48" i="17" s="1"/>
  <c r="J51" i="17" s="1"/>
  <c r="H43" i="17"/>
  <c r="H49" i="17" s="1"/>
  <c r="H52" i="17" s="1"/>
  <c r="I43" i="17"/>
  <c r="I49" i="17" s="1"/>
  <c r="I52" i="17" s="1"/>
  <c r="G43" i="17"/>
  <c r="G49" i="17" s="1"/>
  <c r="G52" i="17" s="1"/>
  <c r="J43" i="17"/>
  <c r="J49" i="17" s="1"/>
  <c r="J52" i="17" s="1"/>
  <c r="F43" i="17"/>
  <c r="F49" i="17" s="1"/>
  <c r="F52" i="17" s="1"/>
  <c r="J57" i="17" l="1"/>
  <c r="J54" i="17"/>
  <c r="J55" i="17"/>
  <c r="J56" i="17"/>
  <c r="F54" i="17"/>
  <c r="F55" i="17"/>
  <c r="F56" i="17"/>
  <c r="F57" i="17"/>
  <c r="H55" i="17"/>
  <c r="H57" i="17"/>
  <c r="H56" i="17"/>
  <c r="H54" i="17"/>
  <c r="G55" i="17"/>
  <c r="G57" i="17"/>
  <c r="G56" i="17"/>
  <c r="G54" i="17"/>
  <c r="I57" i="17"/>
  <c r="I55" i="17"/>
  <c r="I54" i="17"/>
  <c r="I56" i="17"/>
  <c r="I33" i="18"/>
  <c r="R33" i="18"/>
  <c r="H33" i="18"/>
  <c r="Q33" i="18"/>
  <c r="S34" i="18"/>
  <c r="S35" i="18"/>
  <c r="J33" i="18"/>
  <c r="S33" i="18"/>
  <c r="O34" i="18"/>
  <c r="O35" i="18"/>
  <c r="F33" i="18"/>
  <c r="O33" i="18"/>
  <c r="Q34" i="18"/>
  <c r="Q35" i="18"/>
  <c r="P34" i="18"/>
  <c r="P35" i="18"/>
  <c r="G33" i="18"/>
  <c r="P33" i="18"/>
  <c r="R34" i="18"/>
  <c r="R35" i="18"/>
  <c r="O13" i="9"/>
  <c r="I89" i="17" l="1"/>
  <c r="J89" i="17"/>
  <c r="G89" i="17"/>
  <c r="F89" i="17"/>
  <c r="H89" i="17"/>
  <c r="G90" i="17"/>
  <c r="J90" i="17"/>
  <c r="I90" i="17"/>
  <c r="H90" i="17"/>
  <c r="J12" i="18"/>
  <c r="J36" i="18" s="1"/>
  <c r="G24" i="18"/>
  <c r="G48" i="18" s="1"/>
  <c r="J9" i="18"/>
  <c r="J21" i="18"/>
  <c r="J45" i="18" s="1"/>
  <c r="H21" i="18"/>
  <c r="H45" i="18" s="1"/>
  <c r="L86" i="17"/>
  <c r="H11" i="18"/>
  <c r="H35" i="18" s="1"/>
  <c r="H9" i="18"/>
  <c r="I9" i="18"/>
  <c r="L89" i="17" l="1"/>
  <c r="L90" i="17"/>
  <c r="L87" i="17"/>
  <c r="F27" i="9" l="1"/>
  <c r="P45" i="18" l="1"/>
  <c r="O45" i="18"/>
  <c r="P48" i="18"/>
  <c r="P42" i="18"/>
  <c r="R45" i="18"/>
  <c r="Q48" i="18"/>
  <c r="O42" i="18"/>
  <c r="R48" i="18"/>
  <c r="O39" i="18"/>
  <c r="S45" i="18"/>
  <c r="O48" i="18"/>
  <c r="R39" i="18"/>
  <c r="S48" i="18"/>
  <c r="Q45" i="18"/>
  <c r="P39" i="18"/>
  <c r="S40" i="18"/>
  <c r="R43" i="18"/>
  <c r="P46" i="18"/>
  <c r="R46" i="18"/>
  <c r="Q47" i="18"/>
  <c r="S47" i="18"/>
  <c r="S42" i="18"/>
  <c r="R42" i="18"/>
  <c r="Q42" i="18"/>
  <c r="S39" i="18"/>
  <c r="P41" i="18"/>
  <c r="S43" i="18"/>
  <c r="Q46" i="18"/>
  <c r="P47" i="18"/>
  <c r="O46" i="18"/>
  <c r="Q41" i="18"/>
  <c r="O43" i="18"/>
  <c r="R40" i="18"/>
  <c r="S38" i="18"/>
  <c r="J94" i="17" s="1"/>
  <c r="Q43" i="18"/>
  <c r="Q40" i="18"/>
  <c r="P43" i="18"/>
  <c r="S44" i="18"/>
  <c r="F13" i="18"/>
  <c r="F37" i="18" s="1"/>
  <c r="J23" i="18"/>
  <c r="J47" i="18" s="1"/>
  <c r="H23" i="18"/>
  <c r="H47" i="18" s="1"/>
  <c r="F17" i="18"/>
  <c r="F41" i="18" s="1"/>
  <c r="J17" i="18"/>
  <c r="G16" i="18"/>
  <c r="G40" i="18" s="1"/>
  <c r="I13" i="18"/>
  <c r="I37" i="18" s="1"/>
  <c r="F14" i="18"/>
  <c r="F38" i="18" s="1"/>
  <c r="J16" i="18"/>
  <c r="J11" i="18"/>
  <c r="J35" i="18" s="1"/>
  <c r="I16" i="18"/>
  <c r="I40" i="18" s="1"/>
  <c r="I11" i="18"/>
  <c r="I35" i="18" s="1"/>
  <c r="H16" i="18"/>
  <c r="H40" i="18" s="1"/>
  <c r="H14" i="18"/>
  <c r="H38" i="18" s="1"/>
  <c r="G14" i="18"/>
  <c r="G22" i="18"/>
  <c r="J13" i="18"/>
  <c r="J37" i="18" s="1"/>
  <c r="H20" i="18"/>
  <c r="H44" i="18" s="1"/>
  <c r="F20" i="18"/>
  <c r="H13" i="18"/>
  <c r="H37" i="18" s="1"/>
  <c r="G13" i="18"/>
  <c r="G37" i="18" s="1"/>
  <c r="F22" i="18"/>
  <c r="I17" i="18"/>
  <c r="I41" i="18" s="1"/>
  <c r="J20" i="18"/>
  <c r="J44" i="18" s="1"/>
  <c r="H17" i="18"/>
  <c r="H41" i="18" s="1"/>
  <c r="I20" i="18"/>
  <c r="I44" i="18" s="1"/>
  <c r="G17" i="18"/>
  <c r="I23" i="18"/>
  <c r="I47" i="18" s="1"/>
  <c r="G20" i="18"/>
  <c r="G44" i="18" s="1"/>
  <c r="G23" i="18"/>
  <c r="J19" i="18"/>
  <c r="J43" i="18" s="1"/>
  <c r="F23" i="18"/>
  <c r="F47" i="18" s="1"/>
  <c r="I19" i="18"/>
  <c r="J22" i="18"/>
  <c r="H19" i="18"/>
  <c r="H43" i="18" s="1"/>
  <c r="F16" i="18"/>
  <c r="F40" i="18" s="1"/>
  <c r="I22" i="18"/>
  <c r="G19" i="18"/>
  <c r="G43" i="18" s="1"/>
  <c r="J14" i="18"/>
  <c r="J38" i="18" s="1"/>
  <c r="H22" i="18"/>
  <c r="F19" i="18"/>
  <c r="I14" i="18"/>
  <c r="I38" i="18" s="1"/>
  <c r="L15" i="9"/>
  <c r="F9" i="22" l="1"/>
  <c r="U9" i="18"/>
  <c r="U10" i="18"/>
  <c r="J41" i="18"/>
  <c r="I43" i="18"/>
  <c r="U18" i="18"/>
  <c r="U19" i="18"/>
  <c r="U21" i="18"/>
  <c r="U24" i="18"/>
  <c r="U12" i="18"/>
  <c r="G38" i="18"/>
  <c r="L14" i="18"/>
  <c r="L13" i="18"/>
  <c r="F43" i="18"/>
  <c r="L19" i="18"/>
  <c r="F44" i="18"/>
  <c r="L20" i="18"/>
  <c r="L17" i="18"/>
  <c r="G41" i="18"/>
  <c r="L16" i="18"/>
  <c r="J40" i="18"/>
  <c r="L22" i="18"/>
  <c r="F46" i="18"/>
  <c r="I46" i="18"/>
  <c r="G46" i="18"/>
  <c r="J46" i="18"/>
  <c r="G47" i="18"/>
  <c r="L23" i="18"/>
  <c r="H46" i="18"/>
  <c r="U48" i="18" l="1"/>
  <c r="U43" i="18"/>
  <c r="U36" i="18"/>
  <c r="U45" i="18"/>
  <c r="U42" i="18"/>
  <c r="L37" i="18"/>
  <c r="L38" i="18"/>
  <c r="L41" i="18"/>
  <c r="L44" i="18"/>
  <c r="L40" i="18"/>
  <c r="L43" i="18"/>
  <c r="L47" i="18"/>
  <c r="L46" i="18"/>
  <c r="O14" i="9" l="1"/>
  <c r="O15" i="9" l="1"/>
  <c r="I12" i="18" l="1"/>
  <c r="I36" i="18" s="1"/>
  <c r="E9" i="22" l="1"/>
  <c r="J10" i="18" l="1"/>
  <c r="J34" i="18" s="1"/>
  <c r="F11" i="18" l="1"/>
  <c r="F35" i="18" s="1"/>
  <c r="J18" i="18" l="1"/>
  <c r="J42" i="18" l="1"/>
  <c r="F11" i="22" s="1"/>
  <c r="F15" i="18" l="1"/>
  <c r="F39" i="18" l="1"/>
  <c r="B10" i="22" s="1"/>
  <c r="H15" i="18" l="1"/>
  <c r="H39" i="18" s="1"/>
  <c r="D10" i="22" s="1"/>
  <c r="G11" i="18" l="1"/>
  <c r="J15" i="18"/>
  <c r="H24" i="18"/>
  <c r="H48" i="18" s="1"/>
  <c r="D12" i="22" s="1"/>
  <c r="L11" i="18" l="1"/>
  <c r="G35" i="18"/>
  <c r="J39" i="18"/>
  <c r="F10" i="22" s="1"/>
  <c r="G10" i="18" l="1"/>
  <c r="G34" i="18" s="1"/>
  <c r="I18" i="18" l="1"/>
  <c r="I42" i="18" l="1"/>
  <c r="E11" i="22" s="1"/>
  <c r="F21" i="18" l="1"/>
  <c r="F45" i="18" l="1"/>
  <c r="I15" i="18" l="1"/>
  <c r="I39" i="18" l="1"/>
  <c r="E10" i="22" s="1"/>
  <c r="H12" i="18" l="1"/>
  <c r="H36" i="18" l="1"/>
  <c r="D9" i="22" s="1"/>
  <c r="G15" i="18"/>
  <c r="G39" i="18" l="1"/>
  <c r="C10" i="22" s="1"/>
  <c r="L15" i="18"/>
  <c r="L39" i="18" l="1"/>
  <c r="F12" i="18" l="1"/>
  <c r="G12" i="18"/>
  <c r="G36" i="18" s="1"/>
  <c r="F36" i="18" l="1"/>
  <c r="B9" i="22" s="1"/>
  <c r="L12" i="18"/>
  <c r="C9" i="22" l="1"/>
  <c r="L36" i="18"/>
  <c r="G81" i="17" l="1"/>
  <c r="H81" i="17"/>
  <c r="H78" i="17"/>
  <c r="I81" i="17"/>
  <c r="J81" i="17"/>
  <c r="F91" i="17" l="1"/>
  <c r="F83" i="17"/>
  <c r="F88" i="17" s="1"/>
  <c r="I83" i="17"/>
  <c r="I88" i="17" s="1"/>
  <c r="I93" i="17" s="1"/>
  <c r="I91" i="17"/>
  <c r="J91" i="17"/>
  <c r="J83" i="17"/>
  <c r="J88" i="17" s="1"/>
  <c r="J93" i="17" s="1"/>
  <c r="G91" i="17"/>
  <c r="G83" i="17"/>
  <c r="G88" i="17" s="1"/>
  <c r="G93" i="17" s="1"/>
  <c r="H92" i="17"/>
  <c r="J92" i="17"/>
  <c r="G92" i="17"/>
  <c r="I92" i="17"/>
  <c r="H91" i="17"/>
  <c r="H83" i="17"/>
  <c r="H88" i="17" s="1"/>
  <c r="H93" i="17" s="1"/>
  <c r="L88" i="17" l="1"/>
  <c r="F93" i="17"/>
  <c r="L93" i="17" s="1"/>
  <c r="L91" i="17"/>
  <c r="L92" i="17"/>
  <c r="O41" i="18" l="1"/>
  <c r="P40" i="18"/>
  <c r="O40" i="18"/>
  <c r="U16" i="18"/>
  <c r="U11" i="18"/>
  <c r="Q39" i="18"/>
  <c r="U15" i="18"/>
  <c r="R38" i="18"/>
  <c r="I94" i="17" s="1"/>
  <c r="Q38" i="18"/>
  <c r="H94" i="17" s="1"/>
  <c r="O38" i="18"/>
  <c r="S41" i="18"/>
  <c r="S25" i="18"/>
  <c r="R44" i="18"/>
  <c r="R41" i="18"/>
  <c r="U17" i="18"/>
  <c r="Q44" i="18"/>
  <c r="Q25" i="18"/>
  <c r="R47" i="18"/>
  <c r="P44" i="18"/>
  <c r="O47" i="18"/>
  <c r="U23" i="18"/>
  <c r="P38" i="18"/>
  <c r="G94" i="17" s="1"/>
  <c r="P25" i="18"/>
  <c r="U14" i="18"/>
  <c r="S46" i="18"/>
  <c r="U22" i="18"/>
  <c r="U13" i="18"/>
  <c r="R25" i="18"/>
  <c r="O44" i="18"/>
  <c r="O25" i="18"/>
  <c r="U20" i="18"/>
  <c r="F94" i="17" l="1"/>
  <c r="U25" i="18"/>
  <c r="U39" i="18"/>
  <c r="U40" i="18"/>
  <c r="U37" i="18"/>
  <c r="U46" i="18"/>
  <c r="U44" i="18"/>
  <c r="U41" i="18"/>
  <c r="U38" i="18"/>
  <c r="U47" i="18"/>
  <c r="L94" i="17" l="1"/>
  <c r="B22" i="22"/>
  <c r="C22" i="22" l="1"/>
  <c r="E19" i="22"/>
  <c r="D22" i="22" l="1"/>
  <c r="E22" i="22" l="1"/>
  <c r="F22" i="22" l="1"/>
  <c r="F63" i="17" l="1"/>
  <c r="B23" i="22"/>
  <c r="F60" i="17"/>
  <c r="G64" i="17"/>
  <c r="G25" i="9" s="1"/>
  <c r="B24" i="22"/>
  <c r="G62" i="17"/>
  <c r="F61" i="17"/>
  <c r="F67" i="17"/>
  <c r="B25" i="22" l="1"/>
  <c r="B28" i="22" s="1"/>
  <c r="B26" i="22"/>
  <c r="G26" i="9"/>
  <c r="B27" i="22"/>
  <c r="G27" i="9" l="1"/>
  <c r="C24" i="22" l="1"/>
  <c r="C27" i="22" l="1"/>
  <c r="H61" i="17" l="1"/>
  <c r="H60" i="17"/>
  <c r="H63" i="17"/>
  <c r="H67" i="17"/>
  <c r="D24" i="22"/>
  <c r="D27" i="22" l="1"/>
  <c r="G59" i="17" l="1"/>
  <c r="H68" i="17" l="1"/>
  <c r="L35" i="18"/>
  <c r="Q49" i="18"/>
  <c r="J59" i="17" l="1"/>
  <c r="H59" i="17" l="1"/>
  <c r="H65" i="17" l="1"/>
  <c r="R49" i="18" l="1"/>
  <c r="C8" i="22" l="1"/>
  <c r="I59" i="17" l="1"/>
  <c r="L55" i="17" l="1"/>
  <c r="U34" i="18" l="1"/>
  <c r="U35" i="18" l="1"/>
  <c r="F68" i="17"/>
  <c r="P49" i="18"/>
  <c r="O49" i="18"/>
  <c r="L33" i="18"/>
  <c r="F8" i="22"/>
  <c r="J61" i="17" l="1"/>
  <c r="J63" i="17"/>
  <c r="J67" i="17"/>
  <c r="J68" i="17" s="1"/>
  <c r="J60" i="17"/>
  <c r="J65" i="17" s="1"/>
  <c r="L57" i="17"/>
  <c r="F59" i="17"/>
  <c r="L56" i="17"/>
  <c r="E24" i="22"/>
  <c r="I61" i="17"/>
  <c r="I63" i="17"/>
  <c r="I60" i="17"/>
  <c r="I65" i="17" s="1"/>
  <c r="I67" i="17"/>
  <c r="I68" i="17" s="1"/>
  <c r="S49" i="18"/>
  <c r="U33" i="18"/>
  <c r="U49" i="18" s="1"/>
  <c r="C23" i="22"/>
  <c r="G60" i="17"/>
  <c r="H62" i="17"/>
  <c r="G63" i="17"/>
  <c r="G61" i="17"/>
  <c r="H64" i="17"/>
  <c r="G67" i="17"/>
  <c r="G68" i="17" s="1"/>
  <c r="I64" i="17"/>
  <c r="I25" i="9" s="1"/>
  <c r="I62" i="17"/>
  <c r="I26" i="9" s="1"/>
  <c r="J62" i="17"/>
  <c r="J26" i="9" s="1"/>
  <c r="J64" i="17"/>
  <c r="J25" i="9" s="1"/>
  <c r="L54" i="17"/>
  <c r="J27" i="9" l="1"/>
  <c r="H26" i="9"/>
  <c r="L26" i="9" s="1"/>
  <c r="L62" i="17"/>
  <c r="G65" i="17"/>
  <c r="L60" i="17"/>
  <c r="D23" i="22"/>
  <c r="C26" i="22"/>
  <c r="C25" i="22"/>
  <c r="C28" i="22" s="1"/>
  <c r="F65" i="17"/>
  <c r="L59" i="17"/>
  <c r="I27" i="9"/>
  <c r="L67" i="17"/>
  <c r="L68" i="17" s="1"/>
  <c r="L63" i="17"/>
  <c r="O25" i="9" s="1"/>
  <c r="H25" i="9"/>
  <c r="L64" i="17"/>
  <c r="L61" i="17"/>
  <c r="O26" i="9" s="1"/>
  <c r="F24" i="22"/>
  <c r="F27" i="22" s="1"/>
  <c r="E27" i="22"/>
  <c r="L65" i="17" l="1"/>
  <c r="D26" i="22"/>
  <c r="D25" i="22"/>
  <c r="D28" i="22" s="1"/>
  <c r="E23" i="22"/>
  <c r="H27" i="9"/>
  <c r="L25" i="9"/>
  <c r="L27" i="9" s="1"/>
  <c r="N26" i="9"/>
  <c r="N25" i="9" l="1"/>
  <c r="N27" i="9" s="1"/>
  <c r="N29" i="9" s="1"/>
  <c r="E25" i="22"/>
  <c r="E28" i="22" s="1"/>
  <c r="F23" i="22"/>
  <c r="E26" i="22"/>
  <c r="F26" i="22" l="1"/>
  <c r="F25" i="22"/>
  <c r="F28" i="22" s="1"/>
  <c r="O27" i="9"/>
  <c r="F10" i="18" l="1"/>
  <c r="F34" i="18" s="1"/>
  <c r="F18" i="18"/>
  <c r="F42" i="18" s="1"/>
  <c r="F24" i="18"/>
  <c r="F48" i="18" s="1"/>
  <c r="F9" i="18"/>
  <c r="G18" i="18"/>
  <c r="G21" i="18"/>
  <c r="G9" i="18"/>
  <c r="H10" i="18"/>
  <c r="H34" i="18" s="1"/>
  <c r="H18" i="18"/>
  <c r="I10" i="18"/>
  <c r="I34" i="18" s="1"/>
  <c r="I21" i="18"/>
  <c r="I45" i="18" s="1"/>
  <c r="I24" i="18"/>
  <c r="I48" i="18" s="1"/>
  <c r="J24" i="18"/>
  <c r="G25" i="18" l="1"/>
  <c r="G11" i="9" s="1"/>
  <c r="G21" i="9" s="1"/>
  <c r="L21" i="18"/>
  <c r="G42" i="18"/>
  <c r="C11" i="22" s="1"/>
  <c r="I25" i="18"/>
  <c r="I11" i="9" s="1"/>
  <c r="I21" i="9" s="1"/>
  <c r="B8" i="22"/>
  <c r="F49" i="18"/>
  <c r="E8" i="22"/>
  <c r="I49" i="18"/>
  <c r="B12" i="22"/>
  <c r="B11" i="22"/>
  <c r="E12" i="22"/>
  <c r="J25" i="18"/>
  <c r="J11" i="9" s="1"/>
  <c r="H25" i="18"/>
  <c r="H11" i="9" s="1"/>
  <c r="G45" i="18"/>
  <c r="L9" i="18"/>
  <c r="J48" i="18"/>
  <c r="L48" i="18" s="1"/>
  <c r="H42" i="18"/>
  <c r="L24" i="18"/>
  <c r="L18" i="18"/>
  <c r="L10" i="18"/>
  <c r="F25" i="18"/>
  <c r="F11" i="9" s="1"/>
  <c r="G49" i="18" l="1"/>
  <c r="G22" i="9" s="1"/>
  <c r="G29" i="9" s="1"/>
  <c r="L42" i="18"/>
  <c r="L25" i="18"/>
  <c r="L11" i="9" s="1"/>
  <c r="O11" i="9" s="1"/>
  <c r="O21" i="9" s="1"/>
  <c r="E13" i="22"/>
  <c r="F21" i="9"/>
  <c r="D8" i="22"/>
  <c r="H49" i="18"/>
  <c r="I22" i="9"/>
  <c r="I29" i="9" s="1"/>
  <c r="F12" i="22"/>
  <c r="F13" i="22" s="1"/>
  <c r="J49" i="18"/>
  <c r="L45" i="18"/>
  <c r="C12" i="22"/>
  <c r="C13" i="22" s="1"/>
  <c r="H21" i="9"/>
  <c r="J21" i="9"/>
  <c r="L34" i="18"/>
  <c r="D11" i="22"/>
  <c r="B13" i="22"/>
  <c r="G23" i="9" l="1"/>
  <c r="L21" i="9"/>
  <c r="D13" i="22"/>
  <c r="G13" i="22" s="1"/>
  <c r="L49" i="18"/>
  <c r="F22" i="9"/>
  <c r="F23" i="9" s="1"/>
  <c r="H22" i="9"/>
  <c r="H23" i="9" s="1"/>
  <c r="J22" i="9"/>
  <c r="J29" i="9" s="1"/>
  <c r="I23" i="9"/>
  <c r="H29" i="9" l="1"/>
  <c r="J23" i="9"/>
  <c r="F29" i="9"/>
  <c r="L22" i="9"/>
  <c r="O22" i="9" l="1"/>
  <c r="O29" i="9" s="1"/>
  <c r="L29" i="9"/>
  <c r="L23" i="9"/>
  <c r="O23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<sst xmlns="http://schemas.openxmlformats.org/spreadsheetml/2006/main" count="10288" uniqueCount="379">
  <si>
    <t>Powercor</t>
  </si>
  <si>
    <t>Scenario 1: BAU</t>
  </si>
  <si>
    <t>FY27</t>
  </si>
  <si>
    <t>FY28</t>
  </si>
  <si>
    <t>FY29</t>
  </si>
  <si>
    <t>FY30</t>
  </si>
  <si>
    <t>FY31</t>
  </si>
  <si>
    <t>Total 26-31</t>
  </si>
  <si>
    <t>post-2031</t>
  </si>
  <si>
    <t>Total 26-46</t>
  </si>
  <si>
    <t>Capex - BAU</t>
  </si>
  <si>
    <t>VER benefits</t>
  </si>
  <si>
    <t>Opex benefits</t>
  </si>
  <si>
    <t>Total Benefits</t>
  </si>
  <si>
    <t>Capex - additional hybrid/EV spend</t>
  </si>
  <si>
    <t>Total Capex</t>
  </si>
  <si>
    <t>Net benefits over BAU</t>
  </si>
  <si>
    <t>Make</t>
  </si>
  <si>
    <t>Asset Type/Name</t>
  </si>
  <si>
    <t>RIN asset category</t>
  </si>
  <si>
    <t>Estimated Replacement Value 2026 - Petrol</t>
  </si>
  <si>
    <t>Estimated CO2 gms/km</t>
  </si>
  <si>
    <t>Network</t>
  </si>
  <si>
    <t>Replacement Value 2026</t>
  </si>
  <si>
    <t>FORD</t>
  </si>
  <si>
    <t>Station Wagon</t>
  </si>
  <si>
    <t>Car</t>
  </si>
  <si>
    <t>Petrol</t>
  </si>
  <si>
    <t>TOYOTA</t>
  </si>
  <si>
    <t>SUV</t>
  </si>
  <si>
    <t>Hybrid</t>
  </si>
  <si>
    <t>CitiPower</t>
  </si>
  <si>
    <t>KIA</t>
  </si>
  <si>
    <t>Electric</t>
  </si>
  <si>
    <t>Sedan</t>
  </si>
  <si>
    <t>POLARIS RANGER</t>
  </si>
  <si>
    <t>Polaris Ranger</t>
  </si>
  <si>
    <t>Light commercial vehicle</t>
  </si>
  <si>
    <t>VOLKSWAGEN</t>
  </si>
  <si>
    <t>Van</t>
  </si>
  <si>
    <t>NISSAN</t>
  </si>
  <si>
    <t>JOHN DEERE</t>
  </si>
  <si>
    <t>Gator</t>
  </si>
  <si>
    <t>Utility</t>
  </si>
  <si>
    <t>MAZDA</t>
  </si>
  <si>
    <t>HOLDEN</t>
  </si>
  <si>
    <t>ISUZU UTE</t>
  </si>
  <si>
    <t>ABLE</t>
  </si>
  <si>
    <t>Generator</t>
  </si>
  <si>
    <t>Truck</t>
  </si>
  <si>
    <t>Bus</t>
  </si>
  <si>
    <t>SUBARU</t>
  </si>
  <si>
    <t>MERCEDES-BENZ</t>
  </si>
  <si>
    <t>Utility - Service Body</t>
  </si>
  <si>
    <t>TESLA</t>
  </si>
  <si>
    <t>HYUNDAI</t>
  </si>
  <si>
    <t>VOLVO</t>
  </si>
  <si>
    <t>MITSUBISHI</t>
  </si>
  <si>
    <t>Forklift 2-3t</t>
  </si>
  <si>
    <t>Heavy commercial vehicle</t>
  </si>
  <si>
    <t>Replace 2032</t>
  </si>
  <si>
    <t>ISUZU</t>
  </si>
  <si>
    <t>12m EWP</t>
  </si>
  <si>
    <t>Elevated work platform (LCV)</t>
  </si>
  <si>
    <t>TRAILER</t>
  </si>
  <si>
    <t>Trailer</t>
  </si>
  <si>
    <t>Trailer - Tandem Axel 10x5</t>
  </si>
  <si>
    <t>Other</t>
  </si>
  <si>
    <t>Forklift 4-5t</t>
  </si>
  <si>
    <t>Replaced in 2023</t>
  </si>
  <si>
    <t>THE TRAILER FACTORY</t>
  </si>
  <si>
    <t>Trailer - Special Purpose</t>
  </si>
  <si>
    <t>REDMOND GARY</t>
  </si>
  <si>
    <t>TRANSTANK INTERNATIONAL</t>
  </si>
  <si>
    <t>Water Trailer &amp; Pump</t>
  </si>
  <si>
    <t>Replace2036</t>
  </si>
  <si>
    <t>PANTON HILL</t>
  </si>
  <si>
    <t>Replace 2036</t>
  </si>
  <si>
    <t>Replace 2034</t>
  </si>
  <si>
    <t xml:space="preserve">Trailer - 4-6 Tonne </t>
  </si>
  <si>
    <t>Replace 2033</t>
  </si>
  <si>
    <t>10X5 TANDEM</t>
  </si>
  <si>
    <t>Trailer - Tandem Axel 8x5</t>
  </si>
  <si>
    <t>SECV</t>
  </si>
  <si>
    <t>Trailer - S.Axel 6x4</t>
  </si>
  <si>
    <t>TECHMARK</t>
  </si>
  <si>
    <t>Self Loading Cable Trailer</t>
  </si>
  <si>
    <t>MORSE</t>
  </si>
  <si>
    <t>Trailer - Tandem Axel greater than 10x5</t>
  </si>
  <si>
    <t>Replace 2022</t>
  </si>
  <si>
    <t>Cable Drum Stand</t>
  </si>
  <si>
    <t>POHLNER</t>
  </si>
  <si>
    <t>NIFTY LIFT</t>
  </si>
  <si>
    <t>Replace 2037</t>
  </si>
  <si>
    <t>CROWN</t>
  </si>
  <si>
    <t>Forklift - Electric</t>
  </si>
  <si>
    <t>To be actioned in 2025</t>
  </si>
  <si>
    <t>WESTERN STAR</t>
  </si>
  <si>
    <t>18m EWP</t>
  </si>
  <si>
    <t>Elevated work platform (HCV)</t>
  </si>
  <si>
    <t>FLEETWELD</t>
  </si>
  <si>
    <t>Trailer - Prinoth Trailer Tri-axle Step Deck</t>
  </si>
  <si>
    <t>Forklift 6-8t</t>
  </si>
  <si>
    <t>TRAILER FACTORY</t>
  </si>
  <si>
    <t>TTF</t>
  </si>
  <si>
    <t>HINO</t>
  </si>
  <si>
    <t>Truck Insulator Washer</t>
  </si>
  <si>
    <t>Run on</t>
  </si>
  <si>
    <t>MERCEDES BENZ</t>
  </si>
  <si>
    <t>Medium Construction Truck</t>
  </si>
  <si>
    <t>Light Construction Truck with Crane</t>
  </si>
  <si>
    <t>Trailer - S.Axel 6x4 Covered In</t>
  </si>
  <si>
    <t xml:space="preserve">Trailer - 7-10 Tonne </t>
  </si>
  <si>
    <t>Replace 2025</t>
  </si>
  <si>
    <t>Trailer - 4 Drum Cable Trailer</t>
  </si>
  <si>
    <t>Trailer - Tandem Axel 8x5 Tipper</t>
  </si>
  <si>
    <t>Trailer - 2 Drum Cable Trailer</t>
  </si>
  <si>
    <t>Replace 2035</t>
  </si>
  <si>
    <t>8X5 TANDEM</t>
  </si>
  <si>
    <t>ASI CRANE</t>
  </si>
  <si>
    <t>Yard Crane</t>
  </si>
  <si>
    <t>TESMEC</t>
  </si>
  <si>
    <t>REGENT</t>
  </si>
  <si>
    <t xml:space="preserve">Run on low use </t>
  </si>
  <si>
    <t>Washer- High Pressure (Insulator)</t>
  </si>
  <si>
    <t>MORSER</t>
  </si>
  <si>
    <t>ALLY WELD</t>
  </si>
  <si>
    <t>Planned actions for 2024</t>
  </si>
  <si>
    <t>MAJOR</t>
  </si>
  <si>
    <t>PHOENIX ENGINEERING</t>
  </si>
  <si>
    <t>Trailer - Special Purpose Oil Filter</t>
  </si>
  <si>
    <t>Removed</t>
  </si>
  <si>
    <t>WEST COAST</t>
  </si>
  <si>
    <t>Cable Recovery - Single Drum</t>
  </si>
  <si>
    <t>Run on Ex Transmission gear</t>
  </si>
  <si>
    <t>Cable Recovery - 3 Drum</t>
  </si>
  <si>
    <t>FUSO</t>
  </si>
  <si>
    <t xml:space="preserve">Task Truck </t>
  </si>
  <si>
    <t>Rebuild 120,000</t>
  </si>
  <si>
    <t>OP ute</t>
  </si>
  <si>
    <t>Trailer - Pole Trailer - Crane Borer</t>
  </si>
  <si>
    <t>BARKER</t>
  </si>
  <si>
    <t>Trailer - Tri-axle Step Deck</t>
  </si>
  <si>
    <t>Prime mover</t>
  </si>
  <si>
    <t>16m EWP</t>
  </si>
  <si>
    <t>PALFINGER AT (MOUNTED)</t>
  </si>
  <si>
    <t>FREIGHTER</t>
  </si>
  <si>
    <t>Due for replacement in 2025</t>
  </si>
  <si>
    <t>LEXUS</t>
  </si>
  <si>
    <t>LAND ROVER</t>
  </si>
  <si>
    <t>BMW</t>
  </si>
  <si>
    <t>Light Construction Truck</t>
  </si>
  <si>
    <t>Light Construction Truck - FRR550</t>
  </si>
  <si>
    <t>Light Construction Truck - FRR600</t>
  </si>
  <si>
    <t>Medium Construction Truck with Crane</t>
  </si>
  <si>
    <t>Project use no replacement planned</t>
  </si>
  <si>
    <t>Tray Truck</t>
  </si>
  <si>
    <t>No action required until 2032</t>
  </si>
  <si>
    <t>reperposed as a genie truck no action req</t>
  </si>
  <si>
    <t>14m EWP</t>
  </si>
  <si>
    <t>17m EWP</t>
  </si>
  <si>
    <t>Crane Borer - PERU Truck mounted</t>
  </si>
  <si>
    <t>10 year Rebuild in 2023</t>
  </si>
  <si>
    <t>19m EWP</t>
  </si>
  <si>
    <t>20m EWP</t>
  </si>
  <si>
    <t>22-24m EWP</t>
  </si>
  <si>
    <t>Water Tanker</t>
  </si>
  <si>
    <t>Project funded no budget planned.</t>
  </si>
  <si>
    <t>Crane Borer - PERU Truck Mounted</t>
  </si>
  <si>
    <t xml:space="preserve">$280,000 Rebuild </t>
  </si>
  <si>
    <t>Replace in 2037</t>
  </si>
  <si>
    <t>Rebuild in 2023 UE unit</t>
  </si>
  <si>
    <t>G T CARAVAN</t>
  </si>
  <si>
    <t>HIGH PRESSURE WASHED DOWN UNIT</t>
  </si>
  <si>
    <t>Washer - High Pressure</t>
  </si>
  <si>
    <t>HONDA WASH DOWN UNIT</t>
  </si>
  <si>
    <t>RUGGER SEWELL TANK</t>
  </si>
  <si>
    <t>HYQUIP</t>
  </si>
  <si>
    <t>HY HAUL</t>
  </si>
  <si>
    <t>KENNEDY</t>
  </si>
  <si>
    <t>JAVAC</t>
  </si>
  <si>
    <t>Replace in 2035</t>
  </si>
  <si>
    <t>Trailer - Oil filter</t>
  </si>
  <si>
    <t>Light Construction Truck - NLS200</t>
  </si>
  <si>
    <t>Light Construction Truck - FSS550</t>
  </si>
  <si>
    <t>WRIGHT</t>
  </si>
  <si>
    <t>Remove</t>
  </si>
  <si>
    <t>KAWASAKI</t>
  </si>
  <si>
    <t>Replaced 2023</t>
  </si>
  <si>
    <t>PRINOTH</t>
  </si>
  <si>
    <t>Crane Borer - PERU Track mounted</t>
  </si>
  <si>
    <t>Tracked 18m EWP</t>
  </si>
  <si>
    <t>PLANT</t>
  </si>
  <si>
    <t>Replace in 2032</t>
  </si>
  <si>
    <t>PR POWER</t>
  </si>
  <si>
    <t>TRIX</t>
  </si>
  <si>
    <t>EUREKA</t>
  </si>
  <si>
    <t>LAMB ENGINEERING</t>
  </si>
  <si>
    <t>Replace in 2033</t>
  </si>
  <si>
    <t>HARRYBILT</t>
  </si>
  <si>
    <t>MOOROOPNA</t>
  </si>
  <si>
    <t>ROCKWELL</t>
  </si>
  <si>
    <t>BENENG</t>
  </si>
  <si>
    <t>Trailer - Tandem Axle 5 Tonne Hydraulic Tipper</t>
  </si>
  <si>
    <t>Trailer - Tandem Axle with Crane</t>
  </si>
  <si>
    <t>Trailer 3.5t covered in tandem</t>
  </si>
  <si>
    <t>Trailer - Gas cart</t>
  </si>
  <si>
    <t>Place in 2032</t>
  </si>
  <si>
    <t>MATHEWS</t>
  </si>
  <si>
    <t>TECHSAFE</t>
  </si>
  <si>
    <t>MAN</t>
  </si>
  <si>
    <t>RESORT</t>
  </si>
  <si>
    <t>NIFTY-LIFT</t>
  </si>
  <si>
    <t>WACKER NEUSON</t>
  </si>
  <si>
    <t>Loader Articulated</t>
  </si>
  <si>
    <t>POLARIS</t>
  </si>
  <si>
    <t>car</t>
  </si>
  <si>
    <t>PANTON HILL WELDING</t>
  </si>
  <si>
    <t>Single Axle Tag Trailer</t>
  </si>
  <si>
    <t>KUBOTA U48-4G</t>
  </si>
  <si>
    <t>Tracked Excavator</t>
  </si>
  <si>
    <t>KUBOTA</t>
  </si>
  <si>
    <t>ISUZU TRUCK</t>
  </si>
  <si>
    <t>UD</t>
  </si>
  <si>
    <t>Trailer - 7-10 Tonne</t>
  </si>
  <si>
    <t>DELMAN</t>
  </si>
  <si>
    <t>Excavator</t>
  </si>
  <si>
    <t xml:space="preserve"> KUBOTA KX033-4GLA</t>
  </si>
  <si>
    <t>FWR</t>
  </si>
  <si>
    <t>Tip Truck</t>
  </si>
  <si>
    <t>JARRAFF</t>
  </si>
  <si>
    <t>Mobile Tree Cutter</t>
  </si>
  <si>
    <t>Task Truck</t>
  </si>
  <si>
    <t>BANDIT</t>
  </si>
  <si>
    <t>Wood Chipper</t>
  </si>
  <si>
    <t>ISUZU FSRCG</t>
  </si>
  <si>
    <t>KUBOTO U48-4G</t>
  </si>
  <si>
    <t>KUBOTO U35-4G</t>
  </si>
  <si>
    <t>TOKU</t>
  </si>
  <si>
    <t>PANTON HILL WELDING SERVICES</t>
  </si>
  <si>
    <t>13m EWP</t>
  </si>
  <si>
    <t>Trailer- w/Rot/Tilt- 5 Colour - 2660x 1600mm</t>
  </si>
  <si>
    <t>13M EWP</t>
  </si>
  <si>
    <t>ISUZU FSS 110-210 4X4 MCT</t>
  </si>
  <si>
    <t>TOYOTA TOYOTA 8 SERIES</t>
  </si>
  <si>
    <t>AUSCUT</t>
  </si>
  <si>
    <t>Slasher - 6'</t>
  </si>
  <si>
    <t>ISEKI</t>
  </si>
  <si>
    <t>ISUZU FRD</t>
  </si>
  <si>
    <t>BARKER TRAILER</t>
  </si>
  <si>
    <t>CATERPILLAR</t>
  </si>
  <si>
    <t>Skidsteer Loader</t>
  </si>
  <si>
    <t>14m-20m EWP</t>
  </si>
  <si>
    <t>Trailer - 3 Drum Cable Trailer</t>
  </si>
  <si>
    <t>Light Construction Truck - NPS300</t>
  </si>
  <si>
    <t>Removed from service</t>
  </si>
  <si>
    <t>WOODS</t>
  </si>
  <si>
    <t>MOBILE FOOD VANS &amp; TRUCKS</t>
  </si>
  <si>
    <t>HANS</t>
  </si>
  <si>
    <t>Replaced 2021</t>
  </si>
  <si>
    <t>Light Construction Truck - NPR400</t>
  </si>
  <si>
    <t>Replaced and removed 2022</t>
  </si>
  <si>
    <t>Replaced in 2021 run on</t>
  </si>
  <si>
    <t>BRIGGS</t>
  </si>
  <si>
    <t>Light Construction Truck - NQR450</t>
  </si>
  <si>
    <t xml:space="preserve">Replcae in 2023 </t>
  </si>
  <si>
    <t>Light Construction Truck - FRD600</t>
  </si>
  <si>
    <t>Spend</t>
  </si>
  <si>
    <t>Total</t>
  </si>
  <si>
    <t>Car - combustion</t>
  </si>
  <si>
    <t>Car - hybrid</t>
  </si>
  <si>
    <t>Car - electric</t>
  </si>
  <si>
    <t>Light commercial vehicle - combustion</t>
  </si>
  <si>
    <t>Light commercial vehicle - hybrid</t>
  </si>
  <si>
    <t>Light commercial vehicle - electric</t>
  </si>
  <si>
    <t>Elevated work platform (LCV) - combustion</t>
  </si>
  <si>
    <t>Elevated work platform (LCV) - hybrid</t>
  </si>
  <si>
    <t>Elevated work platform (LCV) - electric</t>
  </si>
  <si>
    <t>Elevated work platform (HCV) - combustion</t>
  </si>
  <si>
    <t>Elevated work platform (HCV) - hybrid</t>
  </si>
  <si>
    <t>Elevated work platform (HCV) - electric</t>
  </si>
  <si>
    <t>Heavy commercial vehicle - combustion</t>
  </si>
  <si>
    <t>Heavy commercial vehicle - hybrid</t>
  </si>
  <si>
    <t>Heavy commercial vehicle - electric</t>
  </si>
  <si>
    <t>Heavy commercial vehicle - other</t>
  </si>
  <si>
    <t>Unit rate increase petrol - ev</t>
  </si>
  <si>
    <t>Unit rate increase petrol - hybrid</t>
  </si>
  <si>
    <t>Lifetime Opex savings/vehicle (petrol -&gt; hybrid)</t>
  </si>
  <si>
    <t>Lifetime Carbon emissions benefits/vehicle by purchase year (petrol -&gt; ev)</t>
  </si>
  <si>
    <t>Lifetime Carbon emissions benefits/vehicle by purchase year (petrol -&gt; hybrid)</t>
  </si>
  <si>
    <t>Total lifetime benefits by purchase year (petrol -&gt; ev)</t>
  </si>
  <si>
    <t>Total lifetime benefits by purchase year (petrol -&gt; hybrid)</t>
  </si>
  <si>
    <t>Threshold for conversion to EV</t>
  </si>
  <si>
    <t>Threshold for conversion to hybrid</t>
  </si>
  <si>
    <t># additional cars that fit criteria (convert to EV)</t>
  </si>
  <si>
    <t>additional spend required over BAU scenario (petrol)</t>
  </si>
  <si>
    <t># additional cars that fit criteria (convert to hybrid)</t>
  </si>
  <si>
    <t>additional spend required over BAU scenario (hybrid)</t>
  </si>
  <si>
    <t>Total additional spend over BAU scenario</t>
  </si>
  <si>
    <t>Total benefits over BAU scenario</t>
  </si>
  <si>
    <t>of which: Opex savings (purchase year)</t>
  </si>
  <si>
    <t>lifetime</t>
  </si>
  <si>
    <t>of which: Opex savings (year incurred)</t>
  </si>
  <si>
    <t>incurred during reg period</t>
  </si>
  <si>
    <t>of which: VER savings (purchase year)</t>
  </si>
  <si>
    <t>of which: VER savings (year incurred)</t>
  </si>
  <si>
    <t>Net benefits</t>
  </si>
  <si>
    <t>Total units converted</t>
  </si>
  <si>
    <t>As a proportion of all cars replaced each year</t>
  </si>
  <si>
    <t>LCV Hybrid emissions savings</t>
  </si>
  <si>
    <t>Total lifetime benefits by purchase year</t>
  </si>
  <si>
    <t># additional cars that fit criteria</t>
  </si>
  <si>
    <t>additional spend required over BAU scenario</t>
  </si>
  <si>
    <t>additional benefits overBAU scenario</t>
  </si>
  <si>
    <t>number of LCV as a proportion of vehicle category</t>
  </si>
  <si>
    <t>km/year</t>
  </si>
  <si>
    <t>Current Engine</t>
  </si>
  <si>
    <t>Replacement Engine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</si>
  <si>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</si>
  <si>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</si>
  <si>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</si>
  <si>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</si>
  <si>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</si>
  <si>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</si>
  <si>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</si>
  <si>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</si>
  <si>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</si>
  <si>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$VER ($2023)</t>
  </si>
  <si>
    <t>$VER ($2026)</t>
  </si>
  <si>
    <t>Annual emissions saved</t>
  </si>
  <si>
    <t>Opex savings</t>
  </si>
  <si>
    <t>Running cost per 1,000kms ($2023)</t>
  </si>
  <si>
    <t>Running cost per 1,000kms ($2026)</t>
  </si>
  <si>
    <t>Savings per 1,000kms</t>
  </si>
  <si>
    <t>Annual Savings per vehicle</t>
  </si>
  <si>
    <t>Existing Hybrid</t>
  </si>
  <si>
    <t>Volumes purchased</t>
  </si>
  <si>
    <t>Existing fleet</t>
  </si>
  <si>
    <t>New vehicles purchased per year</t>
  </si>
  <si>
    <t>Total fleet</t>
  </si>
  <si>
    <t># EV</t>
  </si>
  <si>
    <t># Hybrid</t>
  </si>
  <si>
    <t>% EV</t>
  </si>
  <si>
    <t>% Hybrid</t>
  </si>
  <si>
    <t>% Combustion</t>
  </si>
  <si>
    <t>Existing EV</t>
  </si>
  <si>
    <t>Existing combustion</t>
  </si>
  <si>
    <t># Combustion</t>
  </si>
  <si>
    <t>Estimated CO2 gms/km if changed to hybrid</t>
  </si>
  <si>
    <t>Lifetime kms</t>
  </si>
  <si>
    <t>Lifetime Opex savings/vehicle</t>
  </si>
  <si>
    <t>Cars: EV &amp; Hybrid uptake</t>
  </si>
  <si>
    <t>Emissions saved (gms/1,000kms)</t>
  </si>
  <si>
    <t>LCV: Hybrid uptake</t>
  </si>
  <si>
    <t>Asset Life (years)</t>
  </si>
  <si>
    <t>Scenario 2: Hybrid uptake</t>
  </si>
  <si>
    <t>Escalation June 2023 to June 2026</t>
  </si>
  <si>
    <t>Business</t>
  </si>
  <si>
    <t>Model name</t>
  </si>
  <si>
    <t>Fleet</t>
  </si>
  <si>
    <t>Total fleet volume</t>
  </si>
  <si>
    <t>Cars only</t>
  </si>
  <si>
    <t>Replace 2026</t>
  </si>
  <si>
    <t>Replace 2027</t>
  </si>
  <si>
    <t>Replace 2028</t>
  </si>
  <si>
    <t>Replace 2029</t>
  </si>
  <si>
    <t>Replace 2030</t>
  </si>
  <si>
    <t>Replace 2031</t>
  </si>
  <si>
    <t>Additional unit required for growth</t>
  </si>
  <si>
    <t>Green indicates vehicle purchase year</t>
  </si>
  <si>
    <t>Current Engine Type</t>
  </si>
  <si>
    <t>Summary</t>
  </si>
  <si>
    <t>Current</t>
  </si>
  <si>
    <t>Regulatory proposal 2026-31</t>
  </si>
  <si>
    <t>Model number:</t>
  </si>
  <si>
    <t>Input</t>
  </si>
  <si>
    <t>Output dollars</t>
  </si>
  <si>
    <t>$ June 2026</t>
  </si>
  <si>
    <t>All dollar values are $ June 2026 unless otherwise indicated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</si>
</sst>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%"/>
    <numFmt numFmtId="166" formatCode="_-* #,##0_-;\-* #,##0_-;_-* &quot;-&quot;??_-;_-@_-"/>
    <numFmt numFmtId="167" formatCode="_-* #,##0.0_-;\-* #,##0.0_-;_-* &quot;-&quot;??_-;_-@_-"/>
    <numFmt numFmtId="168" formatCode="#,##0.0"/>
    <numFmt numFmtId="169" formatCode="_-&quot;$&quot;* #,##0_-;[Red]\-&quot;$&quot;* #,##0_-;_-&quot;$&quot;* &quot;-&quot;??_-;_-@_-"/>
    <numFmt numFmtId="170" formatCode="&quot;$&quot;#,##0"/>
    <numFmt numFmtId="171" formatCode="_-* #,##0.0_-;\-* #,##0.0_-;_-* &quot;-&quot;?_-;_-@_-"/>
    <numFmt numFmtId="172" formatCode="0.0000"/>
    <numFmt numFmtId="174" formatCode="_-* #,##0.0000_-;\-* #,##0.0000_-;_-* &quot;-&quot;??_-;_-@_-"/>
    <numFmt numFmtId="175" formatCode="dd\ mmmm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15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auto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" borderId="4" applyNumberFormat="0" applyFont="0" applyAlignment="0" applyProtection="0"/>
    <xf numFmtId="0" fontId="1" fillId="0" borderId="0"/>
    <xf numFmtId="0" fontId="13" fillId="0" borderId="0"/>
  </cellStyleXfs>
  <cellXfs count="105">
    <xf numFmtId="0" fontId="0" fillId="0" borderId="0" xfId="0"/>
    <xf numFmtId="0" fontId="2" fillId="0" borderId="1" xfId="0" applyFont="1" applyBorder="1"/>
    <xf numFmtId="164" fontId="0" fillId="0" borderId="0" xfId="0" applyNumberFormat="1"/>
    <xf numFmtId="164" fontId="5" fillId="0" borderId="0" xfId="0" applyNumberFormat="1" applyFont="1"/>
    <xf numFmtId="1" fontId="0" fillId="0" borderId="0" xfId="0" applyNumberFormat="1"/>
    <xf numFmtId="164" fontId="0" fillId="0" borderId="0" xfId="1" applyNumberFormat="1" applyFont="1" applyFill="1"/>
    <xf numFmtId="0" fontId="5" fillId="0" borderId="0" xfId="0" applyFont="1"/>
    <xf numFmtId="9" fontId="0" fillId="0" borderId="0" xfId="2" applyFont="1"/>
    <xf numFmtId="0" fontId="7" fillId="0" borderId="0" xfId="0" applyFont="1"/>
    <xf numFmtId="165" fontId="0" fillId="0" borderId="0" xfId="2" applyNumberFormat="1" applyFont="1"/>
    <xf numFmtId="0" fontId="0" fillId="3" borderId="0" xfId="0" applyFill="1"/>
    <xf numFmtId="3" fontId="0" fillId="0" borderId="0" xfId="0" applyNumberFormat="1"/>
    <xf numFmtId="0" fontId="6" fillId="0" borderId="0" xfId="0" applyFont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4" borderId="0" xfId="0" applyFont="1" applyFill="1" applyAlignment="1">
      <alignment horizontal="center"/>
    </xf>
    <xf numFmtId="0" fontId="0" fillId="5" borderId="4" xfId="4" applyFont="1"/>
    <xf numFmtId="2" fontId="0" fillId="5" borderId="4" xfId="4" applyNumberFormat="1" applyFont="1"/>
    <xf numFmtId="2" fontId="0" fillId="0" borderId="0" xfId="0" applyNumberFormat="1"/>
    <xf numFmtId="43" fontId="0" fillId="0" borderId="0" xfId="3" applyFont="1"/>
    <xf numFmtId="0" fontId="0" fillId="0" borderId="5" xfId="0" applyBorder="1"/>
    <xf numFmtId="166" fontId="0" fillId="0" borderId="0" xfId="3" applyNumberFormat="1" applyFont="1" applyFill="1"/>
    <xf numFmtId="166" fontId="0" fillId="0" borderId="5" xfId="3" applyNumberFormat="1" applyFont="1" applyFill="1" applyBorder="1"/>
    <xf numFmtId="0" fontId="8" fillId="0" borderId="0" xfId="0" applyFont="1"/>
    <xf numFmtId="167" fontId="0" fillId="0" borderId="0" xfId="3" applyNumberFormat="1" applyFont="1" applyFill="1"/>
    <xf numFmtId="167" fontId="0" fillId="0" borderId="5" xfId="3" applyNumberFormat="1" applyFont="1" applyFill="1" applyBorder="1"/>
    <xf numFmtId="166" fontId="0" fillId="0" borderId="0" xfId="0" applyNumberFormat="1"/>
    <xf numFmtId="168" fontId="0" fillId="0" borderId="0" xfId="0" applyNumberFormat="1"/>
    <xf numFmtId="167" fontId="5" fillId="0" borderId="0" xfId="3" applyNumberFormat="1" applyFont="1" applyFill="1"/>
    <xf numFmtId="43" fontId="0" fillId="0" borderId="0" xfId="0" applyNumberFormat="1"/>
    <xf numFmtId="164" fontId="0" fillId="0" borderId="3" xfId="0" applyNumberFormat="1" applyBorder="1"/>
    <xf numFmtId="6" fontId="7" fillId="0" borderId="0" xfId="0" applyNumberFormat="1" applyFont="1"/>
    <xf numFmtId="6" fontId="5" fillId="0" borderId="0" xfId="0" applyNumberFormat="1" applyFont="1"/>
    <xf numFmtId="169" fontId="0" fillId="0" borderId="0" xfId="0" applyNumberFormat="1"/>
    <xf numFmtId="0" fontId="5" fillId="4" borderId="0" xfId="0" applyFont="1" applyFill="1" applyAlignment="1">
      <alignment horizontal="left"/>
    </xf>
    <xf numFmtId="166" fontId="0" fillId="0" borderId="0" xfId="3" applyNumberFormat="1" applyFont="1"/>
    <xf numFmtId="170" fontId="0" fillId="0" borderId="0" xfId="0" applyNumberFormat="1"/>
    <xf numFmtId="170" fontId="7" fillId="2" borderId="0" xfId="0" applyNumberFormat="1" applyFont="1" applyFill="1"/>
    <xf numFmtId="170" fontId="0" fillId="2" borderId="0" xfId="0" applyNumberFormat="1" applyFill="1"/>
    <xf numFmtId="0" fontId="0" fillId="2" borderId="3" xfId="0" applyFill="1" applyBorder="1"/>
    <xf numFmtId="0" fontId="0" fillId="2" borderId="0" xfId="0" applyFill="1"/>
    <xf numFmtId="164" fontId="0" fillId="2" borderId="3" xfId="0" applyNumberFormat="1" applyFill="1" applyBorder="1"/>
    <xf numFmtId="164" fontId="0" fillId="2" borderId="0" xfId="0" applyNumberFormat="1" applyFill="1"/>
    <xf numFmtId="167" fontId="0" fillId="0" borderId="0" xfId="3" applyNumberFormat="1" applyFont="1"/>
    <xf numFmtId="167" fontId="0" fillId="0" borderId="5" xfId="3" applyNumberFormat="1" applyFont="1" applyBorder="1"/>
    <xf numFmtId="167" fontId="5" fillId="0" borderId="0" xfId="3" applyNumberFormat="1" applyFont="1"/>
    <xf numFmtId="164" fontId="0" fillId="7" borderId="0" xfId="1" applyNumberFormat="1" applyFont="1" applyFill="1"/>
    <xf numFmtId="171" fontId="0" fillId="0" borderId="0" xfId="0" applyNumberFormat="1"/>
    <xf numFmtId="0" fontId="10" fillId="6" borderId="0" xfId="0" applyFont="1" applyFill="1"/>
    <xf numFmtId="164" fontId="0" fillId="3" borderId="0" xfId="0" applyNumberFormat="1" applyFill="1"/>
    <xf numFmtId="6" fontId="7" fillId="3" borderId="0" xfId="0" applyNumberFormat="1" applyFont="1" applyFill="1"/>
    <xf numFmtId="0" fontId="11" fillId="0" borderId="0" xfId="0" applyFont="1"/>
    <xf numFmtId="0" fontId="12" fillId="0" borderId="0" xfId="0" applyFont="1"/>
    <xf numFmtId="6" fontId="11" fillId="0" borderId="0" xfId="0" applyNumberFormat="1" applyFont="1"/>
    <xf numFmtId="0" fontId="11" fillId="0" borderId="2" xfId="0" applyFont="1" applyBorder="1"/>
    <xf numFmtId="3" fontId="12" fillId="0" borderId="0" xfId="0" applyNumberFormat="1" applyFont="1"/>
    <xf numFmtId="3" fontId="11" fillId="0" borderId="0" xfId="0" applyNumberFormat="1" applyFont="1"/>
    <xf numFmtId="3" fontId="12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0" xfId="1" applyNumberFormat="1" applyFont="1" applyFill="1"/>
    <xf numFmtId="0" fontId="0" fillId="2" borderId="0" xfId="0" applyNumberFormat="1" applyFill="1"/>
    <xf numFmtId="0" fontId="6" fillId="6" borderId="0" xfId="1" applyNumberFormat="1" applyFont="1" applyFill="1"/>
    <xf numFmtId="0" fontId="6" fillId="6" borderId="0" xfId="0" applyNumberFormat="1" applyFont="1" applyFill="1"/>
    <xf numFmtId="0" fontId="6" fillId="2" borderId="0" xfId="1" applyNumberFormat="1" applyFont="1" applyFill="1"/>
    <xf numFmtId="0" fontId="6" fillId="2" borderId="0" xfId="0" applyNumberFormat="1" applyFont="1" applyFill="1"/>
    <xf numFmtId="0" fontId="0" fillId="0" borderId="0" xfId="1" applyNumberFormat="1" applyFont="1"/>
    <xf numFmtId="0" fontId="0" fillId="0" borderId="0" xfId="0" applyFill="1"/>
    <xf numFmtId="0" fontId="10" fillId="0" borderId="0" xfId="0" applyFont="1" applyFill="1"/>
    <xf numFmtId="0" fontId="10" fillId="0" borderId="0" xfId="0" applyFont="1"/>
    <xf numFmtId="164" fontId="10" fillId="0" borderId="0" xfId="1" applyNumberFormat="1" applyFont="1" applyFill="1"/>
    <xf numFmtId="166" fontId="10" fillId="0" borderId="0" xfId="3" applyNumberFormat="1" applyFont="1"/>
    <xf numFmtId="3" fontId="0" fillId="5" borderId="4" xfId="4" applyNumberFormat="1" applyFont="1"/>
    <xf numFmtId="9" fontId="0" fillId="5" borderId="4" xfId="2" applyFont="1" applyFill="1" applyBorder="1"/>
    <xf numFmtId="172" fontId="0" fillId="5" borderId="4" xfId="4" applyNumberFormat="1" applyFont="1"/>
    <xf numFmtId="0" fontId="7" fillId="0" borderId="0" xfId="0" applyFont="1" applyAlignment="1">
      <alignment horizontal="left" indent="2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/>
    </xf>
    <xf numFmtId="0" fontId="9" fillId="0" borderId="0" xfId="0" applyFont="1" applyAlignment="1">
      <alignment horizontal="left"/>
    </xf>
    <xf numFmtId="43" fontId="0" fillId="5" borderId="4" xfId="3" applyFont="1" applyFill="1" applyBorder="1"/>
    <xf numFmtId="0" fontId="5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74" fontId="0" fillId="5" borderId="4" xfId="3" applyNumberFormat="1" applyFont="1" applyFill="1" applyBorder="1"/>
    <xf numFmtId="3" fontId="12" fillId="0" borderId="0" xfId="0" applyNumberFormat="1" applyFont="1" applyFill="1"/>
    <xf numFmtId="0" fontId="3" fillId="9" borderId="1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8" borderId="1" xfId="0" applyFont="1" applyFill="1" applyBorder="1" applyAlignment="1">
      <alignment wrapText="1"/>
    </xf>
    <xf numFmtId="3" fontId="11" fillId="0" borderId="3" xfId="0" applyNumberFormat="1" applyFont="1" applyBorder="1"/>
    <xf numFmtId="0" fontId="1" fillId="11" borderId="0" xfId="5" applyFill="1"/>
    <xf numFmtId="0" fontId="1" fillId="0" borderId="0" xfId="5"/>
    <xf numFmtId="0" fontId="13" fillId="0" borderId="0" xfId="6"/>
    <xf numFmtId="0" fontId="14" fillId="0" borderId="0" xfId="5" applyFont="1"/>
    <xf numFmtId="0" fontId="15" fillId="0" borderId="0" xfId="5" applyFont="1"/>
    <xf numFmtId="0" fontId="16" fillId="0" borderId="0" xfId="5" applyFont="1"/>
    <xf numFmtId="0" fontId="17" fillId="0" borderId="0" xfId="5" applyFont="1"/>
    <xf numFmtId="0" fontId="18" fillId="0" borderId="0" xfId="5" applyFont="1"/>
    <xf numFmtId="0" fontId="19" fillId="0" borderId="0" xfId="5" applyFont="1"/>
    <xf numFmtId="175" fontId="20" fillId="0" borderId="0" xfId="5" applyNumberFormat="1" applyFont="1" applyAlignment="1">
      <alignment horizontal="left"/>
    </xf>
    <xf numFmtId="0" fontId="21" fillId="0" borderId="0" xfId="5" applyFont="1"/>
    <xf numFmtId="0" fontId="22" fillId="11" borderId="0" xfId="5" applyFont="1" applyFill="1"/>
    <xf numFmtId="0" fontId="23" fillId="11" borderId="0" xfId="5" applyFont="1" applyFill="1"/>
    <xf numFmtId="2" fontId="18" fillId="0" borderId="0" xfId="5" applyNumberFormat="1" applyFont="1" applyAlignment="1">
      <alignment horizontal="left"/>
    </xf>
  </cellXfs>
  <cellStyles count="7">
    <cellStyle name="Comma" xfId="3" builtinId="3"/>
    <cellStyle name="Currency" xfId="1" builtinId="4"/>
    <cellStyle name="Normal" xfId="0" builtinId="0"/>
    <cellStyle name="Normal 2" xfId="6" xr:uid="{851E9524-B3E2-4E53-8898-FB8AD7C3E4CA}"/>
    <cellStyle name="Normal 3" xfId="5" xr:uid="{92DC2B76-10A7-47B3-8897-2986FCC581D4}"/>
    <cellStyle name="Note" xfId="4" builtinId="10"/>
    <cellStyle name="Percent" xfId="2" builtinId="5"/>
  </cellStyles>
  <dxfs count="6">
    <dxf>
      <font>
        <color theme="5"/>
      </font>
    </dxf>
    <dxf>
      <font>
        <color theme="5"/>
      </font>
    </dxf>
    <dxf>
      <font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21792094697823E-2"/>
          <c:y val="7.64632236140044E-2"/>
          <c:w val="0.83962462975869934"/>
          <c:h val="0.74396650002815101"/>
        </c:manualLayout>
      </c:layout>
      <c:barChart>
        <c:barDir val="col"/>
        <c:grouping val="percentStacked"/>
        <c:varyColors val="0"/>
        <c:ser>
          <c:idx val="2"/>
          <c:order val="0"/>
          <c:tx>
            <c:v>Internal combustion engine</c:v>
          </c:tx>
          <c:spPr>
            <a:solidFill>
              <a:srgbClr val="0079C1"/>
            </a:solidFill>
            <a:ln>
              <a:solidFill>
                <a:srgbClr val="0079C1"/>
              </a:solidFill>
            </a:ln>
            <a:effectLst/>
          </c:spPr>
          <c:invertIfNegative val="0"/>
          <c:cat>
            <c:strRef>
              <c:f>'Reset RINs'!$B$20:$F$20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'Reset RINs'!$B$28:$F$28</c:f>
              <c:numCache>
                <c:formatCode>0.0%</c:formatCode>
                <c:ptCount val="5"/>
                <c:pt idx="0">
                  <c:v>0.59512195121951217</c:v>
                </c:pt>
                <c:pt idx="1">
                  <c:v>0.45806451612903226</c:v>
                </c:pt>
                <c:pt idx="2">
                  <c:v>0.42651757188498401</c:v>
                </c:pt>
                <c:pt idx="3">
                  <c:v>0.39461172741679873</c:v>
                </c:pt>
                <c:pt idx="4">
                  <c:v>0.36850393700787404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254-8999-6DAA59DF8973}"/>
            </c:ext>
          </c:extLst>
        </c:ser>
        <c:ser>
          <c:idx val="1"/>
          <c:order val="1"/>
          <c:tx>
            <c:v>Hybrid</c:v>
          </c:tx>
          <c:spPr>
            <a:solidFill>
              <a:srgbClr val="ACD0E8"/>
            </a:solidFill>
            <a:ln>
              <a:solidFill>
                <a:srgbClr val="ACD0E8"/>
              </a:solidFill>
            </a:ln>
            <a:effectLst/>
          </c:spPr>
          <c:invertIfNegative val="0"/>
          <c:cat>
            <c:strRef>
              <c:f>'Reset RINs'!$B$20:$F$20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'Reset RINs'!$B$27:$F$27</c:f>
              <c:numCache>
                <c:formatCode>0.0%</c:formatCode>
                <c:ptCount val="5"/>
                <c:pt idx="0">
                  <c:v>0.26178861788617885</c:v>
                </c:pt>
                <c:pt idx="1">
                  <c:v>0.3193548387096774</c:v>
                </c:pt>
                <c:pt idx="2">
                  <c:v>0.33706070287539935</c:v>
                </c:pt>
                <c:pt idx="3">
                  <c:v>0.35657686212361334</c:v>
                </c:pt>
                <c:pt idx="4">
                  <c:v>0.37165354330708661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254-8999-6DAA59DF8973}"/>
            </c:ext>
          </c:extLst>
        </c:ser>
        <c:ser>
          <c:idx val="0"/>
          <c:order val="2"/>
          <c:tx>
            <c:v>Electric vehicle</c:v>
          </c:tx>
          <c:spPr>
            <a:solidFill>
              <a:srgbClr val="263D8A"/>
            </a:solidFill>
            <a:ln>
              <a:solidFill>
                <a:srgbClr val="263D8A"/>
              </a:solidFill>
            </a:ln>
            <a:effectLst/>
          </c:spPr>
          <c:invertIfNegative val="0"/>
          <c:cat>
            <c:strRef>
              <c:f>'Reset RINs'!$B$20:$F$20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'Reset RINs'!$B$26:$F$26</c:f>
              <c:numCache>
                <c:formatCode>0.0%</c:formatCode>
                <c:ptCount val="5"/>
                <c:pt idx="0">
                  <c:v>0.14308943089430895</c:v>
                </c:pt>
                <c:pt idx="1">
                  <c:v>0.22258064516129034</c:v>
                </c:pt>
                <c:pt idx="2">
                  <c:v>0.2364217252396166</c:v>
                </c:pt>
                <c:pt idx="3">
                  <c:v>0.24881141045958796</c:v>
                </c:pt>
                <c:pt idx="4">
                  <c:v>0.25984251968503935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254-8999-6DAA59DF8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1634063"/>
        <c:axId val="631634543"/>
      </c:barChart>
      <c:catAx>
        <c:axId val="631634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15000"/>
                    <a:lumOff val="8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634543"/>
        <c:crosses val="autoZero"/>
        <c:auto val="1"/>
        <c:lblAlgn val="ctr"/>
        <c:lblOffset val="100"/>
        <c:tickMarkSkip val="1"/>
        <c:noMultiLvlLbl val="0"/>
      </c:catAx>
      <c:valAx>
        <c:axId val="63163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634063"/>
        <c:crosses val="autoZero"/>
        <c:crossBetween val="between"/>
        <c:majorUnit val="0.2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5521792094697823E-2"/>
          <c:y val="0.90515924170091699"/>
          <c:w val="0.83962462975869934"/>
          <c:h val="6.9747347544633936E-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2F2F2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0E2DAD9E-8BBD-4739-AD2F-8EE8999E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143570</xdr:colOff>
      <xdr:row>25</xdr:row>
      <xdr:rowOff>87660</xdr:rowOff>
    </xdr:from>
    <xdr:to>
      <xdr:col>16</xdr:col>
      <xdr:colOff>340420</xdr:colOff>
      <xdr:row>41</xdr:row>
      <xdr:rowOff>180370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6BBAA3-2115-80D9-2CF5-F2902C6B0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4461-266B-401A-917E-8DB7853DCC55}">
  <sheetPr>
    <tabColor theme="1" tint="0.34998626667073579"/>
  </sheetPr>
  <dimension ref="A1:K43"/>
  <sheetViews>
    <sheetView showGridLines="0" tabSelected="1" workbookViewId="0">
      <selection activeCell="D16" sqref="D16"/>
    </sheetView>
  </sheetViews>
  <sheetFormatPr defaultColWidth="0" defaultRowHeight="13" customHeight="1" zeroHeight="1" x14ac:dyDescent="0.3"/>
  <cols>
    <col min="1" max="1" width="12.81640625" style="93" customWidth="1"/>
    <col min="2" max="2" width="2.54296875" style="93" customWidth="1"/>
    <col min="3" max="3" width="16.81640625" style="93" customWidth="1"/>
    <col min="4" max="11" width="10.6328125" style="93" customWidth="1"/>
    <col min="12" max="16384" width="10.6328125" style="93" hidden="1"/>
  </cols>
  <sheetData>
    <row r="1" spans="1:11" ht="14.5" x14ac:dyDescent="0.35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23" x14ac:dyDescent="0.5">
      <c r="A2" s="91"/>
      <c r="B2" s="92"/>
      <c r="C2" s="94" t="s">
        <v>31</v>
      </c>
      <c r="D2" s="95"/>
      <c r="E2" s="95"/>
      <c r="F2" s="92"/>
      <c r="G2" s="92"/>
      <c r="H2" s="92"/>
      <c r="I2" s="92"/>
      <c r="J2" s="92"/>
      <c r="K2" s="92"/>
    </row>
    <row r="3" spans="1:11" ht="15.5" x14ac:dyDescent="0.35">
      <c r="A3" s="91"/>
      <c r="B3" s="92"/>
      <c r="C3" s="96" t="s">
        <v>373</v>
      </c>
      <c r="D3" s="95"/>
      <c r="E3" s="95"/>
      <c r="F3" s="92"/>
      <c r="G3" s="92"/>
      <c r="H3" s="92"/>
      <c r="I3" s="92"/>
      <c r="J3" s="92"/>
      <c r="K3" s="92"/>
    </row>
    <row r="4" spans="1:11" ht="14.5" x14ac:dyDescent="0.35">
      <c r="A4" s="91"/>
      <c r="B4" s="92"/>
      <c r="C4" s="92"/>
      <c r="D4" s="95"/>
      <c r="E4" s="95"/>
      <c r="F4" s="92"/>
      <c r="G4" s="92"/>
      <c r="H4" s="92"/>
      <c r="I4" s="92"/>
      <c r="J4" s="92"/>
      <c r="K4" s="92"/>
    </row>
    <row r="5" spans="1:11" ht="14.5" x14ac:dyDescent="0.35">
      <c r="A5" s="91"/>
      <c r="B5" s="92"/>
      <c r="C5" s="97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Fleet</v>
      </c>
      <c r="D5" s="92"/>
      <c r="E5" s="92"/>
      <c r="F5" s="92"/>
      <c r="G5" s="92"/>
      <c r="H5" s="92"/>
      <c r="I5" s="92"/>
      <c r="J5" s="92"/>
      <c r="K5" s="92"/>
    </row>
    <row r="6" spans="1:11" ht="14.5" x14ac:dyDescent="0.35">
      <c r="A6" s="91"/>
      <c r="B6" s="92"/>
      <c r="C6" s="98" t="s">
        <v>374</v>
      </c>
      <c r="D6" s="104" t="str" cm="1">
        <f t="array" aca="1" ref="D6" ca="1">LEFT(_xlfn.TEXTAFTER(CELL("filename")," MOD "),FIND(" - ",_xlfn.TEXTAFTER(CELL("filename")," MOD "),1)-1)</f>
        <v>7.05</v>
      </c>
      <c r="E6" s="98"/>
      <c r="F6" s="92"/>
      <c r="G6" s="92"/>
      <c r="H6" s="92"/>
      <c r="I6" s="92"/>
      <c r="J6" s="92"/>
      <c r="K6" s="92"/>
    </row>
    <row r="7" spans="1:11" ht="14.5" x14ac:dyDescent="0.35">
      <c r="A7" s="91"/>
      <c r="B7" s="92"/>
      <c r="C7" s="92"/>
      <c r="D7" s="92"/>
      <c r="E7" s="92"/>
      <c r="F7" s="99"/>
      <c r="G7" s="99"/>
      <c r="H7" s="99"/>
      <c r="I7" s="92"/>
      <c r="J7" s="99"/>
      <c r="K7" s="99"/>
    </row>
    <row r="8" spans="1:11" ht="14.5" x14ac:dyDescent="0.35">
      <c r="A8" s="91"/>
      <c r="B8" s="92"/>
      <c r="C8" s="100">
        <v>45688</v>
      </c>
      <c r="D8" s="92"/>
      <c r="E8" s="92"/>
      <c r="F8" s="99"/>
      <c r="G8" s="99"/>
      <c r="H8" s="99"/>
      <c r="I8" s="92"/>
      <c r="J8" s="99"/>
      <c r="K8" s="99"/>
    </row>
    <row r="9" spans="1:11" ht="14.5" x14ac:dyDescent="0.35">
      <c r="A9" s="91"/>
      <c r="B9" s="92"/>
      <c r="C9" s="101"/>
      <c r="D9" s="101"/>
      <c r="E9" s="92"/>
      <c r="F9" s="99"/>
      <c r="G9" s="99"/>
      <c r="H9" s="99"/>
      <c r="I9" s="99"/>
      <c r="J9" s="99"/>
      <c r="K9" s="99"/>
    </row>
    <row r="10" spans="1:11" ht="14.5" x14ac:dyDescent="0.35">
      <c r="A10" s="91"/>
      <c r="B10" s="92"/>
      <c r="C10" s="101"/>
      <c r="D10" s="101"/>
      <c r="E10" s="92"/>
      <c r="F10" s="99"/>
      <c r="G10" s="99"/>
      <c r="H10" s="99"/>
      <c r="I10" s="99"/>
      <c r="J10" s="99"/>
      <c r="K10" s="99"/>
    </row>
    <row r="11" spans="1:11" ht="14.5" x14ac:dyDescent="0.35">
      <c r="A11" s="91"/>
      <c r="B11" s="92"/>
      <c r="C11" s="101"/>
      <c r="D11" s="101"/>
      <c r="E11" s="92"/>
      <c r="F11" s="99"/>
      <c r="G11" s="99"/>
      <c r="H11" s="99"/>
      <c r="I11" s="99"/>
      <c r="J11" s="99"/>
      <c r="K11" s="99"/>
    </row>
    <row r="12" spans="1:11" ht="14.5" x14ac:dyDescent="0.35">
      <c r="A12" s="91"/>
      <c r="B12" s="92"/>
      <c r="C12" s="101"/>
      <c r="D12" s="101"/>
      <c r="E12" s="92"/>
      <c r="F12" s="99"/>
      <c r="G12" s="99"/>
      <c r="H12" s="99"/>
      <c r="I12" s="99"/>
      <c r="J12" s="99"/>
      <c r="K12" s="99"/>
    </row>
    <row r="13" spans="1:11" ht="14.5" x14ac:dyDescent="0.35">
      <c r="A13" s="91"/>
      <c r="B13" s="92"/>
      <c r="C13" s="101"/>
      <c r="D13" s="101"/>
      <c r="E13" s="92"/>
      <c r="F13" s="99"/>
      <c r="G13" s="99"/>
      <c r="H13" s="99"/>
      <c r="I13" s="99"/>
      <c r="J13" s="99"/>
      <c r="K13" s="99"/>
    </row>
    <row r="14" spans="1:11" ht="14.5" x14ac:dyDescent="0.35">
      <c r="A14" s="91"/>
      <c r="B14" s="92"/>
      <c r="C14" s="99"/>
      <c r="D14" s="99"/>
      <c r="E14" s="99"/>
      <c r="F14" s="99"/>
      <c r="G14" s="99"/>
      <c r="H14" s="99"/>
      <c r="I14" s="99"/>
      <c r="J14" s="99"/>
      <c r="K14" s="99"/>
    </row>
    <row r="15" spans="1:11" ht="14.5" x14ac:dyDescent="0.35">
      <c r="A15" s="91"/>
      <c r="B15" s="92"/>
      <c r="C15" s="97"/>
      <c r="D15" s="99"/>
      <c r="E15" s="99"/>
      <c r="F15" s="99"/>
      <c r="G15" s="99"/>
      <c r="H15" s="99"/>
      <c r="I15" s="99"/>
      <c r="J15" s="99"/>
      <c r="K15" s="99"/>
    </row>
    <row r="16" spans="1:11" ht="14.5" x14ac:dyDescent="0.35">
      <c r="A16" s="91"/>
      <c r="B16" s="92"/>
      <c r="C16" s="97"/>
      <c r="D16" s="99"/>
      <c r="E16" s="99"/>
      <c r="F16" s="99"/>
      <c r="G16" s="99"/>
      <c r="H16" s="99"/>
      <c r="I16" s="99"/>
      <c r="J16" s="99"/>
      <c r="K16" s="99"/>
    </row>
    <row r="17" spans="1:11" ht="14.5" x14ac:dyDescent="0.35">
      <c r="A17" s="91"/>
      <c r="B17" s="92"/>
      <c r="C17" s="99"/>
      <c r="D17" s="99"/>
      <c r="E17" s="99"/>
      <c r="F17" s="99"/>
      <c r="G17" s="99"/>
      <c r="H17" s="99"/>
      <c r="I17" s="99"/>
      <c r="J17" s="99"/>
      <c r="K17" s="99"/>
    </row>
    <row r="18" spans="1:11" ht="14.5" x14ac:dyDescent="0.35">
      <c r="A18" s="91"/>
      <c r="B18" s="92"/>
      <c r="C18" s="99"/>
      <c r="D18" s="99"/>
      <c r="E18" s="99"/>
      <c r="F18" s="99"/>
      <c r="G18" s="99"/>
      <c r="H18" s="99"/>
      <c r="I18" s="99"/>
      <c r="J18" s="99"/>
      <c r="K18" s="99"/>
    </row>
    <row r="19" spans="1:11" ht="14.5" x14ac:dyDescent="0.35">
      <c r="A19" s="91"/>
      <c r="B19" s="92"/>
      <c r="C19" s="99"/>
      <c r="D19" s="99"/>
      <c r="E19" s="99"/>
      <c r="F19" s="99"/>
      <c r="H19" s="99"/>
      <c r="I19" s="99"/>
      <c r="J19" s="99"/>
      <c r="K19" s="99"/>
    </row>
    <row r="20" spans="1:11" ht="14.5" x14ac:dyDescent="0.35">
      <c r="A20" s="91"/>
      <c r="B20" s="92"/>
      <c r="C20" s="99"/>
      <c r="D20" s="99"/>
      <c r="E20" s="99"/>
      <c r="F20" s="99"/>
      <c r="G20" s="99"/>
      <c r="H20" s="99"/>
      <c r="I20" s="99"/>
      <c r="J20" s="99"/>
      <c r="K20" s="99"/>
    </row>
    <row r="21" spans="1:11" ht="14.5" x14ac:dyDescent="0.35">
      <c r="A21" s="91"/>
      <c r="B21" s="92"/>
      <c r="C21" s="99"/>
      <c r="D21" s="99"/>
      <c r="E21" s="99"/>
      <c r="F21" s="99"/>
      <c r="G21" s="99"/>
      <c r="H21" s="99"/>
      <c r="I21" s="99"/>
      <c r="J21" s="99"/>
      <c r="K21" s="99"/>
    </row>
    <row r="22" spans="1:11" ht="14.5" x14ac:dyDescent="0.35">
      <c r="A22" s="91"/>
      <c r="B22" s="92"/>
      <c r="C22" s="99"/>
      <c r="D22" s="99"/>
      <c r="E22" s="99"/>
      <c r="F22" s="99"/>
      <c r="G22" s="99"/>
      <c r="H22" s="99"/>
      <c r="I22" s="99"/>
      <c r="J22" s="99"/>
      <c r="K22" s="99"/>
    </row>
    <row r="23" spans="1:11" ht="14.5" x14ac:dyDescent="0.35">
      <c r="A23" s="91"/>
      <c r="B23" s="92"/>
      <c r="C23" s="99"/>
      <c r="D23" s="99"/>
      <c r="E23" s="99"/>
      <c r="F23" s="99"/>
      <c r="G23" s="99"/>
      <c r="H23" s="99"/>
      <c r="I23" s="99"/>
      <c r="J23" s="99"/>
      <c r="K23" s="99"/>
    </row>
    <row r="24" spans="1:11" ht="14.5" x14ac:dyDescent="0.35">
      <c r="A24" s="91"/>
      <c r="B24" s="92"/>
      <c r="C24" s="99"/>
      <c r="D24" s="99"/>
      <c r="E24" s="99"/>
      <c r="F24" s="99"/>
      <c r="G24" s="99"/>
      <c r="H24" s="99"/>
      <c r="I24" s="99"/>
      <c r="J24" s="99"/>
      <c r="K24" s="99"/>
    </row>
    <row r="25" spans="1:11" ht="14.5" x14ac:dyDescent="0.35">
      <c r="A25" s="91"/>
      <c r="B25" s="92"/>
      <c r="C25" s="99"/>
      <c r="D25" s="99"/>
      <c r="E25" s="99"/>
      <c r="F25" s="99"/>
      <c r="G25" s="99"/>
      <c r="H25" s="99"/>
      <c r="I25" s="99"/>
      <c r="J25" s="99"/>
      <c r="K25" s="99"/>
    </row>
    <row r="26" spans="1:11" ht="14.5" x14ac:dyDescent="0.35">
      <c r="A26" s="91"/>
      <c r="B26" s="92"/>
      <c r="C26" s="99"/>
      <c r="D26" s="99"/>
      <c r="E26" s="99"/>
      <c r="F26" s="99"/>
      <c r="G26" s="99"/>
      <c r="H26" s="99"/>
      <c r="I26" s="99"/>
      <c r="J26" s="99"/>
      <c r="K26" s="99"/>
    </row>
    <row r="27" spans="1:11" ht="14.5" x14ac:dyDescent="0.35">
      <c r="A27" s="91"/>
      <c r="B27" s="92"/>
      <c r="C27" s="99"/>
      <c r="D27" s="99"/>
      <c r="E27" s="99"/>
      <c r="F27" s="99"/>
      <c r="G27" s="99"/>
      <c r="H27" s="99"/>
      <c r="I27" s="99"/>
      <c r="J27" s="99"/>
      <c r="K27" s="99"/>
    </row>
    <row r="28" spans="1:11" ht="14.5" x14ac:dyDescent="0.35">
      <c r="A28" s="91"/>
      <c r="B28" s="92"/>
      <c r="C28" s="99"/>
      <c r="D28" s="99"/>
      <c r="E28" s="99"/>
      <c r="F28" s="99"/>
      <c r="G28" s="99"/>
      <c r="H28" s="99"/>
      <c r="I28" s="99"/>
      <c r="J28" s="99"/>
      <c r="K28" s="99"/>
    </row>
    <row r="29" spans="1:11" ht="14.5" x14ac:dyDescent="0.35">
      <c r="A29" s="91"/>
      <c r="B29" s="92"/>
      <c r="C29" s="99"/>
      <c r="D29" s="99"/>
      <c r="E29" s="99"/>
      <c r="F29" s="99"/>
      <c r="G29" s="99"/>
      <c r="H29" s="99"/>
      <c r="I29" s="99"/>
      <c r="J29" s="99"/>
      <c r="K29" s="99"/>
    </row>
    <row r="30" spans="1:11" ht="14.5" x14ac:dyDescent="0.35">
      <c r="A30" s="91"/>
      <c r="B30" s="92"/>
      <c r="C30" s="99"/>
      <c r="D30" s="92"/>
      <c r="E30" s="99"/>
      <c r="F30" s="99"/>
      <c r="G30" s="99"/>
      <c r="H30" s="99"/>
      <c r="I30" s="99"/>
      <c r="J30" s="99"/>
      <c r="K30" s="99"/>
    </row>
    <row r="31" spans="1:11" ht="14.5" x14ac:dyDescent="0.35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</row>
    <row r="32" spans="1:11" ht="14.5" x14ac:dyDescent="0.35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1:11" ht="14.5" x14ac:dyDescent="0.3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</row>
    <row r="34" spans="1:11" ht="14.5" x14ac:dyDescent="0.3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</row>
    <row r="35" spans="1:11" ht="14.5" x14ac:dyDescent="0.3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</row>
    <row r="36" spans="1:11" ht="14.5" x14ac:dyDescent="0.35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</row>
    <row r="37" spans="1:11" ht="14.5" x14ac:dyDescent="0.35">
      <c r="A37" s="91"/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1:11" ht="14.5" x14ac:dyDescent="0.35">
      <c r="A38" s="91"/>
      <c r="B38" s="92"/>
      <c r="C38" s="92"/>
      <c r="D38" s="92"/>
      <c r="E38" s="92"/>
      <c r="F38" s="92"/>
      <c r="G38" s="92"/>
      <c r="H38" s="92"/>
      <c r="I38" s="92"/>
      <c r="J38" s="92"/>
      <c r="K38" s="92"/>
    </row>
    <row r="39" spans="1:11" ht="14.5" x14ac:dyDescent="0.35">
      <c r="A39" s="91"/>
      <c r="B39" s="92"/>
      <c r="C39" s="92"/>
      <c r="D39" s="92"/>
      <c r="E39" s="92"/>
      <c r="F39" s="92"/>
      <c r="G39" s="92"/>
      <c r="H39" s="92"/>
      <c r="I39" s="92"/>
      <c r="J39" s="92"/>
      <c r="K39" s="92"/>
    </row>
    <row r="40" spans="1:11" ht="14.5" x14ac:dyDescent="0.35">
      <c r="A40" s="91"/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1:11" ht="14.5" x14ac:dyDescent="0.3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1:11" ht="14.5" x14ac:dyDescent="0.35">
      <c r="A42" s="91"/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1:11" ht="14.5" x14ac:dyDescent="0.35">
      <c r="A43" s="91"/>
      <c r="B43" s="92"/>
      <c r="C43" s="92"/>
      <c r="D43" s="92"/>
      <c r="E43" s="92"/>
      <c r="F43" s="92"/>
      <c r="G43" s="92"/>
      <c r="H43" s="92"/>
      <c r="I43" s="92"/>
      <c r="J43" s="92"/>
      <c r="K43" s="92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1E8D4-2919-4233-9EA1-A3097DDC4F07}">
  <sheetPr codeName="Sheet1">
    <tabColor theme="8" tint="0.79998168889431442"/>
  </sheetPr>
  <dimension ref="A1:O33"/>
  <sheetViews>
    <sheetView showGridLines="0" zoomScale="70" zoomScaleNormal="85" workbookViewId="0">
      <selection activeCell="A3" sqref="A3"/>
    </sheetView>
  </sheetViews>
  <sheetFormatPr defaultRowHeight="14.5" x14ac:dyDescent="0.35"/>
  <cols>
    <col min="3" max="3" width="38.453125" bestFit="1" customWidth="1"/>
    <col min="6" max="6" width="16.36328125" bestFit="1" customWidth="1"/>
    <col min="7" max="10" width="14.7265625" bestFit="1" customWidth="1"/>
    <col min="12" max="12" width="15.7265625" bestFit="1" customWidth="1"/>
    <col min="13" max="15" width="15.54296875" customWidth="1"/>
    <col min="17" max="19" width="13.7265625" bestFit="1" customWidth="1"/>
    <col min="21" max="21" width="14.7265625" bestFit="1" customWidth="1"/>
    <col min="22" max="24" width="14.54296875" customWidth="1"/>
    <col min="27" max="28" width="7" bestFit="1" customWidth="1"/>
    <col min="29" max="29" width="5.7265625" bestFit="1" customWidth="1"/>
    <col min="30" max="31" width="6.54296875" bestFit="1" customWidth="1"/>
    <col min="33" max="33" width="9.26953125" customWidth="1"/>
    <col min="35" max="36" width="6.54296875" bestFit="1" customWidth="1"/>
    <col min="37" max="39" width="5.7265625" bestFit="1" customWidth="1"/>
    <col min="41" max="41" width="6.54296875" bestFit="1" customWidth="1"/>
    <col min="43" max="47" width="5.7265625" bestFit="1" customWidth="1"/>
    <col min="49" max="49" width="6.54296875" bestFit="1" customWidth="1"/>
  </cols>
  <sheetData>
    <row r="1" spans="1:15" ht="28.5" x14ac:dyDescent="0.65">
      <c r="A1" s="103" t="str">
        <f>business</f>
        <v>Powercor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21" x14ac:dyDescent="0.5">
      <c r="A2" s="102" t="str">
        <f>model</f>
        <v>Fleet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35">
      <c r="A3" t="s">
        <v>378</v>
      </c>
    </row>
    <row r="5" spans="1:15" s="13" customFormat="1" x14ac:dyDescent="0.35">
      <c r="A5" s="14" t="s">
        <v>371</v>
      </c>
    </row>
    <row r="7" spans="1:15" x14ac:dyDescent="0.35">
      <c r="C7" s="35" t="s">
        <v>1</v>
      </c>
      <c r="D7" s="16"/>
      <c r="E7" s="16"/>
      <c r="F7" s="82"/>
      <c r="G7" s="82"/>
      <c r="H7" s="82"/>
      <c r="I7" s="82"/>
      <c r="J7" s="82"/>
      <c r="K7" s="82"/>
      <c r="L7" s="82"/>
      <c r="M7" s="16"/>
      <c r="N7" s="16"/>
      <c r="O7" s="16"/>
    </row>
    <row r="10" spans="1:15" x14ac:dyDescent="0.35">
      <c r="F10" s="14" t="s">
        <v>2</v>
      </c>
      <c r="G10" s="14" t="s">
        <v>3</v>
      </c>
      <c r="H10" s="14" t="s">
        <v>4</v>
      </c>
      <c r="I10" s="14" t="s">
        <v>5</v>
      </c>
      <c r="J10" s="14" t="s">
        <v>6</v>
      </c>
      <c r="L10" s="14" t="s">
        <v>7</v>
      </c>
      <c r="M10" s="6"/>
      <c r="N10" s="14" t="s">
        <v>8</v>
      </c>
      <c r="O10" s="14" t="s">
        <v>9</v>
      </c>
    </row>
    <row r="11" spans="1:15" x14ac:dyDescent="0.35">
      <c r="C11" t="s">
        <v>10</v>
      </c>
      <c r="F11" s="2">
        <f>Costs!F25</f>
        <v>34733133.769042537</v>
      </c>
      <c r="G11" s="2">
        <f>Costs!G25</f>
        <v>22605261.85082991</v>
      </c>
      <c r="H11" s="2">
        <f>Costs!H25</f>
        <v>12768160.517787375</v>
      </c>
      <c r="I11" s="2">
        <f>Costs!I25</f>
        <v>14061604.29001075</v>
      </c>
      <c r="J11" s="2">
        <f>Costs!J25</f>
        <v>17012078.85401075</v>
      </c>
      <c r="L11" s="2">
        <f>Costs!L25</f>
        <v>101180239.28168133</v>
      </c>
      <c r="M11" s="2"/>
      <c r="N11" s="2">
        <v>0</v>
      </c>
      <c r="O11" s="2">
        <f>L11+N11</f>
        <v>101180239.28168133</v>
      </c>
    </row>
    <row r="13" spans="1:15" x14ac:dyDescent="0.35">
      <c r="C13" t="s">
        <v>11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/>
      <c r="L13" s="2">
        <f>SUM(F13:J13)</f>
        <v>0</v>
      </c>
      <c r="M13" s="2"/>
      <c r="N13" s="2">
        <v>0</v>
      </c>
      <c r="O13" s="2">
        <f t="shared" ref="O13:O14" si="0">L13+N13</f>
        <v>0</v>
      </c>
    </row>
    <row r="14" spans="1:15" x14ac:dyDescent="0.35">
      <c r="C14" t="s">
        <v>12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32"/>
      <c r="L14" s="2">
        <f>SUM(F14:J14)</f>
        <v>0</v>
      </c>
      <c r="M14" s="32"/>
      <c r="N14" s="2">
        <v>0</v>
      </c>
      <c r="O14" s="2">
        <f t="shared" si="0"/>
        <v>0</v>
      </c>
    </row>
    <row r="15" spans="1:15" x14ac:dyDescent="0.35">
      <c r="C15" s="15" t="s">
        <v>13</v>
      </c>
      <c r="F15" s="31">
        <f>SUM(F13:F14)</f>
        <v>0</v>
      </c>
      <c r="G15" s="31">
        <f t="shared" ref="G15:J15" si="1">SUM(G13:G14)</f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2"/>
      <c r="L15" s="31">
        <f t="shared" ref="L15" si="2">L13+L14</f>
        <v>0</v>
      </c>
      <c r="M15" s="2"/>
      <c r="N15" s="31">
        <v>0</v>
      </c>
      <c r="O15" s="31">
        <f>L15+N15</f>
        <v>0</v>
      </c>
    </row>
    <row r="17" spans="3:15" x14ac:dyDescent="0.35">
      <c r="C17" s="35" t="s">
        <v>355</v>
      </c>
      <c r="D17" s="16"/>
      <c r="E17" s="16"/>
      <c r="F17" s="82"/>
      <c r="G17" s="82"/>
      <c r="H17" s="82"/>
      <c r="I17" s="82"/>
      <c r="J17" s="82"/>
      <c r="K17" s="82"/>
      <c r="L17" s="82"/>
      <c r="M17" s="16"/>
      <c r="N17" s="16"/>
      <c r="O17" s="16"/>
    </row>
    <row r="20" spans="3:15" x14ac:dyDescent="0.35">
      <c r="F20" s="14" t="s">
        <v>2</v>
      </c>
      <c r="G20" s="14" t="s">
        <v>3</v>
      </c>
      <c r="H20" s="14" t="s">
        <v>4</v>
      </c>
      <c r="I20" s="14" t="s">
        <v>5</v>
      </c>
      <c r="J20" s="14" t="s">
        <v>6</v>
      </c>
      <c r="L20" s="14" t="s">
        <v>7</v>
      </c>
      <c r="M20" s="6"/>
      <c r="N20" s="14" t="s">
        <v>8</v>
      </c>
      <c r="O20" s="14" t="s">
        <v>9</v>
      </c>
    </row>
    <row r="21" spans="3:15" x14ac:dyDescent="0.35">
      <c r="C21" t="s">
        <v>10</v>
      </c>
      <c r="F21" s="2">
        <f>F11</f>
        <v>34733133.769042537</v>
      </c>
      <c r="G21" s="2">
        <f>G11</f>
        <v>22605261.85082991</v>
      </c>
      <c r="H21" s="2">
        <f>H11</f>
        <v>12768160.517787375</v>
      </c>
      <c r="I21" s="2">
        <f>I11</f>
        <v>14061604.29001075</v>
      </c>
      <c r="J21" s="2">
        <f>J11</f>
        <v>17012078.85401075</v>
      </c>
      <c r="L21" s="2">
        <f>L11</f>
        <v>101180239.28168133</v>
      </c>
      <c r="M21" s="2"/>
      <c r="N21" s="2">
        <f>N11</f>
        <v>0</v>
      </c>
      <c r="O21" s="2">
        <f>O11</f>
        <v>101180239.28168133</v>
      </c>
    </row>
    <row r="22" spans="3:15" x14ac:dyDescent="0.35">
      <c r="C22" t="s">
        <v>14</v>
      </c>
      <c r="F22" s="2">
        <f ca="1">Costs!F49-F21</f>
        <v>1438245.875</v>
      </c>
      <c r="G22" s="2">
        <f ca="1">Costs!G49-G21</f>
        <v>856399.75</v>
      </c>
      <c r="H22" s="2">
        <f ca="1">Costs!H49-H21</f>
        <v>187644.5</v>
      </c>
      <c r="I22" s="2">
        <f ca="1">Costs!I49-I21</f>
        <v>203149.5</v>
      </c>
      <c r="J22" s="2">
        <f ca="1">Costs!J49-J21</f>
        <v>247510.00000000373</v>
      </c>
      <c r="L22" s="2">
        <f ca="1">SUM(F22:J22)</f>
        <v>2932949.6250000037</v>
      </c>
      <c r="M22" s="2"/>
      <c r="N22" s="2">
        <v>0</v>
      </c>
      <c r="O22" s="2">
        <f ca="1">SUM(L22,N22)</f>
        <v>2932949.6250000037</v>
      </c>
    </row>
    <row r="23" spans="3:15" x14ac:dyDescent="0.35">
      <c r="C23" s="40" t="s">
        <v>15</v>
      </c>
      <c r="D23" s="41"/>
      <c r="E23" s="41"/>
      <c r="F23" s="42">
        <f ca="1">SUM(F21:F22)</f>
        <v>36171379.644042537</v>
      </c>
      <c r="G23" s="42">
        <f t="shared" ref="G23:J23" ca="1" si="3">SUM(G21:G22)</f>
        <v>23461661.60082991</v>
      </c>
      <c r="H23" s="42">
        <f t="shared" ca="1" si="3"/>
        <v>12955805.017787375</v>
      </c>
      <c r="I23" s="42">
        <f t="shared" ca="1" si="3"/>
        <v>14264753.79001075</v>
      </c>
      <c r="J23" s="42">
        <f t="shared" ca="1" si="3"/>
        <v>17259588.854010753</v>
      </c>
      <c r="K23" s="43"/>
      <c r="L23" s="42">
        <f t="shared" ref="L23" ca="1" si="4">L21+L22</f>
        <v>104113188.90668133</v>
      </c>
      <c r="M23" s="2"/>
      <c r="N23" s="31">
        <f>SUM(N21:N22)</f>
        <v>0</v>
      </c>
      <c r="O23" s="31">
        <f ca="1">L23+N23</f>
        <v>104113188.90668133</v>
      </c>
    </row>
    <row r="25" spans="3:15" x14ac:dyDescent="0.35">
      <c r="C25" t="s">
        <v>11</v>
      </c>
      <c r="F25" s="2">
        <f>'Cost Benefit - no escalation'!F64+'Cost Benefit - no escalation'!F92</f>
        <v>0</v>
      </c>
      <c r="G25" s="2">
        <f ca="1">'Cost Benefit - no escalation'!G64+'Cost Benefit - no escalation'!G92</f>
        <v>76118.408526897125</v>
      </c>
      <c r="H25" s="2">
        <f ca="1">'Cost Benefit - no escalation'!H64+'Cost Benefit - no escalation'!H92</f>
        <v>122681.59492687785</v>
      </c>
      <c r="I25" s="2">
        <f ca="1">'Cost Benefit - no escalation'!I64+'Cost Benefit - no escalation'!I92</f>
        <v>146981.52650471588</v>
      </c>
      <c r="J25" s="2">
        <f ca="1">'Cost Benefit - no escalation'!J64+'Cost Benefit - no escalation'!J92</f>
        <v>171937.76335286591</v>
      </c>
      <c r="K25" s="2"/>
      <c r="L25" s="2">
        <f ca="1">SUM(F25:J25)</f>
        <v>517719.2933113568</v>
      </c>
      <c r="M25" s="2"/>
      <c r="N25" s="2">
        <f ca="1">O25-L25</f>
        <v>880498.71536124893</v>
      </c>
      <c r="O25" s="2">
        <f ca="1">'Cost Benefit - no escalation'!L63+'Cost Benefit - no escalation'!L91</f>
        <v>1398218.0086726057</v>
      </c>
    </row>
    <row r="26" spans="3:15" x14ac:dyDescent="0.35">
      <c r="C26" s="10" t="s">
        <v>12</v>
      </c>
      <c r="D26" s="10"/>
      <c r="E26" s="10"/>
      <c r="F26" s="50">
        <f>'Cost Benefit - no escalation'!F62+'Cost Benefit - no escalation'!F90</f>
        <v>0</v>
      </c>
      <c r="G26" s="50">
        <f ca="1">'Cost Benefit - no escalation'!G62+'Cost Benefit - no escalation'!G90</f>
        <v>162517.76761456451</v>
      </c>
      <c r="H26" s="50">
        <f ca="1">'Cost Benefit - no escalation'!H62+'Cost Benefit - no escalation'!H90</f>
        <v>257550.03300089506</v>
      </c>
      <c r="I26" s="50">
        <f ca="1">'Cost Benefit - no escalation'!I62+'Cost Benefit - no escalation'!I90</f>
        <v>277209.96350045595</v>
      </c>
      <c r="J26" s="50">
        <f ca="1">'Cost Benefit - no escalation'!J62+'Cost Benefit - no escalation'!J90</f>
        <v>297261.53738451598</v>
      </c>
      <c r="K26" s="51"/>
      <c r="L26" s="50">
        <f ca="1">SUM(F26:J26)</f>
        <v>994539.30150043149</v>
      </c>
      <c r="M26" s="32"/>
      <c r="N26" s="2">
        <f ca="1">O26-L26</f>
        <v>1275338.6353180737</v>
      </c>
      <c r="O26" s="2">
        <f ca="1">'Cost Benefit - no escalation'!L61+'Cost Benefit - no escalation'!L89</f>
        <v>2269877.9368185052</v>
      </c>
    </row>
    <row r="27" spans="3:15" x14ac:dyDescent="0.35">
      <c r="C27" s="15" t="s">
        <v>13</v>
      </c>
      <c r="F27" s="31">
        <f>SUM(F25:F26)</f>
        <v>0</v>
      </c>
      <c r="G27" s="31">
        <f t="shared" ref="G27" ca="1" si="5">SUM(G25:G26)</f>
        <v>238636.17614146165</v>
      </c>
      <c r="H27" s="31">
        <f t="shared" ref="H27" ca="1" si="6">SUM(H25:H26)</f>
        <v>380231.62792777293</v>
      </c>
      <c r="I27" s="31">
        <f t="shared" ref="I27" ca="1" si="7">SUM(I25:I26)</f>
        <v>424191.49000517186</v>
      </c>
      <c r="J27" s="31">
        <f t="shared" ref="J27" ca="1" si="8">SUM(J25:J26)</f>
        <v>469199.30073738191</v>
      </c>
      <c r="K27" s="2"/>
      <c r="L27" s="31">
        <f t="shared" ref="L27" ca="1" si="9">L25+L26</f>
        <v>1512258.5948117883</v>
      </c>
      <c r="M27" s="2"/>
      <c r="N27" s="31">
        <f ca="1">SUM(N25:N26)</f>
        <v>2155837.3506793226</v>
      </c>
      <c r="O27" s="31">
        <f ca="1">L27+N27</f>
        <v>3668095.9454911109</v>
      </c>
    </row>
    <row r="29" spans="3:15" x14ac:dyDescent="0.35">
      <c r="C29" s="6" t="s">
        <v>16</v>
      </c>
      <c r="F29" s="33">
        <f ca="1">F27-F22</f>
        <v>-1438245.875</v>
      </c>
      <c r="G29" s="33">
        <f ca="1">G27-G22</f>
        <v>-617763.57385853841</v>
      </c>
      <c r="H29" s="33">
        <f ca="1">H27-H22</f>
        <v>192587.12792777293</v>
      </c>
      <c r="I29" s="33">
        <f ca="1">I27-I22</f>
        <v>221041.99000517186</v>
      </c>
      <c r="J29" s="33">
        <f ca="1">J27-J22</f>
        <v>221689.30073737819</v>
      </c>
      <c r="K29" s="33"/>
      <c r="L29" s="33">
        <f ca="1">L27-L22</f>
        <v>-1420691.0301882154</v>
      </c>
      <c r="M29" s="33"/>
      <c r="N29" s="33">
        <f ca="1">N27-N22</f>
        <v>2155837.3506793226</v>
      </c>
      <c r="O29" s="33">
        <f ca="1">O27-O22</f>
        <v>735146.32049110718</v>
      </c>
    </row>
    <row r="30" spans="3:15" x14ac:dyDescent="0.35">
      <c r="C30" s="6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3" spans="6:15" x14ac:dyDescent="0.35">
      <c r="F33" s="2"/>
      <c r="G33" s="2"/>
      <c r="H33" s="2"/>
      <c r="I33" s="2"/>
      <c r="J33" s="2"/>
      <c r="L33" s="2"/>
      <c r="O33" s="2"/>
    </row>
  </sheetData>
  <mergeCells count="2">
    <mergeCell ref="F7:L7"/>
    <mergeCell ref="F17:L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48BE-DD6B-4664-95B1-573BB06DC5EF}">
  <sheetPr codeName="Sheet7">
    <tabColor theme="8" tint="0.79998168889431442"/>
  </sheetPr>
  <dimension ref="A1:AA50"/>
  <sheetViews>
    <sheetView showGridLines="0" zoomScale="77" zoomScaleNormal="70" workbookViewId="0">
      <selection activeCell="A3" sqref="A3"/>
    </sheetView>
  </sheetViews>
  <sheetFormatPr defaultRowHeight="14.5" x14ac:dyDescent="0.35"/>
  <cols>
    <col min="3" max="3" width="38.453125" bestFit="1" customWidth="1"/>
    <col min="4" max="4" width="10.7265625" bestFit="1" customWidth="1"/>
    <col min="5" max="5" width="11.81640625" bestFit="1" customWidth="1"/>
    <col min="6" max="6" width="15" bestFit="1" customWidth="1"/>
    <col min="7" max="10" width="14.7265625" bestFit="1" customWidth="1"/>
    <col min="12" max="12" width="15.7265625" bestFit="1" customWidth="1"/>
    <col min="13" max="13" width="13.453125" bestFit="1" customWidth="1"/>
    <col min="15" max="19" width="7.1796875" bestFit="1" customWidth="1"/>
    <col min="21" max="21" width="7.1796875" bestFit="1" customWidth="1"/>
    <col min="23" max="24" width="6.54296875" bestFit="1" customWidth="1"/>
    <col min="25" max="26" width="5.7265625" bestFit="1" customWidth="1"/>
    <col min="27" max="27" width="14.54296875" bestFit="1" customWidth="1"/>
    <col min="29" max="29" width="6.54296875" bestFit="1" customWidth="1"/>
    <col min="31" max="35" width="5.7265625" bestFit="1" customWidth="1"/>
    <col min="37" max="37" width="6.54296875" bestFit="1" customWidth="1"/>
  </cols>
  <sheetData>
    <row r="1" spans="1:27" ht="28.5" x14ac:dyDescent="0.65">
      <c r="A1" s="103" t="str">
        <f>business</f>
        <v>Powercor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27" ht="21" x14ac:dyDescent="0.5">
      <c r="A2" s="102" t="str">
        <f>model</f>
        <v>Fleet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27" x14ac:dyDescent="0.35">
      <c r="A3" t="s">
        <v>378</v>
      </c>
      <c r="F3" s="2"/>
      <c r="G3" s="2"/>
      <c r="H3" s="2"/>
      <c r="J3" s="2"/>
    </row>
    <row r="4" spans="1:27" x14ac:dyDescent="0.35">
      <c r="F4" s="83" t="s">
        <v>267</v>
      </c>
      <c r="G4" s="83"/>
      <c r="H4" s="83"/>
      <c r="I4" s="83"/>
      <c r="J4" s="83"/>
      <c r="K4" s="83"/>
      <c r="L4" s="83"/>
      <c r="M4" s="8"/>
      <c r="N4" s="8"/>
      <c r="O4" s="83" t="s">
        <v>336</v>
      </c>
      <c r="P4" s="83"/>
      <c r="Q4" s="83"/>
      <c r="R4" s="83"/>
      <c r="S4" s="83"/>
      <c r="T4" s="83"/>
      <c r="U4" s="83"/>
    </row>
    <row r="5" spans="1:27" s="13" customFormat="1" x14ac:dyDescent="0.35">
      <c r="A5" s="14" t="s">
        <v>1</v>
      </c>
    </row>
    <row r="8" spans="1:27" x14ac:dyDescent="0.35">
      <c r="F8" s="14" t="s">
        <v>2</v>
      </c>
      <c r="G8" s="14" t="s">
        <v>3</v>
      </c>
      <c r="H8" s="14" t="s">
        <v>4</v>
      </c>
      <c r="I8" s="14" t="s">
        <v>5</v>
      </c>
      <c r="J8" s="14" t="s">
        <v>6</v>
      </c>
      <c r="L8" s="14" t="s">
        <v>268</v>
      </c>
      <c r="O8" s="14" t="s">
        <v>2</v>
      </c>
      <c r="P8" s="14" t="s">
        <v>3</v>
      </c>
      <c r="Q8" s="14" t="s">
        <v>4</v>
      </c>
      <c r="R8" s="14" t="s">
        <v>5</v>
      </c>
      <c r="S8" s="14" t="s">
        <v>6</v>
      </c>
      <c r="U8" s="14" t="s">
        <v>268</v>
      </c>
    </row>
    <row r="9" spans="1:27" x14ac:dyDescent="0.35">
      <c r="A9" s="24" t="s">
        <v>26</v>
      </c>
      <c r="B9" s="24" t="s">
        <v>27</v>
      </c>
      <c r="C9" t="s">
        <v>269</v>
      </c>
      <c r="F9" s="22">
        <f>0.5*SUMIFS('Petrol BAU'!$F:$F,'Petrol BAU'!$O:$O,$A$1,'Petrol BAU'!$D:$D,$B9,'Petrol BAU'!$C:$C,$A9,'Petrol BAU'!G:G,"&gt;0")+0.5*SUMIFS('Petrol BAU'!$F:$F,'Petrol BAU'!$O:$O,$A$1,'Petrol BAU'!$D:$D,$B9,'Petrol BAU'!$C:$C,$A9,'Petrol BAU'!H:H,"&gt;0")</f>
        <v>4841667.5</v>
      </c>
      <c r="G9" s="22">
        <f>0.5*SUMIFS('Petrol BAU'!$F:$F,'Petrol BAU'!$O:$O,$A$1,'Petrol BAU'!$D:$D,$B9,'Petrol BAU'!$C:$C,$A9,'Petrol BAU'!H:H,"&gt;0")+0.5*SUMIFS('Petrol BAU'!$F:$F,'Petrol BAU'!$O:$O,$A$1,'Petrol BAU'!$D:$D,$B9,'Petrol BAU'!$C:$C,$A9,'Petrol BAU'!I:I,"&gt;0")</f>
        <v>2337825</v>
      </c>
      <c r="H9" s="22">
        <f>0.5*SUMIFS('Petrol BAU'!$F:$F,'Petrol BAU'!$O:$O,$A$1,'Petrol BAU'!$D:$D,$B9,'Petrol BAU'!$C:$C,$A9,'Petrol BAU'!I:I,"&gt;0")+0.5*SUMIFS('Petrol BAU'!$F:$F,'Petrol BAU'!$O:$O,$A$1,'Petrol BAU'!$D:$D,$B9,'Petrol BAU'!$C:$C,$A9,'Petrol BAU'!J:J,"&gt;0")</f>
        <v>871752.5</v>
      </c>
      <c r="I9" s="22">
        <f>0.5*SUMIFS('Petrol BAU'!$F:$F,'Petrol BAU'!$O:$O,$A$1,'Petrol BAU'!$D:$D,$B9,'Petrol BAU'!$C:$C,$A9,'Petrol BAU'!J:J,"&gt;0")+0.5*SUMIFS('Petrol BAU'!$F:$F,'Petrol BAU'!$O:$O,$A$1,'Petrol BAU'!$D:$D,$B9,'Petrol BAU'!$C:$C,$A9,'Petrol BAU'!K:K,"&gt;0")</f>
        <v>797822.5</v>
      </c>
      <c r="J9" s="22">
        <f>0.5*SUMIFS('Petrol BAU'!$F:$F,'Petrol BAU'!$O:$O,$A$1,'Petrol BAU'!$D:$D,$B9,'Petrol BAU'!$C:$C,$A9,'Petrol BAU'!K:K,"&gt;0")+0.5*SUMIFS('Petrol BAU'!$F:$F,'Petrol BAU'!$O:$O,$A$1,'Petrol BAU'!$D:$D,$B9,'Petrol BAU'!$C:$C,$A9,'Petrol BAU'!L:L,"&gt;0")</f>
        <v>545500</v>
      </c>
      <c r="K9" s="27"/>
      <c r="L9" s="22">
        <f>SUM(F9:J9)</f>
        <v>9394567.5</v>
      </c>
      <c r="O9" s="25">
        <f>0.5*COUNTIFS('Petrol BAU'!$O:$O,$A$1,'Petrol BAU'!$D:$D,$B9,'Petrol BAU'!$C:$C,$A9,'Petrol BAU'!G:G,"&gt;0")+0.5*COUNTIFS('Petrol BAU'!$O:$O,$A$1,'Petrol BAU'!$D:$D,$B9,'Petrol BAU'!$C:$C,$A9,'Petrol BAU'!H:H,"&gt;0")</f>
        <v>92</v>
      </c>
      <c r="P9" s="25">
        <f>0.5*COUNTIFS('Petrol BAU'!$O:$O,$A$1,'Petrol BAU'!$D:$D,$B9,'Petrol BAU'!$C:$C,$A9,'Petrol BAU'!H:H,"&gt;0")+0.5*COUNTIFS('Petrol BAU'!$O:$O,$A$1,'Petrol BAU'!$D:$D,$B9,'Petrol BAU'!$C:$C,$A9,'Petrol BAU'!I:I,"&gt;0")</f>
        <v>44.5</v>
      </c>
      <c r="Q9" s="25">
        <f>0.5*COUNTIFS('Petrol BAU'!$O:$O,$A$1,'Petrol BAU'!$D:$D,$B9,'Petrol BAU'!$C:$C,$A9,'Petrol BAU'!I:I,"&gt;0")+0.5*COUNTIFS('Petrol BAU'!$O:$O,$A$1,'Petrol BAU'!$D:$D,$B9,'Petrol BAU'!$C:$C,$A9,'Petrol BAU'!J:J,"&gt;0")</f>
        <v>13</v>
      </c>
      <c r="R9" s="25">
        <f>0.5*COUNTIFS('Petrol BAU'!$O:$O,$A$1,'Petrol BAU'!$D:$D,$B9,'Petrol BAU'!$C:$C,$A9,'Petrol BAU'!J:J,"&gt;0")+0.5*COUNTIFS('Petrol BAU'!$O:$O,$A$1,'Petrol BAU'!$D:$D,$B9,'Petrol BAU'!$C:$C,$A9,'Petrol BAU'!K:K,"&gt;0")</f>
        <v>12</v>
      </c>
      <c r="S9" s="25">
        <f>0.5*COUNTIFS('Petrol BAU'!$O:$O,$A$1,'Petrol BAU'!$D:$D,$B9,'Petrol BAU'!$C:$C,$A9,'Petrol BAU'!K:K,"&gt;0")+0.5*COUNTIFS('Petrol BAU'!$O:$O,$A$1,'Petrol BAU'!$D:$D,$B9,'Petrol BAU'!$C:$C,$A9,'Petrol BAU'!L:L,"&gt;0")</f>
        <v>9.5</v>
      </c>
      <c r="T9" s="28"/>
      <c r="U9" s="25">
        <f t="shared" ref="U9:U24" si="0">SUM(O9:S9)</f>
        <v>171</v>
      </c>
    </row>
    <row r="10" spans="1:27" x14ac:dyDescent="0.35">
      <c r="A10" s="24" t="s">
        <v>26</v>
      </c>
      <c r="B10" s="24" t="s">
        <v>30</v>
      </c>
      <c r="C10" t="s">
        <v>270</v>
      </c>
      <c r="F10" s="22">
        <f>0.5*SUMIFS('Petrol BAU'!$F:$F,'Petrol BAU'!$O:$O,$A$1,'Petrol BAU'!$D:$D,$B10,'Petrol BAU'!$C:$C,$A10,'Petrol BAU'!G:G,"&gt;0")+0.5*SUMIFS('Petrol BAU'!$F:$F,'Petrol BAU'!$O:$O,$A$1,'Petrol BAU'!$D:$D,$B10,'Petrol BAU'!$C:$C,$A10,'Petrol BAU'!H:H,"&gt;0")</f>
        <v>422500</v>
      </c>
      <c r="G10" s="22">
        <f>0.5*SUMIFS('Petrol BAU'!$F:$F,'Petrol BAU'!$O:$O,$A$1,'Petrol BAU'!$D:$D,$B10,'Petrol BAU'!$C:$C,$A10,'Petrol BAU'!H:H,"&gt;0")+0.5*SUMIFS('Petrol BAU'!$F:$F,'Petrol BAU'!$O:$O,$A$1,'Petrol BAU'!$D:$D,$B10,'Petrol BAU'!$C:$C,$A10,'Petrol BAU'!I:I,"&gt;0")</f>
        <v>121500</v>
      </c>
      <c r="H10" s="22">
        <f>0.5*SUMIFS('Petrol BAU'!$F:$F,'Petrol BAU'!$O:$O,$A$1,'Petrol BAU'!$D:$D,$B10,'Petrol BAU'!$C:$C,$A10,'Petrol BAU'!I:I,"&gt;0")+0.5*SUMIFS('Petrol BAU'!$F:$F,'Petrol BAU'!$O:$O,$A$1,'Petrol BAU'!$D:$D,$B10,'Petrol BAU'!$C:$C,$A10,'Petrol BAU'!J:J,"&gt;0")</f>
        <v>273780</v>
      </c>
      <c r="I10" s="22">
        <f>0.5*SUMIFS('Petrol BAU'!$F:$F,'Petrol BAU'!$O:$O,$A$1,'Petrol BAU'!$D:$D,$B10,'Petrol BAU'!$C:$C,$A10,'Petrol BAU'!J:J,"&gt;0")+0.5*SUMIFS('Petrol BAU'!$F:$F,'Petrol BAU'!$O:$O,$A$1,'Petrol BAU'!$D:$D,$B10,'Petrol BAU'!$C:$C,$A10,'Petrol BAU'!K:K,"&gt;0")</f>
        <v>455884.34782608697</v>
      </c>
      <c r="J10" s="22">
        <f>0.5*SUMIFS('Petrol BAU'!$F:$F,'Petrol BAU'!$O:$O,$A$1,'Petrol BAU'!$D:$D,$B10,'Petrol BAU'!$C:$C,$A10,'Petrol BAU'!K:K,"&gt;0")+0.5*SUMIFS('Petrol BAU'!$F:$F,'Petrol BAU'!$O:$O,$A$1,'Petrol BAU'!$D:$D,$B10,'Petrol BAU'!$C:$C,$A10,'Petrol BAU'!L:L,"&gt;0")</f>
        <v>202604.34782608697</v>
      </c>
      <c r="K10" s="27"/>
      <c r="L10" s="22">
        <f t="shared" ref="L10:L24" si="1">SUM(F10:J10)</f>
        <v>1476268.6956521738</v>
      </c>
      <c r="O10" s="25">
        <f>0.5*COUNTIFS('Petrol BAU'!$O:$O,$A$1,'Petrol BAU'!$D:$D,$B10,'Petrol BAU'!$C:$C,$A10,'Petrol BAU'!G:G,"&gt;0")+0.5*COUNTIFS('Petrol BAU'!$O:$O,$A$1,'Petrol BAU'!$D:$D,$B10,'Petrol BAU'!$C:$C,$A10,'Petrol BAU'!H:H,"&gt;0")</f>
        <v>7.5</v>
      </c>
      <c r="P10" s="25">
        <f>0.5*COUNTIFS('Petrol BAU'!$O:$O,$A$1,'Petrol BAU'!$D:$D,$B10,'Petrol BAU'!$C:$C,$A10,'Petrol BAU'!H:H,"&gt;0")+0.5*COUNTIFS('Petrol BAU'!$O:$O,$A$1,'Petrol BAU'!$D:$D,$B10,'Petrol BAU'!$C:$C,$A10,'Petrol BAU'!I:I,"&gt;0")</f>
        <v>2.5</v>
      </c>
      <c r="Q10" s="25">
        <f>0.5*COUNTIFS('Petrol BAU'!$O:$O,$A$1,'Petrol BAU'!$D:$D,$B10,'Petrol BAU'!$C:$C,$A10,'Petrol BAU'!I:I,"&gt;0")+0.5*COUNTIFS('Petrol BAU'!$O:$O,$A$1,'Petrol BAU'!$D:$D,$B10,'Petrol BAU'!$C:$C,$A10,'Petrol BAU'!J:J,"&gt;0")</f>
        <v>4.5</v>
      </c>
      <c r="R10" s="25">
        <f>0.5*COUNTIFS('Petrol BAU'!$O:$O,$A$1,'Petrol BAU'!$D:$D,$B10,'Petrol BAU'!$C:$C,$A10,'Petrol BAU'!J:J,"&gt;0")+0.5*COUNTIFS('Petrol BAU'!$O:$O,$A$1,'Petrol BAU'!$D:$D,$B10,'Petrol BAU'!$C:$C,$A10,'Petrol BAU'!K:K,"&gt;0")</f>
        <v>8</v>
      </c>
      <c r="S10" s="25">
        <f>0.5*COUNTIFS('Petrol BAU'!$O:$O,$A$1,'Petrol BAU'!$D:$D,$B10,'Petrol BAU'!$C:$C,$A10,'Petrol BAU'!K:K,"&gt;0")+0.5*COUNTIFS('Petrol BAU'!$O:$O,$A$1,'Petrol BAU'!$D:$D,$B10,'Petrol BAU'!$C:$C,$A10,'Petrol BAU'!L:L,"&gt;0")</f>
        <v>4</v>
      </c>
      <c r="T10" s="28"/>
      <c r="U10" s="25">
        <f t="shared" si="0"/>
        <v>26.5</v>
      </c>
    </row>
    <row r="11" spans="1:27" x14ac:dyDescent="0.35">
      <c r="A11" s="24" t="s">
        <v>26</v>
      </c>
      <c r="B11" s="24" t="s">
        <v>33</v>
      </c>
      <c r="C11" s="21" t="s">
        <v>271</v>
      </c>
      <c r="F11" s="23">
        <f>0.5*SUMIFS('Petrol BAU'!$F:$F,'Petrol BAU'!$O:$O,$A$1,'Petrol BAU'!$D:$D,$B11,'Petrol BAU'!$C:$C,$A11,'Petrol BAU'!G:G,"&gt;0")+0.5*SUMIFS('Petrol BAU'!$F:$F,'Petrol BAU'!$O:$O,$A$1,'Petrol BAU'!$D:$D,$B11,'Petrol BAU'!$C:$C,$A11,'Petrol BAU'!H:H,"&gt;0")</f>
        <v>20500</v>
      </c>
      <c r="G11" s="23">
        <f>0.5*SUMIFS('Petrol BAU'!$F:$F,'Petrol BAU'!$O:$O,$A$1,'Petrol BAU'!$D:$D,$B11,'Petrol BAU'!$C:$C,$A11,'Petrol BAU'!H:H,"&gt;0")+0.5*SUMIFS('Petrol BAU'!$F:$F,'Petrol BAU'!$O:$O,$A$1,'Petrol BAU'!$D:$D,$B11,'Petrol BAU'!$C:$C,$A11,'Petrol BAU'!I:I,"&gt;0")</f>
        <v>41000</v>
      </c>
      <c r="H11" s="23">
        <f>0.5*SUMIFS('Petrol BAU'!$F:$F,'Petrol BAU'!$O:$O,$A$1,'Petrol BAU'!$D:$D,$B11,'Petrol BAU'!$C:$C,$A11,'Petrol BAU'!I:I,"&gt;0")+0.5*SUMIFS('Petrol BAU'!$F:$F,'Petrol BAU'!$O:$O,$A$1,'Petrol BAU'!$D:$D,$B11,'Petrol BAU'!$C:$C,$A11,'Petrol BAU'!J:J,"&gt;0")</f>
        <v>41000</v>
      </c>
      <c r="I11" s="23">
        <f>0.5*SUMIFS('Petrol BAU'!$F:$F,'Petrol BAU'!$O:$O,$A$1,'Petrol BAU'!$D:$D,$B11,'Petrol BAU'!$C:$C,$A11,'Petrol BAU'!J:J,"&gt;0")+0.5*SUMIFS('Petrol BAU'!$F:$F,'Petrol BAU'!$O:$O,$A$1,'Petrol BAU'!$D:$D,$B11,'Petrol BAU'!$C:$C,$A11,'Petrol BAU'!K:K,"&gt;0")</f>
        <v>0</v>
      </c>
      <c r="J11" s="23">
        <f>0.5*SUMIFS('Petrol BAU'!$F:$F,'Petrol BAU'!$O:$O,$A$1,'Petrol BAU'!$D:$D,$B11,'Petrol BAU'!$C:$C,$A11,'Petrol BAU'!K:K,"&gt;0")+0.5*SUMIFS('Petrol BAU'!$F:$F,'Petrol BAU'!$O:$O,$A$1,'Petrol BAU'!$D:$D,$B11,'Petrol BAU'!$C:$C,$A11,'Petrol BAU'!L:L,"&gt;0")</f>
        <v>0</v>
      </c>
      <c r="K11" s="27"/>
      <c r="L11" s="23">
        <f t="shared" si="1"/>
        <v>102500</v>
      </c>
      <c r="O11" s="26">
        <f>0.5*COUNTIFS('Petrol BAU'!$O:$O,$A$1,'Petrol BAU'!$D:$D,$B11,'Petrol BAU'!$C:$C,$A11,'Petrol BAU'!G:G,"&gt;0")+0.5*COUNTIFS('Petrol BAU'!$O:$O,$A$1,'Petrol BAU'!$D:$D,$B11,'Petrol BAU'!$C:$C,$A11,'Petrol BAU'!H:H,"&gt;0")</f>
        <v>0.5</v>
      </c>
      <c r="P11" s="26">
        <f>0.5*COUNTIFS('Petrol BAU'!$O:$O,$A$1,'Petrol BAU'!$D:$D,$B11,'Petrol BAU'!$C:$C,$A11,'Petrol BAU'!H:H,"&gt;0")+0.5*COUNTIFS('Petrol BAU'!$O:$O,$A$1,'Petrol BAU'!$D:$D,$B11,'Petrol BAU'!$C:$C,$A11,'Petrol BAU'!I:I,"&gt;0")</f>
        <v>1</v>
      </c>
      <c r="Q11" s="26">
        <f>0.5*COUNTIFS('Petrol BAU'!$O:$O,$A$1,'Petrol BAU'!$D:$D,$B11,'Petrol BAU'!$C:$C,$A11,'Petrol BAU'!I:I,"&gt;0")+0.5*COUNTIFS('Petrol BAU'!$O:$O,$A$1,'Petrol BAU'!$D:$D,$B11,'Petrol BAU'!$C:$C,$A11,'Petrol BAU'!J:J,"&gt;0")</f>
        <v>1</v>
      </c>
      <c r="R11" s="26">
        <f>0.5*COUNTIFS('Petrol BAU'!$O:$O,$A$1,'Petrol BAU'!$D:$D,$B11,'Petrol BAU'!$C:$C,$A11,'Petrol BAU'!J:J,"&gt;0")+0.5*COUNTIFS('Petrol BAU'!$O:$O,$A$1,'Petrol BAU'!$D:$D,$B11,'Petrol BAU'!$C:$C,$A11,'Petrol BAU'!K:K,"&gt;0")</f>
        <v>0</v>
      </c>
      <c r="S11" s="26">
        <f>0.5*COUNTIFS('Petrol BAU'!$O:$O,$A$1,'Petrol BAU'!$D:$D,$B11,'Petrol BAU'!$C:$C,$A11,'Petrol BAU'!K:K,"&gt;0")+0.5*COUNTIFS('Petrol BAU'!$O:$O,$A$1,'Petrol BAU'!$D:$D,$B11,'Petrol BAU'!$C:$C,$A11,'Petrol BAU'!L:L,"&gt;0")</f>
        <v>0</v>
      </c>
      <c r="T11" s="28"/>
      <c r="U11" s="26">
        <f t="shared" si="0"/>
        <v>2.5</v>
      </c>
      <c r="AA11" s="30"/>
    </row>
    <row r="12" spans="1:27" x14ac:dyDescent="0.35">
      <c r="A12" s="24" t="s">
        <v>37</v>
      </c>
      <c r="B12" s="24" t="s">
        <v>27</v>
      </c>
      <c r="C12" t="s">
        <v>272</v>
      </c>
      <c r="F12" s="22">
        <f>0.5*SUMIFS('Petrol BAU'!$F:$F,'Petrol BAU'!$O:$O,$A$1,'Petrol BAU'!$D:$D,$B12,'Petrol BAU'!$C:$C,$A12,'Petrol BAU'!G:G,"&gt;0")+0.5*SUMIFS('Petrol BAU'!$F:$F,'Petrol BAU'!$O:$O,$A$1,'Petrol BAU'!$D:$D,$B12,'Petrol BAU'!$C:$C,$A12,'Petrol BAU'!H:H,"&gt;0")</f>
        <v>10204637.5</v>
      </c>
      <c r="G12" s="22">
        <f>0.5*SUMIFS('Petrol BAU'!$F:$F,'Petrol BAU'!$O:$O,$A$1,'Petrol BAU'!$D:$D,$B12,'Petrol BAU'!$C:$C,$A12,'Petrol BAU'!H:H,"&gt;0")+0.5*SUMIFS('Petrol BAU'!$F:$F,'Petrol BAU'!$O:$O,$A$1,'Petrol BAU'!$D:$D,$B12,'Petrol BAU'!$C:$C,$A12,'Petrol BAU'!I:I,"&gt;0")</f>
        <v>10114275</v>
      </c>
      <c r="H12" s="22">
        <f>0.5*SUMIFS('Petrol BAU'!$F:$F,'Petrol BAU'!$O:$O,$A$1,'Petrol BAU'!$D:$D,$B12,'Petrol BAU'!$C:$C,$A12,'Petrol BAU'!I:I,"&gt;0")+0.5*SUMIFS('Petrol BAU'!$F:$F,'Petrol BAU'!$O:$O,$A$1,'Petrol BAU'!$D:$D,$B12,'Petrol BAU'!$C:$C,$A12,'Petrol BAU'!J:J,"&gt;0")</f>
        <v>4553681.9359999998</v>
      </c>
      <c r="I12" s="22">
        <f>0.5*SUMIFS('Petrol BAU'!$F:$F,'Petrol BAU'!$O:$O,$A$1,'Petrol BAU'!$D:$D,$B12,'Petrol BAU'!$C:$C,$A12,'Petrol BAU'!J:J,"&gt;0")+0.5*SUMIFS('Petrol BAU'!$F:$F,'Petrol BAU'!$O:$O,$A$1,'Petrol BAU'!$D:$D,$B12,'Petrol BAU'!$C:$C,$A12,'Petrol BAU'!K:K,"&gt;0")</f>
        <v>5515856.4359999998</v>
      </c>
      <c r="J12" s="22">
        <f>0.5*SUMIFS('Petrol BAU'!$F:$F,'Petrol BAU'!$O:$O,$A$1,'Petrol BAU'!$D:$D,$B12,'Petrol BAU'!$C:$C,$A12,'Petrol BAU'!K:K,"&gt;0")+0.5*SUMIFS('Petrol BAU'!$F:$F,'Petrol BAU'!$O:$O,$A$1,'Petrol BAU'!$D:$D,$B12,'Petrol BAU'!$C:$C,$A12,'Petrol BAU'!L:L,"&gt;0")</f>
        <v>5555073.5</v>
      </c>
      <c r="K12" s="27"/>
      <c r="L12" s="22">
        <f t="shared" si="1"/>
        <v>35943524.372000001</v>
      </c>
      <c r="O12" s="25">
        <f>0.5*COUNTIFS('Petrol BAU'!$O:$O,$A$1,'Petrol BAU'!$D:$D,$B12,'Petrol BAU'!$C:$C,$A12,'Petrol BAU'!G:G,"&gt;0")+0.5*COUNTIFS('Petrol BAU'!$O:$O,$A$1,'Petrol BAU'!$D:$D,$B12,'Petrol BAU'!$C:$C,$A12,'Petrol BAU'!H:H,"&gt;0")</f>
        <v>83.5</v>
      </c>
      <c r="P12" s="25">
        <f>0.5*COUNTIFS('Petrol BAU'!$O:$O,$A$1,'Petrol BAU'!$D:$D,$B12,'Petrol BAU'!$C:$C,$A12,'Petrol BAU'!H:H,"&gt;0")+0.5*COUNTIFS('Petrol BAU'!$O:$O,$A$1,'Petrol BAU'!$D:$D,$B12,'Petrol BAU'!$C:$C,$A12,'Petrol BAU'!I:I,"&gt;0")</f>
        <v>78.5</v>
      </c>
      <c r="Q12" s="25">
        <f>0.5*COUNTIFS('Petrol BAU'!$O:$O,$A$1,'Petrol BAU'!$D:$D,$B12,'Petrol BAU'!$C:$C,$A12,'Petrol BAU'!I:I,"&gt;0")+0.5*COUNTIFS('Petrol BAU'!$O:$O,$A$1,'Petrol BAU'!$D:$D,$B12,'Petrol BAU'!$C:$C,$A12,'Petrol BAU'!J:J,"&gt;0")</f>
        <v>34</v>
      </c>
      <c r="R12" s="25">
        <f>0.5*COUNTIFS('Petrol BAU'!$O:$O,$A$1,'Petrol BAU'!$D:$D,$B12,'Petrol BAU'!$C:$C,$A12,'Petrol BAU'!J:J,"&gt;0")+0.5*COUNTIFS('Petrol BAU'!$O:$O,$A$1,'Petrol BAU'!$D:$D,$B12,'Petrol BAU'!$C:$C,$A12,'Petrol BAU'!K:K,"&gt;0")</f>
        <v>50.5</v>
      </c>
      <c r="S12" s="25">
        <f>0.5*COUNTIFS('Petrol BAU'!$O:$O,$A$1,'Petrol BAU'!$D:$D,$B12,'Petrol BAU'!$C:$C,$A12,'Petrol BAU'!K:K,"&gt;0")+0.5*COUNTIFS('Petrol BAU'!$O:$O,$A$1,'Petrol BAU'!$D:$D,$B12,'Petrol BAU'!$C:$C,$A12,'Petrol BAU'!L:L,"&gt;0")</f>
        <v>56</v>
      </c>
      <c r="T12" s="28"/>
      <c r="U12" s="25">
        <f t="shared" si="0"/>
        <v>302.5</v>
      </c>
    </row>
    <row r="13" spans="1:27" x14ac:dyDescent="0.35">
      <c r="A13" s="24" t="s">
        <v>37</v>
      </c>
      <c r="B13" s="24" t="s">
        <v>30</v>
      </c>
      <c r="C13" t="s">
        <v>273</v>
      </c>
      <c r="F13" s="22">
        <f>0.5*SUMIFS('Petrol BAU'!$F:$F,'Petrol BAU'!$O:$O,$A$1,'Petrol BAU'!$D:$D,$B13,'Petrol BAU'!$C:$C,$A13,'Petrol BAU'!G:G,"&gt;0")+0.5*SUMIFS('Petrol BAU'!$F:$F,'Petrol BAU'!$O:$O,$A$1,'Petrol BAU'!$D:$D,$B13,'Petrol BAU'!$C:$C,$A13,'Petrol BAU'!H:H,"&gt;0")</f>
        <v>0</v>
      </c>
      <c r="G13" s="22">
        <f>0.5*SUMIFS('Petrol BAU'!$F:$F,'Petrol BAU'!$O:$O,$A$1,'Petrol BAU'!$D:$D,$B13,'Petrol BAU'!$C:$C,$A13,'Petrol BAU'!H:H,"&gt;0")+0.5*SUMIFS('Petrol BAU'!$F:$F,'Petrol BAU'!$O:$O,$A$1,'Petrol BAU'!$D:$D,$B13,'Petrol BAU'!$C:$C,$A13,'Petrol BAU'!I:I,"&gt;0")</f>
        <v>0</v>
      </c>
      <c r="H13" s="22">
        <f>0.5*SUMIFS('Petrol BAU'!$F:$F,'Petrol BAU'!$O:$O,$A$1,'Petrol BAU'!$D:$D,$B13,'Petrol BAU'!$C:$C,$A13,'Petrol BAU'!I:I,"&gt;0")+0.5*SUMIFS('Petrol BAU'!$F:$F,'Petrol BAU'!$O:$O,$A$1,'Petrol BAU'!$D:$D,$B13,'Petrol BAU'!$C:$C,$A13,'Petrol BAU'!J:J,"&gt;0")</f>
        <v>0</v>
      </c>
      <c r="I13" s="22">
        <f>0.5*SUMIFS('Petrol BAU'!$F:$F,'Petrol BAU'!$O:$O,$A$1,'Petrol BAU'!$D:$D,$B13,'Petrol BAU'!$C:$C,$A13,'Petrol BAU'!J:J,"&gt;0")+0.5*SUMIFS('Petrol BAU'!$F:$F,'Petrol BAU'!$O:$O,$A$1,'Petrol BAU'!$D:$D,$B13,'Petrol BAU'!$C:$C,$A13,'Petrol BAU'!K:K,"&gt;0")</f>
        <v>0</v>
      </c>
      <c r="J13" s="22">
        <f>0.5*SUMIFS('Petrol BAU'!$F:$F,'Petrol BAU'!$O:$O,$A$1,'Petrol BAU'!$D:$D,$B13,'Petrol BAU'!$C:$C,$A13,'Petrol BAU'!K:K,"&gt;0")+0.5*SUMIFS('Petrol BAU'!$F:$F,'Petrol BAU'!$O:$O,$A$1,'Petrol BAU'!$D:$D,$B13,'Petrol BAU'!$C:$C,$A13,'Petrol BAU'!L:L,"&gt;0")</f>
        <v>0</v>
      </c>
      <c r="K13" s="27"/>
      <c r="L13" s="22">
        <f t="shared" si="1"/>
        <v>0</v>
      </c>
      <c r="O13" s="25">
        <f>0.5*COUNTIFS('Petrol BAU'!$O:$O,$A$1,'Petrol BAU'!$D:$D,$B13,'Petrol BAU'!$C:$C,$A13,'Petrol BAU'!G:G,"&gt;0")+0.5*COUNTIFS('Petrol BAU'!$O:$O,$A$1,'Petrol BAU'!$D:$D,$B13,'Petrol BAU'!$C:$C,$A13,'Petrol BAU'!H:H,"&gt;0")</f>
        <v>0</v>
      </c>
      <c r="P13" s="25">
        <f>0.5*COUNTIFS('Petrol BAU'!$O:$O,$A$1,'Petrol BAU'!$D:$D,$B13,'Petrol BAU'!$C:$C,$A13,'Petrol BAU'!H:H,"&gt;0")+0.5*COUNTIFS('Petrol BAU'!$O:$O,$A$1,'Petrol BAU'!$D:$D,$B13,'Petrol BAU'!$C:$C,$A13,'Petrol BAU'!I:I,"&gt;0")</f>
        <v>0</v>
      </c>
      <c r="Q13" s="25">
        <f>0.5*COUNTIFS('Petrol BAU'!$O:$O,$A$1,'Petrol BAU'!$D:$D,$B13,'Petrol BAU'!$C:$C,$A13,'Petrol BAU'!I:I,"&gt;0")+0.5*COUNTIFS('Petrol BAU'!$O:$O,$A$1,'Petrol BAU'!$D:$D,$B13,'Petrol BAU'!$C:$C,$A13,'Petrol BAU'!J:J,"&gt;0")</f>
        <v>0</v>
      </c>
      <c r="R13" s="25">
        <f>0.5*COUNTIFS('Petrol BAU'!$O:$O,$A$1,'Petrol BAU'!$D:$D,$B13,'Petrol BAU'!$C:$C,$A13,'Petrol BAU'!J:J,"&gt;0")+0.5*COUNTIFS('Petrol BAU'!$O:$O,$A$1,'Petrol BAU'!$D:$D,$B13,'Petrol BAU'!$C:$C,$A13,'Petrol BAU'!K:K,"&gt;0")</f>
        <v>0</v>
      </c>
      <c r="S13" s="25">
        <f>0.5*COUNTIFS('Petrol BAU'!$O:$O,$A$1,'Petrol BAU'!$D:$D,$B13,'Petrol BAU'!$C:$C,$A13,'Petrol BAU'!K:K,"&gt;0")+0.5*COUNTIFS('Petrol BAU'!$O:$O,$A$1,'Petrol BAU'!$D:$D,$B13,'Petrol BAU'!$C:$C,$A13,'Petrol BAU'!L:L,"&gt;0")</f>
        <v>0</v>
      </c>
      <c r="T13" s="28"/>
      <c r="U13" s="25">
        <f t="shared" si="0"/>
        <v>0</v>
      </c>
    </row>
    <row r="14" spans="1:27" x14ac:dyDescent="0.35">
      <c r="A14" s="24" t="s">
        <v>37</v>
      </c>
      <c r="B14" s="24" t="s">
        <v>33</v>
      </c>
      <c r="C14" s="21" t="s">
        <v>274</v>
      </c>
      <c r="F14" s="23">
        <f>0.5*SUMIFS('Petrol BAU'!$F:$F,'Petrol BAU'!$O:$O,$A$1,'Petrol BAU'!$D:$D,$B14,'Petrol BAU'!$C:$C,$A14,'Petrol BAU'!G:G,"&gt;0")+0.5*SUMIFS('Petrol BAU'!$F:$F,'Petrol BAU'!$O:$O,$A$1,'Petrol BAU'!$D:$D,$B14,'Petrol BAU'!$C:$C,$A14,'Petrol BAU'!H:H,"&gt;0")</f>
        <v>0</v>
      </c>
      <c r="G14" s="23">
        <f>0.5*SUMIFS('Petrol BAU'!$F:$F,'Petrol BAU'!$O:$O,$A$1,'Petrol BAU'!$D:$D,$B14,'Petrol BAU'!$C:$C,$A14,'Petrol BAU'!H:H,"&gt;0")+0.5*SUMIFS('Petrol BAU'!$F:$F,'Petrol BAU'!$O:$O,$A$1,'Petrol BAU'!$D:$D,$B14,'Petrol BAU'!$C:$C,$A14,'Petrol BAU'!I:I,"&gt;0")</f>
        <v>0</v>
      </c>
      <c r="H14" s="23">
        <f>0.5*SUMIFS('Petrol BAU'!$F:$F,'Petrol BAU'!$O:$O,$A$1,'Petrol BAU'!$D:$D,$B14,'Petrol BAU'!$C:$C,$A14,'Petrol BAU'!I:I,"&gt;0")+0.5*SUMIFS('Petrol BAU'!$F:$F,'Petrol BAU'!$O:$O,$A$1,'Petrol BAU'!$D:$D,$B14,'Petrol BAU'!$C:$C,$A14,'Petrol BAU'!J:J,"&gt;0")</f>
        <v>0</v>
      </c>
      <c r="I14" s="23">
        <f>0.5*SUMIFS('Petrol BAU'!$F:$F,'Petrol BAU'!$O:$O,$A$1,'Petrol BAU'!$D:$D,$B14,'Petrol BAU'!$C:$C,$A14,'Petrol BAU'!J:J,"&gt;0")+0.5*SUMIFS('Petrol BAU'!$F:$F,'Petrol BAU'!$O:$O,$A$1,'Petrol BAU'!$D:$D,$B14,'Petrol BAU'!$C:$C,$A14,'Petrol BAU'!K:K,"&gt;0")</f>
        <v>0</v>
      </c>
      <c r="J14" s="23">
        <f>0.5*SUMIFS('Petrol BAU'!$F:$F,'Petrol BAU'!$O:$O,$A$1,'Petrol BAU'!$D:$D,$B14,'Petrol BAU'!$C:$C,$A14,'Petrol BAU'!K:K,"&gt;0")+0.5*SUMIFS('Petrol BAU'!$F:$F,'Petrol BAU'!$O:$O,$A$1,'Petrol BAU'!$D:$D,$B14,'Petrol BAU'!$C:$C,$A14,'Petrol BAU'!L:L,"&gt;0")</f>
        <v>0</v>
      </c>
      <c r="K14" s="27"/>
      <c r="L14" s="23">
        <f t="shared" si="1"/>
        <v>0</v>
      </c>
      <c r="O14" s="26">
        <f>0.5*COUNTIFS('Petrol BAU'!$O:$O,$A$1,'Petrol BAU'!$D:$D,$B14,'Petrol BAU'!$C:$C,$A14,'Petrol BAU'!G:G,"&gt;0")+0.5*COUNTIFS('Petrol BAU'!$O:$O,$A$1,'Petrol BAU'!$D:$D,$B14,'Petrol BAU'!$C:$C,$A14,'Petrol BAU'!H:H,"&gt;0")</f>
        <v>0</v>
      </c>
      <c r="P14" s="26">
        <f>0.5*COUNTIFS('Petrol BAU'!$O:$O,$A$1,'Petrol BAU'!$D:$D,$B14,'Petrol BAU'!$C:$C,$A14,'Petrol BAU'!H:H,"&gt;0")+0.5*COUNTIFS('Petrol BAU'!$O:$O,$A$1,'Petrol BAU'!$D:$D,$B14,'Petrol BAU'!$C:$C,$A14,'Petrol BAU'!I:I,"&gt;0")</f>
        <v>0</v>
      </c>
      <c r="Q14" s="26">
        <f>0.5*COUNTIFS('Petrol BAU'!$O:$O,$A$1,'Petrol BAU'!$D:$D,$B14,'Petrol BAU'!$C:$C,$A14,'Petrol BAU'!I:I,"&gt;0")+0.5*COUNTIFS('Petrol BAU'!$O:$O,$A$1,'Petrol BAU'!$D:$D,$B14,'Petrol BAU'!$C:$C,$A14,'Petrol BAU'!J:J,"&gt;0")</f>
        <v>0</v>
      </c>
      <c r="R14" s="26">
        <f>0.5*COUNTIFS('Petrol BAU'!$O:$O,$A$1,'Petrol BAU'!$D:$D,$B14,'Petrol BAU'!$C:$C,$A14,'Petrol BAU'!J:J,"&gt;0")+0.5*COUNTIFS('Petrol BAU'!$O:$O,$A$1,'Petrol BAU'!$D:$D,$B14,'Petrol BAU'!$C:$C,$A14,'Petrol BAU'!K:K,"&gt;0")</f>
        <v>0</v>
      </c>
      <c r="S14" s="26">
        <f>0.5*COUNTIFS('Petrol BAU'!$O:$O,$A$1,'Petrol BAU'!$D:$D,$B14,'Petrol BAU'!$C:$C,$A14,'Petrol BAU'!K:K,"&gt;0")+0.5*COUNTIFS('Petrol BAU'!$O:$O,$A$1,'Petrol BAU'!$D:$D,$B14,'Petrol BAU'!$C:$C,$A14,'Petrol BAU'!L:L,"&gt;0")</f>
        <v>0</v>
      </c>
      <c r="T14" s="28"/>
      <c r="U14" s="26">
        <f t="shared" si="0"/>
        <v>0</v>
      </c>
    </row>
    <row r="15" spans="1:27" x14ac:dyDescent="0.35">
      <c r="A15" s="24" t="s">
        <v>63</v>
      </c>
      <c r="B15" s="24" t="s">
        <v>27</v>
      </c>
      <c r="C15" t="s">
        <v>275</v>
      </c>
      <c r="F15" s="22">
        <f>0.5*SUMIFS('Petrol BAU'!$F:$F,'Petrol BAU'!$O:$O,$A$1,'Petrol BAU'!$D:$D,$B15,'Petrol BAU'!$C:$C,$A15,'Petrol BAU'!G:G,"&gt;0")+0.5*SUMIFS('Petrol BAU'!$F:$F,'Petrol BAU'!$O:$O,$A$1,'Petrol BAU'!$D:$D,$B15,'Petrol BAU'!$C:$C,$A15,'Petrol BAU'!H:H,"&gt;0")</f>
        <v>4333365.8299153261</v>
      </c>
      <c r="G15" s="22">
        <f>0.5*SUMIFS('Petrol BAU'!$F:$F,'Petrol BAU'!$O:$O,$A$1,'Petrol BAU'!$D:$D,$B15,'Petrol BAU'!$C:$C,$A15,'Petrol BAU'!H:H,"&gt;0")+0.5*SUMIFS('Petrol BAU'!$F:$F,'Petrol BAU'!$O:$O,$A$1,'Petrol BAU'!$D:$D,$B15,'Petrol BAU'!$C:$C,$A15,'Petrol BAU'!I:I,"&gt;0")</f>
        <v>1445865.8299153266</v>
      </c>
      <c r="H15" s="22">
        <f>0.5*SUMIFS('Petrol BAU'!$F:$F,'Petrol BAU'!$O:$O,$A$1,'Petrol BAU'!$D:$D,$B15,'Petrol BAU'!$C:$C,$A15,'Petrol BAU'!I:I,"&gt;0")+0.5*SUMIFS('Petrol BAU'!$F:$F,'Petrol BAU'!$O:$O,$A$1,'Petrol BAU'!$D:$D,$B15,'Petrol BAU'!$C:$C,$A15,'Petrol BAU'!J:J,"&gt;0")</f>
        <v>262500</v>
      </c>
      <c r="I15" s="22">
        <f>0.5*SUMIFS('Petrol BAU'!$F:$F,'Petrol BAU'!$O:$O,$A$1,'Petrol BAU'!$D:$D,$B15,'Petrol BAU'!$C:$C,$A15,'Petrol BAU'!J:J,"&gt;0")+0.5*SUMIFS('Petrol BAU'!$F:$F,'Petrol BAU'!$O:$O,$A$1,'Petrol BAU'!$D:$D,$B15,'Petrol BAU'!$C:$C,$A15,'Petrol BAU'!K:K,"&gt;0")</f>
        <v>262500</v>
      </c>
      <c r="J15" s="22">
        <f>0.5*SUMIFS('Petrol BAU'!$F:$F,'Petrol BAU'!$O:$O,$A$1,'Petrol BAU'!$D:$D,$B15,'Petrol BAU'!$C:$C,$A15,'Petrol BAU'!K:K,"&gt;0")+0.5*SUMIFS('Petrol BAU'!$F:$F,'Petrol BAU'!$O:$O,$A$1,'Petrol BAU'!$D:$D,$B15,'Petrol BAU'!$C:$C,$A15,'Petrol BAU'!L:L,"&gt;0")</f>
        <v>1312500</v>
      </c>
      <c r="K15" s="27"/>
      <c r="L15" s="22">
        <f t="shared" si="1"/>
        <v>7616731.6598306522</v>
      </c>
      <c r="O15" s="25">
        <f>0.5*COUNTIFS('Petrol BAU'!$O:$O,$A$1,'Petrol BAU'!$D:$D,$B15,'Petrol BAU'!$C:$C,$A15,'Petrol BAU'!G:G,"&gt;0")+0.5*COUNTIFS('Petrol BAU'!$O:$O,$A$1,'Petrol BAU'!$D:$D,$B15,'Petrol BAU'!$C:$C,$A15,'Petrol BAU'!H:H,"&gt;0")</f>
        <v>8.5</v>
      </c>
      <c r="P15" s="25">
        <f>0.5*COUNTIFS('Petrol BAU'!$O:$O,$A$1,'Petrol BAU'!$D:$D,$B15,'Petrol BAU'!$C:$C,$A15,'Petrol BAU'!H:H,"&gt;0")+0.5*COUNTIFS('Petrol BAU'!$O:$O,$A$1,'Petrol BAU'!$D:$D,$B15,'Petrol BAU'!$C:$C,$A15,'Petrol BAU'!I:I,"&gt;0")</f>
        <v>3</v>
      </c>
      <c r="Q15" s="25">
        <f>0.5*COUNTIFS('Petrol BAU'!$O:$O,$A$1,'Petrol BAU'!$D:$D,$B15,'Petrol BAU'!$C:$C,$A15,'Petrol BAU'!I:I,"&gt;0")+0.5*COUNTIFS('Petrol BAU'!$O:$O,$A$1,'Petrol BAU'!$D:$D,$B15,'Petrol BAU'!$C:$C,$A15,'Petrol BAU'!J:J,"&gt;0")</f>
        <v>0.5</v>
      </c>
      <c r="R15" s="25">
        <f>0.5*COUNTIFS('Petrol BAU'!$O:$O,$A$1,'Petrol BAU'!$D:$D,$B15,'Petrol BAU'!$C:$C,$A15,'Petrol BAU'!J:J,"&gt;0")+0.5*COUNTIFS('Petrol BAU'!$O:$O,$A$1,'Petrol BAU'!$D:$D,$B15,'Petrol BAU'!$C:$C,$A15,'Petrol BAU'!K:K,"&gt;0")</f>
        <v>0.5</v>
      </c>
      <c r="S15" s="25">
        <f>0.5*COUNTIFS('Petrol BAU'!$O:$O,$A$1,'Petrol BAU'!$D:$D,$B15,'Petrol BAU'!$C:$C,$A15,'Petrol BAU'!K:K,"&gt;0")+0.5*COUNTIFS('Petrol BAU'!$O:$O,$A$1,'Petrol BAU'!$D:$D,$B15,'Petrol BAU'!$C:$C,$A15,'Petrol BAU'!L:L,"&gt;0")</f>
        <v>2.5</v>
      </c>
      <c r="T15" s="28"/>
      <c r="U15" s="25">
        <f t="shared" si="0"/>
        <v>15</v>
      </c>
    </row>
    <row r="16" spans="1:27" x14ac:dyDescent="0.35">
      <c r="A16" s="24" t="s">
        <v>63</v>
      </c>
      <c r="B16" s="24" t="s">
        <v>30</v>
      </c>
      <c r="C16" t="s">
        <v>276</v>
      </c>
      <c r="F16" s="22">
        <f>0.5*SUMIFS('Petrol BAU'!$F:$F,'Petrol BAU'!$O:$O,$A$1,'Petrol BAU'!$D:$D,$B16,'Petrol BAU'!$C:$C,$A16,'Petrol BAU'!G:G,"&gt;0")+0.5*SUMIFS('Petrol BAU'!$F:$F,'Petrol BAU'!$O:$O,$A$1,'Petrol BAU'!$D:$D,$B16,'Petrol BAU'!$C:$C,$A16,'Petrol BAU'!H:H,"&gt;0")</f>
        <v>0</v>
      </c>
      <c r="G16" s="22">
        <f>0.5*SUMIFS('Petrol BAU'!$F:$F,'Petrol BAU'!$O:$O,$A$1,'Petrol BAU'!$D:$D,$B16,'Petrol BAU'!$C:$C,$A16,'Petrol BAU'!H:H,"&gt;0")+0.5*SUMIFS('Petrol BAU'!$F:$F,'Petrol BAU'!$O:$O,$A$1,'Petrol BAU'!$D:$D,$B16,'Petrol BAU'!$C:$C,$A16,'Petrol BAU'!I:I,"&gt;0")</f>
        <v>0</v>
      </c>
      <c r="H16" s="22">
        <f>0.5*SUMIFS('Petrol BAU'!$F:$F,'Petrol BAU'!$O:$O,$A$1,'Petrol BAU'!$D:$D,$B16,'Petrol BAU'!$C:$C,$A16,'Petrol BAU'!I:I,"&gt;0")+0.5*SUMIFS('Petrol BAU'!$F:$F,'Petrol BAU'!$O:$O,$A$1,'Petrol BAU'!$D:$D,$B16,'Petrol BAU'!$C:$C,$A16,'Petrol BAU'!J:J,"&gt;0")</f>
        <v>0</v>
      </c>
      <c r="I16" s="22">
        <f>0.5*SUMIFS('Petrol BAU'!$F:$F,'Petrol BAU'!$O:$O,$A$1,'Petrol BAU'!$D:$D,$B16,'Petrol BAU'!$C:$C,$A16,'Petrol BAU'!J:J,"&gt;0")+0.5*SUMIFS('Petrol BAU'!$F:$F,'Petrol BAU'!$O:$O,$A$1,'Petrol BAU'!$D:$D,$B16,'Petrol BAU'!$C:$C,$A16,'Petrol BAU'!K:K,"&gt;0")</f>
        <v>0</v>
      </c>
      <c r="J16" s="22">
        <f>0.5*SUMIFS('Petrol BAU'!$F:$F,'Petrol BAU'!$O:$O,$A$1,'Petrol BAU'!$D:$D,$B16,'Petrol BAU'!$C:$C,$A16,'Petrol BAU'!K:K,"&gt;0")+0.5*SUMIFS('Petrol BAU'!$F:$F,'Petrol BAU'!$O:$O,$A$1,'Petrol BAU'!$D:$D,$B16,'Petrol BAU'!$C:$C,$A16,'Petrol BAU'!L:L,"&gt;0")</f>
        <v>0</v>
      </c>
      <c r="K16" s="27"/>
      <c r="L16" s="22">
        <f t="shared" si="1"/>
        <v>0</v>
      </c>
      <c r="O16" s="25">
        <f>0.5*COUNTIFS('Petrol BAU'!$O:$O,$A$1,'Petrol BAU'!$D:$D,$B16,'Petrol BAU'!$C:$C,$A16,'Petrol BAU'!G:G,"&gt;0")+0.5*COUNTIFS('Petrol BAU'!$O:$O,$A$1,'Petrol BAU'!$D:$D,$B16,'Petrol BAU'!$C:$C,$A16,'Petrol BAU'!H:H,"&gt;0")</f>
        <v>0</v>
      </c>
      <c r="P16" s="25">
        <f>0.5*COUNTIFS('Petrol BAU'!$O:$O,$A$1,'Petrol BAU'!$D:$D,$B16,'Petrol BAU'!$C:$C,$A16,'Petrol BAU'!H:H,"&gt;0")+0.5*COUNTIFS('Petrol BAU'!$O:$O,$A$1,'Petrol BAU'!$D:$D,$B16,'Petrol BAU'!$C:$C,$A16,'Petrol BAU'!I:I,"&gt;0")</f>
        <v>0</v>
      </c>
      <c r="Q16" s="25">
        <f>0.5*COUNTIFS('Petrol BAU'!$O:$O,$A$1,'Petrol BAU'!$D:$D,$B16,'Petrol BAU'!$C:$C,$A16,'Petrol BAU'!I:I,"&gt;0")+0.5*COUNTIFS('Petrol BAU'!$O:$O,$A$1,'Petrol BAU'!$D:$D,$B16,'Petrol BAU'!$C:$C,$A16,'Petrol BAU'!J:J,"&gt;0")</f>
        <v>0</v>
      </c>
      <c r="R16" s="25">
        <f>0.5*COUNTIFS('Petrol BAU'!$O:$O,$A$1,'Petrol BAU'!$D:$D,$B16,'Petrol BAU'!$C:$C,$A16,'Petrol BAU'!J:J,"&gt;0")+0.5*COUNTIFS('Petrol BAU'!$O:$O,$A$1,'Petrol BAU'!$D:$D,$B16,'Petrol BAU'!$C:$C,$A16,'Petrol BAU'!K:K,"&gt;0")</f>
        <v>0</v>
      </c>
      <c r="S16" s="25">
        <f>0.5*COUNTIFS('Petrol BAU'!$O:$O,$A$1,'Petrol BAU'!$D:$D,$B16,'Petrol BAU'!$C:$C,$A16,'Petrol BAU'!K:K,"&gt;0")+0.5*COUNTIFS('Petrol BAU'!$O:$O,$A$1,'Petrol BAU'!$D:$D,$B16,'Petrol BAU'!$C:$C,$A16,'Petrol BAU'!L:L,"&gt;0")</f>
        <v>0</v>
      </c>
      <c r="T16" s="28"/>
      <c r="U16" s="25">
        <f t="shared" si="0"/>
        <v>0</v>
      </c>
    </row>
    <row r="17" spans="1:21" x14ac:dyDescent="0.35">
      <c r="A17" s="24" t="s">
        <v>63</v>
      </c>
      <c r="B17" s="24" t="s">
        <v>33</v>
      </c>
      <c r="C17" s="21" t="s">
        <v>277</v>
      </c>
      <c r="F17" s="23">
        <f>0.5*SUMIFS('Petrol BAU'!$F:$F,'Petrol BAU'!$O:$O,$A$1,'Petrol BAU'!$D:$D,$B17,'Petrol BAU'!$C:$C,$A17,'Petrol BAU'!G:G,"&gt;0")+0.5*SUMIFS('Petrol BAU'!$F:$F,'Petrol BAU'!$O:$O,$A$1,'Petrol BAU'!$D:$D,$B17,'Petrol BAU'!$C:$C,$A17,'Petrol BAU'!H:H,"&gt;0")</f>
        <v>0</v>
      </c>
      <c r="G17" s="23">
        <f>0.5*SUMIFS('Petrol BAU'!$F:$F,'Petrol BAU'!$O:$O,$A$1,'Petrol BAU'!$D:$D,$B17,'Petrol BAU'!$C:$C,$A17,'Petrol BAU'!H:H,"&gt;0")+0.5*SUMIFS('Petrol BAU'!$F:$F,'Petrol BAU'!$O:$O,$A$1,'Petrol BAU'!$D:$D,$B17,'Petrol BAU'!$C:$C,$A17,'Petrol BAU'!I:I,"&gt;0")</f>
        <v>0</v>
      </c>
      <c r="H17" s="23">
        <f>0.5*SUMIFS('Petrol BAU'!$F:$F,'Petrol BAU'!$O:$O,$A$1,'Petrol BAU'!$D:$D,$B17,'Petrol BAU'!$C:$C,$A17,'Petrol BAU'!I:I,"&gt;0")+0.5*SUMIFS('Petrol BAU'!$F:$F,'Petrol BAU'!$O:$O,$A$1,'Petrol BAU'!$D:$D,$B17,'Petrol BAU'!$C:$C,$A17,'Petrol BAU'!J:J,"&gt;0")</f>
        <v>0</v>
      </c>
      <c r="I17" s="23">
        <f>0.5*SUMIFS('Petrol BAU'!$F:$F,'Petrol BAU'!$O:$O,$A$1,'Petrol BAU'!$D:$D,$B17,'Petrol BAU'!$C:$C,$A17,'Petrol BAU'!J:J,"&gt;0")+0.5*SUMIFS('Petrol BAU'!$F:$F,'Petrol BAU'!$O:$O,$A$1,'Petrol BAU'!$D:$D,$B17,'Petrol BAU'!$C:$C,$A17,'Petrol BAU'!K:K,"&gt;0")</f>
        <v>0</v>
      </c>
      <c r="J17" s="23">
        <f>0.5*SUMIFS('Petrol BAU'!$F:$F,'Petrol BAU'!$O:$O,$A$1,'Petrol BAU'!$D:$D,$B17,'Petrol BAU'!$C:$C,$A17,'Petrol BAU'!K:K,"&gt;0")+0.5*SUMIFS('Petrol BAU'!$F:$F,'Petrol BAU'!$O:$O,$A$1,'Petrol BAU'!$D:$D,$B17,'Petrol BAU'!$C:$C,$A17,'Petrol BAU'!L:L,"&gt;0")</f>
        <v>0</v>
      </c>
      <c r="K17" s="27"/>
      <c r="L17" s="23">
        <f t="shared" si="1"/>
        <v>0</v>
      </c>
      <c r="O17" s="26">
        <f>0.5*COUNTIFS('Petrol BAU'!$O:$O,$A$1,'Petrol BAU'!$D:$D,$B17,'Petrol BAU'!$C:$C,$A17,'Petrol BAU'!G:G,"&gt;0")+0.5*COUNTIFS('Petrol BAU'!$O:$O,$A$1,'Petrol BAU'!$D:$D,$B17,'Petrol BAU'!$C:$C,$A17,'Petrol BAU'!H:H,"&gt;0")</f>
        <v>0</v>
      </c>
      <c r="P17" s="26">
        <f>0.5*COUNTIFS('Petrol BAU'!$O:$O,$A$1,'Petrol BAU'!$D:$D,$B17,'Petrol BAU'!$C:$C,$A17,'Petrol BAU'!H:H,"&gt;0")+0.5*COUNTIFS('Petrol BAU'!$O:$O,$A$1,'Petrol BAU'!$D:$D,$B17,'Petrol BAU'!$C:$C,$A17,'Petrol BAU'!I:I,"&gt;0")</f>
        <v>0</v>
      </c>
      <c r="Q17" s="26">
        <f>0.5*COUNTIFS('Petrol BAU'!$O:$O,$A$1,'Petrol BAU'!$D:$D,$B17,'Petrol BAU'!$C:$C,$A17,'Petrol BAU'!I:I,"&gt;0")+0.5*COUNTIFS('Petrol BAU'!$O:$O,$A$1,'Petrol BAU'!$D:$D,$B17,'Petrol BAU'!$C:$C,$A17,'Petrol BAU'!J:J,"&gt;0")</f>
        <v>0</v>
      </c>
      <c r="R17" s="26">
        <f>0.5*COUNTIFS('Petrol BAU'!$O:$O,$A$1,'Petrol BAU'!$D:$D,$B17,'Petrol BAU'!$C:$C,$A17,'Petrol BAU'!J:J,"&gt;0")+0.5*COUNTIFS('Petrol BAU'!$O:$O,$A$1,'Petrol BAU'!$D:$D,$B17,'Petrol BAU'!$C:$C,$A17,'Petrol BAU'!K:K,"&gt;0")</f>
        <v>0</v>
      </c>
      <c r="S17" s="26">
        <f>0.5*COUNTIFS('Petrol BAU'!$O:$O,$A$1,'Petrol BAU'!$D:$D,$B17,'Petrol BAU'!$C:$C,$A17,'Petrol BAU'!K:K,"&gt;0")+0.5*COUNTIFS('Petrol BAU'!$O:$O,$A$1,'Petrol BAU'!$D:$D,$B17,'Petrol BAU'!$C:$C,$A17,'Petrol BAU'!L:L,"&gt;0")</f>
        <v>0</v>
      </c>
      <c r="T17" s="28"/>
      <c r="U17" s="26">
        <f t="shared" si="0"/>
        <v>0</v>
      </c>
    </row>
    <row r="18" spans="1:21" x14ac:dyDescent="0.35">
      <c r="A18" s="24" t="s">
        <v>99</v>
      </c>
      <c r="B18" s="24" t="s">
        <v>27</v>
      </c>
      <c r="C18" t="s">
        <v>278</v>
      </c>
      <c r="F18" s="22">
        <f>0.5*SUMIFS('Petrol BAU'!$F:$F,'Petrol BAU'!$O:$O,$A$1,'Petrol BAU'!$D:$D,$B18,'Petrol BAU'!$C:$C,$A18,'Petrol BAU'!G:G,"&gt;0")+0.5*SUMIFS('Petrol BAU'!$F:$F,'Petrol BAU'!$O:$O,$A$1,'Petrol BAU'!$D:$D,$B18,'Petrol BAU'!$C:$C,$A18,'Petrol BAU'!H:H,"&gt;0")</f>
        <v>3697892.2792965593</v>
      </c>
      <c r="G18" s="22">
        <f>0.5*SUMIFS('Petrol BAU'!$F:$F,'Petrol BAU'!$O:$O,$A$1,'Petrol BAU'!$D:$D,$B18,'Petrol BAU'!$C:$C,$A18,'Petrol BAU'!H:H,"&gt;0")+0.5*SUMIFS('Petrol BAU'!$F:$F,'Petrol BAU'!$O:$O,$A$1,'Petrol BAU'!$D:$D,$B18,'Petrol BAU'!$C:$C,$A18,'Petrol BAU'!I:I,"&gt;0")</f>
        <v>1766143.3610839332</v>
      </c>
      <c r="H18" s="22">
        <f>0.5*SUMIFS('Petrol BAU'!$F:$F,'Petrol BAU'!$O:$O,$A$1,'Petrol BAU'!$D:$D,$B18,'Petrol BAU'!$C:$C,$A18,'Petrol BAU'!I:I,"&gt;0")+0.5*SUMIFS('Petrol BAU'!$F:$F,'Petrol BAU'!$O:$O,$A$1,'Petrol BAU'!$D:$D,$B18,'Petrol BAU'!$C:$C,$A18,'Petrol BAU'!J:J,"&gt;0")</f>
        <v>573971.0817873741</v>
      </c>
      <c r="I18" s="22">
        <f>0.5*SUMIFS('Petrol BAU'!$F:$F,'Petrol BAU'!$O:$O,$A$1,'Petrol BAU'!$D:$D,$B18,'Petrol BAU'!$C:$C,$A18,'Petrol BAU'!J:J,"&gt;0")+0.5*SUMIFS('Petrol BAU'!$F:$F,'Petrol BAU'!$O:$O,$A$1,'Petrol BAU'!$D:$D,$B18,'Petrol BAU'!$C:$C,$A18,'Petrol BAU'!K:K,"&gt;0")</f>
        <v>486225.50618466386</v>
      </c>
      <c r="J18" s="22">
        <f>0.5*SUMIFS('Petrol BAU'!$F:$F,'Petrol BAU'!$O:$O,$A$1,'Petrol BAU'!$D:$D,$B18,'Petrol BAU'!$C:$C,$A18,'Petrol BAU'!K:K,"&gt;0")+0.5*SUMIFS('Petrol BAU'!$F:$F,'Petrol BAU'!$O:$O,$A$1,'Petrol BAU'!$D:$D,$B18,'Petrol BAU'!$C:$C,$A18,'Petrol BAU'!L:L,"&gt;0")</f>
        <v>577935.50618466386</v>
      </c>
      <c r="K18" s="27"/>
      <c r="L18" s="22">
        <f t="shared" si="1"/>
        <v>7102167.7345371936</v>
      </c>
      <c r="O18" s="25">
        <f>0.5*COUNTIFS('Petrol BAU'!$O:$O,$A$1,'Petrol BAU'!$D:$D,$B18,'Petrol BAU'!$C:$C,$A18,'Petrol BAU'!G:G,"&gt;0")+0.5*COUNTIFS('Petrol BAU'!$O:$O,$A$1,'Petrol BAU'!$D:$D,$B18,'Petrol BAU'!$C:$C,$A18,'Petrol BAU'!H:H,"&gt;0")</f>
        <v>13.5</v>
      </c>
      <c r="P18" s="25">
        <f>0.5*COUNTIFS('Petrol BAU'!$O:$O,$A$1,'Petrol BAU'!$D:$D,$B18,'Petrol BAU'!$C:$C,$A18,'Petrol BAU'!H:H,"&gt;0")+0.5*COUNTIFS('Petrol BAU'!$O:$O,$A$1,'Petrol BAU'!$D:$D,$B18,'Petrol BAU'!$C:$C,$A18,'Petrol BAU'!I:I,"&gt;0")</f>
        <v>8</v>
      </c>
      <c r="Q18" s="25">
        <f>0.5*COUNTIFS('Petrol BAU'!$O:$O,$A$1,'Petrol BAU'!$D:$D,$B18,'Petrol BAU'!$C:$C,$A18,'Petrol BAU'!I:I,"&gt;0")+0.5*COUNTIFS('Petrol BAU'!$O:$O,$A$1,'Petrol BAU'!$D:$D,$B18,'Petrol BAU'!$C:$C,$A18,'Petrol BAU'!J:J,"&gt;0")</f>
        <v>3</v>
      </c>
      <c r="R18" s="25">
        <f>0.5*COUNTIFS('Petrol BAU'!$O:$O,$A$1,'Petrol BAU'!$D:$D,$B18,'Petrol BAU'!$C:$C,$A18,'Petrol BAU'!J:J,"&gt;0")+0.5*COUNTIFS('Petrol BAU'!$O:$O,$A$1,'Petrol BAU'!$D:$D,$B18,'Petrol BAU'!$C:$C,$A18,'Petrol BAU'!K:K,"&gt;0")</f>
        <v>2.5</v>
      </c>
      <c r="S18" s="25">
        <f>0.5*COUNTIFS('Petrol BAU'!$O:$O,$A$1,'Petrol BAU'!$D:$D,$B18,'Petrol BAU'!$C:$C,$A18,'Petrol BAU'!K:K,"&gt;0")+0.5*COUNTIFS('Petrol BAU'!$O:$O,$A$1,'Petrol BAU'!$D:$D,$B18,'Petrol BAU'!$C:$C,$A18,'Petrol BAU'!L:L,"&gt;0")</f>
        <v>2.5</v>
      </c>
      <c r="T18" s="28"/>
      <c r="U18" s="25">
        <f t="shared" si="0"/>
        <v>29.5</v>
      </c>
    </row>
    <row r="19" spans="1:21" x14ac:dyDescent="0.35">
      <c r="A19" s="24" t="s">
        <v>99</v>
      </c>
      <c r="B19" s="24" t="s">
        <v>30</v>
      </c>
      <c r="C19" t="s">
        <v>279</v>
      </c>
      <c r="F19" s="22">
        <f>0.5*SUMIFS('Petrol BAU'!$F:$F,'Petrol BAU'!$O:$O,$A$1,'Petrol BAU'!$D:$D,$B19,'Petrol BAU'!$C:$C,$A19,'Petrol BAU'!G:G,"&gt;0")+0.5*SUMIFS('Petrol BAU'!$F:$F,'Petrol BAU'!$O:$O,$A$1,'Petrol BAU'!$D:$D,$B19,'Petrol BAU'!$C:$C,$A19,'Petrol BAU'!H:H,"&gt;0")</f>
        <v>0</v>
      </c>
      <c r="G19" s="22">
        <f>0.5*SUMIFS('Petrol BAU'!$F:$F,'Petrol BAU'!$O:$O,$A$1,'Petrol BAU'!$D:$D,$B19,'Petrol BAU'!$C:$C,$A19,'Petrol BAU'!H:H,"&gt;0")+0.5*SUMIFS('Petrol BAU'!$F:$F,'Petrol BAU'!$O:$O,$A$1,'Petrol BAU'!$D:$D,$B19,'Petrol BAU'!$C:$C,$A19,'Petrol BAU'!I:I,"&gt;0")</f>
        <v>0</v>
      </c>
      <c r="H19" s="22">
        <f>0.5*SUMIFS('Petrol BAU'!$F:$F,'Petrol BAU'!$O:$O,$A$1,'Petrol BAU'!$D:$D,$B19,'Petrol BAU'!$C:$C,$A19,'Petrol BAU'!I:I,"&gt;0")+0.5*SUMIFS('Petrol BAU'!$F:$F,'Petrol BAU'!$O:$O,$A$1,'Petrol BAU'!$D:$D,$B19,'Petrol BAU'!$C:$C,$A19,'Petrol BAU'!J:J,"&gt;0")</f>
        <v>0</v>
      </c>
      <c r="I19" s="22">
        <f>0.5*SUMIFS('Petrol BAU'!$F:$F,'Petrol BAU'!$O:$O,$A$1,'Petrol BAU'!$D:$D,$B19,'Petrol BAU'!$C:$C,$A19,'Petrol BAU'!J:J,"&gt;0")+0.5*SUMIFS('Petrol BAU'!$F:$F,'Petrol BAU'!$O:$O,$A$1,'Petrol BAU'!$D:$D,$B19,'Petrol BAU'!$C:$C,$A19,'Petrol BAU'!K:K,"&gt;0")</f>
        <v>0</v>
      </c>
      <c r="J19" s="22">
        <f>0.5*SUMIFS('Petrol BAU'!$F:$F,'Petrol BAU'!$O:$O,$A$1,'Petrol BAU'!$D:$D,$B19,'Petrol BAU'!$C:$C,$A19,'Petrol BAU'!K:K,"&gt;0")+0.5*SUMIFS('Petrol BAU'!$F:$F,'Petrol BAU'!$O:$O,$A$1,'Petrol BAU'!$D:$D,$B19,'Petrol BAU'!$C:$C,$A19,'Petrol BAU'!L:L,"&gt;0")</f>
        <v>0</v>
      </c>
      <c r="K19" s="27"/>
      <c r="L19" s="22">
        <f t="shared" si="1"/>
        <v>0</v>
      </c>
      <c r="O19" s="25">
        <f>0.5*COUNTIFS('Petrol BAU'!$O:$O,$A$1,'Petrol BAU'!$D:$D,$B19,'Petrol BAU'!$C:$C,$A19,'Petrol BAU'!G:G,"&gt;0")+0.5*COUNTIFS('Petrol BAU'!$O:$O,$A$1,'Petrol BAU'!$D:$D,$B19,'Petrol BAU'!$C:$C,$A19,'Petrol BAU'!H:H,"&gt;0")</f>
        <v>0</v>
      </c>
      <c r="P19" s="25">
        <f>0.5*COUNTIFS('Petrol BAU'!$O:$O,$A$1,'Petrol BAU'!$D:$D,$B19,'Petrol BAU'!$C:$C,$A19,'Petrol BAU'!H:H,"&gt;0")+0.5*COUNTIFS('Petrol BAU'!$O:$O,$A$1,'Petrol BAU'!$D:$D,$B19,'Petrol BAU'!$C:$C,$A19,'Petrol BAU'!I:I,"&gt;0")</f>
        <v>0</v>
      </c>
      <c r="Q19" s="25">
        <f>0.5*COUNTIFS('Petrol BAU'!$O:$O,$A$1,'Petrol BAU'!$D:$D,$B19,'Petrol BAU'!$C:$C,$A19,'Petrol BAU'!I:I,"&gt;0")+0.5*COUNTIFS('Petrol BAU'!$O:$O,$A$1,'Petrol BAU'!$D:$D,$B19,'Petrol BAU'!$C:$C,$A19,'Petrol BAU'!J:J,"&gt;0")</f>
        <v>0</v>
      </c>
      <c r="R19" s="25">
        <f>0.5*COUNTIFS('Petrol BAU'!$O:$O,$A$1,'Petrol BAU'!$D:$D,$B19,'Petrol BAU'!$C:$C,$A19,'Petrol BAU'!J:J,"&gt;0")+0.5*COUNTIFS('Petrol BAU'!$O:$O,$A$1,'Petrol BAU'!$D:$D,$B19,'Petrol BAU'!$C:$C,$A19,'Petrol BAU'!K:K,"&gt;0")</f>
        <v>0</v>
      </c>
      <c r="S19" s="25">
        <f>0.5*COUNTIFS('Petrol BAU'!$O:$O,$A$1,'Petrol BAU'!$D:$D,$B19,'Petrol BAU'!$C:$C,$A19,'Petrol BAU'!K:K,"&gt;0")+0.5*COUNTIFS('Petrol BAU'!$O:$O,$A$1,'Petrol BAU'!$D:$D,$B19,'Petrol BAU'!$C:$C,$A19,'Petrol BAU'!L:L,"&gt;0")</f>
        <v>0</v>
      </c>
      <c r="T19" s="28"/>
      <c r="U19" s="25">
        <f t="shared" si="0"/>
        <v>0</v>
      </c>
    </row>
    <row r="20" spans="1:21" x14ac:dyDescent="0.35">
      <c r="A20" s="24" t="s">
        <v>99</v>
      </c>
      <c r="B20" s="24" t="s">
        <v>33</v>
      </c>
      <c r="C20" s="21" t="s">
        <v>280</v>
      </c>
      <c r="F20" s="23">
        <f>0.5*SUMIFS('Petrol BAU'!$F:$F,'Petrol BAU'!$O:$O,$A$1,'Petrol BAU'!$D:$D,$B20,'Petrol BAU'!$C:$C,$A20,'Petrol BAU'!G:G,"&gt;0")+0.5*SUMIFS('Petrol BAU'!$F:$F,'Petrol BAU'!$O:$O,$A$1,'Petrol BAU'!$D:$D,$B20,'Petrol BAU'!$C:$C,$A20,'Petrol BAU'!H:H,"&gt;0")</f>
        <v>0</v>
      </c>
      <c r="G20" s="23">
        <f>0.5*SUMIFS('Petrol BAU'!$F:$F,'Petrol BAU'!$O:$O,$A$1,'Petrol BAU'!$D:$D,$B20,'Petrol BAU'!$C:$C,$A20,'Petrol BAU'!H:H,"&gt;0")+0.5*SUMIFS('Petrol BAU'!$F:$F,'Petrol BAU'!$O:$O,$A$1,'Petrol BAU'!$D:$D,$B20,'Petrol BAU'!$C:$C,$A20,'Petrol BAU'!I:I,"&gt;0")</f>
        <v>0</v>
      </c>
      <c r="H20" s="23">
        <f>0.5*SUMIFS('Petrol BAU'!$F:$F,'Petrol BAU'!$O:$O,$A$1,'Petrol BAU'!$D:$D,$B20,'Petrol BAU'!$C:$C,$A20,'Petrol BAU'!I:I,"&gt;0")+0.5*SUMIFS('Petrol BAU'!$F:$F,'Petrol BAU'!$O:$O,$A$1,'Petrol BAU'!$D:$D,$B20,'Petrol BAU'!$C:$C,$A20,'Petrol BAU'!J:J,"&gt;0")</f>
        <v>0</v>
      </c>
      <c r="I20" s="23">
        <f>0.5*SUMIFS('Petrol BAU'!$F:$F,'Petrol BAU'!$O:$O,$A$1,'Petrol BAU'!$D:$D,$B20,'Petrol BAU'!$C:$C,$A20,'Petrol BAU'!J:J,"&gt;0")+0.5*SUMIFS('Petrol BAU'!$F:$F,'Petrol BAU'!$O:$O,$A$1,'Petrol BAU'!$D:$D,$B20,'Petrol BAU'!$C:$C,$A20,'Petrol BAU'!K:K,"&gt;0")</f>
        <v>0</v>
      </c>
      <c r="J20" s="23">
        <f>0.5*SUMIFS('Petrol BAU'!$F:$F,'Petrol BAU'!$O:$O,$A$1,'Petrol BAU'!$D:$D,$B20,'Petrol BAU'!$C:$C,$A20,'Petrol BAU'!K:K,"&gt;0")+0.5*SUMIFS('Petrol BAU'!$F:$F,'Petrol BAU'!$O:$O,$A$1,'Petrol BAU'!$D:$D,$B20,'Petrol BAU'!$C:$C,$A20,'Petrol BAU'!L:L,"&gt;0")</f>
        <v>0</v>
      </c>
      <c r="K20" s="27"/>
      <c r="L20" s="23">
        <f t="shared" si="1"/>
        <v>0</v>
      </c>
      <c r="O20" s="26">
        <f>0.5*COUNTIFS('Petrol BAU'!$O:$O,$A$1,'Petrol BAU'!$D:$D,$B20,'Petrol BAU'!$C:$C,$A20,'Petrol BAU'!G:G,"&gt;0")+0.5*COUNTIFS('Petrol BAU'!$O:$O,$A$1,'Petrol BAU'!$D:$D,$B20,'Petrol BAU'!$C:$C,$A20,'Petrol BAU'!H:H,"&gt;0")</f>
        <v>0</v>
      </c>
      <c r="P20" s="26">
        <f>0.5*COUNTIFS('Petrol BAU'!$O:$O,$A$1,'Petrol BAU'!$D:$D,$B20,'Petrol BAU'!$C:$C,$A20,'Petrol BAU'!H:H,"&gt;0")+0.5*COUNTIFS('Petrol BAU'!$O:$O,$A$1,'Petrol BAU'!$D:$D,$B20,'Petrol BAU'!$C:$C,$A20,'Petrol BAU'!I:I,"&gt;0")</f>
        <v>0</v>
      </c>
      <c r="Q20" s="26">
        <f>0.5*COUNTIFS('Petrol BAU'!$O:$O,$A$1,'Petrol BAU'!$D:$D,$B20,'Petrol BAU'!$C:$C,$A20,'Petrol BAU'!I:I,"&gt;0")+0.5*COUNTIFS('Petrol BAU'!$O:$O,$A$1,'Petrol BAU'!$D:$D,$B20,'Petrol BAU'!$C:$C,$A20,'Petrol BAU'!J:J,"&gt;0")</f>
        <v>0</v>
      </c>
      <c r="R20" s="26">
        <f>0.5*COUNTIFS('Petrol BAU'!$O:$O,$A$1,'Petrol BAU'!$D:$D,$B20,'Petrol BAU'!$C:$C,$A20,'Petrol BAU'!J:J,"&gt;0")+0.5*COUNTIFS('Petrol BAU'!$O:$O,$A$1,'Petrol BAU'!$D:$D,$B20,'Petrol BAU'!$C:$C,$A20,'Petrol BAU'!K:K,"&gt;0")</f>
        <v>0</v>
      </c>
      <c r="S20" s="26">
        <f>0.5*COUNTIFS('Petrol BAU'!$O:$O,$A$1,'Petrol BAU'!$D:$D,$B20,'Petrol BAU'!$C:$C,$A20,'Petrol BAU'!K:K,"&gt;0")+0.5*COUNTIFS('Petrol BAU'!$O:$O,$A$1,'Petrol BAU'!$D:$D,$B20,'Petrol BAU'!$C:$C,$A20,'Petrol BAU'!L:L,"&gt;0")</f>
        <v>0</v>
      </c>
      <c r="T20" s="28"/>
      <c r="U20" s="26">
        <f t="shared" si="0"/>
        <v>0</v>
      </c>
    </row>
    <row r="21" spans="1:21" x14ac:dyDescent="0.35">
      <c r="A21" s="24" t="s">
        <v>59</v>
      </c>
      <c r="B21" s="24" t="s">
        <v>27</v>
      </c>
      <c r="C21" t="s">
        <v>281</v>
      </c>
      <c r="F21" s="22">
        <f>0.5*SUMIFS('Petrol BAU'!$F:$F,'Petrol BAU'!$O:$O,$A$1,'Petrol BAU'!$D:$D,$B21,'Petrol BAU'!$C:$C,$A21,'Petrol BAU'!G:G,"&gt;0")+0.5*SUMIFS('Petrol BAU'!$F:$F,'Petrol BAU'!$O:$O,$A$1,'Petrol BAU'!$D:$D,$B21,'Petrol BAU'!$C:$C,$A21,'Petrol BAU'!H:H,"&gt;0")</f>
        <v>4078927.6598306531</v>
      </c>
      <c r="G21" s="22">
        <f>0.5*SUMIFS('Petrol BAU'!$F:$F,'Petrol BAU'!$O:$O,$A$1,'Petrol BAU'!$D:$D,$B21,'Petrol BAU'!$C:$C,$A21,'Petrol BAU'!H:H,"&gt;0")+0.5*SUMIFS('Petrol BAU'!$F:$F,'Petrol BAU'!$O:$O,$A$1,'Petrol BAU'!$D:$D,$B21,'Petrol BAU'!$C:$C,$A21,'Petrol BAU'!I:I,"&gt;0")</f>
        <v>4329652.6598306531</v>
      </c>
      <c r="H21" s="22">
        <f>0.5*SUMIFS('Petrol BAU'!$F:$F,'Petrol BAU'!$O:$O,$A$1,'Petrol BAU'!$D:$D,$B21,'Petrol BAU'!$C:$C,$A21,'Petrol BAU'!I:I,"&gt;0")+0.5*SUMIFS('Petrol BAU'!$F:$F,'Petrol BAU'!$O:$O,$A$1,'Petrol BAU'!$D:$D,$B21,'Petrol BAU'!$C:$C,$A21,'Petrol BAU'!J:J,"&gt;0")</f>
        <v>4748725</v>
      </c>
      <c r="I21" s="22">
        <f>0.5*SUMIFS('Petrol BAU'!$F:$F,'Petrol BAU'!$O:$O,$A$1,'Petrol BAU'!$D:$D,$B21,'Petrol BAU'!$C:$C,$A21,'Petrol BAU'!J:J,"&gt;0")+0.5*SUMIFS('Petrol BAU'!$F:$F,'Petrol BAU'!$O:$O,$A$1,'Petrol BAU'!$D:$D,$B21,'Petrol BAU'!$C:$C,$A21,'Petrol BAU'!K:K,"&gt;0")</f>
        <v>4513565.5</v>
      </c>
      <c r="J21" s="22">
        <f>0.5*SUMIFS('Petrol BAU'!$F:$F,'Petrol BAU'!$O:$O,$A$1,'Petrol BAU'!$D:$D,$B21,'Petrol BAU'!$C:$C,$A21,'Petrol BAU'!K:K,"&gt;0")+0.5*SUMIFS('Petrol BAU'!$F:$F,'Petrol BAU'!$O:$O,$A$1,'Petrol BAU'!$D:$D,$B21,'Petrol BAU'!$C:$C,$A21,'Petrol BAU'!L:L,"&gt;0")</f>
        <v>6914565.5</v>
      </c>
      <c r="K21" s="27"/>
      <c r="L21" s="22">
        <f t="shared" si="1"/>
        <v>24585436.319661304</v>
      </c>
      <c r="O21" s="25">
        <f>0.5*COUNTIFS('Petrol BAU'!$O:$O,$A$1,'Petrol BAU'!$D:$D,$B21,'Petrol BAU'!$C:$C,$A21,'Petrol BAU'!G:G,"&gt;0")+0.5*COUNTIFS('Petrol BAU'!$O:$O,$A$1,'Petrol BAU'!$D:$D,$B21,'Petrol BAU'!$C:$C,$A21,'Petrol BAU'!H:H,"&gt;0")</f>
        <v>17</v>
      </c>
      <c r="P21" s="25">
        <f>0.5*COUNTIFS('Petrol BAU'!$O:$O,$A$1,'Petrol BAU'!$D:$D,$B21,'Petrol BAU'!$C:$C,$A21,'Petrol BAU'!H:H,"&gt;0")+0.5*COUNTIFS('Petrol BAU'!$O:$O,$A$1,'Petrol BAU'!$D:$D,$B21,'Petrol BAU'!$C:$C,$A21,'Petrol BAU'!I:I,"&gt;0")</f>
        <v>17</v>
      </c>
      <c r="Q21" s="25">
        <f>0.5*COUNTIFS('Petrol BAU'!$O:$O,$A$1,'Petrol BAU'!$D:$D,$B21,'Petrol BAU'!$C:$C,$A21,'Petrol BAU'!I:I,"&gt;0")+0.5*COUNTIFS('Petrol BAU'!$O:$O,$A$1,'Petrol BAU'!$D:$D,$B21,'Petrol BAU'!$C:$C,$A21,'Petrol BAU'!J:J,"&gt;0")</f>
        <v>14.5</v>
      </c>
      <c r="R21" s="25">
        <f>0.5*COUNTIFS('Petrol BAU'!$O:$O,$A$1,'Petrol BAU'!$D:$D,$B21,'Petrol BAU'!$C:$C,$A21,'Petrol BAU'!J:J,"&gt;0")+0.5*COUNTIFS('Petrol BAU'!$O:$O,$A$1,'Petrol BAU'!$D:$D,$B21,'Petrol BAU'!$C:$C,$A21,'Petrol BAU'!K:K,"&gt;0")</f>
        <v>13</v>
      </c>
      <c r="S21" s="25">
        <f>0.5*COUNTIFS('Petrol BAU'!$O:$O,$A$1,'Petrol BAU'!$D:$D,$B21,'Petrol BAU'!$C:$C,$A21,'Petrol BAU'!K:K,"&gt;0")+0.5*COUNTIFS('Petrol BAU'!$O:$O,$A$1,'Petrol BAU'!$D:$D,$B21,'Petrol BAU'!$C:$C,$A21,'Petrol BAU'!L:L,"&gt;0")</f>
        <v>22.5</v>
      </c>
      <c r="T21" s="28"/>
      <c r="U21" s="25">
        <f t="shared" si="0"/>
        <v>84</v>
      </c>
    </row>
    <row r="22" spans="1:21" x14ac:dyDescent="0.35">
      <c r="A22" s="24" t="s">
        <v>59</v>
      </c>
      <c r="B22" s="24" t="s">
        <v>30</v>
      </c>
      <c r="C22" t="s">
        <v>282</v>
      </c>
      <c r="F22" s="22">
        <f>0.5*SUMIFS('Petrol BAU'!$F:$F,'Petrol BAU'!$O:$O,$A$1,'Petrol BAU'!$D:$D,$B22,'Petrol BAU'!$C:$C,$A22,'Petrol BAU'!G:G,"&gt;0")+0.5*SUMIFS('Petrol BAU'!$F:$F,'Petrol BAU'!$O:$O,$A$1,'Petrol BAU'!$D:$D,$B22,'Petrol BAU'!$C:$C,$A22,'Petrol BAU'!H:H,"&gt;0")</f>
        <v>0</v>
      </c>
      <c r="G22" s="22">
        <f>0.5*SUMIFS('Petrol BAU'!$F:$F,'Petrol BAU'!$O:$O,$A$1,'Petrol BAU'!$D:$D,$B22,'Petrol BAU'!$C:$C,$A22,'Petrol BAU'!H:H,"&gt;0")+0.5*SUMIFS('Petrol BAU'!$F:$F,'Petrol BAU'!$O:$O,$A$1,'Petrol BAU'!$D:$D,$B22,'Petrol BAU'!$C:$C,$A22,'Petrol BAU'!I:I,"&gt;0")</f>
        <v>0</v>
      </c>
      <c r="H22" s="22">
        <f>0.5*SUMIFS('Petrol BAU'!$F:$F,'Petrol BAU'!$O:$O,$A$1,'Petrol BAU'!$D:$D,$B22,'Petrol BAU'!$C:$C,$A22,'Petrol BAU'!I:I,"&gt;0")+0.5*SUMIFS('Petrol BAU'!$F:$F,'Petrol BAU'!$O:$O,$A$1,'Petrol BAU'!$D:$D,$B22,'Petrol BAU'!$C:$C,$A22,'Petrol BAU'!J:J,"&gt;0")</f>
        <v>0</v>
      </c>
      <c r="I22" s="22">
        <f>0.5*SUMIFS('Petrol BAU'!$F:$F,'Petrol BAU'!$O:$O,$A$1,'Petrol BAU'!$D:$D,$B22,'Petrol BAU'!$C:$C,$A22,'Petrol BAU'!J:J,"&gt;0")+0.5*SUMIFS('Petrol BAU'!$F:$F,'Petrol BAU'!$O:$O,$A$1,'Petrol BAU'!$D:$D,$B22,'Petrol BAU'!$C:$C,$A22,'Petrol BAU'!K:K,"&gt;0")</f>
        <v>0</v>
      </c>
      <c r="J22" s="22">
        <f>0.5*SUMIFS('Petrol BAU'!$F:$F,'Petrol BAU'!$O:$O,$A$1,'Petrol BAU'!$D:$D,$B22,'Petrol BAU'!$C:$C,$A22,'Petrol BAU'!K:K,"&gt;0")+0.5*SUMIFS('Petrol BAU'!$F:$F,'Petrol BAU'!$O:$O,$A$1,'Petrol BAU'!$D:$D,$B22,'Petrol BAU'!$C:$C,$A22,'Petrol BAU'!L:L,"&gt;0")</f>
        <v>0</v>
      </c>
      <c r="K22" s="27"/>
      <c r="L22" s="22">
        <f t="shared" si="1"/>
        <v>0</v>
      </c>
      <c r="O22" s="25">
        <f>0.5*COUNTIFS('Petrol BAU'!$O:$O,$A$1,'Petrol BAU'!$D:$D,$B22,'Petrol BAU'!$C:$C,$A22,'Petrol BAU'!G:G,"&gt;0")+0.5*COUNTIFS('Petrol BAU'!$O:$O,$A$1,'Petrol BAU'!$D:$D,$B22,'Petrol BAU'!$C:$C,$A22,'Petrol BAU'!H:H,"&gt;0")</f>
        <v>0</v>
      </c>
      <c r="P22" s="25">
        <f>0.5*COUNTIFS('Petrol BAU'!$O:$O,$A$1,'Petrol BAU'!$D:$D,$B22,'Petrol BAU'!$C:$C,$A22,'Petrol BAU'!H:H,"&gt;0")+0.5*COUNTIFS('Petrol BAU'!$O:$O,$A$1,'Petrol BAU'!$D:$D,$B22,'Petrol BAU'!$C:$C,$A22,'Petrol BAU'!I:I,"&gt;0")</f>
        <v>0</v>
      </c>
      <c r="Q22" s="25">
        <f>0.5*COUNTIFS('Petrol BAU'!$O:$O,$A$1,'Petrol BAU'!$D:$D,$B22,'Petrol BAU'!$C:$C,$A22,'Petrol BAU'!I:I,"&gt;0")+0.5*COUNTIFS('Petrol BAU'!$O:$O,$A$1,'Petrol BAU'!$D:$D,$B22,'Petrol BAU'!$C:$C,$A22,'Petrol BAU'!J:J,"&gt;0")</f>
        <v>0</v>
      </c>
      <c r="R22" s="25">
        <f>0.5*COUNTIFS('Petrol BAU'!$O:$O,$A$1,'Petrol BAU'!$D:$D,$B22,'Petrol BAU'!$C:$C,$A22,'Petrol BAU'!J:J,"&gt;0")+0.5*COUNTIFS('Petrol BAU'!$O:$O,$A$1,'Petrol BAU'!$D:$D,$B22,'Petrol BAU'!$C:$C,$A22,'Petrol BAU'!K:K,"&gt;0")</f>
        <v>0</v>
      </c>
      <c r="S22" s="25">
        <f>0.5*COUNTIFS('Petrol BAU'!$O:$O,$A$1,'Petrol BAU'!$D:$D,$B22,'Petrol BAU'!$C:$C,$A22,'Petrol BAU'!K:K,"&gt;0")+0.5*COUNTIFS('Petrol BAU'!$O:$O,$A$1,'Petrol BAU'!$D:$D,$B22,'Petrol BAU'!$C:$C,$A22,'Petrol BAU'!L:L,"&gt;0")</f>
        <v>0</v>
      </c>
      <c r="T22" s="28"/>
      <c r="U22" s="25">
        <f t="shared" si="0"/>
        <v>0</v>
      </c>
    </row>
    <row r="23" spans="1:21" x14ac:dyDescent="0.35">
      <c r="A23" s="24" t="s">
        <v>59</v>
      </c>
      <c r="B23" s="24" t="s">
        <v>33</v>
      </c>
      <c r="C23" t="s">
        <v>283</v>
      </c>
      <c r="F23" s="22">
        <f>0.5*SUMIFS('Petrol BAU'!$F:$F,'Petrol BAU'!$O:$O,$A$1,'Petrol BAU'!$D:$D,$B23,'Petrol BAU'!$C:$C,$A23,'Petrol BAU'!G:G,"&gt;0")+0.5*SUMIFS('Petrol BAU'!$F:$F,'Petrol BAU'!$O:$O,$A$1,'Petrol BAU'!$D:$D,$B23,'Petrol BAU'!$C:$C,$A23,'Petrol BAU'!H:H,"&gt;0")</f>
        <v>0</v>
      </c>
      <c r="G23" s="22">
        <f>0.5*SUMIFS('Petrol BAU'!$F:$F,'Petrol BAU'!$O:$O,$A$1,'Petrol BAU'!$D:$D,$B23,'Petrol BAU'!$C:$C,$A23,'Petrol BAU'!H:H,"&gt;0")+0.5*SUMIFS('Petrol BAU'!$F:$F,'Petrol BAU'!$O:$O,$A$1,'Petrol BAU'!$D:$D,$B23,'Petrol BAU'!$C:$C,$A23,'Petrol BAU'!I:I,"&gt;0")</f>
        <v>0</v>
      </c>
      <c r="H23" s="22">
        <f>0.5*SUMIFS('Petrol BAU'!$F:$F,'Petrol BAU'!$O:$O,$A$1,'Petrol BAU'!$D:$D,$B23,'Petrol BAU'!$C:$C,$A23,'Petrol BAU'!I:I,"&gt;0")+0.5*SUMIFS('Petrol BAU'!$F:$F,'Petrol BAU'!$O:$O,$A$1,'Petrol BAU'!$D:$D,$B23,'Petrol BAU'!$C:$C,$A23,'Petrol BAU'!J:J,"&gt;0")</f>
        <v>0</v>
      </c>
      <c r="I23" s="22">
        <f>0.5*SUMIFS('Petrol BAU'!$F:$F,'Petrol BAU'!$O:$O,$A$1,'Petrol BAU'!$D:$D,$B23,'Petrol BAU'!$C:$C,$A23,'Petrol BAU'!J:J,"&gt;0")+0.5*SUMIFS('Petrol BAU'!$F:$F,'Petrol BAU'!$O:$O,$A$1,'Petrol BAU'!$D:$D,$B23,'Petrol BAU'!$C:$C,$A23,'Petrol BAU'!K:K,"&gt;0")</f>
        <v>0</v>
      </c>
      <c r="J23" s="22">
        <f>0.5*SUMIFS('Petrol BAU'!$F:$F,'Petrol BAU'!$O:$O,$A$1,'Petrol BAU'!$D:$D,$B23,'Petrol BAU'!$C:$C,$A23,'Petrol BAU'!K:K,"&gt;0")+0.5*SUMIFS('Petrol BAU'!$F:$F,'Petrol BAU'!$O:$O,$A$1,'Petrol BAU'!$D:$D,$B23,'Petrol BAU'!$C:$C,$A23,'Petrol BAU'!L:L,"&gt;0")</f>
        <v>0</v>
      </c>
      <c r="K23" s="27"/>
      <c r="L23" s="22">
        <f t="shared" si="1"/>
        <v>0</v>
      </c>
      <c r="O23" s="25">
        <f>0.5*COUNTIFS('Petrol BAU'!$O:$O,$A$1,'Petrol BAU'!$D:$D,$B23,'Petrol BAU'!$C:$C,$A23,'Petrol BAU'!G:G,"&gt;0")+0.5*COUNTIFS('Petrol BAU'!$O:$O,$A$1,'Petrol BAU'!$D:$D,$B23,'Petrol BAU'!$C:$C,$A23,'Petrol BAU'!H:H,"&gt;0")</f>
        <v>0</v>
      </c>
      <c r="P23" s="25">
        <f>0.5*COUNTIFS('Petrol BAU'!$O:$O,$A$1,'Petrol BAU'!$D:$D,$B23,'Petrol BAU'!$C:$C,$A23,'Petrol BAU'!H:H,"&gt;0")+0.5*COUNTIFS('Petrol BAU'!$O:$O,$A$1,'Petrol BAU'!$D:$D,$B23,'Petrol BAU'!$C:$C,$A23,'Petrol BAU'!I:I,"&gt;0")</f>
        <v>0</v>
      </c>
      <c r="Q23" s="25">
        <f>0.5*COUNTIFS('Petrol BAU'!$O:$O,$A$1,'Petrol BAU'!$D:$D,$B23,'Petrol BAU'!$C:$C,$A23,'Petrol BAU'!I:I,"&gt;0")+0.5*COUNTIFS('Petrol BAU'!$O:$O,$A$1,'Petrol BAU'!$D:$D,$B23,'Petrol BAU'!$C:$C,$A23,'Petrol BAU'!J:J,"&gt;0")</f>
        <v>0</v>
      </c>
      <c r="R23" s="25">
        <f>0.5*COUNTIFS('Petrol BAU'!$O:$O,$A$1,'Petrol BAU'!$D:$D,$B23,'Petrol BAU'!$C:$C,$A23,'Petrol BAU'!J:J,"&gt;0")+0.5*COUNTIFS('Petrol BAU'!$O:$O,$A$1,'Petrol BAU'!$D:$D,$B23,'Petrol BAU'!$C:$C,$A23,'Petrol BAU'!K:K,"&gt;0")</f>
        <v>0</v>
      </c>
      <c r="S23" s="25">
        <f>0.5*COUNTIFS('Petrol BAU'!$O:$O,$A$1,'Petrol BAU'!$D:$D,$B23,'Petrol BAU'!$C:$C,$A23,'Petrol BAU'!K:K,"&gt;0")+0.5*COUNTIFS('Petrol BAU'!$O:$O,$A$1,'Petrol BAU'!$D:$D,$B23,'Petrol BAU'!$C:$C,$A23,'Petrol BAU'!L:L,"&gt;0")</f>
        <v>0</v>
      </c>
      <c r="T23" s="28"/>
      <c r="U23" s="25">
        <f t="shared" si="0"/>
        <v>0</v>
      </c>
    </row>
    <row r="24" spans="1:21" x14ac:dyDescent="0.35">
      <c r="A24" s="24" t="s">
        <v>59</v>
      </c>
      <c r="B24" s="24" t="s">
        <v>67</v>
      </c>
      <c r="C24" s="21" t="s">
        <v>284</v>
      </c>
      <c r="F24" s="23">
        <f>0.5*SUMIFS('Petrol BAU'!$F:$F,'Petrol BAU'!$O:$O,$A$1,'Petrol BAU'!$D:$D,$B24,'Petrol BAU'!$C:$C,$A24,'Petrol BAU'!G:G,"&gt;0")+0.5*SUMIFS('Petrol BAU'!$F:$F,'Petrol BAU'!$O:$O,$A$1,'Petrol BAU'!$D:$D,$B24,'Petrol BAU'!$C:$C,$A24,'Petrol BAU'!H:H,"&gt;0")</f>
        <v>7133643</v>
      </c>
      <c r="G24" s="23">
        <f>0.5*SUMIFS('Petrol BAU'!$F:$F,'Petrol BAU'!$O:$O,$A$1,'Petrol BAU'!$D:$D,$B24,'Petrol BAU'!$C:$C,$A24,'Petrol BAU'!H:H,"&gt;0")+0.5*SUMIFS('Petrol BAU'!$F:$F,'Petrol BAU'!$O:$O,$A$1,'Petrol BAU'!$D:$D,$B24,'Petrol BAU'!$C:$C,$A24,'Petrol BAU'!I:I,"&gt;0")</f>
        <v>2449000</v>
      </c>
      <c r="H24" s="23">
        <f>0.5*SUMIFS('Petrol BAU'!$F:$F,'Petrol BAU'!$O:$O,$A$1,'Petrol BAU'!$D:$D,$B24,'Petrol BAU'!$C:$C,$A24,'Petrol BAU'!I:I,"&gt;0")+0.5*SUMIFS('Petrol BAU'!$F:$F,'Petrol BAU'!$O:$O,$A$1,'Petrol BAU'!$D:$D,$B24,'Petrol BAU'!$C:$C,$A24,'Petrol BAU'!J:J,"&gt;0")</f>
        <v>1442750</v>
      </c>
      <c r="I24" s="23">
        <f>0.5*SUMIFS('Petrol BAU'!$F:$F,'Petrol BAU'!$O:$O,$A$1,'Petrol BAU'!$D:$D,$B24,'Petrol BAU'!$C:$C,$A24,'Petrol BAU'!J:J,"&gt;0")+0.5*SUMIFS('Petrol BAU'!$F:$F,'Petrol BAU'!$O:$O,$A$1,'Petrol BAU'!$D:$D,$B24,'Petrol BAU'!$C:$C,$A24,'Petrol BAU'!K:K,"&gt;0")</f>
        <v>2029750</v>
      </c>
      <c r="J24" s="23">
        <f>0.5*SUMIFS('Petrol BAU'!$F:$F,'Petrol BAU'!$O:$O,$A$1,'Petrol BAU'!$D:$D,$B24,'Petrol BAU'!$C:$C,$A24,'Petrol BAU'!K:K,"&gt;0")+0.5*SUMIFS('Petrol BAU'!$F:$F,'Petrol BAU'!$O:$O,$A$1,'Petrol BAU'!$D:$D,$B24,'Petrol BAU'!$C:$C,$A24,'Petrol BAU'!L:L,"&gt;0")</f>
        <v>1903900</v>
      </c>
      <c r="K24" s="27"/>
      <c r="L24" s="23">
        <f t="shared" si="1"/>
        <v>14959043</v>
      </c>
      <c r="O24" s="26">
        <f>0.5*COUNTIFS('Petrol BAU'!$O:$O,$A$1,'Petrol BAU'!$D:$D,$B24,'Petrol BAU'!$C:$C,$A24,'Petrol BAU'!G:G,"&gt;0")+0.5*COUNTIFS('Petrol BAU'!$O:$O,$A$1,'Petrol BAU'!$D:$D,$B24,'Petrol BAU'!$C:$C,$A24,'Petrol BAU'!H:H,"&gt;0")</f>
        <v>26</v>
      </c>
      <c r="P24" s="26">
        <f>0.5*COUNTIFS('Petrol BAU'!$O:$O,$A$1,'Petrol BAU'!$D:$D,$B24,'Petrol BAU'!$C:$C,$A24,'Petrol BAU'!H:H,"&gt;0")+0.5*COUNTIFS('Petrol BAU'!$O:$O,$A$1,'Petrol BAU'!$D:$D,$B24,'Petrol BAU'!$C:$C,$A24,'Petrol BAU'!I:I,"&gt;0")</f>
        <v>12.5</v>
      </c>
      <c r="Q24" s="26">
        <f>0.5*COUNTIFS('Petrol BAU'!$O:$O,$A$1,'Petrol BAU'!$D:$D,$B24,'Petrol BAU'!$C:$C,$A24,'Petrol BAU'!I:I,"&gt;0")+0.5*COUNTIFS('Petrol BAU'!$O:$O,$A$1,'Petrol BAU'!$D:$D,$B24,'Petrol BAU'!$C:$C,$A24,'Petrol BAU'!J:J,"&gt;0")</f>
        <v>27</v>
      </c>
      <c r="R24" s="26">
        <f>0.5*COUNTIFS('Petrol BAU'!$O:$O,$A$1,'Petrol BAU'!$D:$D,$B24,'Petrol BAU'!$C:$C,$A24,'Petrol BAU'!J:J,"&gt;0")+0.5*COUNTIFS('Petrol BAU'!$O:$O,$A$1,'Petrol BAU'!$D:$D,$B24,'Petrol BAU'!$C:$C,$A24,'Petrol BAU'!K:K,"&gt;0")</f>
        <v>41</v>
      </c>
      <c r="S24" s="26">
        <f>0.5*COUNTIFS('Petrol BAU'!$O:$O,$A$1,'Petrol BAU'!$D:$D,$B24,'Petrol BAU'!$C:$C,$A24,'Petrol BAU'!K:K,"&gt;0")+0.5*COUNTIFS('Petrol BAU'!$O:$O,$A$1,'Petrol BAU'!$D:$D,$B24,'Petrol BAU'!$C:$C,$A24,'Petrol BAU'!L:L,"&gt;0")</f>
        <v>47.5</v>
      </c>
      <c r="T24" s="28"/>
      <c r="U24" s="26">
        <f t="shared" si="0"/>
        <v>154</v>
      </c>
    </row>
    <row r="25" spans="1:21" x14ac:dyDescent="0.35">
      <c r="F25" s="3">
        <f>SUM(F9:F24)</f>
        <v>34733133.769042537</v>
      </c>
      <c r="G25" s="3">
        <f>SUM(G9:G24)</f>
        <v>22605261.85082991</v>
      </c>
      <c r="H25" s="3">
        <f>SUM(H9:H24)</f>
        <v>12768160.517787375</v>
      </c>
      <c r="I25" s="3">
        <f>SUM(I9:I24)</f>
        <v>14061604.29001075</v>
      </c>
      <c r="J25" s="3">
        <f>SUM(J9:J24)</f>
        <v>17012078.85401075</v>
      </c>
      <c r="L25" s="3">
        <f>SUM(L9:L24)</f>
        <v>101180239.28168133</v>
      </c>
      <c r="O25" s="29">
        <f>SUM(O9:O24)</f>
        <v>248.5</v>
      </c>
      <c r="P25" s="29">
        <f>SUM(P9:P24)</f>
        <v>167</v>
      </c>
      <c r="Q25" s="29">
        <f>SUM(Q9:Q24)</f>
        <v>97.5</v>
      </c>
      <c r="R25" s="29">
        <f>SUM(R9:R24)</f>
        <v>127.5</v>
      </c>
      <c r="S25" s="29">
        <f>SUM(S9:S24)</f>
        <v>144.5</v>
      </c>
      <c r="U25" s="29">
        <f>SUM(U9:U24)</f>
        <v>785</v>
      </c>
    </row>
    <row r="29" spans="1:21" s="13" customFormat="1" x14ac:dyDescent="0.35">
      <c r="A29" s="14" t="s">
        <v>355</v>
      </c>
    </row>
    <row r="32" spans="1:21" x14ac:dyDescent="0.35">
      <c r="F32" s="14" t="s">
        <v>2</v>
      </c>
      <c r="G32" s="14" t="s">
        <v>3</v>
      </c>
      <c r="H32" s="14" t="s">
        <v>4</v>
      </c>
      <c r="I32" s="14" t="s">
        <v>5</v>
      </c>
      <c r="J32" s="14" t="s">
        <v>6</v>
      </c>
      <c r="L32" s="14" t="s">
        <v>268</v>
      </c>
      <c r="O32" s="14" t="s">
        <v>2</v>
      </c>
      <c r="P32" s="14" t="s">
        <v>3</v>
      </c>
      <c r="Q32" s="14" t="s">
        <v>4</v>
      </c>
      <c r="R32" s="14" t="s">
        <v>5</v>
      </c>
      <c r="S32" s="14" t="s">
        <v>6</v>
      </c>
      <c r="U32" s="14" t="s">
        <v>268</v>
      </c>
    </row>
    <row r="33" spans="1:21" x14ac:dyDescent="0.35">
      <c r="A33" s="24" t="s">
        <v>26</v>
      </c>
      <c r="B33" s="24" t="s">
        <v>27</v>
      </c>
      <c r="C33" t="s">
        <v>269</v>
      </c>
      <c r="E33" s="30"/>
      <c r="F33" s="22">
        <f ca="1">(0.5*SUMIFS('Petrol BAU'!$F:$F,'Petrol BAU'!$O:$O,$A$1,'Petrol BAU'!$D:$D,"Petrol",'Petrol BAU'!$C:$C,"Car",'Petrol BAU'!G:G,"&gt;0",'Petrol BAU'!$F:$F,"&gt;"&amp;'Cost Benefit - no escalation'!F$52)+0.5*SUMIFS('Petrol BAU'!$F:$F,'Petrol BAU'!$O:$O,$A$1,'Petrol BAU'!$D:$D,"Petrol",'Petrol BAU'!$C:$C,"Car",'Petrol BAU'!H:H,"&gt;0",'Petrol BAU'!$F:$F,"&gt;"&amp;'Cost Benefit - no escalation'!F$52))</f>
        <v>345395</v>
      </c>
      <c r="G33" s="22">
        <f ca="1">(0.5*SUMIFS('Petrol BAU'!$F:$F,'Petrol BAU'!$O:$O,$A$1,'Petrol BAU'!$D:$D,"Petrol",'Petrol BAU'!$C:$C,"Car",'Petrol BAU'!H:H,"&gt;0",'Petrol BAU'!$F:$F,"&gt;"&amp;'Cost Benefit - no escalation'!G$52)+0.5*SUMIFS('Petrol BAU'!$F:$F,'Petrol BAU'!$O:$O,$A$1,'Petrol BAU'!$D:$D,"Petrol",'Petrol BAU'!$C:$C,"Car",'Petrol BAU'!I:I,"&gt;0",'Petrol BAU'!$F:$F,"&gt;"&amp;'Cost Benefit - no escalation'!G$52))</f>
        <v>193860</v>
      </c>
      <c r="H33" s="22">
        <f ca="1">(0.5*SUMIFS('Petrol BAU'!$F:$F,'Petrol BAU'!$O:$O,$A$1,'Petrol BAU'!$D:$D,"Petrol",'Petrol BAU'!$C:$C,"Car",'Petrol BAU'!I:I,"&gt;0",'Petrol BAU'!$F:$F,"&gt;"&amp;'Cost Benefit - no escalation'!H$52)+0.5*SUMIFS('Petrol BAU'!$F:$F,'Petrol BAU'!$O:$O,$A$1,'Petrol BAU'!$D:$D,"Petrol",'Petrol BAU'!$C:$C,"Car",'Petrol BAU'!J:J,"&gt;0",'Petrol BAU'!$F:$F,"&gt;"&amp;'Cost Benefit - no escalation'!H$52))</f>
        <v>214050</v>
      </c>
      <c r="I33" s="22">
        <f ca="1">(0.5*SUMIFS('Petrol BAU'!$F:$F,'Petrol BAU'!$O:$O,$A$1,'Petrol BAU'!$D:$D,"Petrol",'Petrol BAU'!$C:$C,"Car",'Petrol BAU'!J:J,"&gt;0",'Petrol BAU'!$F:$F,"&gt;"&amp;'Cost Benefit - no escalation'!I$52)+0.5*SUMIFS('Petrol BAU'!$F:$F,'Petrol BAU'!$O:$O,$A$1,'Petrol BAU'!$D:$D,"Petrol",'Petrol BAU'!$C:$C,"Car",'Petrol BAU'!K:K,"&gt;0",'Petrol BAU'!$F:$F,"&gt;"&amp;'Cost Benefit - no escalation'!I$52))</f>
        <v>64620.000000000007</v>
      </c>
      <c r="J33" s="22">
        <f ca="1">(0.5*SUMIFS('Petrol BAU'!$F:$F,'Petrol BAU'!$O:$O,$A$1,'Petrol BAU'!$D:$D,"Petrol",'Petrol BAU'!$C:$C,"Car",'Petrol BAU'!K:K,"&gt;0",'Petrol BAU'!$F:$F,"&gt;"&amp;'Cost Benefit - no escalation'!J$52)+0.5*SUMIFS('Petrol BAU'!$F:$F,'Petrol BAU'!$O:$O,$A$1,'Petrol BAU'!$D:$D,"Petrol",'Petrol BAU'!$C:$C,"Car",'Petrol BAU'!L:L,"&gt;0",'Petrol BAU'!$F:$F,"&gt;"&amp;'Cost Benefit - no escalation'!J$52))</f>
        <v>0</v>
      </c>
      <c r="K33" s="27"/>
      <c r="L33" s="22">
        <f ca="1">SUM(F33:J33)</f>
        <v>817925</v>
      </c>
      <c r="M33" s="30"/>
      <c r="N33" s="48"/>
      <c r="O33" s="44">
        <f ca="1">(0.5*COUNTIFS('Petrol BAU'!$O:$O,$A$1,'Petrol BAU'!$D:$D,"Petrol",'Petrol BAU'!$C:$C,"Car",'Petrol BAU'!G:G,"&gt;0",'Petrol BAU'!$F:$F,"&gt;"&amp;'Cost Benefit - no escalation'!F$52)+0.5*COUNTIFS('Petrol BAU'!$O:$O,$A$1,'Petrol BAU'!$D:$D,"Petrol",'Petrol BAU'!$C:$C,"Car",'Petrol BAU'!H:H,"&gt;0",'Petrol BAU'!$F:$F,"&gt;"&amp;'Cost Benefit - no escalation'!F$52))</f>
        <v>2.5</v>
      </c>
      <c r="P33" s="44">
        <f ca="1">(0.5*COUNTIFS('Petrol BAU'!$O:$O,$A$1,'Petrol BAU'!$D:$D,"Petrol",'Petrol BAU'!$C:$C,"Car",'Petrol BAU'!H:H,"&gt;0",'Petrol BAU'!$F:$F,"&gt;"&amp;'Cost Benefit - no escalation'!G$52)+0.5*COUNTIFS('Petrol BAU'!$O:$O,$A$1,'Petrol BAU'!$D:$D,"Petrol",'Petrol BAU'!$C:$C,"Car",'Petrol BAU'!I:I,"&gt;0",'Petrol BAU'!$F:$F,"&gt;"&amp;'Cost Benefit - no escalation'!G$52))</f>
        <v>1</v>
      </c>
      <c r="Q33" s="44">
        <f ca="1">(0.5*COUNTIFS('Petrol BAU'!$O:$O,$A$1,'Petrol BAU'!$D:$D,"Petrol",'Petrol BAU'!$C:$C,"Car",'Petrol BAU'!I:I,"&gt;0",'Petrol BAU'!$F:$F,"&gt;"&amp;'Cost Benefit - no escalation'!H$52)+0.5*COUNTIFS('Petrol BAU'!$O:$O,$A$1,'Petrol BAU'!$D:$D,"Petrol",'Petrol BAU'!$C:$C,"Car",'Petrol BAU'!J:J,"&gt;0",'Petrol BAU'!$F:$F,"&gt;"&amp;'Cost Benefit - no escalation'!H$52))</f>
        <v>1.5</v>
      </c>
      <c r="R33" s="44">
        <f ca="1">(0.5*COUNTIFS('Petrol BAU'!$O:$O,$A$1,'Petrol BAU'!$D:$D,"Petrol",'Petrol BAU'!$C:$C,"Car",'Petrol BAU'!J:J,"&gt;0",'Petrol BAU'!$F:$F,"&gt;"&amp;'Cost Benefit - no escalation'!I$52)+0.5*COUNTIFS('Petrol BAU'!$O:$O,$A$1,'Petrol BAU'!$D:$D,"Petrol",'Petrol BAU'!$C:$C,"Car",'Petrol BAU'!K:K,"&gt;0",'Petrol BAU'!$F:$F,"&gt;"&amp;'Cost Benefit - no escalation'!I$52))</f>
        <v>0.5</v>
      </c>
      <c r="S33" s="44">
        <f ca="1">(0.5*COUNTIFS('Petrol BAU'!$O:$O,$A$1,'Petrol BAU'!$D:$D,"Petrol",'Petrol BAU'!$C:$C,"Car",'Petrol BAU'!K:K,"&gt;0",'Petrol BAU'!$F:$F,"&gt;"&amp;'Cost Benefit - no escalation'!J$52)+0.5*COUNTIFS('Petrol BAU'!$O:$O,$A$1,'Petrol BAU'!$D:$D,"Petrol",'Petrol BAU'!$C:$C,"Car",'Petrol BAU'!L:L,"&gt;0",'Petrol BAU'!$F:$F,"&gt;"&amp;'Cost Benefit - no escalation'!J$52))</f>
        <v>0</v>
      </c>
      <c r="T33" s="28"/>
      <c r="U33" s="44">
        <f t="shared" ref="U33:U48" ca="1" si="2">SUM(O33:S33)</f>
        <v>5.5</v>
      </c>
    </row>
    <row r="34" spans="1:21" x14ac:dyDescent="0.35">
      <c r="A34" s="24" t="s">
        <v>26</v>
      </c>
      <c r="B34" s="24" t="s">
        <v>30</v>
      </c>
      <c r="C34" t="s">
        <v>270</v>
      </c>
      <c r="F34" s="22">
        <f ca="1">F10+(0.5*SUMIFS('Petrol BAU'!$F:$F,'Petrol BAU'!$O:$O,$A$1,'Petrol BAU'!$D:$D,"Petrol",'Petrol BAU'!$C:$C,"Car",'Petrol BAU'!G:G,"&gt;0",'Petrol BAU'!$F:$F,"&gt;"&amp;'Cost Benefit - no escalation'!F$51,'Petrol BAU'!$F:$F,"&lt;="&amp;'Cost Benefit - no escalation'!F$52)+0.5*SUMIFS('Petrol BAU'!$F:$F,'Petrol BAU'!$O:$O,$A$1,'Petrol BAU'!$D:$D,"Petrol",'Petrol BAU'!$C:$C,"Car",'Petrol BAU'!H:H,"&gt;0",'Petrol BAU'!$F:$F,"&gt;"&amp;'Cost Benefit - no escalation'!F$51,'Petrol BAU'!$F:$F,"&lt;="&amp;'Cost Benefit - no escalation'!F$52))*(1+'Cost Benefit - no escalation'!$F15)</f>
        <v>3661788.3749999995</v>
      </c>
      <c r="G34" s="22">
        <f ca="1">G10+(0.5*SUMIFS('Petrol BAU'!$F:$F,'Petrol BAU'!$O:$O,$A$1,'Petrol BAU'!$D:$D,"Petrol",'Petrol BAU'!$C:$C,"Car",'Petrol BAU'!H:H,"&gt;0",'Petrol BAU'!$F:$F,"&gt;"&amp;'Cost Benefit - no escalation'!G$51,'Petrol BAU'!$F:$F,"&lt;="&amp;'Cost Benefit - no escalation'!G$52)+0.5*SUMIFS('Petrol BAU'!$F:$F,'Petrol BAU'!$O:$O,$A$1,'Petrol BAU'!$D:$D,"Petrol",'Petrol BAU'!$C:$C,"Car",'Petrol BAU'!I:I,"&gt;0",'Petrol BAU'!$F:$F,"&gt;"&amp;'Cost Benefit - no escalation'!G$51,'Petrol BAU'!$F:$F,"&lt;="&amp;'Cost Benefit - no escalation'!G$52))*(1+'Cost Benefit - no escalation'!$F15)</f>
        <v>1403134.75</v>
      </c>
      <c r="H34" s="22">
        <f ca="1">H10+(0.5*SUMIFS('Petrol BAU'!$F:$F,'Petrol BAU'!$O:$O,$A$1,'Petrol BAU'!$D:$D,"Petrol",'Petrol BAU'!$C:$C,"Car",'Petrol BAU'!I:I,"&gt;0",'Petrol BAU'!$F:$F,"&gt;"&amp;'Cost Benefit - no escalation'!H$51,'Petrol BAU'!$F:$F,"&lt;="&amp;'Cost Benefit - no escalation'!H$52)+0.5*SUMIFS('Petrol BAU'!$F:$F,'Petrol BAU'!$O:$O,$A$1,'Petrol BAU'!$D:$D,"Petrol",'Petrol BAU'!$C:$C,"Car",'Petrol BAU'!J:J,"&gt;0",'Petrol BAU'!$F:$F,"&gt;"&amp;'Cost Benefit - no escalation'!H$51,'Petrol BAU'!$F:$F,"&lt;="&amp;'Cost Benefit - no escalation'!H$52))*(1+'Cost Benefit - no escalation'!$F15)</f>
        <v>794387.875</v>
      </c>
      <c r="I34" s="22">
        <f ca="1">I10+(0.5*SUMIFS('Petrol BAU'!$F:$F,'Petrol BAU'!$O:$O,$A$1,'Petrol BAU'!$D:$D,"Petrol",'Petrol BAU'!$C:$C,"Car",'Petrol BAU'!J:J,"&gt;0",'Petrol BAU'!$F:$F,"&gt;"&amp;'Cost Benefit - no escalation'!I$51,'Petrol BAU'!$F:$F,"&lt;="&amp;'Cost Benefit - no escalation'!I$52)+0.5*SUMIFS('Petrol BAU'!$F:$F,'Petrol BAU'!$O:$O,$A$1,'Petrol BAU'!$D:$D,"Petrol",'Petrol BAU'!$C:$C,"Car",'Petrol BAU'!K:K,"&gt;0",'Petrol BAU'!$F:$F,"&gt;"&amp;'Cost Benefit - no escalation'!I$51,'Petrol BAU'!$F:$F,"&lt;="&amp;'Cost Benefit - no escalation'!I$52))*(1+'Cost Benefit - no escalation'!$F15)</f>
        <v>1086892.2228260869</v>
      </c>
      <c r="J34" s="22">
        <f ca="1">J10+(0.5*SUMIFS('Petrol BAU'!$F:$F,'Petrol BAU'!$O:$O,$A$1,'Petrol BAU'!$D:$D,"Petrol",'Petrol BAU'!$C:$C,"Car",'Petrol BAU'!K:K,"&gt;0",'Petrol BAU'!$F:$F,"&gt;"&amp;'Cost Benefit - no escalation'!J$51,'Petrol BAU'!$F:$F,"&lt;="&amp;'Cost Benefit - no escalation'!J$52)+0.5*SUMIFS('Petrol BAU'!$F:$F,'Petrol BAU'!$O:$O,$A$1,'Petrol BAU'!$D:$D,"Petrol",'Petrol BAU'!$C:$C,"Car",'Petrol BAU'!L:L,"&gt;0",'Petrol BAU'!$F:$F,"&gt;"&amp;'Cost Benefit - no escalation'!J$51,'Petrol BAU'!$F:$F,"&lt;="&amp;'Cost Benefit - no escalation'!J$52))*(1+'Cost Benefit - no escalation'!$F15)</f>
        <v>641329.34782608692</v>
      </c>
      <c r="K34" s="27"/>
      <c r="L34" s="22">
        <f t="shared" ref="L34:L48" ca="1" si="3">SUM(F34:J34)</f>
        <v>7587532.5706521738</v>
      </c>
      <c r="M34" s="30"/>
      <c r="N34" s="48"/>
      <c r="O34" s="44">
        <f ca="1">O10+(0.5*COUNTIFS('Petrol BAU'!$O:$O,$A$1,'Petrol BAU'!$D:$D,"Petrol",'Petrol BAU'!$C:$C,"Car",'Petrol BAU'!G:G,"&gt;0",'Petrol BAU'!$F:$F,"&gt;"&amp;'Cost Benefit - no escalation'!F$51,'Petrol BAU'!$F:$F,"&lt;="&amp;'Cost Benefit - no escalation'!F$52)+0.5*COUNTIFS('Petrol BAU'!$O:$O,$A$1,'Petrol BAU'!$D:$D,"Petrol",'Petrol BAU'!$C:$C,"Car",'Petrol BAU'!H:H,"&gt;0",'Petrol BAU'!$F:$F,"&gt;"&amp;'Cost Benefit - no escalation'!F$51,'Petrol BAU'!$F:$F,"&lt;="&amp;'Cost Benefit - no escalation'!F$52))</f>
        <v>56</v>
      </c>
      <c r="P34" s="44">
        <f ca="1">P10+(0.5*COUNTIFS('Petrol BAU'!$O:$O,$A$1,'Petrol BAU'!$D:$D,"Petrol",'Petrol BAU'!$C:$C,"Car",'Petrol BAU'!H:H,"&gt;0",'Petrol BAU'!$F:$F,"&gt;"&amp;'Cost Benefit - no escalation'!G$51,'Petrol BAU'!$F:$F,"&lt;="&amp;'Cost Benefit - no escalation'!G$52)+0.5*COUNTIFS('Petrol BAU'!$O:$O,$A$1,'Petrol BAU'!$D:$D,"Petrol",'Petrol BAU'!$C:$C,"Car",'Petrol BAU'!I:I,"&gt;0",'Petrol BAU'!$F:$F,"&gt;"&amp;'Cost Benefit - no escalation'!G$51,'Petrol BAU'!$F:$F,"&lt;="&amp;'Cost Benefit - no escalation'!G$52))</f>
        <v>21</v>
      </c>
      <c r="Q34" s="44">
        <f ca="1">Q10+(0.5*COUNTIFS('Petrol BAU'!$O:$O,$A$1,'Petrol BAU'!$D:$D,"Petrol",'Petrol BAU'!$C:$C,"Car",'Petrol BAU'!I:I,"&gt;0",'Petrol BAU'!$F:$F,"&gt;"&amp;'Cost Benefit - no escalation'!H$51,'Petrol BAU'!$F:$F,"&lt;="&amp;'Cost Benefit - no escalation'!H$52)+0.5*COUNTIFS('Petrol BAU'!$O:$O,$A$1,'Petrol BAU'!$D:$D,"Petrol",'Petrol BAU'!$C:$C,"Car",'Petrol BAU'!J:J,"&gt;0",'Petrol BAU'!$F:$F,"&gt;"&amp;'Cost Benefit - no escalation'!H$51,'Petrol BAU'!$F:$F,"&lt;="&amp;'Cost Benefit - no escalation'!H$52))</f>
        <v>11</v>
      </c>
      <c r="R34" s="44">
        <f ca="1">R10+(0.5*COUNTIFS('Petrol BAU'!$O:$O,$A$1,'Petrol BAU'!$D:$D,"Petrol",'Petrol BAU'!$C:$C,"Car",'Petrol BAU'!J:J,"&gt;0",'Petrol BAU'!$F:$F,"&gt;"&amp;'Cost Benefit - no escalation'!I$51,'Petrol BAU'!$F:$F,"&lt;="&amp;'Cost Benefit - no escalation'!I$52)+0.5*COUNTIFS('Petrol BAU'!$O:$O,$A$1,'Petrol BAU'!$D:$D,"Petrol",'Petrol BAU'!$C:$C,"Car",'Petrol BAU'!K:K,"&gt;0",'Petrol BAU'!$F:$F,"&gt;"&amp;'Cost Benefit - no escalation'!I$51,'Petrol BAU'!$F:$F,"&lt;="&amp;'Cost Benefit - no escalation'!I$52))</f>
        <v>15</v>
      </c>
      <c r="S34" s="44">
        <f ca="1">S10+(0.5*COUNTIFS('Petrol BAU'!$O:$O,$A$1,'Petrol BAU'!$D:$D,"Petrol",'Petrol BAU'!$C:$C,"Car",'Petrol BAU'!K:K,"&gt;0",'Petrol BAU'!$F:$F,"&gt;"&amp;'Cost Benefit - no escalation'!J$51,'Petrol BAU'!$F:$F,"&lt;="&amp;'Cost Benefit - no escalation'!J$52)+0.5*COUNTIFS('Petrol BAU'!$O:$O,$A$1,'Petrol BAU'!$D:$D,"Petrol",'Petrol BAU'!$C:$C,"Car",'Petrol BAU'!L:L,"&gt;0",'Petrol BAU'!$F:$F,"&gt;"&amp;'Cost Benefit - no escalation'!J$51,'Petrol BAU'!$F:$F,"&lt;="&amp;'Cost Benefit - no escalation'!J$52))</f>
        <v>9.5</v>
      </c>
      <c r="T34" s="28"/>
      <c r="U34" s="44">
        <f t="shared" ca="1" si="2"/>
        <v>112.5</v>
      </c>
    </row>
    <row r="35" spans="1:21" x14ac:dyDescent="0.35">
      <c r="A35" s="24" t="s">
        <v>26</v>
      </c>
      <c r="B35" s="24" t="s">
        <v>33</v>
      </c>
      <c r="C35" s="21" t="s">
        <v>271</v>
      </c>
      <c r="F35" s="23">
        <f ca="1">F11+(0.5*SUMIFS('Petrol BAU'!$F:$F,'Petrol BAU'!$O:$O,$A$1,'Petrol BAU'!$D:$D,"Petrol",'Petrol BAU'!$C:$C,"Car",'Petrol BAU'!G:G,"&gt;0",'Petrol BAU'!$F:$F,"&lt;="&amp;'Cost Benefit - no escalation'!F$51)+0.5*SUMIFS('Petrol BAU'!$F:$F,'Petrol BAU'!$O:$O,$A$1,'Petrol BAU'!$D:$D,"Petrol",'Petrol BAU'!$C:$C,"Car",'Petrol BAU'!H:H,"&gt;0",'Petrol BAU'!$F:$F,"&lt;="&amp;'Cost Benefit - no escalation'!F$51))*(1+'Cost Benefit - no escalation'!$F14)</f>
        <v>2438980</v>
      </c>
      <c r="G35" s="23">
        <f ca="1">G11+(0.5*SUMIFS('Petrol BAU'!$F:$F,'Petrol BAU'!$O:$O,$A$1,'Petrol BAU'!$D:$D,"Petrol",'Petrol BAU'!$C:$C,"Car",'Petrol BAU'!H:H,"&gt;0",'Petrol BAU'!$F:$F,"&lt;="&amp;'Cost Benefit - no escalation'!G$51)+0.5*SUMIFS('Petrol BAU'!$F:$F,'Petrol BAU'!$O:$O,$A$1,'Petrol BAU'!$D:$D,"Petrol",'Petrol BAU'!$C:$C,"Car",'Petrol BAU'!I:I,"&gt;0",'Petrol BAU'!$F:$F,"&lt;="&amp;'Cost Benefit - no escalation'!G$51))*(1+'Cost Benefit - no escalation'!$F14)</f>
        <v>1523480</v>
      </c>
      <c r="H35" s="23">
        <f ca="1">H11+(0.5*SUMIFS('Petrol BAU'!$F:$F,'Petrol BAU'!$O:$O,$A$1,'Petrol BAU'!$D:$D,"Petrol",'Petrol BAU'!$C:$C,"Car",'Petrol BAU'!I:I,"&gt;0",'Petrol BAU'!$F:$F,"&lt;="&amp;'Cost Benefit - no escalation'!H$51)+0.5*SUMIFS('Petrol BAU'!$F:$F,'Petrol BAU'!$O:$O,$A$1,'Petrol BAU'!$D:$D,"Petrol",'Petrol BAU'!$C:$C,"Car",'Petrol BAU'!J:J,"&gt;0",'Petrol BAU'!$F:$F,"&lt;="&amp;'Cost Benefit - no escalation'!H$51))*(1+'Cost Benefit - no escalation'!$F14)</f>
        <v>336200</v>
      </c>
      <c r="I35" s="23">
        <f ca="1">I11+(0.5*SUMIFS('Petrol BAU'!$F:$F,'Petrol BAU'!$O:$O,$A$1,'Petrol BAU'!$D:$D,"Petrol",'Petrol BAU'!$C:$C,"Car",'Petrol BAU'!J:J,"&gt;0",'Petrol BAU'!$F:$F,"&lt;="&amp;'Cost Benefit - no escalation'!I$51)+0.5*SUMIFS('Petrol BAU'!$F:$F,'Petrol BAU'!$O:$O,$A$1,'Petrol BAU'!$D:$D,"Petrol",'Petrol BAU'!$C:$C,"Car",'Petrol BAU'!K:K,"&gt;0",'Petrol BAU'!$F:$F,"&lt;="&amp;'Cost Benefit - no escalation'!I$51))*(1+'Cost Benefit - no escalation'!$F14)</f>
        <v>265680</v>
      </c>
      <c r="J35" s="23">
        <f ca="1">J11+(0.5*SUMIFS('Petrol BAU'!$F:$F,'Petrol BAU'!$O:$O,$A$1,'Petrol BAU'!$D:$D,"Petrol",'Petrol BAU'!$C:$C,"Car",'Petrol BAU'!K:K,"&gt;0",'Petrol BAU'!$F:$F,"&lt;="&amp;'Cost Benefit - no escalation'!J$51)+0.5*SUMIFS('Petrol BAU'!$F:$F,'Petrol BAU'!$O:$O,$A$1,'Petrol BAU'!$D:$D,"Petrol",'Petrol BAU'!$C:$C,"Car",'Petrol BAU'!L:L,"&gt;0",'Petrol BAU'!$F:$F,"&lt;="&amp;'Cost Benefit - no escalation'!J$51))*(1+'Cost Benefit - no escalation'!$F14)</f>
        <v>236160</v>
      </c>
      <c r="K35" s="27"/>
      <c r="L35" s="23">
        <f t="shared" ca="1" si="3"/>
        <v>4800500</v>
      </c>
      <c r="M35" s="30"/>
      <c r="N35" s="30"/>
      <c r="O35" s="45">
        <f ca="1">O11+(0.5*COUNTIFS('Petrol BAU'!$O:$O,$A$1,'Petrol BAU'!$D:$D,"Petrol",'Petrol BAU'!$C:$C,"Car",'Petrol BAU'!G:G,"&gt;0",'Petrol BAU'!$F:$F,"&lt;="&amp;'Cost Benefit - no escalation'!F$51)+0.5*COUNTIFS('Petrol BAU'!$O:$O,$A$1,'Petrol BAU'!$D:$D,"Petrol",'Petrol BAU'!$C:$C,"Car",'Petrol BAU'!H:H,"&gt;0",'Petrol BAU'!$F:$F,"&lt;="&amp;'Cost Benefit - no escalation'!F$51))</f>
        <v>41.5</v>
      </c>
      <c r="P35" s="45">
        <f ca="1">P11+(0.5*COUNTIFS('Petrol BAU'!$O:$O,$A$1,'Petrol BAU'!$D:$D,"Petrol",'Petrol BAU'!$C:$C,"Car",'Petrol BAU'!H:H,"&gt;0",'Petrol BAU'!$F:$F,"&lt;="&amp;'Cost Benefit - no escalation'!G$51)+0.5*COUNTIFS('Petrol BAU'!$O:$O,$A$1,'Petrol BAU'!$D:$D,"Petrol",'Petrol BAU'!$C:$C,"Car",'Petrol BAU'!I:I,"&gt;0",'Petrol BAU'!$F:$F,"&lt;="&amp;'Cost Benefit - no escalation'!G$51))</f>
        <v>26</v>
      </c>
      <c r="Q35" s="45">
        <f ca="1">Q11+(0.5*COUNTIFS('Petrol BAU'!$O:$O,$A$1,'Petrol BAU'!$D:$D,"Petrol",'Petrol BAU'!$C:$C,"Car",'Petrol BAU'!I:I,"&gt;0",'Petrol BAU'!$F:$F,"&lt;="&amp;'Cost Benefit - no escalation'!H$51)+0.5*COUNTIFS('Petrol BAU'!$O:$O,$A$1,'Petrol BAU'!$D:$D,"Petrol",'Petrol BAU'!$C:$C,"Car",'Petrol BAU'!J:J,"&gt;0",'Petrol BAU'!$F:$F,"&lt;="&amp;'Cost Benefit - no escalation'!H$51))</f>
        <v>6</v>
      </c>
      <c r="R35" s="45">
        <f ca="1">R11+(0.5*COUNTIFS('Petrol BAU'!$O:$O,$A$1,'Petrol BAU'!$D:$D,"Petrol",'Petrol BAU'!$C:$C,"Car",'Petrol BAU'!J:J,"&gt;0",'Petrol BAU'!$F:$F,"&lt;="&amp;'Cost Benefit - no escalation'!I$51)+0.5*COUNTIFS('Petrol BAU'!$O:$O,$A$1,'Petrol BAU'!$D:$D,"Petrol",'Petrol BAU'!$C:$C,"Car",'Petrol BAU'!K:K,"&gt;0",'Petrol BAU'!$F:$F,"&lt;="&amp;'Cost Benefit - no escalation'!I$51))</f>
        <v>4.5</v>
      </c>
      <c r="S35" s="45">
        <f ca="1">S11+(0.5*COUNTIFS('Petrol BAU'!$O:$O,$A$1,'Petrol BAU'!$D:$D,"Petrol",'Petrol BAU'!$C:$C,"Car",'Petrol BAU'!K:K,"&gt;0",'Petrol BAU'!$F:$F,"&lt;="&amp;'Cost Benefit - no escalation'!J$51)+0.5*COUNTIFS('Petrol BAU'!$O:$O,$A$1,'Petrol BAU'!$D:$D,"Petrol",'Petrol BAU'!$C:$C,"Car",'Petrol BAU'!L:L,"&gt;0",'Petrol BAU'!$F:$F,"&lt;="&amp;'Cost Benefit - no escalation'!J$51))</f>
        <v>4</v>
      </c>
      <c r="T35" s="28"/>
      <c r="U35" s="45">
        <f t="shared" ca="1" si="2"/>
        <v>82</v>
      </c>
    </row>
    <row r="36" spans="1:21" x14ac:dyDescent="0.35">
      <c r="A36" s="24" t="s">
        <v>37</v>
      </c>
      <c r="B36" s="24" t="s">
        <v>27</v>
      </c>
      <c r="C36" t="s">
        <v>272</v>
      </c>
      <c r="F36" s="22">
        <f>F12-+(0.5*SUMIFS('Petrol BAU'!$F:$F,'Petrol BAU'!$O:$O,$A$1,'Petrol BAU'!$D:$D,"Petrol",'Petrol BAU'!$C:$C,"Light commercial vehicle",'Petrol BAU'!G:G,"&gt;0",'Petrol BAU'!$A:$A,"ISUZU UTE")+0.5*SUMIFS('Petrol BAU'!$F:$F,'Petrol BAU'!$O:$O,$A$1,'Petrol BAU'!$D:$D,"Petrol",'Petrol BAU'!$C:$C,"Light commercial vehicle",'Petrol BAU'!H:H,"&gt;0",'Petrol BAU'!$A:$A,"ISUZU UTE"))</f>
        <v>8359637.5</v>
      </c>
      <c r="G36" s="22">
        <f>G12-+(0.5*SUMIFS('Petrol BAU'!$F:$F,'Petrol BAU'!$O:$O,$A$1,'Petrol BAU'!$D:$D,"Petrol",'Petrol BAU'!$C:$C,"Light commercial vehicle",'Petrol BAU'!H:H,"&gt;0",'Petrol BAU'!$A:$A,"ISUZU UTE")+0.5*SUMIFS('Petrol BAU'!$F:$F,'Petrol BAU'!$O:$O,$A$1,'Petrol BAU'!$D:$D,"Petrol",'Petrol BAU'!$C:$C,"Light commercial vehicle",'Petrol BAU'!I:I,"&gt;0",'Petrol BAU'!$A:$A,"ISUZU UTE"))</f>
        <v>8539275</v>
      </c>
      <c r="H36" s="22">
        <f>H12-+(0.5*SUMIFS('Petrol BAU'!$F:$F,'Petrol BAU'!$O:$O,$A$1,'Petrol BAU'!$D:$D,"Petrol",'Petrol BAU'!$C:$C,"Light commercial vehicle",'Petrol BAU'!I:I,"&gt;0",'Petrol BAU'!$A:$A,"ISUZU UTE")+0.5*SUMIFS('Petrol BAU'!$F:$F,'Petrol BAU'!$O:$O,$A$1,'Petrol BAU'!$D:$D,"Petrol",'Petrol BAU'!$C:$C,"Light commercial vehicle",'Petrol BAU'!J:J,"&gt;0",'Petrol BAU'!$A:$A,"ISUZU UTE"))</f>
        <v>4356754.4359999998</v>
      </c>
      <c r="I36" s="22">
        <f>I12-+(0.5*SUMIFS('Petrol BAU'!$F:$F,'Petrol BAU'!$O:$O,$A$1,'Petrol BAU'!$D:$D,"Petrol",'Petrol BAU'!$C:$C,"Light commercial vehicle",'Petrol BAU'!J:J,"&gt;0",'Petrol BAU'!$A:$A,"ISUZU UTE")+0.5*SUMIFS('Petrol BAU'!$F:$F,'Petrol BAU'!$O:$O,$A$1,'Petrol BAU'!$D:$D,"Petrol",'Petrol BAU'!$C:$C,"Light commercial vehicle",'Petrol BAU'!K:K,"&gt;0",'Petrol BAU'!$A:$A,"ISUZU UTE"))</f>
        <v>5251428.9359999998</v>
      </c>
      <c r="J36" s="22">
        <f>J12-+(0.5*SUMIFS('Petrol BAU'!$F:$F,'Petrol BAU'!$O:$O,$A$1,'Petrol BAU'!$D:$D,"Petrol",'Petrol BAU'!$C:$C,"Light commercial vehicle",'Petrol BAU'!K:K,"&gt;0",'Petrol BAU'!$A:$A,"ISUZU UTE")+0.5*SUMIFS('Petrol BAU'!$F:$F,'Petrol BAU'!$O:$O,$A$1,'Petrol BAU'!$D:$D,"Petrol",'Petrol BAU'!$C:$C,"Light commercial vehicle",'Petrol BAU'!L:L,"&gt;0",'Petrol BAU'!$A:$A,"ISUZU UTE"))</f>
        <v>4767573.5</v>
      </c>
      <c r="K36" s="27"/>
      <c r="L36" s="22">
        <f t="shared" si="3"/>
        <v>31274669.372000001</v>
      </c>
      <c r="M36" s="30"/>
      <c r="O36" s="44">
        <f>O12-O37</f>
        <v>63</v>
      </c>
      <c r="P36" s="44">
        <f t="shared" ref="P36:S36" si="4">P12-P37</f>
        <v>61</v>
      </c>
      <c r="Q36" s="44">
        <f t="shared" si="4"/>
        <v>32</v>
      </c>
      <c r="R36" s="44">
        <f t="shared" si="4"/>
        <v>48</v>
      </c>
      <c r="S36" s="44">
        <f t="shared" si="4"/>
        <v>47.5</v>
      </c>
      <c r="T36" s="28"/>
      <c r="U36" s="44">
        <f t="shared" si="2"/>
        <v>251.5</v>
      </c>
    </row>
    <row r="37" spans="1:21" x14ac:dyDescent="0.35">
      <c r="A37" s="24" t="s">
        <v>37</v>
      </c>
      <c r="B37" s="24" t="s">
        <v>30</v>
      </c>
      <c r="C37" t="s">
        <v>273</v>
      </c>
      <c r="F37" s="22">
        <f>F13+(0.5*SUMIFS('Petrol BAU'!$F:$F,'Petrol BAU'!$O:$O,$A$1,'Petrol BAU'!$D:$D,"Petrol",'Petrol BAU'!$C:$C,"Light commercial vehicle",'Petrol BAU'!G:G,"&gt;0",'Petrol BAU'!$A:$A,"ISUZU UTE")+0.5*SUMIFS('Petrol BAU'!$F:$F,'Petrol BAU'!$O:$O,$A$1,'Petrol BAU'!$D:$D,"Petrol",'Petrol BAU'!$C:$C,"Light commercial vehicle",'Petrol BAU'!H:H,"&gt;0",'Petrol BAU'!$A:$A,"ISUZU UTE"))*(1+'Cost Benefit - no escalation'!$F73)</f>
        <v>2121750</v>
      </c>
      <c r="G37" s="22">
        <f>G13+(0.5*SUMIFS('Petrol BAU'!$F:$F,'Petrol BAU'!$O:$O,$A$1,'Petrol BAU'!$D:$D,"Petrol",'Petrol BAU'!$C:$C,"Light commercial vehicle",'Petrol BAU'!H:H,"&gt;0",'Petrol BAU'!$A:$A,"ISUZU UTE")+0.5*SUMIFS('Petrol BAU'!$F:$F,'Petrol BAU'!$O:$O,$A$1,'Petrol BAU'!$D:$D,"Petrol",'Petrol BAU'!$C:$C,"Light commercial vehicle",'Petrol BAU'!I:I,"&gt;0",'Petrol BAU'!$A:$A,"ISUZU UTE"))*(1+'Cost Benefit - no escalation'!$F73)</f>
        <v>1811249.9999999998</v>
      </c>
      <c r="H37" s="22">
        <f>H13+(0.5*SUMIFS('Petrol BAU'!$F:$F,'Petrol BAU'!$O:$O,$A$1,'Petrol BAU'!$D:$D,"Petrol",'Petrol BAU'!$C:$C,"Light commercial vehicle",'Petrol BAU'!I:I,"&gt;0",'Petrol BAU'!$A:$A,"ISUZU UTE")+0.5*SUMIFS('Petrol BAU'!$F:$F,'Petrol BAU'!$O:$O,$A$1,'Petrol BAU'!$D:$D,"Petrol",'Petrol BAU'!$C:$C,"Light commercial vehicle",'Petrol BAU'!J:J,"&gt;0",'Petrol BAU'!$A:$A,"ISUZU UTE"))*(1+'Cost Benefit - no escalation'!$F73)</f>
        <v>226466.62499999997</v>
      </c>
      <c r="I37" s="22">
        <f>I13+(0.5*SUMIFS('Petrol BAU'!$F:$F,'Petrol BAU'!$O:$O,$A$1,'Petrol BAU'!$D:$D,"Petrol",'Petrol BAU'!$C:$C,"Light commercial vehicle",'Petrol BAU'!J:J,"&gt;0",'Petrol BAU'!$A:$A,"ISUZU UTE")+0.5*SUMIFS('Petrol BAU'!$F:$F,'Petrol BAU'!$O:$O,$A$1,'Petrol BAU'!$D:$D,"Petrol",'Petrol BAU'!$C:$C,"Light commercial vehicle",'Petrol BAU'!K:K,"&gt;0",'Petrol BAU'!$A:$A,"ISUZU UTE"))*(1+'Cost Benefit - no escalation'!$F73)</f>
        <v>304091.625</v>
      </c>
      <c r="J37" s="22">
        <f>J13+(0.5*SUMIFS('Petrol BAU'!$F:$F,'Petrol BAU'!$O:$O,$A$1,'Petrol BAU'!$D:$D,"Petrol",'Petrol BAU'!$C:$C,"Light commercial vehicle",'Petrol BAU'!K:K,"&gt;0",'Petrol BAU'!$A:$A,"ISUZU UTE")+0.5*SUMIFS('Petrol BAU'!$F:$F,'Petrol BAU'!$O:$O,$A$1,'Petrol BAU'!$D:$D,"Petrol",'Petrol BAU'!$C:$C,"Light commercial vehicle",'Petrol BAU'!L:L,"&gt;0",'Petrol BAU'!$A:$A,"ISUZU UTE"))*(1+'Cost Benefit - no escalation'!$F73)</f>
        <v>905624.99999999988</v>
      </c>
      <c r="K37" s="27"/>
      <c r="L37" s="22">
        <f t="shared" si="3"/>
        <v>5369183.25</v>
      </c>
      <c r="O37" s="44">
        <f>'Cost Benefit - no escalation'!F86</f>
        <v>20.5</v>
      </c>
      <c r="P37" s="44">
        <f>'Cost Benefit - no escalation'!G86</f>
        <v>17.5</v>
      </c>
      <c r="Q37" s="44">
        <f>'Cost Benefit - no escalation'!H86</f>
        <v>2</v>
      </c>
      <c r="R37" s="44">
        <f>'Cost Benefit - no escalation'!I86</f>
        <v>2.5</v>
      </c>
      <c r="S37" s="44">
        <f>'Cost Benefit - no escalation'!J86</f>
        <v>8.5</v>
      </c>
      <c r="T37" s="28"/>
      <c r="U37" s="44">
        <f t="shared" si="2"/>
        <v>51</v>
      </c>
    </row>
    <row r="38" spans="1:21" x14ac:dyDescent="0.35">
      <c r="A38" s="24" t="s">
        <v>37</v>
      </c>
      <c r="B38" s="24" t="s">
        <v>33</v>
      </c>
      <c r="C38" s="21" t="s">
        <v>274</v>
      </c>
      <c r="F38" s="23">
        <f>F14</f>
        <v>0</v>
      </c>
      <c r="G38" s="23">
        <f>G14</f>
        <v>0</v>
      </c>
      <c r="H38" s="23">
        <f>H14</f>
        <v>0</v>
      </c>
      <c r="I38" s="23">
        <f>I14</f>
        <v>0</v>
      </c>
      <c r="J38" s="23">
        <f>J14</f>
        <v>0</v>
      </c>
      <c r="K38" s="27"/>
      <c r="L38" s="23">
        <f t="shared" si="3"/>
        <v>0</v>
      </c>
      <c r="O38" s="45">
        <f>O14</f>
        <v>0</v>
      </c>
      <c r="P38" s="45">
        <f>P14</f>
        <v>0</v>
      </c>
      <c r="Q38" s="45">
        <f>Q14</f>
        <v>0</v>
      </c>
      <c r="R38" s="45">
        <f>R14</f>
        <v>0</v>
      </c>
      <c r="S38" s="45">
        <f>S14</f>
        <v>0</v>
      </c>
      <c r="T38" s="28"/>
      <c r="U38" s="45">
        <f t="shared" si="2"/>
        <v>0</v>
      </c>
    </row>
    <row r="39" spans="1:21" x14ac:dyDescent="0.35">
      <c r="A39" s="24" t="s">
        <v>63</v>
      </c>
      <c r="B39" s="24" t="s">
        <v>27</v>
      </c>
      <c r="C39" t="s">
        <v>275</v>
      </c>
      <c r="F39" s="22">
        <f>F15</f>
        <v>4333365.8299153261</v>
      </c>
      <c r="G39" s="22">
        <f>G15</f>
        <v>1445865.8299153266</v>
      </c>
      <c r="H39" s="22">
        <f>H15</f>
        <v>262500</v>
      </c>
      <c r="I39" s="22">
        <f>I15</f>
        <v>262500</v>
      </c>
      <c r="J39" s="22">
        <f>J15</f>
        <v>1312500</v>
      </c>
      <c r="K39" s="27"/>
      <c r="L39" s="22">
        <f t="shared" si="3"/>
        <v>7616731.6598306522</v>
      </c>
      <c r="O39" s="44">
        <f>O15</f>
        <v>8.5</v>
      </c>
      <c r="P39" s="44">
        <f>P15</f>
        <v>3</v>
      </c>
      <c r="Q39" s="44">
        <f>Q15</f>
        <v>0.5</v>
      </c>
      <c r="R39" s="44">
        <f>R15</f>
        <v>0.5</v>
      </c>
      <c r="S39" s="44">
        <f>S15</f>
        <v>2.5</v>
      </c>
      <c r="T39" s="28"/>
      <c r="U39" s="44">
        <f t="shared" si="2"/>
        <v>15</v>
      </c>
    </row>
    <row r="40" spans="1:21" x14ac:dyDescent="0.35">
      <c r="A40" s="24" t="s">
        <v>63</v>
      </c>
      <c r="B40" s="24" t="s">
        <v>30</v>
      </c>
      <c r="C40" t="s">
        <v>276</v>
      </c>
      <c r="F40" s="22">
        <f>F16</f>
        <v>0</v>
      </c>
      <c r="G40" s="22">
        <f>G16</f>
        <v>0</v>
      </c>
      <c r="H40" s="22">
        <f>H16</f>
        <v>0</v>
      </c>
      <c r="I40" s="22">
        <f>I16</f>
        <v>0</v>
      </c>
      <c r="J40" s="22">
        <f>J16</f>
        <v>0</v>
      </c>
      <c r="K40" s="27"/>
      <c r="L40" s="22">
        <f t="shared" si="3"/>
        <v>0</v>
      </c>
      <c r="O40" s="44">
        <f>O16</f>
        <v>0</v>
      </c>
      <c r="P40" s="44">
        <f>P16</f>
        <v>0</v>
      </c>
      <c r="Q40" s="44">
        <f>Q16</f>
        <v>0</v>
      </c>
      <c r="R40" s="44">
        <f>R16</f>
        <v>0</v>
      </c>
      <c r="S40" s="44">
        <f>S16</f>
        <v>0</v>
      </c>
      <c r="T40" s="28"/>
      <c r="U40" s="44">
        <f t="shared" si="2"/>
        <v>0</v>
      </c>
    </row>
    <row r="41" spans="1:21" x14ac:dyDescent="0.35">
      <c r="A41" s="24" t="s">
        <v>63</v>
      </c>
      <c r="B41" s="24" t="s">
        <v>33</v>
      </c>
      <c r="C41" s="21" t="s">
        <v>277</v>
      </c>
      <c r="F41" s="23">
        <f>F17</f>
        <v>0</v>
      </c>
      <c r="G41" s="23">
        <f>G17</f>
        <v>0</v>
      </c>
      <c r="H41" s="23">
        <f>H17</f>
        <v>0</v>
      </c>
      <c r="I41" s="23">
        <f>I17</f>
        <v>0</v>
      </c>
      <c r="J41" s="23">
        <f>J17</f>
        <v>0</v>
      </c>
      <c r="K41" s="27"/>
      <c r="L41" s="23">
        <f t="shared" si="3"/>
        <v>0</v>
      </c>
      <c r="O41" s="45">
        <f>O17</f>
        <v>0</v>
      </c>
      <c r="P41" s="45">
        <f>P17</f>
        <v>0</v>
      </c>
      <c r="Q41" s="45">
        <f>Q17</f>
        <v>0</v>
      </c>
      <c r="R41" s="45">
        <f>R17</f>
        <v>0</v>
      </c>
      <c r="S41" s="45">
        <f>S17</f>
        <v>0</v>
      </c>
      <c r="T41" s="28"/>
      <c r="U41" s="45">
        <f t="shared" si="2"/>
        <v>0</v>
      </c>
    </row>
    <row r="42" spans="1:21" x14ac:dyDescent="0.35">
      <c r="A42" s="24" t="s">
        <v>99</v>
      </c>
      <c r="B42" s="24" t="s">
        <v>27</v>
      </c>
      <c r="C42" t="s">
        <v>278</v>
      </c>
      <c r="F42" s="22">
        <f>F18</f>
        <v>3697892.2792965593</v>
      </c>
      <c r="G42" s="22">
        <f>G18</f>
        <v>1766143.3610839332</v>
      </c>
      <c r="H42" s="22">
        <f>H18</f>
        <v>573971.0817873741</v>
      </c>
      <c r="I42" s="22">
        <f>I18</f>
        <v>486225.50618466386</v>
      </c>
      <c r="J42" s="22">
        <f>J18</f>
        <v>577935.50618466386</v>
      </c>
      <c r="K42" s="27"/>
      <c r="L42" s="22">
        <f t="shared" si="3"/>
        <v>7102167.7345371936</v>
      </c>
      <c r="O42" s="44">
        <f>O18</f>
        <v>13.5</v>
      </c>
      <c r="P42" s="44">
        <f>P18</f>
        <v>8</v>
      </c>
      <c r="Q42" s="44">
        <f>Q18</f>
        <v>3</v>
      </c>
      <c r="R42" s="44">
        <f>R18</f>
        <v>2.5</v>
      </c>
      <c r="S42" s="44">
        <f>S18</f>
        <v>2.5</v>
      </c>
      <c r="T42" s="28"/>
      <c r="U42" s="44">
        <f t="shared" si="2"/>
        <v>29.5</v>
      </c>
    </row>
    <row r="43" spans="1:21" x14ac:dyDescent="0.35">
      <c r="A43" s="24" t="s">
        <v>99</v>
      </c>
      <c r="B43" s="24" t="s">
        <v>30</v>
      </c>
      <c r="C43" t="s">
        <v>279</v>
      </c>
      <c r="F43" s="22">
        <f>F19</f>
        <v>0</v>
      </c>
      <c r="G43" s="22">
        <f>G19</f>
        <v>0</v>
      </c>
      <c r="H43" s="22">
        <f>H19</f>
        <v>0</v>
      </c>
      <c r="I43" s="22">
        <f>I19</f>
        <v>0</v>
      </c>
      <c r="J43" s="22">
        <f>J19</f>
        <v>0</v>
      </c>
      <c r="K43" s="27"/>
      <c r="L43" s="22">
        <f t="shared" si="3"/>
        <v>0</v>
      </c>
      <c r="O43" s="44">
        <f>O19</f>
        <v>0</v>
      </c>
      <c r="P43" s="44">
        <f>P19</f>
        <v>0</v>
      </c>
      <c r="Q43" s="44">
        <f>Q19</f>
        <v>0</v>
      </c>
      <c r="R43" s="44">
        <f>R19</f>
        <v>0</v>
      </c>
      <c r="S43" s="44">
        <f>S19</f>
        <v>0</v>
      </c>
      <c r="T43" s="28"/>
      <c r="U43" s="44">
        <f t="shared" si="2"/>
        <v>0</v>
      </c>
    </row>
    <row r="44" spans="1:21" x14ac:dyDescent="0.35">
      <c r="A44" s="24" t="s">
        <v>99</v>
      </c>
      <c r="B44" s="24" t="s">
        <v>33</v>
      </c>
      <c r="C44" s="21" t="s">
        <v>280</v>
      </c>
      <c r="F44" s="23">
        <f>F20</f>
        <v>0</v>
      </c>
      <c r="G44" s="23">
        <f>G20</f>
        <v>0</v>
      </c>
      <c r="H44" s="23">
        <f>H20</f>
        <v>0</v>
      </c>
      <c r="I44" s="23">
        <f>I20</f>
        <v>0</v>
      </c>
      <c r="J44" s="23">
        <f>J20</f>
        <v>0</v>
      </c>
      <c r="K44" s="27"/>
      <c r="L44" s="23">
        <f t="shared" si="3"/>
        <v>0</v>
      </c>
      <c r="O44" s="45">
        <f>O20</f>
        <v>0</v>
      </c>
      <c r="P44" s="45">
        <f>P20</f>
        <v>0</v>
      </c>
      <c r="Q44" s="45">
        <f>Q20</f>
        <v>0</v>
      </c>
      <c r="R44" s="45">
        <f>R20</f>
        <v>0</v>
      </c>
      <c r="S44" s="45">
        <f>S20</f>
        <v>0</v>
      </c>
      <c r="T44" s="28"/>
      <c r="U44" s="45">
        <f t="shared" si="2"/>
        <v>0</v>
      </c>
    </row>
    <row r="45" spans="1:21" x14ac:dyDescent="0.35">
      <c r="A45" s="24" t="s">
        <v>59</v>
      </c>
      <c r="B45" s="24" t="s">
        <v>27</v>
      </c>
      <c r="C45" t="s">
        <v>281</v>
      </c>
      <c r="F45" s="22">
        <f>F21</f>
        <v>4078927.6598306531</v>
      </c>
      <c r="G45" s="22">
        <f>G21</f>
        <v>4329652.6598306531</v>
      </c>
      <c r="H45" s="22">
        <f>H21</f>
        <v>4748725</v>
      </c>
      <c r="I45" s="22">
        <f>I21</f>
        <v>4513565.5</v>
      </c>
      <c r="J45" s="22">
        <f>J21</f>
        <v>6914565.5</v>
      </c>
      <c r="K45" s="27"/>
      <c r="L45" s="22">
        <f t="shared" si="3"/>
        <v>24585436.319661304</v>
      </c>
      <c r="O45" s="44">
        <f>O21</f>
        <v>17</v>
      </c>
      <c r="P45" s="44">
        <f>P21</f>
        <v>17</v>
      </c>
      <c r="Q45" s="44">
        <f>Q21</f>
        <v>14.5</v>
      </c>
      <c r="R45" s="44">
        <f>R21</f>
        <v>13</v>
      </c>
      <c r="S45" s="44">
        <f>S21</f>
        <v>22.5</v>
      </c>
      <c r="T45" s="28"/>
      <c r="U45" s="44">
        <f t="shared" si="2"/>
        <v>84</v>
      </c>
    </row>
    <row r="46" spans="1:21" x14ac:dyDescent="0.35">
      <c r="A46" s="24" t="s">
        <v>59</v>
      </c>
      <c r="B46" s="24" t="s">
        <v>30</v>
      </c>
      <c r="C46" t="s">
        <v>282</v>
      </c>
      <c r="F46" s="22">
        <f>F22</f>
        <v>0</v>
      </c>
      <c r="G46" s="22">
        <f>G22</f>
        <v>0</v>
      </c>
      <c r="H46" s="22">
        <f>H22</f>
        <v>0</v>
      </c>
      <c r="I46" s="22">
        <f>I22</f>
        <v>0</v>
      </c>
      <c r="J46" s="22">
        <f>J22</f>
        <v>0</v>
      </c>
      <c r="K46" s="27"/>
      <c r="L46" s="22">
        <f t="shared" si="3"/>
        <v>0</v>
      </c>
      <c r="O46" s="44">
        <f>O22</f>
        <v>0</v>
      </c>
      <c r="P46" s="44">
        <f>P22</f>
        <v>0</v>
      </c>
      <c r="Q46" s="44">
        <f>Q22</f>
        <v>0</v>
      </c>
      <c r="R46" s="44">
        <f>R22</f>
        <v>0</v>
      </c>
      <c r="S46" s="44">
        <f>S22</f>
        <v>0</v>
      </c>
      <c r="T46" s="28"/>
      <c r="U46" s="44">
        <f t="shared" si="2"/>
        <v>0</v>
      </c>
    </row>
    <row r="47" spans="1:21" x14ac:dyDescent="0.35">
      <c r="A47" s="24" t="s">
        <v>59</v>
      </c>
      <c r="B47" s="24" t="s">
        <v>33</v>
      </c>
      <c r="C47" t="s">
        <v>283</v>
      </c>
      <c r="F47" s="22">
        <f>F23</f>
        <v>0</v>
      </c>
      <c r="G47" s="22">
        <f>G23</f>
        <v>0</v>
      </c>
      <c r="H47" s="22">
        <f>H23</f>
        <v>0</v>
      </c>
      <c r="I47" s="22">
        <f>I23</f>
        <v>0</v>
      </c>
      <c r="J47" s="22">
        <f>J23</f>
        <v>0</v>
      </c>
      <c r="K47" s="27"/>
      <c r="L47" s="22">
        <f t="shared" si="3"/>
        <v>0</v>
      </c>
      <c r="O47" s="44">
        <f>O23</f>
        <v>0</v>
      </c>
      <c r="P47" s="44">
        <f>P23</f>
        <v>0</v>
      </c>
      <c r="Q47" s="44">
        <f>Q23</f>
        <v>0</v>
      </c>
      <c r="R47" s="44">
        <f>R23</f>
        <v>0</v>
      </c>
      <c r="S47" s="44">
        <f>S23</f>
        <v>0</v>
      </c>
      <c r="T47" s="28"/>
      <c r="U47" s="44">
        <f t="shared" si="2"/>
        <v>0</v>
      </c>
    </row>
    <row r="48" spans="1:21" x14ac:dyDescent="0.35">
      <c r="A48" s="24" t="s">
        <v>59</v>
      </c>
      <c r="B48" s="24" t="s">
        <v>67</v>
      </c>
      <c r="C48" s="21" t="s">
        <v>284</v>
      </c>
      <c r="F48" s="23">
        <f>F24</f>
        <v>7133643</v>
      </c>
      <c r="G48" s="23">
        <f>G24</f>
        <v>2449000</v>
      </c>
      <c r="H48" s="23">
        <f>H24</f>
        <v>1442750</v>
      </c>
      <c r="I48" s="23">
        <f>I24</f>
        <v>2029750</v>
      </c>
      <c r="J48" s="23">
        <f>J24</f>
        <v>1903900</v>
      </c>
      <c r="K48" s="27"/>
      <c r="L48" s="23">
        <f t="shared" si="3"/>
        <v>14959043</v>
      </c>
      <c r="O48" s="45">
        <f>O24</f>
        <v>26</v>
      </c>
      <c r="P48" s="45">
        <f>P24</f>
        <v>12.5</v>
      </c>
      <c r="Q48" s="45">
        <f>Q24</f>
        <v>27</v>
      </c>
      <c r="R48" s="45">
        <f>R24</f>
        <v>41</v>
      </c>
      <c r="S48" s="45">
        <f>S24</f>
        <v>47.5</v>
      </c>
      <c r="T48" s="28"/>
      <c r="U48" s="45">
        <f t="shared" si="2"/>
        <v>154</v>
      </c>
    </row>
    <row r="49" spans="6:21" x14ac:dyDescent="0.35">
      <c r="F49" s="3">
        <f ca="1">SUM(F33:F48)</f>
        <v>36171379.644042537</v>
      </c>
      <c r="G49" s="3">
        <f t="shared" ref="G49:J49" ca="1" si="5">SUM(G33:G48)</f>
        <v>23461661.60082991</v>
      </c>
      <c r="H49" s="3">
        <f t="shared" ca="1" si="5"/>
        <v>12955805.017787375</v>
      </c>
      <c r="I49" s="3">
        <f t="shared" ca="1" si="5"/>
        <v>14264753.79001075</v>
      </c>
      <c r="J49" s="3">
        <f t="shared" ca="1" si="5"/>
        <v>17259588.854010753</v>
      </c>
      <c r="L49" s="3">
        <f ca="1">SUM(L33:L48)</f>
        <v>104113188.90668133</v>
      </c>
      <c r="M49" s="2"/>
      <c r="O49" s="46">
        <f ca="1">SUM(O33:O48)</f>
        <v>248.5</v>
      </c>
      <c r="P49" s="46">
        <f ca="1">SUM(P33:P48)</f>
        <v>167</v>
      </c>
      <c r="Q49" s="46">
        <f ca="1">SUM(Q33:Q48)</f>
        <v>97.5</v>
      </c>
      <c r="R49" s="46">
        <f ca="1">SUM(R33:R48)</f>
        <v>127.5</v>
      </c>
      <c r="S49" s="46">
        <f ca="1">SUM(S33:S48)</f>
        <v>144.5</v>
      </c>
      <c r="U49" s="46">
        <f ca="1">SUM(U33:U48)</f>
        <v>785</v>
      </c>
    </row>
    <row r="50" spans="6:21" x14ac:dyDescent="0.35">
      <c r="F50" s="2"/>
    </row>
  </sheetData>
  <mergeCells count="2">
    <mergeCell ref="F4:L4"/>
    <mergeCell ref="O4:U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4F1C-5E40-4B47-9CCF-A5145A54A8B6}">
  <sheetPr codeName="Sheet8">
    <tabColor theme="8" tint="0.79998168889431442"/>
  </sheetPr>
  <dimension ref="A1:V95"/>
  <sheetViews>
    <sheetView showGridLines="0" zoomScaleNormal="100" workbookViewId="0">
      <selection activeCell="A3" sqref="A3"/>
    </sheetView>
  </sheetViews>
  <sheetFormatPr defaultRowHeight="14.5" x14ac:dyDescent="0.35"/>
  <cols>
    <col min="3" max="3" width="18.6328125" customWidth="1"/>
    <col min="4" max="4" width="18.54296875" bestFit="1" customWidth="1"/>
    <col min="6" max="6" width="14" customWidth="1"/>
    <col min="7" max="7" width="14.81640625" bestFit="1" customWidth="1"/>
    <col min="8" max="9" width="12.81640625" bestFit="1" customWidth="1"/>
    <col min="10" max="10" width="14.1796875" customWidth="1"/>
    <col min="11" max="11" width="7.81640625" bestFit="1" customWidth="1"/>
    <col min="12" max="12" width="14.1796875" bestFit="1" customWidth="1"/>
    <col min="13" max="13" width="5.7265625" bestFit="1" customWidth="1"/>
    <col min="14" max="14" width="13.453125" bestFit="1" customWidth="1"/>
    <col min="15" max="19" width="12.81640625" bestFit="1" customWidth="1"/>
    <col min="20" max="20" width="11.453125" bestFit="1" customWidth="1"/>
    <col min="21" max="22" width="11.26953125" bestFit="1" customWidth="1"/>
  </cols>
  <sheetData>
    <row r="1" spans="1:15" ht="28.5" x14ac:dyDescent="0.65">
      <c r="A1" s="103" t="str">
        <f>business</f>
        <v>Powercor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21" x14ac:dyDescent="0.5">
      <c r="A2" s="102" t="str">
        <f>model</f>
        <v>Fleet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35">
      <c r="A3" t="s">
        <v>378</v>
      </c>
    </row>
    <row r="5" spans="1:15" s="13" customFormat="1" x14ac:dyDescent="0.35">
      <c r="A5" s="14" t="s">
        <v>351</v>
      </c>
    </row>
    <row r="9" spans="1:15" x14ac:dyDescent="0.35">
      <c r="F9" s="30"/>
      <c r="G9" s="30"/>
      <c r="H9" s="30"/>
      <c r="I9" s="30"/>
      <c r="J9" s="30"/>
    </row>
    <row r="10" spans="1:15" x14ac:dyDescent="0.35">
      <c r="C10" t="s">
        <v>354</v>
      </c>
      <c r="F10" s="17">
        <v>7</v>
      </c>
    </row>
    <row r="11" spans="1:15" x14ac:dyDescent="0.35">
      <c r="C11" t="s">
        <v>349</v>
      </c>
      <c r="F11" s="72">
        <v>200000</v>
      </c>
    </row>
    <row r="12" spans="1:15" x14ac:dyDescent="0.35">
      <c r="C12" t="s">
        <v>315</v>
      </c>
      <c r="F12" s="20">
        <f>F11/F10</f>
        <v>28571.428571428572</v>
      </c>
    </row>
    <row r="14" spans="1:15" x14ac:dyDescent="0.35">
      <c r="C14" t="s">
        <v>285</v>
      </c>
      <c r="F14" s="73">
        <v>0.44</v>
      </c>
    </row>
    <row r="15" spans="1:15" x14ac:dyDescent="0.35">
      <c r="C15" t="s">
        <v>286</v>
      </c>
      <c r="F15" s="73">
        <v>0.15</v>
      </c>
    </row>
    <row r="17" spans="2:19" x14ac:dyDescent="0.35">
      <c r="D17" s="12"/>
    </row>
    <row r="18" spans="2:19" ht="43.5" x14ac:dyDescent="0.35">
      <c r="F18" s="77" t="s">
        <v>331</v>
      </c>
      <c r="G18" s="77" t="s">
        <v>332</v>
      </c>
    </row>
    <row r="19" spans="2:19" x14ac:dyDescent="0.35">
      <c r="C19" t="s">
        <v>27</v>
      </c>
      <c r="F19" s="18">
        <v>250.74551724137928</v>
      </c>
      <c r="G19" s="19">
        <f>F19*esc_23_26</f>
        <v>289.77954528811534</v>
      </c>
    </row>
    <row r="20" spans="2:19" x14ac:dyDescent="0.35">
      <c r="B20" s="12"/>
      <c r="C20" t="s">
        <v>30</v>
      </c>
      <c r="F20" s="18">
        <v>217.92148148148149</v>
      </c>
      <c r="G20" s="19">
        <f>F20*esc_23_26</f>
        <v>251.84572991359127</v>
      </c>
    </row>
    <row r="21" spans="2:19" x14ac:dyDescent="0.35">
      <c r="C21" t="s">
        <v>33</v>
      </c>
      <c r="F21" s="18">
        <v>193.56599999999997</v>
      </c>
      <c r="G21" s="19">
        <f>F21*esc_23_26</f>
        <v>223.69878464962974</v>
      </c>
    </row>
    <row r="24" spans="2:19" x14ac:dyDescent="0.35">
      <c r="C24" s="6" t="s">
        <v>330</v>
      </c>
      <c r="F24" s="76"/>
      <c r="G24" s="76"/>
      <c r="H24" s="76"/>
      <c r="I24" s="76"/>
      <c r="J24" s="76"/>
    </row>
    <row r="25" spans="2:19" ht="43.5" x14ac:dyDescent="0.35">
      <c r="C25" s="6" t="s">
        <v>316</v>
      </c>
      <c r="D25" s="6" t="s">
        <v>317</v>
      </c>
      <c r="E25" s="6"/>
      <c r="F25" s="77" t="s">
        <v>333</v>
      </c>
      <c r="G25" s="78"/>
      <c r="H25" s="77" t="s">
        <v>334</v>
      </c>
      <c r="I25" s="78"/>
      <c r="J25" s="77" t="s">
        <v>350</v>
      </c>
    </row>
    <row r="26" spans="2:19" x14ac:dyDescent="0.35">
      <c r="C26" t="s">
        <v>27</v>
      </c>
      <c r="D26" t="s">
        <v>33</v>
      </c>
      <c r="F26" s="19">
        <f t="shared" ref="F26:F27" si="0">VLOOKUP(C26,$C$19:$G$21,5,0)-VLOOKUP(D26,$C$19:$G$21,5,0)</f>
        <v>66.0807606384856</v>
      </c>
      <c r="H26" s="19">
        <f>F26*'Cost Benefit - no escalation'!$F$12/1000</f>
        <v>1888.0217325281601</v>
      </c>
      <c r="J26" s="19">
        <f>H26*$F$10</f>
        <v>13216.152127697122</v>
      </c>
    </row>
    <row r="27" spans="2:19" x14ac:dyDescent="0.35">
      <c r="C27" t="s">
        <v>27</v>
      </c>
      <c r="D27" t="s">
        <v>30</v>
      </c>
      <c r="F27" s="19">
        <f t="shared" si="0"/>
        <v>37.933815374524073</v>
      </c>
      <c r="H27" s="19">
        <f>F27*'Cost Benefit - no escalation'!$F$12/1000</f>
        <v>1083.8232964149734</v>
      </c>
      <c r="J27" s="19">
        <f>H27*$F$10</f>
        <v>7586.763074904813</v>
      </c>
    </row>
    <row r="32" spans="2:19" x14ac:dyDescent="0.35">
      <c r="F32" s="14" t="s">
        <v>2</v>
      </c>
      <c r="G32" s="14" t="s">
        <v>3</v>
      </c>
      <c r="H32" s="14" t="s">
        <v>4</v>
      </c>
      <c r="I32" s="14" t="s">
        <v>5</v>
      </c>
      <c r="J32" s="14" t="s">
        <v>6</v>
      </c>
      <c r="K32" s="14" t="s">
        <v>318</v>
      </c>
      <c r="L32" s="14" t="s">
        <v>319</v>
      </c>
      <c r="M32" s="14" t="s">
        <v>320</v>
      </c>
      <c r="N32" s="14" t="s">
        <v>321</v>
      </c>
      <c r="O32" s="14" t="s">
        <v>322</v>
      </c>
      <c r="P32" s="14" t="s">
        <v>323</v>
      </c>
      <c r="Q32" s="14" t="s">
        <v>324</v>
      </c>
      <c r="R32" s="14" t="s">
        <v>325</v>
      </c>
      <c r="S32" s="14" t="s">
        <v>326</v>
      </c>
    </row>
    <row r="33" spans="3:19" x14ac:dyDescent="0.35">
      <c r="C33" t="s">
        <v>327</v>
      </c>
      <c r="F33" s="17">
        <v>84</v>
      </c>
      <c r="G33" s="17">
        <v>89</v>
      </c>
      <c r="H33" s="17">
        <v>95</v>
      </c>
      <c r="I33" s="17">
        <v>105</v>
      </c>
      <c r="J33" s="17">
        <v>114</v>
      </c>
      <c r="K33" s="17">
        <v>124</v>
      </c>
      <c r="L33" s="17">
        <v>135</v>
      </c>
      <c r="M33" s="17">
        <v>146</v>
      </c>
      <c r="N33" s="17">
        <v>157</v>
      </c>
      <c r="O33" s="17">
        <v>169</v>
      </c>
      <c r="P33" s="17">
        <v>181</v>
      </c>
      <c r="Q33" s="17">
        <v>194</v>
      </c>
      <c r="R33" s="17">
        <v>207</v>
      </c>
      <c r="S33" s="17">
        <v>221</v>
      </c>
    </row>
    <row r="34" spans="3:19" x14ac:dyDescent="0.35">
      <c r="C34" t="s">
        <v>328</v>
      </c>
      <c r="F34" s="4">
        <f>F33*esc_23_26</f>
        <v>97.076438582028359</v>
      </c>
      <c r="G34" s="4">
        <f t="shared" ref="G34:S34" si="1">G33*esc_23_26</f>
        <v>102.8547980214348</v>
      </c>
      <c r="H34" s="4">
        <f t="shared" si="1"/>
        <v>109.78882934872254</v>
      </c>
      <c r="I34" s="4">
        <f t="shared" si="1"/>
        <v>121.34554822753545</v>
      </c>
      <c r="J34" s="4">
        <f t="shared" si="1"/>
        <v>131.74659521846706</v>
      </c>
      <c r="K34" s="4">
        <f t="shared" si="1"/>
        <v>143.30331409727995</v>
      </c>
      <c r="L34" s="4">
        <f t="shared" si="1"/>
        <v>156.01570486397415</v>
      </c>
      <c r="M34" s="4">
        <f t="shared" si="1"/>
        <v>168.72809563066832</v>
      </c>
      <c r="N34" s="4">
        <f t="shared" si="1"/>
        <v>181.44048639736252</v>
      </c>
      <c r="O34" s="4">
        <f t="shared" si="1"/>
        <v>195.308549051938</v>
      </c>
      <c r="P34" s="4">
        <f t="shared" si="1"/>
        <v>209.17661170651348</v>
      </c>
      <c r="Q34" s="4">
        <f t="shared" si="1"/>
        <v>224.20034624897025</v>
      </c>
      <c r="R34" s="4">
        <f t="shared" si="1"/>
        <v>239.22408079142701</v>
      </c>
      <c r="S34" s="4">
        <f t="shared" si="1"/>
        <v>255.40348722176509</v>
      </c>
    </row>
    <row r="36" spans="3:19" ht="58" x14ac:dyDescent="0.35">
      <c r="C36" s="6" t="s">
        <v>316</v>
      </c>
      <c r="D36" s="6" t="s">
        <v>317</v>
      </c>
      <c r="E36" s="6"/>
      <c r="F36" s="77" t="s">
        <v>352</v>
      </c>
      <c r="G36" s="79"/>
      <c r="H36" s="77" t="s">
        <v>329</v>
      </c>
    </row>
    <row r="37" spans="3:19" x14ac:dyDescent="0.35">
      <c r="C37" t="s">
        <v>27</v>
      </c>
      <c r="D37" t="s">
        <v>30</v>
      </c>
      <c r="F37" s="74">
        <v>0.2552730529611027</v>
      </c>
      <c r="G37" s="30"/>
      <c r="H37" s="30">
        <f>F37*'Cost Benefit - no escalation'!$F$12/1000</f>
        <v>7.2935157988886488</v>
      </c>
    </row>
    <row r="38" spans="3:19" x14ac:dyDescent="0.35">
      <c r="C38" t="s">
        <v>27</v>
      </c>
      <c r="D38" t="s">
        <v>33</v>
      </c>
      <c r="F38" s="74">
        <v>0.30569416775964831</v>
      </c>
      <c r="G38" s="30"/>
      <c r="H38" s="30">
        <f>F38*'Cost Benefit - no escalation'!$F$12/1000</f>
        <v>8.7341190788470939</v>
      </c>
    </row>
    <row r="41" spans="3:19" x14ac:dyDescent="0.35">
      <c r="F41" s="14" t="s">
        <v>2</v>
      </c>
      <c r="G41" s="14" t="s">
        <v>3</v>
      </c>
      <c r="H41" s="14" t="s">
        <v>4</v>
      </c>
      <c r="I41" s="14" t="s">
        <v>5</v>
      </c>
      <c r="J41" s="14" t="s">
        <v>6</v>
      </c>
    </row>
    <row r="42" spans="3:19" x14ac:dyDescent="0.35">
      <c r="C42" t="s">
        <v>288</v>
      </c>
      <c r="F42" s="30">
        <f ca="1">'Cost Benefit - no escalation'!$H$38*SUMPRODUCT(OFFSET('Cost Benefit - no escalation'!G$34,0,0,1,'Cost Benefit - no escalation'!$F$10))</f>
        <v>8155.7709149436223</v>
      </c>
      <c r="G42" s="30">
        <f ca="1">'Cost Benefit - no escalation'!$H$38*SUMPRODUCT(OFFSET('Cost Benefit - no escalation'!H$34,0,0,1,'Cost Benefit - no escalation'!$F$10))</f>
        <v>8842.1476751121427</v>
      </c>
      <c r="H42" s="30">
        <f ca="1">'Cost Benefit - no escalation'!$H$38*SUMPRODUCT(OFFSET('Cost Benefit - no escalation'!I$34,0,0,1,'Cost Benefit - no escalation'!$F$10))</f>
        <v>9589.0870905896536</v>
      </c>
      <c r="I42" s="30">
        <f ca="1">'Cost Benefit - no escalation'!$H$38*SUMPRODUCT(OFFSET('Cost Benefit - no escalation'!J$34,0,0,1,'Cost Benefit - no escalation'!$F$10))</f>
        <v>10356.214057836827</v>
      </c>
      <c r="J42" s="30">
        <f ca="1">'Cost Benefit - no escalation'!$H$38*SUMPRODUCT(OFFSET('Cost Benefit - no escalation'!K$34,0,0,1,'Cost Benefit - no escalation'!$F$10))</f>
        <v>11163.716128623322</v>
      </c>
    </row>
    <row r="43" spans="3:19" x14ac:dyDescent="0.35">
      <c r="C43" t="s">
        <v>289</v>
      </c>
      <c r="F43" s="30">
        <f ca="1">'Cost Benefit - no escalation'!$H$37*SUMPRODUCT(OFFSET('Cost Benefit - no escalation'!G34,0,0,1,'Cost Benefit - no escalation'!$F$10))</f>
        <v>6810.5602274556777</v>
      </c>
      <c r="G43" s="30">
        <f ca="1">'Cost Benefit - no escalation'!$H$37*SUMPRODUCT(OFFSET('Cost Benefit - no escalation'!H34,0,0,1,'Cost Benefit - no escalation'!$F$10))</f>
        <v>7383.7261871920455</v>
      </c>
      <c r="H43" s="30">
        <f ca="1">'Cost Benefit - no escalation'!$H$37*SUMPRODUCT(OFFSET('Cost Benefit - no escalation'!I34,0,0,1,'Cost Benefit - no escalation'!$F$10))</f>
        <v>8007.4656139639756</v>
      </c>
      <c r="I43" s="30">
        <f ca="1">'Cost Benefit - no escalation'!$H$37*SUMPRODUCT(OFFSET('Cost Benefit - no escalation'!J34,0,0,1,'Cost Benefit - no escalation'!$F$10))</f>
        <v>8648.0628630810952</v>
      </c>
      <c r="J43" s="30">
        <f ca="1">'Cost Benefit - no escalation'!$H$37*SUMPRODUCT(OFFSET('Cost Benefit - no escalation'!K34,0,0,1,'Cost Benefit - no escalation'!$F$10))</f>
        <v>9322.3757568885867</v>
      </c>
      <c r="O43" s="11"/>
    </row>
    <row r="44" spans="3:19" x14ac:dyDescent="0.35">
      <c r="O44" s="11"/>
    </row>
    <row r="45" spans="3:19" x14ac:dyDescent="0.35">
      <c r="O45" s="11"/>
    </row>
    <row r="46" spans="3:19" x14ac:dyDescent="0.35">
      <c r="O46" s="11"/>
    </row>
    <row r="47" spans="3:19" x14ac:dyDescent="0.35">
      <c r="F47" s="14" t="s">
        <v>2</v>
      </c>
      <c r="G47" s="14" t="s">
        <v>3</v>
      </c>
      <c r="H47" s="14" t="s">
        <v>4</v>
      </c>
      <c r="I47" s="14" t="s">
        <v>5</v>
      </c>
      <c r="J47" s="14" t="s">
        <v>6</v>
      </c>
      <c r="O47" s="11"/>
    </row>
    <row r="48" spans="3:19" x14ac:dyDescent="0.35">
      <c r="C48" t="s">
        <v>290</v>
      </c>
      <c r="F48" s="30">
        <f t="shared" ref="F48:J49" ca="1" si="2">F42+$J26</f>
        <v>21371.923042640745</v>
      </c>
      <c r="G48" s="30">
        <f t="shared" ca="1" si="2"/>
        <v>22058.299802809262</v>
      </c>
      <c r="H48" s="30">
        <f t="shared" ca="1" si="2"/>
        <v>22805.239218286777</v>
      </c>
      <c r="I48" s="30">
        <f t="shared" ca="1" si="2"/>
        <v>23572.366185533949</v>
      </c>
      <c r="J48" s="30">
        <f t="shared" ca="1" si="2"/>
        <v>24379.868256320442</v>
      </c>
    </row>
    <row r="49" spans="1:22" x14ac:dyDescent="0.35">
      <c r="C49" t="s">
        <v>291</v>
      </c>
      <c r="F49" s="30">
        <f t="shared" ca="1" si="2"/>
        <v>14397.323302360492</v>
      </c>
      <c r="G49" s="30">
        <f t="shared" ca="1" si="2"/>
        <v>14970.489262096859</v>
      </c>
      <c r="H49" s="30">
        <f t="shared" ca="1" si="2"/>
        <v>15594.228688868789</v>
      </c>
      <c r="I49" s="30">
        <f t="shared" ca="1" si="2"/>
        <v>16234.825937985908</v>
      </c>
      <c r="J49" s="30">
        <f t="shared" ca="1" si="2"/>
        <v>16909.1388317934</v>
      </c>
    </row>
    <row r="50" spans="1:22" x14ac:dyDescent="0.35">
      <c r="F50" s="30"/>
      <c r="G50" s="30"/>
      <c r="H50" s="30"/>
      <c r="I50" s="30"/>
      <c r="J50" s="30"/>
    </row>
    <row r="51" spans="1:22" x14ac:dyDescent="0.35">
      <c r="C51" t="s">
        <v>292</v>
      </c>
      <c r="F51" s="30">
        <f t="shared" ref="F51:J52" ca="1" si="3">F48/$F14</f>
        <v>48572.552369638055</v>
      </c>
      <c r="G51" s="30">
        <f t="shared" ca="1" si="3"/>
        <v>50132.499551839232</v>
      </c>
      <c r="H51" s="30">
        <f t="shared" ca="1" si="3"/>
        <v>51830.089132469948</v>
      </c>
      <c r="I51" s="30">
        <f t="shared" ca="1" si="3"/>
        <v>53573.559512577158</v>
      </c>
      <c r="J51" s="30">
        <f t="shared" ca="1" si="3"/>
        <v>55408.79149163737</v>
      </c>
    </row>
    <row r="52" spans="1:22" x14ac:dyDescent="0.35">
      <c r="C52" t="s">
        <v>293</v>
      </c>
      <c r="F52" s="30">
        <f t="shared" ca="1" si="3"/>
        <v>95982.155349069944</v>
      </c>
      <c r="G52" s="30">
        <f t="shared" ca="1" si="3"/>
        <v>99803.261747312397</v>
      </c>
      <c r="H52" s="30">
        <f t="shared" ca="1" si="3"/>
        <v>103961.52459245859</v>
      </c>
      <c r="I52" s="30">
        <f t="shared" ca="1" si="3"/>
        <v>108232.17291990606</v>
      </c>
      <c r="J52" s="30">
        <f t="shared" ca="1" si="3"/>
        <v>112727.592211956</v>
      </c>
    </row>
    <row r="53" spans="1:22" x14ac:dyDescent="0.35">
      <c r="F53" s="30"/>
      <c r="G53" s="30"/>
      <c r="H53" s="30"/>
      <c r="I53" s="30"/>
      <c r="J53" s="30"/>
    </row>
    <row r="54" spans="1:22" x14ac:dyDescent="0.35">
      <c r="A54" s="24" t="s">
        <v>26</v>
      </c>
      <c r="B54" s="24" t="s">
        <v>27</v>
      </c>
      <c r="C54" t="s">
        <v>294</v>
      </c>
      <c r="F54" s="30">
        <f ca="1">0.5*COUNTIFS('Petrol BAU'!$O:$O,$A$1,'Petrol BAU'!$D:$D,$B54,'Petrol BAU'!$C:$C,$A54,'Petrol BAU'!G:G,"&gt;0",'Petrol BAU'!$F:$F,"&lt;="&amp;F$51)+0.5*COUNTIFS('Petrol BAU'!$O:$O,$A$1,'Petrol BAU'!$D:$D,$B54,'Petrol BAU'!$C:$C,$A54,'Petrol BAU'!H:H,"&gt;0",'Petrol BAU'!$F:$F,"&lt;="&amp;F$51)</f>
        <v>41</v>
      </c>
      <c r="G54" s="30">
        <f ca="1">0.5*COUNTIFS('Petrol BAU'!$O:$O,$A$1,'Petrol BAU'!$D:$D,$B54,'Petrol BAU'!$C:$C,$A54,'Petrol BAU'!H:H,"&gt;0",'Petrol BAU'!$F:$F,"&lt;="&amp;G$51)+0.5*COUNTIFS('Petrol BAU'!$O:$O,$A$1,'Petrol BAU'!$D:$D,$B54,'Petrol BAU'!$C:$C,$A54,'Petrol BAU'!I:I,"&gt;0",'Petrol BAU'!$F:$F,"&lt;="&amp;G$51)</f>
        <v>25</v>
      </c>
      <c r="H54" s="30">
        <f ca="1">0.5*COUNTIFS('Petrol BAU'!$O:$O,$A$1,'Petrol BAU'!$D:$D,$B54,'Petrol BAU'!$C:$C,$A54,'Petrol BAU'!I:I,"&gt;0",'Petrol BAU'!$F:$F,"&lt;="&amp;H$51)+0.5*COUNTIFS('Petrol BAU'!$O:$O,$A$1,'Petrol BAU'!$D:$D,$B54,'Petrol BAU'!$C:$C,$A54,'Petrol BAU'!J:J,"&gt;0",'Petrol BAU'!$F:$F,"&lt;="&amp;H$51)</f>
        <v>5</v>
      </c>
      <c r="I54" s="30">
        <f ca="1">0.5*COUNTIFS('Petrol BAU'!$O:$O,$A$1,'Petrol BAU'!$D:$D,$B54,'Petrol BAU'!$C:$C,$A54,'Petrol BAU'!J:J,"&gt;0",'Petrol BAU'!$F:$F,"&lt;="&amp;I$51)+0.5*COUNTIFS('Petrol BAU'!$O:$O,$A$1,'Petrol BAU'!$D:$D,$B54,'Petrol BAU'!$C:$C,$A54,'Petrol BAU'!K:K,"&gt;0",'Petrol BAU'!$F:$F,"&lt;="&amp;I$51)</f>
        <v>4.5</v>
      </c>
      <c r="J54" s="30">
        <f ca="1">0.5*COUNTIFS('Petrol BAU'!$O:$O,$A$1,'Petrol BAU'!$D:$D,$B54,'Petrol BAU'!$C:$C,$A54,'Petrol BAU'!K:K,"&gt;0",'Petrol BAU'!$F:$F,"&lt;="&amp;J$51)+0.5*COUNTIFS('Petrol BAU'!$O:$O,$A$1,'Petrol BAU'!$D:$D,$B54,'Petrol BAU'!$C:$C,$A54,'Petrol BAU'!L:L,"&gt;0",'Petrol BAU'!$F:$F,"&lt;="&amp;J$51)</f>
        <v>4</v>
      </c>
      <c r="L54" s="30">
        <f ca="1">SUM(F54:J54)</f>
        <v>79.5</v>
      </c>
    </row>
    <row r="55" spans="1:22" x14ac:dyDescent="0.35">
      <c r="A55" s="24" t="s">
        <v>26</v>
      </c>
      <c r="B55" s="24" t="s">
        <v>27</v>
      </c>
      <c r="C55" t="s">
        <v>295</v>
      </c>
      <c r="F55" s="37">
        <f ca="1">(0.5*SUMIFS('Petrol BAU'!$F:$F,'Petrol BAU'!$O:$O,$A$1,'Petrol BAU'!$D:$D,$B55,'Petrol BAU'!$C:$C,$A55,'Petrol BAU'!G:G,"&gt;0",'Petrol BAU'!$F:$F,"&lt;="&amp;F$51)+0.5*SUMIFS('Petrol BAU'!$F:$F,'Petrol BAU'!$O:$O,$A$1,'Petrol BAU'!$D:$D,$B55,'Petrol BAU'!$C:$C,$A55,'Petrol BAU'!H:H,"&gt;0",'Petrol BAU'!$F:$F,"&lt;="&amp;F$51))*$F14</f>
        <v>738980</v>
      </c>
      <c r="G55" s="37">
        <f ca="1">(0.5*SUMIFS('Petrol BAU'!$F:$F,'Petrol BAU'!$O:$O,$A$1,'Petrol BAU'!$D:$D,$B55,'Petrol BAU'!$C:$C,$A55,'Petrol BAU'!H:H,"&gt;0",'Petrol BAU'!$F:$F,"&lt;="&amp;G$51)+0.5*SUMIFS('Petrol BAU'!$F:$F,'Petrol BAU'!$O:$O,$A$1,'Petrol BAU'!$D:$D,$B55,'Petrol BAU'!$C:$C,$A55,'Petrol BAU'!I:I,"&gt;0",'Petrol BAU'!$F:$F,"&lt;="&amp;G$51))*$F14</f>
        <v>452980</v>
      </c>
      <c r="H55" s="37">
        <f ca="1">(0.5*SUMIFS('Petrol BAU'!$F:$F,'Petrol BAU'!$O:$O,$A$1,'Petrol BAU'!$D:$D,$B55,'Petrol BAU'!$C:$C,$A55,'Petrol BAU'!I:I,"&gt;0",'Petrol BAU'!$F:$F,"&lt;="&amp;H$51)+0.5*SUMIFS('Petrol BAU'!$F:$F,'Petrol BAU'!$O:$O,$A$1,'Petrol BAU'!$D:$D,$B55,'Petrol BAU'!$C:$C,$A55,'Petrol BAU'!J:J,"&gt;0",'Petrol BAU'!$F:$F,"&lt;="&amp;H$51))*$F14</f>
        <v>90200</v>
      </c>
      <c r="I55" s="37">
        <f ca="1">(0.5*SUMIFS('Petrol BAU'!$F:$F,'Petrol BAU'!$O:$O,$A$1,'Petrol BAU'!$D:$D,$B55,'Petrol BAU'!$C:$C,$A55,'Petrol BAU'!J:J,"&gt;0",'Petrol BAU'!$F:$F,"&lt;="&amp;I$51)+0.5*SUMIFS('Petrol BAU'!$F:$F,'Petrol BAU'!$O:$O,$A$1,'Petrol BAU'!$D:$D,$B55,'Petrol BAU'!$C:$C,$A55,'Petrol BAU'!K:K,"&gt;0",'Petrol BAU'!$F:$F,"&lt;="&amp;I$51))*$F14</f>
        <v>81180</v>
      </c>
      <c r="J55" s="37">
        <f ca="1">(0.5*SUMIFS('Petrol BAU'!$F:$F,'Petrol BAU'!$O:$O,$A$1,'Petrol BAU'!$D:$D,$B55,'Petrol BAU'!$C:$C,$A55,'Petrol BAU'!K:K,"&gt;0",'Petrol BAU'!$F:$F,"&lt;="&amp;J$51)+0.5*SUMIFS('Petrol BAU'!$F:$F,'Petrol BAU'!$O:$O,$A$1,'Petrol BAU'!$D:$D,$B55,'Petrol BAU'!$C:$C,$A55,'Petrol BAU'!L:L,"&gt;0",'Petrol BAU'!$F:$F,"&lt;="&amp;J$51))*$F14</f>
        <v>72160</v>
      </c>
      <c r="K55" s="37"/>
      <c r="L55" s="37">
        <f ca="1">SUM(F55:J55)</f>
        <v>1435500</v>
      </c>
      <c r="O55" s="36"/>
      <c r="P55" s="36"/>
      <c r="R55" s="36"/>
      <c r="S55" s="36"/>
      <c r="T55" s="36"/>
      <c r="U55" s="36"/>
      <c r="V55" s="36"/>
    </row>
    <row r="56" spans="1:22" x14ac:dyDescent="0.35">
      <c r="A56" s="24" t="s">
        <v>26</v>
      </c>
      <c r="B56" s="24" t="s">
        <v>27</v>
      </c>
      <c r="C56" t="s">
        <v>296</v>
      </c>
      <c r="F56" s="30">
        <f ca="1">0.5*COUNTIFS('Petrol BAU'!$O:$O,$A$1,'Petrol BAU'!$D:$D,$B56,'Petrol BAU'!$C:$C,$A56,'Petrol BAU'!G:G,"&gt;0",'Petrol BAU'!$F:$F,"&gt;"&amp;F$51,'Petrol BAU'!$F:$F,"&lt;="&amp;F$52)+0.5*COUNTIFS('Petrol BAU'!$O:$O,$A$1,'Petrol BAU'!$D:$D,$B56,'Petrol BAU'!$C:$C,$A56,'Petrol BAU'!H:H,"&gt;0",'Petrol BAU'!$F:$F,"&gt;"&amp;F$51,'Petrol BAU'!$F:$F,"&lt;="&amp;F$52)</f>
        <v>48.5</v>
      </c>
      <c r="G56" s="30">
        <f ca="1">0.5*COUNTIFS('Petrol BAU'!$O:$O,$A$1,'Petrol BAU'!$D:$D,$B56,'Petrol BAU'!$C:$C,$A56,'Petrol BAU'!H:H,"&gt;0",'Petrol BAU'!$F:$F,"&gt;"&amp;G$51,'Petrol BAU'!$F:$F,"&lt;="&amp;G$52)+0.5*COUNTIFS('Petrol BAU'!$O:$O,$A$1,'Petrol BAU'!$D:$D,$B56,'Petrol BAU'!$C:$C,$A56,'Petrol BAU'!I:I,"&gt;0",'Petrol BAU'!$F:$F,"&gt;"&amp;G$51,'Petrol BAU'!$F:$F,"&lt;="&amp;G$52)</f>
        <v>18.5</v>
      </c>
      <c r="H56" s="30">
        <f ca="1">0.5*COUNTIFS('Petrol BAU'!$O:$O,$A$1,'Petrol BAU'!$D:$D,$B56,'Petrol BAU'!$C:$C,$A56,'Petrol BAU'!I:I,"&gt;0",'Petrol BAU'!$F:$F,"&gt;"&amp;H$51,'Petrol BAU'!$F:$F,"&lt;="&amp;H$52)+0.5*COUNTIFS('Petrol BAU'!$O:$O,$A$1,'Petrol BAU'!$D:$D,$B56,'Petrol BAU'!$C:$C,$A56,'Petrol BAU'!J:J,"&gt;0",'Petrol BAU'!$F:$F,"&gt;"&amp;H$51,'Petrol BAU'!$F:$F,"&lt;="&amp;H$52)</f>
        <v>6.5</v>
      </c>
      <c r="I56" s="30">
        <f ca="1">0.5*COUNTIFS('Petrol BAU'!$O:$O,$A$1,'Petrol BAU'!$D:$D,$B56,'Petrol BAU'!$C:$C,$A56,'Petrol BAU'!J:J,"&gt;0",'Petrol BAU'!$F:$F,"&gt;"&amp;I$51,'Petrol BAU'!$F:$F,"&lt;="&amp;I$52)+0.5*COUNTIFS('Petrol BAU'!$O:$O,$A$1,'Petrol BAU'!$D:$D,$B56,'Petrol BAU'!$C:$C,$A56,'Petrol BAU'!K:K,"&gt;0",'Petrol BAU'!$F:$F,"&gt;"&amp;I$51,'Petrol BAU'!$F:$F,"&lt;="&amp;I$52)</f>
        <v>7</v>
      </c>
      <c r="J56" s="30">
        <f ca="1">0.5*COUNTIFS('Petrol BAU'!$O:$O,$A$1,'Petrol BAU'!$D:$D,$B56,'Petrol BAU'!$C:$C,$A56,'Petrol BAU'!K:K,"&gt;0",'Petrol BAU'!$F:$F,"&gt;"&amp;J$51,'Petrol BAU'!$F:$F,"&lt;="&amp;J$52)+0.5*COUNTIFS('Petrol BAU'!$O:$O,$A$1,'Petrol BAU'!$D:$D,$B56,'Petrol BAU'!$C:$C,$A56,'Petrol BAU'!L:L,"&gt;0",'Petrol BAU'!$F:$F,"&gt;"&amp;J$51,'Petrol BAU'!$F:$F,"&lt;="&amp;J$52)</f>
        <v>5.5</v>
      </c>
      <c r="L56" s="30">
        <f ca="1">SUM(F56:J56)</f>
        <v>86</v>
      </c>
      <c r="O56" s="36"/>
      <c r="P56" s="36"/>
      <c r="R56" s="36"/>
      <c r="S56" s="36"/>
      <c r="T56" s="36"/>
      <c r="U56" s="36"/>
      <c r="V56" s="36"/>
    </row>
    <row r="57" spans="1:22" x14ac:dyDescent="0.35">
      <c r="A57" s="24" t="s">
        <v>26</v>
      </c>
      <c r="B57" s="24" t="s">
        <v>27</v>
      </c>
      <c r="C57" t="s">
        <v>297</v>
      </c>
      <c r="F57" s="37">
        <f ca="1">(0.5*SUMIFS('Petrol BAU'!$F:$F,'Petrol BAU'!$O:$O,$A$1,'Petrol BAU'!$D:$D,$B57,'Petrol BAU'!$C:$C,$A57,'Petrol BAU'!G:G,"&gt;0",'Petrol BAU'!$F:$F,"&gt;"&amp;F$51,'Petrol BAU'!$F:$F,"&lt;="&amp;F$52)+0.5*SUMIFS('Petrol BAU'!$F:$F,'Petrol BAU'!$O:$O,$A$1,'Petrol BAU'!$D:$D,$B57,'Petrol BAU'!$C:$C,$A57,'Petrol BAU'!H:H,"&gt;0",'Petrol BAU'!$F:$F,"&gt;"&amp;F$51,'Petrol BAU'!$F:$F,"&lt;="&amp;F$52))*$F15</f>
        <v>422515.875</v>
      </c>
      <c r="G57" s="37">
        <f ca="1">(0.5*SUMIFS('Petrol BAU'!$F:$F,'Petrol BAU'!$O:$O,$A$1,'Petrol BAU'!$D:$D,$B57,'Petrol BAU'!$C:$C,$A57,'Petrol BAU'!H:H,"&gt;0",'Petrol BAU'!$F:$F,"&gt;"&amp;G$51,'Petrol BAU'!$F:$F,"&lt;="&amp;G$52)+0.5*SUMIFS('Petrol BAU'!$F:$F,'Petrol BAU'!$O:$O,$A$1,'Petrol BAU'!$D:$D,$B57,'Petrol BAU'!$C:$C,$A57,'Petrol BAU'!I:I,"&gt;0",'Petrol BAU'!$F:$F,"&gt;"&amp;G$51,'Petrol BAU'!$F:$F,"&lt;="&amp;G$52))*$F15</f>
        <v>167169.75</v>
      </c>
      <c r="H57" s="37">
        <f ca="1">(0.5*SUMIFS('Petrol BAU'!$F:$F,'Petrol BAU'!$O:$O,$A$1,'Petrol BAU'!$D:$D,$B57,'Petrol BAU'!$C:$C,$A57,'Petrol BAU'!I:I,"&gt;0",'Petrol BAU'!$F:$F,"&gt;"&amp;H$51,'Petrol BAU'!$F:$F,"&lt;="&amp;H$52)+0.5*SUMIFS('Petrol BAU'!$F:$F,'Petrol BAU'!$O:$O,$A$1,'Petrol BAU'!$D:$D,$B57,'Petrol BAU'!$C:$C,$A57,'Petrol BAU'!J:J,"&gt;0",'Petrol BAU'!$F:$F,"&gt;"&amp;H$51,'Petrol BAU'!$F:$F,"&lt;="&amp;H$52))*$F15</f>
        <v>67905.375</v>
      </c>
      <c r="I57" s="37">
        <f ca="1">(0.5*SUMIFS('Petrol BAU'!$F:$F,'Petrol BAU'!$O:$O,$A$1,'Petrol BAU'!$D:$D,$B57,'Petrol BAU'!$C:$C,$A57,'Petrol BAU'!J:J,"&gt;0",'Petrol BAU'!$F:$F,"&gt;"&amp;I$51,'Petrol BAU'!$F:$F,"&lt;="&amp;I$52)+0.5*SUMIFS('Petrol BAU'!$F:$F,'Petrol BAU'!$O:$O,$A$1,'Petrol BAU'!$D:$D,$B57,'Petrol BAU'!$C:$C,$A57,'Petrol BAU'!K:K,"&gt;0",'Petrol BAU'!$F:$F,"&gt;"&amp;I$51,'Petrol BAU'!$F:$F,"&lt;="&amp;I$52))*$F15</f>
        <v>82305.375</v>
      </c>
      <c r="J57" s="37">
        <f ca="1">(0.5*SUMIFS('Petrol BAU'!$F:$F,'Petrol BAU'!$O:$O,$A$1,'Petrol BAU'!$D:$D,$B57,'Petrol BAU'!$C:$C,$A57,'Petrol BAU'!K:K,"&gt;0",'Petrol BAU'!$F:$F,"&gt;"&amp;J$51,'Petrol BAU'!$F:$F,"&lt;="&amp;J$52)+0.5*SUMIFS('Petrol BAU'!$F:$F,'Petrol BAU'!$O:$O,$A$1,'Petrol BAU'!$D:$D,$B57,'Petrol BAU'!$C:$C,$A57,'Petrol BAU'!L:L,"&gt;0",'Petrol BAU'!$F:$F,"&gt;"&amp;J$51,'Petrol BAU'!$F:$F,"&lt;="&amp;J$52))*$F15</f>
        <v>57225</v>
      </c>
      <c r="K57" s="37"/>
      <c r="L57" s="37">
        <f ca="1">SUM(F57:J57)</f>
        <v>797121.375</v>
      </c>
      <c r="N57" s="37"/>
      <c r="O57" s="36"/>
      <c r="P57" s="36"/>
      <c r="R57" s="36"/>
      <c r="S57" s="36"/>
      <c r="T57" s="36"/>
      <c r="U57" s="36"/>
      <c r="V57" s="36"/>
    </row>
    <row r="58" spans="1:22" x14ac:dyDescent="0.35">
      <c r="A58" s="24"/>
      <c r="B58" s="24"/>
      <c r="F58" s="37"/>
      <c r="G58" s="37"/>
      <c r="H58" s="37"/>
      <c r="I58" s="37"/>
      <c r="J58" s="37"/>
      <c r="K58" s="37"/>
      <c r="L58" s="37"/>
      <c r="R58" s="36"/>
      <c r="S58" s="36"/>
      <c r="T58" s="36"/>
      <c r="U58" s="36"/>
      <c r="V58" s="36"/>
    </row>
    <row r="59" spans="1:22" x14ac:dyDescent="0.35">
      <c r="A59" s="24"/>
      <c r="B59" s="24"/>
      <c r="C59" t="s">
        <v>298</v>
      </c>
      <c r="F59" s="37">
        <f ca="1">F55+F57</f>
        <v>1161495.875</v>
      </c>
      <c r="G59" s="37">
        <f ca="1">G55+G57</f>
        <v>620149.75</v>
      </c>
      <c r="H59" s="37">
        <f ca="1">H55+H57</f>
        <v>158105.375</v>
      </c>
      <c r="I59" s="37">
        <f ca="1">I55+I57</f>
        <v>163485.375</v>
      </c>
      <c r="J59" s="37">
        <f ca="1">J55+J57</f>
        <v>129385</v>
      </c>
      <c r="K59" s="37"/>
      <c r="L59" s="37">
        <f t="shared" ref="L59:L64" ca="1" si="4">SUM(F59:J59)</f>
        <v>2232621.375</v>
      </c>
      <c r="R59" s="27"/>
      <c r="S59" s="27"/>
      <c r="T59" s="27"/>
      <c r="U59" s="27"/>
      <c r="V59" s="27"/>
    </row>
    <row r="60" spans="1:22" x14ac:dyDescent="0.35">
      <c r="A60" s="24"/>
      <c r="B60" s="24"/>
      <c r="C60" t="s">
        <v>299</v>
      </c>
      <c r="F60" s="37">
        <f ca="1">F54*F48+F56*F49</f>
        <v>1574519.0249127545</v>
      </c>
      <c r="G60" s="37">
        <f ca="1">G54*G48+G56*G49</f>
        <v>828411.54641902354</v>
      </c>
      <c r="H60" s="37">
        <f ca="1">H54*H48+H56*H49</f>
        <v>215388.68256908102</v>
      </c>
      <c r="I60" s="37">
        <f ca="1">I54*I48+I56*I49</f>
        <v>219719.42940080413</v>
      </c>
      <c r="J60" s="37">
        <f ca="1">J54*J48+J56*J49</f>
        <v>190519.73660014546</v>
      </c>
      <c r="K60" s="37"/>
      <c r="L60" s="37">
        <f t="shared" ca="1" si="4"/>
        <v>3028558.4199018087</v>
      </c>
    </row>
    <row r="61" spans="1:22" x14ac:dyDescent="0.35">
      <c r="A61" s="24"/>
      <c r="B61" s="24"/>
      <c r="C61" s="75" t="s">
        <v>300</v>
      </c>
      <c r="D61" s="8"/>
      <c r="E61" s="8"/>
      <c r="F61" s="38">
        <f ca="1">F54*$J26+F56*$J27</f>
        <v>909820.24636846548</v>
      </c>
      <c r="G61" s="38">
        <f ca="1">G54*$J26+G56*$J27</f>
        <v>470758.92007816705</v>
      </c>
      <c r="H61" s="38">
        <f ca="1">H54*$J26+H56*$J27</f>
        <v>115394.7206253669</v>
      </c>
      <c r="I61" s="38">
        <f ca="1">I54*$J26+I56*$J27</f>
        <v>112580.02609897073</v>
      </c>
      <c r="J61" s="38">
        <f ca="1">J54*$J26+J56*$J27</f>
        <v>94591.805422764955</v>
      </c>
      <c r="K61" s="38"/>
      <c r="L61" s="38">
        <f t="shared" ca="1" si="4"/>
        <v>1703145.718593735</v>
      </c>
      <c r="M61" t="s">
        <v>301</v>
      </c>
    </row>
    <row r="62" spans="1:22" x14ac:dyDescent="0.35">
      <c r="A62" s="24"/>
      <c r="B62" s="24"/>
      <c r="C62" s="75" t="s">
        <v>302</v>
      </c>
      <c r="D62" s="8"/>
      <c r="E62" s="8"/>
      <c r="F62" s="38">
        <v>0</v>
      </c>
      <c r="G62" s="38">
        <f ca="1">(SUM($F54:F54)*$J26+SUM($F56:F56)*$J27)/'Cost Benefit - no escalation'!$F$10</f>
        <v>129974.32090978078</v>
      </c>
      <c r="H62" s="38">
        <f ca="1">(SUM($F54:G54)*$J26+SUM($F56:G56)*$J27)/'Cost Benefit - no escalation'!$F$10</f>
        <v>197225.59520666179</v>
      </c>
      <c r="I62" s="38">
        <f ca="1">(SUM($F54:H54)*$J26+SUM($F56:H56)*$J27)/'Cost Benefit - no escalation'!$F$10</f>
        <v>213710.55529599989</v>
      </c>
      <c r="J62" s="38">
        <f ca="1">(SUM($F54:I54)*$J26+SUM($F56:I56)*$J27)/'Cost Benefit - no escalation'!$F$10</f>
        <v>229793.41616728142</v>
      </c>
      <c r="K62" s="38"/>
      <c r="L62" s="38">
        <f t="shared" ca="1" si="4"/>
        <v>770703.88757972396</v>
      </c>
      <c r="M62" t="s">
        <v>303</v>
      </c>
    </row>
    <row r="63" spans="1:22" x14ac:dyDescent="0.35">
      <c r="A63" s="24"/>
      <c r="B63" s="24"/>
      <c r="C63" s="75" t="s">
        <v>304</v>
      </c>
      <c r="D63" s="8"/>
      <c r="E63" s="8"/>
      <c r="F63" s="38">
        <f ca="1">F54*F42+F56*F43</f>
        <v>664698.77854428883</v>
      </c>
      <c r="G63" s="38">
        <f t="shared" ref="G63:J63" ca="1" si="5">G54*G42+G56*G43</f>
        <v>357652.62634085643</v>
      </c>
      <c r="H63" s="38">
        <f t="shared" ca="1" si="5"/>
        <v>99993.961943714108</v>
      </c>
      <c r="I63" s="38">
        <f t="shared" ca="1" si="5"/>
        <v>107139.40330183339</v>
      </c>
      <c r="J63" s="38">
        <f t="shared" ca="1" si="5"/>
        <v>95927.931177380524</v>
      </c>
      <c r="K63" s="38"/>
      <c r="L63" s="38">
        <f t="shared" ca="1" si="4"/>
        <v>1325412.7013080732</v>
      </c>
      <c r="M63" t="s">
        <v>301</v>
      </c>
    </row>
    <row r="64" spans="1:22" x14ac:dyDescent="0.35">
      <c r="A64" s="24"/>
      <c r="B64" s="24"/>
      <c r="C64" s="75" t="s">
        <v>305</v>
      </c>
      <c r="D64" s="8"/>
      <c r="E64" s="8"/>
      <c r="F64" s="38">
        <v>0</v>
      </c>
      <c r="G64" s="38">
        <f ca="1">'Cost Benefit - no escalation'!$H$38*'Cost Benefit - no escalation'!G$34*SUM($F54:F54)+'Cost Benefit - no escalation'!$H$37*'Cost Benefit - no escalation'!G$34*SUM($F56:F56)</f>
        <v>73215.58328024963</v>
      </c>
      <c r="H64" s="38">
        <f ca="1">'Cost Benefit - no escalation'!$H$38*'Cost Benefit - no escalation'!H$34*SUM($F54:G54)+'Cost Benefit - no escalation'!$H$37*'Cost Benefit - no escalation'!H$34*SUM($F56:G56)</f>
        <v>116937.99441145035</v>
      </c>
      <c r="I64" s="38">
        <f ca="1">'Cost Benefit - no escalation'!$H$38*'Cost Benefit - no escalation'!I$34*SUM($F54:H54)+'Cost Benefit - no escalation'!$H$37*'Cost Benefit - no escalation'!I$34*SUM($F56:H56)</f>
        <v>140299.22119590826</v>
      </c>
      <c r="J64" s="38">
        <f ca="1">'Cost Benefit - no escalation'!$H$38*'Cost Benefit - no escalation'!J$34*SUM($F54:I54)+'Cost Benefit - no escalation'!$H$37*'Cost Benefit - no escalation'!J$34*SUM($F56:I56)</f>
        <v>164229.24687163427</v>
      </c>
      <c r="K64" s="38"/>
      <c r="L64" s="38">
        <f t="shared" ca="1" si="4"/>
        <v>494682.04575924249</v>
      </c>
      <c r="M64" t="s">
        <v>303</v>
      </c>
    </row>
    <row r="65" spans="1:12" x14ac:dyDescent="0.35">
      <c r="A65" s="24"/>
      <c r="B65" s="24"/>
      <c r="C65" t="s">
        <v>306</v>
      </c>
      <c r="F65" s="37">
        <f ca="1">F59-F60</f>
        <v>-413023.14991275454</v>
      </c>
      <c r="G65" s="37">
        <f ca="1">G59-G60</f>
        <v>-208261.79641902354</v>
      </c>
      <c r="H65" s="37">
        <f ca="1">H59-H60</f>
        <v>-57283.307569081022</v>
      </c>
      <c r="I65" s="37">
        <f ca="1">I59-I60</f>
        <v>-56234.054400804132</v>
      </c>
      <c r="J65" s="37">
        <f ca="1">J59-J60</f>
        <v>-61134.736600145465</v>
      </c>
      <c r="K65" s="37"/>
      <c r="L65" s="37">
        <f t="shared" ref="L65" ca="1" si="6">SUM(F65:J65)</f>
        <v>-795937.04490180861</v>
      </c>
    </row>
    <row r="66" spans="1:12" x14ac:dyDescent="0.35">
      <c r="F66" s="30"/>
    </row>
    <row r="67" spans="1:12" x14ac:dyDescent="0.35">
      <c r="C67" t="s">
        <v>307</v>
      </c>
      <c r="F67" s="30">
        <f ca="1">F54+F56</f>
        <v>89.5</v>
      </c>
      <c r="G67" s="30">
        <f ca="1">G54+G56</f>
        <v>43.5</v>
      </c>
      <c r="H67" s="30">
        <f ca="1">H54+H56</f>
        <v>11.5</v>
      </c>
      <c r="I67" s="30">
        <f ca="1">I54+I56</f>
        <v>11.5</v>
      </c>
      <c r="J67" s="30">
        <f ca="1">J54+J56</f>
        <v>9.5</v>
      </c>
      <c r="L67" s="30">
        <f ca="1">SUM(F67:J67)</f>
        <v>165.5</v>
      </c>
    </row>
    <row r="68" spans="1:12" x14ac:dyDescent="0.35">
      <c r="C68" s="6" t="s">
        <v>308</v>
      </c>
      <c r="F68" s="7">
        <f ca="1">F67/SUM(Costs!O33:O35)</f>
        <v>0.89500000000000002</v>
      </c>
      <c r="G68" s="7">
        <f ca="1">G67/SUM(Costs!P33:P35)</f>
        <v>0.90625</v>
      </c>
      <c r="H68" s="7">
        <f ca="1">H67/SUM(Costs!Q33:Q35)</f>
        <v>0.6216216216216216</v>
      </c>
      <c r="I68" s="7">
        <f ca="1">I67/SUM(Costs!R33:R35)</f>
        <v>0.57499999999999996</v>
      </c>
      <c r="J68" s="7">
        <f ca="1">J67/SUM(Costs!S33:S35)</f>
        <v>0.70370370370370372</v>
      </c>
      <c r="K68" s="30"/>
      <c r="L68" s="7">
        <f ca="1">L67/SUM(Costs!U33:U35)</f>
        <v>0.82750000000000001</v>
      </c>
    </row>
    <row r="69" spans="1:12" x14ac:dyDescent="0.35">
      <c r="F69" s="30"/>
    </row>
    <row r="70" spans="1:12" s="13" customFormat="1" x14ac:dyDescent="0.35">
      <c r="A70" s="14" t="s">
        <v>353</v>
      </c>
    </row>
    <row r="72" spans="1:12" x14ac:dyDescent="0.35">
      <c r="F72" s="30"/>
      <c r="G72" s="30"/>
      <c r="H72" s="30"/>
      <c r="I72" s="30"/>
      <c r="J72" s="30"/>
    </row>
    <row r="73" spans="1:12" ht="13.5" customHeight="1" x14ac:dyDescent="0.35">
      <c r="C73" t="s">
        <v>286</v>
      </c>
      <c r="F73" s="73">
        <v>0.15</v>
      </c>
    </row>
    <row r="75" spans="1:12" x14ac:dyDescent="0.35">
      <c r="C75" t="s">
        <v>287</v>
      </c>
      <c r="F75" s="81">
        <v>11112.396435779809</v>
      </c>
    </row>
    <row r="76" spans="1:12" x14ac:dyDescent="0.35">
      <c r="F76" s="19"/>
    </row>
    <row r="77" spans="1:12" ht="58" x14ac:dyDescent="0.35">
      <c r="F77" s="77" t="s">
        <v>352</v>
      </c>
      <c r="G77" s="79"/>
      <c r="H77" s="77" t="s">
        <v>329</v>
      </c>
    </row>
    <row r="78" spans="1:12" x14ac:dyDescent="0.35">
      <c r="C78" t="s">
        <v>309</v>
      </c>
      <c r="F78" s="84">
        <v>4.8184850871025794E-2</v>
      </c>
      <c r="H78" s="30">
        <f>F78*('Cost Benefit - no escalation'!$F$12/1000)</f>
        <v>1.3767100248864514</v>
      </c>
    </row>
    <row r="79" spans="1:12" x14ac:dyDescent="0.35">
      <c r="F79" s="30"/>
      <c r="G79" s="30"/>
    </row>
    <row r="80" spans="1:12" x14ac:dyDescent="0.35">
      <c r="F80" s="14" t="s">
        <v>2</v>
      </c>
      <c r="G80" s="14" t="s">
        <v>3</v>
      </c>
      <c r="H80" s="14" t="s">
        <v>4</v>
      </c>
      <c r="I80" s="14" t="s">
        <v>5</v>
      </c>
      <c r="J80" s="14" t="s">
        <v>6</v>
      </c>
    </row>
    <row r="81" spans="1:20" x14ac:dyDescent="0.35">
      <c r="C81" t="s">
        <v>289</v>
      </c>
      <c r="F81" s="30">
        <f ca="1">$F$78*('Cost Benefit - no escalation'!$F$12/1000)*SUMPRODUCT(OFFSET('Cost Benefit - no escalation'!G$34,0,0,1,'Cost Benefit - no escalation'!$F$10))</f>
        <v>1285.5482594087036</v>
      </c>
      <c r="G81" s="30">
        <f ca="1">$F$78*('Cost Benefit - no escalation'!$F$12/1000)*SUMPRODUCT(OFFSET('Cost Benefit - no escalation'!H$34,0,0,1,'Cost Benefit - no escalation'!$F$10))</f>
        <v>1393.7379644084458</v>
      </c>
      <c r="H81" s="30">
        <f ca="1">$F$78*('Cost Benefit - no escalation'!$F$12/1000)*SUMPRODUCT(OFFSET('Cost Benefit - no escalation'!I$34,0,0,1,'Cost Benefit - no escalation'!$F$10))</f>
        <v>1511.4738198493417</v>
      </c>
      <c r="I81" s="30">
        <f ca="1">$F$78*('Cost Benefit - no escalation'!$F$12/1000)*SUMPRODUCT(OFFSET('Cost Benefit - no escalation'!J$34,0,0,1,'Cost Benefit - no escalation'!$F$10))</f>
        <v>1632.3917254372893</v>
      </c>
      <c r="J81" s="30">
        <f ca="1">$F$78*('Cost Benefit - no escalation'!$F$12/1000)*SUMPRODUCT(OFFSET('Cost Benefit - no escalation'!K$34,0,0,1,'Cost Benefit - no escalation'!$F$10))</f>
        <v>1759.6737313193391</v>
      </c>
    </row>
    <row r="83" spans="1:20" x14ac:dyDescent="0.35">
      <c r="C83" t="s">
        <v>310</v>
      </c>
      <c r="F83" s="30">
        <f ca="1">F81+$F$75</f>
        <v>12397.944695188513</v>
      </c>
      <c r="G83" s="30">
        <f t="shared" ref="G83:J83" ca="1" si="7">G81+$F$75</f>
        <v>12506.134400188253</v>
      </c>
      <c r="H83" s="30">
        <f t="shared" ca="1" si="7"/>
        <v>12623.87025562915</v>
      </c>
      <c r="I83" s="30">
        <f t="shared" ca="1" si="7"/>
        <v>12744.788161217099</v>
      </c>
      <c r="J83" s="30">
        <f t="shared" ca="1" si="7"/>
        <v>12872.070167099148</v>
      </c>
    </row>
    <row r="84" spans="1:20" x14ac:dyDescent="0.35">
      <c r="F84" s="30"/>
      <c r="G84" s="30"/>
      <c r="H84" s="30"/>
      <c r="I84" s="30"/>
      <c r="J84" s="30"/>
    </row>
    <row r="85" spans="1:20" x14ac:dyDescent="0.35">
      <c r="F85" s="30"/>
      <c r="G85" s="30"/>
      <c r="H85" s="30"/>
      <c r="I85" s="30"/>
      <c r="J85" s="30"/>
    </row>
    <row r="86" spans="1:20" x14ac:dyDescent="0.35">
      <c r="A86" s="24" t="s">
        <v>37</v>
      </c>
      <c r="B86" s="24" t="s">
        <v>27</v>
      </c>
      <c r="C86" t="s">
        <v>311</v>
      </c>
      <c r="F86" s="30">
        <f>0.5*COUNTIFS('Petrol BAU'!$O:$O,$A$1,'Petrol BAU'!$D:$D,$B86,'Petrol BAU'!$C:$C,$A86,'Petrol BAU'!$A:$A,$O86,'Petrol BAU'!G:G,"&gt;0")+0.5*COUNTIFS('Petrol BAU'!$O:$O,$A$1,'Petrol BAU'!$D:$D,$B86,'Petrol BAU'!$C:$C,$A86,'Petrol BAU'!$A:$A,$O86,'Petrol BAU'!H:H,"&gt;0")</f>
        <v>20.5</v>
      </c>
      <c r="G86" s="30">
        <f>0.5*COUNTIFS('Petrol BAU'!$O:$O,$A$1,'Petrol BAU'!$D:$D,$B86,'Petrol BAU'!$C:$C,$A86,'Petrol BAU'!$A:$A,$O86,'Petrol BAU'!H:H,"&gt;0")+0.5*COUNTIFS('Petrol BAU'!$O:$O,$A$1,'Petrol BAU'!$D:$D,$B86,'Petrol BAU'!$C:$C,$A86,'Petrol BAU'!$A:$A,$O86,'Petrol BAU'!I:I,"&gt;0")</f>
        <v>17.5</v>
      </c>
      <c r="H86" s="30">
        <f>0.5*COUNTIFS('Petrol BAU'!$O:$O,$A$1,'Petrol BAU'!$D:$D,$B86,'Petrol BAU'!$C:$C,$A86,'Petrol BAU'!$A:$A,$O86,'Petrol BAU'!I:I,"&gt;0")+0.5*COUNTIFS('Petrol BAU'!$O:$O,$A$1,'Petrol BAU'!$D:$D,$B86,'Petrol BAU'!$C:$C,$A86,'Petrol BAU'!$A:$A,$O86,'Petrol BAU'!J:J,"&gt;0")</f>
        <v>2</v>
      </c>
      <c r="I86" s="30">
        <f>0.5*COUNTIFS('Petrol BAU'!$O:$O,$A$1,'Petrol BAU'!$D:$D,$B86,'Petrol BAU'!$C:$C,$A86,'Petrol BAU'!$A:$A,$O86,'Petrol BAU'!J:J,"&gt;0")+0.5*COUNTIFS('Petrol BAU'!$O:$O,$A$1,'Petrol BAU'!$D:$D,$B86,'Petrol BAU'!$C:$C,$A86,'Petrol BAU'!$A:$A,$O86,'Petrol BAU'!K:K,"&gt;0")</f>
        <v>2.5</v>
      </c>
      <c r="J86" s="30">
        <f>0.5*COUNTIFS('Petrol BAU'!$O:$O,$A$1,'Petrol BAU'!$D:$D,$B86,'Petrol BAU'!$C:$C,$A86,'Petrol BAU'!$A:$A,$O86,'Petrol BAU'!K:K,"&gt;0")+0.5*COUNTIFS('Petrol BAU'!$O:$O,$A$1,'Petrol BAU'!$D:$D,$B86,'Petrol BAU'!$C:$C,$A86,'Petrol BAU'!$A:$A,$O86,'Petrol BAU'!L:L,"&gt;0")</f>
        <v>8.5</v>
      </c>
      <c r="L86" s="30">
        <f>SUM(F86:J86)</f>
        <v>51</v>
      </c>
      <c r="O86" t="s">
        <v>46</v>
      </c>
    </row>
    <row r="87" spans="1:20" x14ac:dyDescent="0.35">
      <c r="A87" s="24" t="s">
        <v>37</v>
      </c>
      <c r="B87" s="24" t="s">
        <v>27</v>
      </c>
      <c r="C87" t="s">
        <v>312</v>
      </c>
      <c r="F87" s="37">
        <f>(0.5*SUMIFS('Petrol BAU'!$F:$F,'Petrol BAU'!$O:$O,$A$1,'Petrol BAU'!$D:$D,$B87,'Petrol BAU'!$A:$A,$O87,'Petrol BAU'!$C:$C,$A87,'Petrol BAU'!G:G,"&gt;0")+0.5*SUMIFS('Petrol BAU'!$F:$F,'Petrol BAU'!$O:$O,$A$1,'Petrol BAU'!$D:$D,$B87,'Petrol BAU'!$A:$A,$O87,'Petrol BAU'!$C:$C,$A87,'Petrol BAU'!H:H,"&gt;0"))*$F73</f>
        <v>276750</v>
      </c>
      <c r="G87" s="37">
        <f>(0.5*SUMIFS('Petrol BAU'!$F:$F,'Petrol BAU'!$O:$O,$A$1,'Petrol BAU'!$D:$D,$B87,'Petrol BAU'!$A:$A,$O87,'Petrol BAU'!$C:$C,$A87,'Petrol BAU'!H:H,"&gt;0")+0.5*SUMIFS('Petrol BAU'!$F:$F,'Petrol BAU'!$O:$O,$A$1,'Petrol BAU'!$D:$D,$B87,'Petrol BAU'!$A:$A,$O87,'Petrol BAU'!$C:$C,$A87,'Petrol BAU'!I:I,"&gt;0"))*$F73</f>
        <v>236250</v>
      </c>
      <c r="H87" s="37">
        <f>(0.5*SUMIFS('Petrol BAU'!$F:$F,'Petrol BAU'!$O:$O,$A$1,'Petrol BAU'!$D:$D,$B87,'Petrol BAU'!$A:$A,$O87,'Petrol BAU'!$C:$C,$A87,'Petrol BAU'!I:I,"&gt;0")+0.5*SUMIFS('Petrol BAU'!$F:$F,'Petrol BAU'!$O:$O,$A$1,'Petrol BAU'!$D:$D,$B87,'Petrol BAU'!$A:$A,$O87,'Petrol BAU'!$C:$C,$A87,'Petrol BAU'!J:J,"&gt;0"))*$F73</f>
        <v>29539.125</v>
      </c>
      <c r="I87" s="37">
        <f>(0.5*SUMIFS('Petrol BAU'!$F:$F,'Petrol BAU'!$O:$O,$A$1,'Petrol BAU'!$D:$D,$B87,'Petrol BAU'!$A:$A,$O87,'Petrol BAU'!$C:$C,$A87,'Petrol BAU'!J:J,"&gt;0")+0.5*SUMIFS('Petrol BAU'!$F:$F,'Petrol BAU'!$O:$O,$A$1,'Petrol BAU'!$D:$D,$B87,'Petrol BAU'!$A:$A,$O87,'Petrol BAU'!$C:$C,$A87,'Petrol BAU'!K:K,"&gt;0"))*$F73</f>
        <v>39664.125</v>
      </c>
      <c r="J87" s="37">
        <f>(0.5*SUMIFS('Petrol BAU'!$F:$F,'Petrol BAU'!$O:$O,$A$1,'Petrol BAU'!$D:$D,$B87,'Petrol BAU'!$A:$A,$O87,'Petrol BAU'!$C:$C,$A87,'Petrol BAU'!K:K,"&gt;0")+0.5*SUMIFS('Petrol BAU'!$F:$F,'Petrol BAU'!$O:$O,$A$1,'Petrol BAU'!$D:$D,$B87,'Petrol BAU'!$A:$A,$O87,'Petrol BAU'!$C:$C,$A87,'Petrol BAU'!L:L,"&gt;0"))*$F73</f>
        <v>118125</v>
      </c>
      <c r="K87" s="37"/>
      <c r="L87" s="37">
        <f>SUM(F87:J87)</f>
        <v>700328.25</v>
      </c>
      <c r="N87" s="9"/>
      <c r="O87" t="s">
        <v>46</v>
      </c>
      <c r="P87" s="36"/>
      <c r="Q87" s="36"/>
      <c r="R87" s="36"/>
      <c r="S87" s="36"/>
      <c r="T87" s="36"/>
    </row>
    <row r="88" spans="1:20" x14ac:dyDescent="0.35">
      <c r="A88" s="24"/>
      <c r="B88" s="24"/>
      <c r="C88" t="s">
        <v>313</v>
      </c>
      <c r="F88" s="37">
        <f ca="1">F86*F83</f>
        <v>254157.86625136452</v>
      </c>
      <c r="G88" s="37">
        <f ca="1">G86*G83</f>
        <v>218857.35200329445</v>
      </c>
      <c r="H88" s="37">
        <f ca="1">H86*H83</f>
        <v>25247.7405112583</v>
      </c>
      <c r="I88" s="37">
        <f ca="1">I86*I83</f>
        <v>31861.970403042746</v>
      </c>
      <c r="J88" s="37">
        <f ca="1">J86*J83</f>
        <v>109412.59642034276</v>
      </c>
      <c r="K88" s="37"/>
      <c r="L88" s="37">
        <f t="shared" ref="L88:L93" ca="1" si="8">SUM(F88:J88)</f>
        <v>639537.52558930288</v>
      </c>
      <c r="P88" s="30"/>
      <c r="Q88" s="30"/>
      <c r="R88" s="30"/>
      <c r="S88" s="30"/>
      <c r="T88" s="30"/>
    </row>
    <row r="89" spans="1:20" x14ac:dyDescent="0.35">
      <c r="A89" s="24"/>
      <c r="B89" s="24"/>
      <c r="C89" s="75" t="s">
        <v>300</v>
      </c>
      <c r="F89" s="38">
        <f>F86*$F75</f>
        <v>227804.12693348608</v>
      </c>
      <c r="G89" s="38">
        <f>G86*$F75</f>
        <v>194466.93762614665</v>
      </c>
      <c r="H89" s="38">
        <f>H86*$F75</f>
        <v>22224.792871559617</v>
      </c>
      <c r="I89" s="38">
        <f>I86*$F75</f>
        <v>27780.991089449522</v>
      </c>
      <c r="J89" s="38">
        <f>J86*$F75</f>
        <v>94455.369704128374</v>
      </c>
      <c r="K89" s="39"/>
      <c r="L89" s="39">
        <f>SUM(F89:J89)</f>
        <v>566732.21822477027</v>
      </c>
      <c r="M89" t="s">
        <v>301</v>
      </c>
    </row>
    <row r="90" spans="1:20" x14ac:dyDescent="0.35">
      <c r="A90" s="24"/>
      <c r="B90" s="24"/>
      <c r="C90" s="75" t="s">
        <v>302</v>
      </c>
      <c r="F90" s="38">
        <v>0</v>
      </c>
      <c r="G90" s="38">
        <f>SUM($F86:F86)*$F75/'Cost Benefit - no escalation'!$F$10</f>
        <v>32543.446704783728</v>
      </c>
      <c r="H90" s="38">
        <f>SUM($F86:G86)*$F75/'Cost Benefit - no escalation'!$F$10</f>
        <v>60324.43779423325</v>
      </c>
      <c r="I90" s="38">
        <f>SUM($F86:H86)*$F75/'Cost Benefit - no escalation'!$F$10</f>
        <v>63499.408204456049</v>
      </c>
      <c r="J90" s="38">
        <f>SUM($F86:I86)*$F75/'Cost Benefit - no escalation'!$F$10</f>
        <v>67468.121217234555</v>
      </c>
      <c r="K90" s="39"/>
      <c r="L90" s="39">
        <f>SUM(F90:J90)</f>
        <v>223835.41392070756</v>
      </c>
      <c r="M90" t="s">
        <v>303</v>
      </c>
    </row>
    <row r="91" spans="1:20" x14ac:dyDescent="0.35">
      <c r="A91" s="24"/>
      <c r="B91" s="24"/>
      <c r="C91" s="75" t="s">
        <v>304</v>
      </c>
      <c r="D91" s="8"/>
      <c r="E91" s="8"/>
      <c r="F91" s="38">
        <f ca="1">F86*F81</f>
        <v>26353.739317878426</v>
      </c>
      <c r="G91" s="38">
        <f t="shared" ref="G91:J91" ca="1" si="9">G86*G81</f>
        <v>24390.414377147801</v>
      </c>
      <c r="H91" s="38">
        <f t="shared" ca="1" si="9"/>
        <v>3022.9476396986834</v>
      </c>
      <c r="I91" s="38">
        <f t="shared" ca="1" si="9"/>
        <v>4080.9793135932232</v>
      </c>
      <c r="J91" s="38">
        <f t="shared" ca="1" si="9"/>
        <v>14957.226716214383</v>
      </c>
      <c r="K91" s="38"/>
      <c r="L91" s="38">
        <f ca="1">SUM(F91:J91)</f>
        <v>72805.30736453252</v>
      </c>
      <c r="M91" t="s">
        <v>301</v>
      </c>
    </row>
    <row r="92" spans="1:20" x14ac:dyDescent="0.35">
      <c r="A92" s="24"/>
      <c r="B92" s="24"/>
      <c r="C92" s="75" t="s">
        <v>305</v>
      </c>
      <c r="D92" s="8"/>
      <c r="E92" s="8"/>
      <c r="F92" s="38">
        <v>0</v>
      </c>
      <c r="G92" s="38">
        <f>$H78*'Cost Benefit - no escalation'!G$34*SUM($F86:F86)</f>
        <v>2902.8252466474992</v>
      </c>
      <c r="H92" s="38">
        <f>$H78*'Cost Benefit - no escalation'!H$34*SUM($F86:G86)</f>
        <v>5743.600515427499</v>
      </c>
      <c r="I92" s="38">
        <f>$H78*'Cost Benefit - no escalation'!I$34*SUM($F86:H86)</f>
        <v>6682.3053088076167</v>
      </c>
      <c r="J92" s="38">
        <f>$H78*'Cost Benefit - no escalation'!J$34*SUM($F86:I86)</f>
        <v>7708.5164812316443</v>
      </c>
      <c r="K92" s="38"/>
      <c r="L92" s="38">
        <f>SUM(F92:J92)</f>
        <v>23037.247552114259</v>
      </c>
      <c r="M92" t="s">
        <v>303</v>
      </c>
    </row>
    <row r="93" spans="1:20" x14ac:dyDescent="0.35">
      <c r="A93" s="24"/>
      <c r="B93" s="24"/>
      <c r="C93" t="s">
        <v>306</v>
      </c>
      <c r="F93" s="37">
        <f ca="1">F87-F88</f>
        <v>22592.133748635475</v>
      </c>
      <c r="G93" s="37">
        <f t="shared" ref="G93:J93" ca="1" si="10">G87-G88</f>
        <v>17392.647996705549</v>
      </c>
      <c r="H93" s="37">
        <f t="shared" ca="1" si="10"/>
        <v>4291.3844887416999</v>
      </c>
      <c r="I93" s="37">
        <f t="shared" ca="1" si="10"/>
        <v>7802.1545969572544</v>
      </c>
      <c r="J93" s="37">
        <f t="shared" ca="1" si="10"/>
        <v>8712.4035796572425</v>
      </c>
      <c r="K93" s="37"/>
      <c r="L93" s="37">
        <f t="shared" ca="1" si="8"/>
        <v>60790.724410697221</v>
      </c>
    </row>
    <row r="94" spans="1:20" x14ac:dyDescent="0.35">
      <c r="C94" s="80" t="s">
        <v>314</v>
      </c>
      <c r="E94" s="7"/>
      <c r="F94" s="7">
        <f>F86/SUM(Costs!O36:O38)</f>
        <v>0.24550898203592814</v>
      </c>
      <c r="G94" s="7">
        <f>G86/SUM(Costs!P36:P38)</f>
        <v>0.22292993630573249</v>
      </c>
      <c r="H94" s="7">
        <f>H86/SUM(Costs!Q36:Q38)</f>
        <v>5.8823529411764705E-2</v>
      </c>
      <c r="I94" s="7">
        <f>I86/SUM(Costs!R36:R38)</f>
        <v>4.9504950495049507E-2</v>
      </c>
      <c r="J94" s="7">
        <f>J86/SUM(Costs!S36:S38)</f>
        <v>0.15178571428571427</v>
      </c>
      <c r="K94" s="7"/>
      <c r="L94" s="7">
        <f>L86/SUM(Costs!U36:U38)</f>
        <v>0.16859504132231404</v>
      </c>
    </row>
    <row r="95" spans="1:20" x14ac:dyDescent="0.35">
      <c r="F95" s="3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84CA-460E-46A8-A2AC-8CD6D27874BF}">
  <sheetPr codeName="Sheet4">
    <tabColor theme="8" tint="0.79998168889431442"/>
  </sheetPr>
  <dimension ref="A1:P1689"/>
  <sheetViews>
    <sheetView showGridLines="0" zoomScale="74" zoomScaleNormal="92" workbookViewId="0">
      <pane ySplit="7" topLeftCell="A131" activePane="bottomLeft" state="frozen"/>
      <selection activeCell="P1" sqref="P1"/>
      <selection pane="bottomLeft" activeCell="A3" sqref="A3"/>
    </sheetView>
  </sheetViews>
  <sheetFormatPr defaultRowHeight="14.5" x14ac:dyDescent="0.35"/>
  <cols>
    <col min="1" max="1" width="33.54296875" bestFit="1" customWidth="1"/>
    <col min="2" max="2" width="42.26953125" bestFit="1" customWidth="1"/>
    <col min="3" max="3" width="26.81640625" bestFit="1" customWidth="1"/>
    <col min="4" max="4" width="21.81640625" bestFit="1" customWidth="1"/>
    <col min="5" max="5" width="24.453125" customWidth="1"/>
    <col min="6" max="6" width="18.08984375" bestFit="1" customWidth="1"/>
    <col min="7" max="12" width="7.453125" customWidth="1"/>
    <col min="13" max="13" width="13.26953125" style="69" customWidth="1"/>
    <col min="14" max="14" width="14.90625" style="69" customWidth="1"/>
    <col min="15" max="15" width="11.7265625" bestFit="1" customWidth="1"/>
    <col min="16" max="16" width="13.36328125" bestFit="1" customWidth="1"/>
    <col min="22" max="22" width="13.26953125" customWidth="1"/>
  </cols>
  <sheetData>
    <row r="1" spans="1:15" ht="28.5" x14ac:dyDescent="0.65">
      <c r="A1" s="103" t="str">
        <f>business</f>
        <v>Powercor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21" x14ac:dyDescent="0.5">
      <c r="A2" s="102" t="str">
        <f>model</f>
        <v>Fleet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x14ac:dyDescent="0.35">
      <c r="A3" t="s">
        <v>378</v>
      </c>
    </row>
    <row r="5" spans="1:15" x14ac:dyDescent="0.35">
      <c r="G5" s="60">
        <v>1</v>
      </c>
      <c r="H5" t="s">
        <v>369</v>
      </c>
    </row>
    <row r="7" spans="1:15" ht="43" customHeight="1" x14ac:dyDescent="0.35">
      <c r="A7" s="1" t="s">
        <v>17</v>
      </c>
      <c r="B7" s="1" t="s">
        <v>18</v>
      </c>
      <c r="C7" s="1" t="s">
        <v>19</v>
      </c>
      <c r="D7" s="1" t="s">
        <v>370</v>
      </c>
      <c r="E7" s="86" t="s">
        <v>20</v>
      </c>
      <c r="F7" s="86" t="s">
        <v>23</v>
      </c>
      <c r="G7" s="87">
        <v>2026</v>
      </c>
      <c r="H7" s="87">
        <v>2027</v>
      </c>
      <c r="I7" s="87">
        <v>2028</v>
      </c>
      <c r="J7" s="87">
        <v>2029</v>
      </c>
      <c r="K7" s="87">
        <v>2030</v>
      </c>
      <c r="L7" s="87">
        <v>2031</v>
      </c>
      <c r="M7" s="89" t="s">
        <v>21</v>
      </c>
      <c r="N7" s="89" t="s">
        <v>348</v>
      </c>
      <c r="O7" s="88" t="s">
        <v>22</v>
      </c>
    </row>
    <row r="8" spans="1:15" x14ac:dyDescent="0.35">
      <c r="A8" t="s">
        <v>24</v>
      </c>
      <c r="B8" t="s">
        <v>25</v>
      </c>
      <c r="C8" t="s">
        <v>26</v>
      </c>
      <c r="D8" t="s">
        <v>27</v>
      </c>
      <c r="E8" s="5" t="s">
        <v>362</v>
      </c>
      <c r="F8" s="36">
        <v>40000</v>
      </c>
      <c r="G8" s="60">
        <v>1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9">
        <v>0.16316817183099999</v>
      </c>
      <c r="O8" t="s">
        <v>0</v>
      </c>
    </row>
    <row r="9" spans="1:15" x14ac:dyDescent="0.35">
      <c r="A9" t="s">
        <v>28</v>
      </c>
      <c r="B9" t="s">
        <v>29</v>
      </c>
      <c r="C9" t="s">
        <v>26</v>
      </c>
      <c r="D9" t="s">
        <v>30</v>
      </c>
      <c r="E9" s="5" t="s">
        <v>363</v>
      </c>
      <c r="F9" s="36">
        <v>40000</v>
      </c>
      <c r="G9" s="60">
        <v>0</v>
      </c>
      <c r="H9" s="60">
        <v>1</v>
      </c>
      <c r="I9" s="60">
        <v>0</v>
      </c>
      <c r="J9" s="60">
        <v>0</v>
      </c>
      <c r="K9" s="60">
        <v>0</v>
      </c>
      <c r="L9" s="60">
        <v>0</v>
      </c>
      <c r="M9" s="69">
        <v>6.2637639469E-2</v>
      </c>
      <c r="N9" s="69">
        <v>6.2637639469E-2</v>
      </c>
      <c r="O9" t="s">
        <v>31</v>
      </c>
    </row>
    <row r="10" spans="1:15" x14ac:dyDescent="0.35">
      <c r="A10" t="s">
        <v>32</v>
      </c>
      <c r="B10" t="s">
        <v>29</v>
      </c>
      <c r="C10" t="s">
        <v>26</v>
      </c>
      <c r="D10" t="s">
        <v>27</v>
      </c>
      <c r="E10" s="5" t="s">
        <v>362</v>
      </c>
      <c r="F10" s="36">
        <v>41000</v>
      </c>
      <c r="G10" s="60">
        <v>1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9">
        <v>0.194766134092</v>
      </c>
      <c r="N10" s="69">
        <v>4.8310427178E-2</v>
      </c>
      <c r="O10" t="s">
        <v>0</v>
      </c>
    </row>
    <row r="11" spans="1:15" x14ac:dyDescent="0.35">
      <c r="A11" t="s">
        <v>32</v>
      </c>
      <c r="B11" t="s">
        <v>29</v>
      </c>
      <c r="C11" t="s">
        <v>26</v>
      </c>
      <c r="D11" t="s">
        <v>27</v>
      </c>
      <c r="E11" s="5" t="s">
        <v>362</v>
      </c>
      <c r="F11" s="36">
        <v>41000</v>
      </c>
      <c r="G11" s="60">
        <v>1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9">
        <v>0.10632488173100001</v>
      </c>
      <c r="N11" s="69">
        <v>4.8310427178E-2</v>
      </c>
      <c r="O11" t="s">
        <v>0</v>
      </c>
    </row>
    <row r="12" spans="1:15" x14ac:dyDescent="0.35">
      <c r="A12" t="s">
        <v>28</v>
      </c>
      <c r="B12" t="s">
        <v>29</v>
      </c>
      <c r="C12" t="s">
        <v>26</v>
      </c>
      <c r="D12" t="s">
        <v>27</v>
      </c>
      <c r="E12" s="5" t="s">
        <v>362</v>
      </c>
      <c r="F12" s="36">
        <v>41000</v>
      </c>
      <c r="G12" s="60">
        <v>1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9">
        <v>0.17309788345800001</v>
      </c>
      <c r="N12" s="69">
        <v>1.8064631118E-2</v>
      </c>
      <c r="O12" t="s">
        <v>0</v>
      </c>
    </row>
    <row r="13" spans="1:15" x14ac:dyDescent="0.35">
      <c r="A13" t="s">
        <v>32</v>
      </c>
      <c r="B13" t="s">
        <v>29</v>
      </c>
      <c r="C13" t="s">
        <v>26</v>
      </c>
      <c r="D13" t="s">
        <v>27</v>
      </c>
      <c r="E13" s="5" t="s">
        <v>362</v>
      </c>
      <c r="F13" s="36">
        <v>41000</v>
      </c>
      <c r="G13" s="60">
        <v>1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9">
        <v>0.16656506563199999</v>
      </c>
      <c r="N13" s="69">
        <v>4.8310427178E-2</v>
      </c>
      <c r="O13" t="s">
        <v>0</v>
      </c>
    </row>
    <row r="14" spans="1:15" x14ac:dyDescent="0.35">
      <c r="A14" t="s">
        <v>28</v>
      </c>
      <c r="B14" t="s">
        <v>29</v>
      </c>
      <c r="C14" t="s">
        <v>26</v>
      </c>
      <c r="D14" t="s">
        <v>27</v>
      </c>
      <c r="E14" s="5" t="s">
        <v>362</v>
      </c>
      <c r="F14" s="36">
        <v>41000</v>
      </c>
      <c r="G14" s="60">
        <v>1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9">
        <v>0.222215812082</v>
      </c>
      <c r="N14" s="69">
        <v>1.8064631118E-2</v>
      </c>
      <c r="O14" t="s">
        <v>31</v>
      </c>
    </row>
    <row r="15" spans="1:15" x14ac:dyDescent="0.35">
      <c r="A15" t="s">
        <v>28</v>
      </c>
      <c r="B15" t="s">
        <v>29</v>
      </c>
      <c r="C15" t="s">
        <v>26</v>
      </c>
      <c r="D15" t="s">
        <v>27</v>
      </c>
      <c r="E15" s="5" t="s">
        <v>362</v>
      </c>
      <c r="F15" s="36">
        <v>41000</v>
      </c>
      <c r="G15" s="60">
        <v>1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9">
        <v>0.259315559413</v>
      </c>
      <c r="N15" s="69">
        <v>1.8064631118E-2</v>
      </c>
      <c r="O15" t="s">
        <v>31</v>
      </c>
    </row>
    <row r="16" spans="1:15" x14ac:dyDescent="0.35">
      <c r="A16" t="s">
        <v>28</v>
      </c>
      <c r="B16" t="s">
        <v>29</v>
      </c>
      <c r="C16" t="s">
        <v>26</v>
      </c>
      <c r="D16" t="s">
        <v>27</v>
      </c>
      <c r="E16" s="5" t="s">
        <v>362</v>
      </c>
      <c r="F16" s="36">
        <v>41000</v>
      </c>
      <c r="G16" s="60">
        <v>1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9">
        <v>0.194951236256</v>
      </c>
      <c r="N16" s="69">
        <v>1.8064631118E-2</v>
      </c>
      <c r="O16" t="s">
        <v>0</v>
      </c>
    </row>
    <row r="17" spans="1:15" x14ac:dyDescent="0.35">
      <c r="A17" t="s">
        <v>28</v>
      </c>
      <c r="B17" t="s">
        <v>29</v>
      </c>
      <c r="C17" t="s">
        <v>26</v>
      </c>
      <c r="D17" t="s">
        <v>27</v>
      </c>
      <c r="E17" s="5" t="s">
        <v>362</v>
      </c>
      <c r="F17" s="36">
        <v>41000</v>
      </c>
      <c r="G17" s="60">
        <v>1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9">
        <v>0.20969967257200001</v>
      </c>
      <c r="N17" s="69">
        <v>1.8064631118E-2</v>
      </c>
      <c r="O17" t="s">
        <v>0</v>
      </c>
    </row>
    <row r="18" spans="1:15" x14ac:dyDescent="0.35">
      <c r="A18" t="s">
        <v>28</v>
      </c>
      <c r="B18" t="s">
        <v>29</v>
      </c>
      <c r="C18" t="s">
        <v>26</v>
      </c>
      <c r="D18" t="s">
        <v>27</v>
      </c>
      <c r="E18" s="5" t="s">
        <v>362</v>
      </c>
      <c r="F18" s="36">
        <v>41000</v>
      </c>
      <c r="G18" s="60">
        <v>1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9">
        <v>0.20022989052500001</v>
      </c>
      <c r="N18" s="69">
        <v>1.8064631118E-2</v>
      </c>
      <c r="O18" t="s">
        <v>0</v>
      </c>
    </row>
    <row r="19" spans="1:15" x14ac:dyDescent="0.35">
      <c r="A19" t="s">
        <v>32</v>
      </c>
      <c r="B19" t="s">
        <v>29</v>
      </c>
      <c r="C19" t="s">
        <v>26</v>
      </c>
      <c r="D19" t="s">
        <v>27</v>
      </c>
      <c r="E19" s="5" t="s">
        <v>362</v>
      </c>
      <c r="F19" s="36">
        <v>41000</v>
      </c>
      <c r="G19" s="60">
        <v>1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9">
        <v>0.22418883583099999</v>
      </c>
      <c r="N19" s="69">
        <v>4.8310427178E-2</v>
      </c>
      <c r="O19" t="s">
        <v>0</v>
      </c>
    </row>
    <row r="20" spans="1:15" x14ac:dyDescent="0.35">
      <c r="A20" t="s">
        <v>32</v>
      </c>
      <c r="B20" t="s">
        <v>29</v>
      </c>
      <c r="C20" t="s">
        <v>26</v>
      </c>
      <c r="D20" t="s">
        <v>27</v>
      </c>
      <c r="E20" s="5" t="s">
        <v>362</v>
      </c>
      <c r="F20" s="36">
        <v>41000</v>
      </c>
      <c r="G20" s="60">
        <v>1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9">
        <v>0.21742941129099999</v>
      </c>
      <c r="N20" s="69">
        <v>4.8310427178E-2</v>
      </c>
      <c r="O20" t="s">
        <v>0</v>
      </c>
    </row>
    <row r="21" spans="1:15" x14ac:dyDescent="0.35">
      <c r="A21" t="s">
        <v>32</v>
      </c>
      <c r="B21" t="s">
        <v>29</v>
      </c>
      <c r="C21" t="s">
        <v>26</v>
      </c>
      <c r="D21" t="s">
        <v>27</v>
      </c>
      <c r="E21" s="5" t="s">
        <v>362</v>
      </c>
      <c r="F21" s="36">
        <v>41000</v>
      </c>
      <c r="G21" s="60">
        <v>1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9">
        <v>0.209734987348</v>
      </c>
      <c r="N21" s="69">
        <v>4.8310427178E-2</v>
      </c>
      <c r="O21" t="s">
        <v>0</v>
      </c>
    </row>
    <row r="22" spans="1:15" x14ac:dyDescent="0.35">
      <c r="A22" t="s">
        <v>32</v>
      </c>
      <c r="B22" t="s">
        <v>29</v>
      </c>
      <c r="C22" t="s">
        <v>26</v>
      </c>
      <c r="D22" t="s">
        <v>27</v>
      </c>
      <c r="E22" s="5" t="s">
        <v>362</v>
      </c>
      <c r="F22" s="36">
        <v>41000</v>
      </c>
      <c r="G22" s="60">
        <v>1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9">
        <v>0.210247615365</v>
      </c>
      <c r="N22" s="69">
        <v>4.8310427178E-2</v>
      </c>
      <c r="O22" t="s">
        <v>31</v>
      </c>
    </row>
    <row r="23" spans="1:15" x14ac:dyDescent="0.35">
      <c r="A23" t="s">
        <v>32</v>
      </c>
      <c r="B23" t="s">
        <v>29</v>
      </c>
      <c r="C23" t="s">
        <v>26</v>
      </c>
      <c r="D23" t="s">
        <v>27</v>
      </c>
      <c r="E23" s="5" t="s">
        <v>362</v>
      </c>
      <c r="F23" s="36">
        <v>41000</v>
      </c>
      <c r="G23" s="60">
        <v>1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9">
        <v>0.177320737378</v>
      </c>
      <c r="N23" s="69">
        <v>4.8310427178E-2</v>
      </c>
      <c r="O23" t="s">
        <v>0</v>
      </c>
    </row>
    <row r="24" spans="1:15" x14ac:dyDescent="0.35">
      <c r="A24" t="s">
        <v>32</v>
      </c>
      <c r="B24" t="s">
        <v>29</v>
      </c>
      <c r="C24" t="s">
        <v>26</v>
      </c>
      <c r="D24" t="s">
        <v>27</v>
      </c>
      <c r="E24" s="5" t="s">
        <v>362</v>
      </c>
      <c r="F24" s="36">
        <v>41000</v>
      </c>
      <c r="G24" s="60">
        <v>1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9">
        <v>0.18014228544800001</v>
      </c>
      <c r="N24" s="69">
        <v>4.8310427178E-2</v>
      </c>
      <c r="O24" t="s">
        <v>0</v>
      </c>
    </row>
    <row r="25" spans="1:15" x14ac:dyDescent="0.35">
      <c r="A25" t="s">
        <v>28</v>
      </c>
      <c r="B25" t="s">
        <v>29</v>
      </c>
      <c r="C25" t="s">
        <v>26</v>
      </c>
      <c r="D25" t="s">
        <v>27</v>
      </c>
      <c r="E25" s="5" t="s">
        <v>362</v>
      </c>
      <c r="F25" s="36">
        <v>41000</v>
      </c>
      <c r="G25" s="60">
        <v>1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9">
        <v>0.17436254551800001</v>
      </c>
      <c r="N25" s="69">
        <v>1.8064631118E-2</v>
      </c>
      <c r="O25" t="s">
        <v>0</v>
      </c>
    </row>
    <row r="26" spans="1:15" x14ac:dyDescent="0.35">
      <c r="A26" t="s">
        <v>28</v>
      </c>
      <c r="B26" t="s">
        <v>29</v>
      </c>
      <c r="C26" t="s">
        <v>26</v>
      </c>
      <c r="D26" t="s">
        <v>30</v>
      </c>
      <c r="E26" s="5" t="s">
        <v>362</v>
      </c>
      <c r="F26" s="36">
        <v>41000</v>
      </c>
      <c r="G26" s="60">
        <v>1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9">
        <v>0.138097052523</v>
      </c>
      <c r="O26" t="s">
        <v>31</v>
      </c>
    </row>
    <row r="27" spans="1:15" x14ac:dyDescent="0.35">
      <c r="A27" t="s">
        <v>32</v>
      </c>
      <c r="B27" t="s">
        <v>29</v>
      </c>
      <c r="C27" t="s">
        <v>26</v>
      </c>
      <c r="D27" t="s">
        <v>27</v>
      </c>
      <c r="E27" s="5" t="s">
        <v>362</v>
      </c>
      <c r="F27" s="36">
        <v>41000</v>
      </c>
      <c r="G27" s="60">
        <v>1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9">
        <v>0.232694222236</v>
      </c>
      <c r="N27" s="69">
        <v>4.8310427178E-2</v>
      </c>
      <c r="O27" t="s">
        <v>0</v>
      </c>
    </row>
    <row r="28" spans="1:15" x14ac:dyDescent="0.35">
      <c r="A28" t="s">
        <v>32</v>
      </c>
      <c r="B28" t="s">
        <v>29</v>
      </c>
      <c r="C28" t="s">
        <v>26</v>
      </c>
      <c r="D28" t="s">
        <v>27</v>
      </c>
      <c r="E28" s="5" t="s">
        <v>362</v>
      </c>
      <c r="F28" s="36">
        <v>41000</v>
      </c>
      <c r="G28" s="60">
        <v>1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9">
        <v>0.17481968276500001</v>
      </c>
      <c r="N28" s="69">
        <v>4.8310427178E-2</v>
      </c>
      <c r="O28" t="s">
        <v>0</v>
      </c>
    </row>
    <row r="29" spans="1:15" x14ac:dyDescent="0.35">
      <c r="A29" t="s">
        <v>28</v>
      </c>
      <c r="B29" t="s">
        <v>29</v>
      </c>
      <c r="C29" t="s">
        <v>26</v>
      </c>
      <c r="D29" t="s">
        <v>27</v>
      </c>
      <c r="E29" s="5" t="s">
        <v>362</v>
      </c>
      <c r="F29" s="36">
        <v>41000</v>
      </c>
      <c r="G29" s="60">
        <v>1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9">
        <v>0.20921135323100001</v>
      </c>
      <c r="N29" s="69">
        <v>8.7999999999999995E-2</v>
      </c>
      <c r="O29" t="s">
        <v>0</v>
      </c>
    </row>
    <row r="30" spans="1:15" x14ac:dyDescent="0.35">
      <c r="A30" t="s">
        <v>28</v>
      </c>
      <c r="B30" t="s">
        <v>29</v>
      </c>
      <c r="C30" t="s">
        <v>26</v>
      </c>
      <c r="D30" t="s">
        <v>27</v>
      </c>
      <c r="E30" s="5" t="s">
        <v>362</v>
      </c>
      <c r="F30" s="36">
        <v>41000</v>
      </c>
      <c r="G30" s="60">
        <v>1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9">
        <v>0.18662290663100001</v>
      </c>
      <c r="N30" s="69">
        <v>8.7999999999999995E-2</v>
      </c>
      <c r="O30" t="s">
        <v>0</v>
      </c>
    </row>
    <row r="31" spans="1:15" x14ac:dyDescent="0.35">
      <c r="A31" t="s">
        <v>32</v>
      </c>
      <c r="B31" t="s">
        <v>29</v>
      </c>
      <c r="C31" t="s">
        <v>26</v>
      </c>
      <c r="D31" t="s">
        <v>27</v>
      </c>
      <c r="E31" s="5" t="s">
        <v>362</v>
      </c>
      <c r="F31" s="36">
        <v>41000</v>
      </c>
      <c r="G31" s="60">
        <v>1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9">
        <v>0.195936887024</v>
      </c>
      <c r="N31" s="69">
        <v>4.8310427178E-2</v>
      </c>
      <c r="O31" t="s">
        <v>0</v>
      </c>
    </row>
    <row r="32" spans="1:15" x14ac:dyDescent="0.35">
      <c r="A32" t="s">
        <v>28</v>
      </c>
      <c r="B32" t="s">
        <v>29</v>
      </c>
      <c r="C32" t="s">
        <v>26</v>
      </c>
      <c r="D32" t="s">
        <v>27</v>
      </c>
      <c r="E32" s="5" t="s">
        <v>362</v>
      </c>
      <c r="F32" s="36">
        <v>41000</v>
      </c>
      <c r="G32" s="60">
        <v>1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9">
        <v>0.21835419368699999</v>
      </c>
      <c r="N32" s="69">
        <v>8.7999999999999995E-2</v>
      </c>
      <c r="O32" t="s">
        <v>0</v>
      </c>
    </row>
    <row r="33" spans="1:15" x14ac:dyDescent="0.35">
      <c r="A33" t="s">
        <v>32</v>
      </c>
      <c r="B33" t="s">
        <v>29</v>
      </c>
      <c r="C33" t="s">
        <v>26</v>
      </c>
      <c r="D33" t="s">
        <v>27</v>
      </c>
      <c r="E33" s="5" t="s">
        <v>362</v>
      </c>
      <c r="F33" s="36">
        <v>41000</v>
      </c>
      <c r="G33" s="60">
        <v>1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9">
        <v>0.18326257568099999</v>
      </c>
      <c r="N33" s="69">
        <v>4.8310427178E-2</v>
      </c>
      <c r="O33" t="s">
        <v>0</v>
      </c>
    </row>
    <row r="34" spans="1:15" x14ac:dyDescent="0.35">
      <c r="A34" t="s">
        <v>32</v>
      </c>
      <c r="B34" t="s">
        <v>29</v>
      </c>
      <c r="C34" t="s">
        <v>26</v>
      </c>
      <c r="D34" t="s">
        <v>27</v>
      </c>
      <c r="E34" s="5" t="s">
        <v>362</v>
      </c>
      <c r="F34" s="36">
        <v>41000</v>
      </c>
      <c r="G34" s="60">
        <v>1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9">
        <v>0.185785252963</v>
      </c>
      <c r="N34" s="69">
        <v>4.8310427178E-2</v>
      </c>
      <c r="O34" t="s">
        <v>0</v>
      </c>
    </row>
    <row r="35" spans="1:15" x14ac:dyDescent="0.35">
      <c r="A35" t="s">
        <v>32</v>
      </c>
      <c r="B35" t="s">
        <v>29</v>
      </c>
      <c r="C35" t="s">
        <v>26</v>
      </c>
      <c r="D35" t="s">
        <v>27</v>
      </c>
      <c r="E35" s="5" t="s">
        <v>362</v>
      </c>
      <c r="F35" s="36">
        <v>41000</v>
      </c>
      <c r="G35" s="60">
        <v>1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9">
        <v>0.19036262663600001</v>
      </c>
      <c r="N35" s="69">
        <v>4.8310427178E-2</v>
      </c>
      <c r="O35" t="s">
        <v>31</v>
      </c>
    </row>
    <row r="36" spans="1:15" x14ac:dyDescent="0.35">
      <c r="A36" t="s">
        <v>28</v>
      </c>
      <c r="B36" t="s">
        <v>29</v>
      </c>
      <c r="C36" t="s">
        <v>26</v>
      </c>
      <c r="D36" t="s">
        <v>27</v>
      </c>
      <c r="E36" s="5" t="s">
        <v>362</v>
      </c>
      <c r="F36" s="36">
        <v>41000</v>
      </c>
      <c r="G36" s="60">
        <v>1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9">
        <v>0.13193591383100001</v>
      </c>
      <c r="N36" s="69">
        <v>8.7999999999999995E-2</v>
      </c>
      <c r="O36" t="s">
        <v>0</v>
      </c>
    </row>
    <row r="37" spans="1:15" x14ac:dyDescent="0.35">
      <c r="A37" t="s">
        <v>32</v>
      </c>
      <c r="B37" t="s">
        <v>29</v>
      </c>
      <c r="C37" t="s">
        <v>26</v>
      </c>
      <c r="D37" t="s">
        <v>27</v>
      </c>
      <c r="E37" s="5" t="s">
        <v>362</v>
      </c>
      <c r="F37" s="36">
        <v>41000</v>
      </c>
      <c r="G37" s="60">
        <v>1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9">
        <v>0.163402615449</v>
      </c>
      <c r="N37" s="69">
        <v>4.8310427178E-2</v>
      </c>
      <c r="O37" t="s">
        <v>31</v>
      </c>
    </row>
    <row r="38" spans="1:15" x14ac:dyDescent="0.35">
      <c r="A38" t="s">
        <v>32</v>
      </c>
      <c r="B38" t="s">
        <v>29</v>
      </c>
      <c r="C38" t="s">
        <v>26</v>
      </c>
      <c r="D38" t="s">
        <v>27</v>
      </c>
      <c r="E38" s="5" t="s">
        <v>362</v>
      </c>
      <c r="F38" s="36">
        <v>41000</v>
      </c>
      <c r="G38" s="60">
        <v>1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9">
        <v>0.206960948852</v>
      </c>
      <c r="N38" s="69">
        <v>4.8310427178E-2</v>
      </c>
      <c r="O38" t="s">
        <v>0</v>
      </c>
    </row>
    <row r="39" spans="1:15" x14ac:dyDescent="0.35">
      <c r="A39" t="s">
        <v>28</v>
      </c>
      <c r="B39" t="s">
        <v>29</v>
      </c>
      <c r="C39" t="s">
        <v>26</v>
      </c>
      <c r="D39" t="s">
        <v>27</v>
      </c>
      <c r="E39" s="5" t="s">
        <v>362</v>
      </c>
      <c r="F39" s="36">
        <v>41000</v>
      </c>
      <c r="G39" s="60">
        <v>1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9">
        <v>0.173022456991</v>
      </c>
      <c r="N39" s="69">
        <v>8.7999999999999995E-2</v>
      </c>
      <c r="O39" t="s">
        <v>0</v>
      </c>
    </row>
    <row r="40" spans="1:15" x14ac:dyDescent="0.35">
      <c r="A40" t="s">
        <v>28</v>
      </c>
      <c r="B40" t="s">
        <v>29</v>
      </c>
      <c r="C40" t="s">
        <v>26</v>
      </c>
      <c r="D40" t="s">
        <v>30</v>
      </c>
      <c r="E40" s="5" t="s">
        <v>362</v>
      </c>
      <c r="F40" s="36">
        <v>41000</v>
      </c>
      <c r="G40" s="60">
        <v>1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9">
        <v>0.15993583991400001</v>
      </c>
      <c r="O40" t="s">
        <v>31</v>
      </c>
    </row>
    <row r="41" spans="1:15" x14ac:dyDescent="0.35">
      <c r="A41" t="s">
        <v>32</v>
      </c>
      <c r="B41" t="s">
        <v>29</v>
      </c>
      <c r="C41" t="s">
        <v>26</v>
      </c>
      <c r="D41" t="s">
        <v>27</v>
      </c>
      <c r="E41" s="5" t="s">
        <v>362</v>
      </c>
      <c r="F41" s="36">
        <v>41000</v>
      </c>
      <c r="G41" s="60">
        <v>1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9">
        <v>0.17244069528299999</v>
      </c>
      <c r="N41" s="69">
        <v>4.8310427178E-2</v>
      </c>
      <c r="O41" t="s">
        <v>0</v>
      </c>
    </row>
    <row r="42" spans="1:15" x14ac:dyDescent="0.35">
      <c r="A42" t="s">
        <v>32</v>
      </c>
      <c r="B42" t="s">
        <v>29</v>
      </c>
      <c r="C42" t="s">
        <v>26</v>
      </c>
      <c r="D42" t="s">
        <v>27</v>
      </c>
      <c r="E42" s="5" t="s">
        <v>362</v>
      </c>
      <c r="F42" s="36">
        <v>41000</v>
      </c>
      <c r="G42" s="60">
        <v>1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9">
        <v>0.18052485244700001</v>
      </c>
      <c r="N42" s="69">
        <v>4.8310427178E-2</v>
      </c>
      <c r="O42" t="s">
        <v>0</v>
      </c>
    </row>
    <row r="43" spans="1:15" x14ac:dyDescent="0.35">
      <c r="A43" t="s">
        <v>32</v>
      </c>
      <c r="B43" t="s">
        <v>29</v>
      </c>
      <c r="C43" t="s">
        <v>26</v>
      </c>
      <c r="D43" t="s">
        <v>27</v>
      </c>
      <c r="E43" s="5" t="s">
        <v>362</v>
      </c>
      <c r="F43" s="36">
        <v>41000</v>
      </c>
      <c r="G43" s="60">
        <v>1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9">
        <v>0.194536861979</v>
      </c>
      <c r="N43" s="69">
        <v>4.8310427178E-2</v>
      </c>
      <c r="O43" t="s">
        <v>0</v>
      </c>
    </row>
    <row r="44" spans="1:15" x14ac:dyDescent="0.35">
      <c r="A44" t="s">
        <v>32</v>
      </c>
      <c r="B44" t="s">
        <v>29</v>
      </c>
      <c r="C44" t="s">
        <v>26</v>
      </c>
      <c r="D44" t="s">
        <v>27</v>
      </c>
      <c r="E44" s="5" t="s">
        <v>362</v>
      </c>
      <c r="F44" s="36">
        <v>41000</v>
      </c>
      <c r="G44" s="60">
        <v>1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9">
        <v>0.18628622286800001</v>
      </c>
      <c r="N44" s="69">
        <v>4.8310427178E-2</v>
      </c>
      <c r="O44" t="s">
        <v>0</v>
      </c>
    </row>
    <row r="45" spans="1:15" x14ac:dyDescent="0.35">
      <c r="A45" t="s">
        <v>28</v>
      </c>
      <c r="B45" t="s">
        <v>29</v>
      </c>
      <c r="C45" t="s">
        <v>26</v>
      </c>
      <c r="D45" t="s">
        <v>30</v>
      </c>
      <c r="E45" s="5" t="s">
        <v>362</v>
      </c>
      <c r="F45" s="36">
        <v>41000</v>
      </c>
      <c r="G45" s="60">
        <v>1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9">
        <v>0.131727993303</v>
      </c>
      <c r="O45" t="s">
        <v>31</v>
      </c>
    </row>
    <row r="46" spans="1:15" x14ac:dyDescent="0.35">
      <c r="A46" t="s">
        <v>32</v>
      </c>
      <c r="B46" t="s">
        <v>29</v>
      </c>
      <c r="C46" t="s">
        <v>26</v>
      </c>
      <c r="D46" t="s">
        <v>27</v>
      </c>
      <c r="E46" s="5" t="s">
        <v>362</v>
      </c>
      <c r="F46" s="36">
        <v>41000</v>
      </c>
      <c r="G46" s="60">
        <v>1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9">
        <v>0.20639318040599999</v>
      </c>
      <c r="N46" s="69">
        <v>4.8310427178E-2</v>
      </c>
      <c r="O46" t="s">
        <v>0</v>
      </c>
    </row>
    <row r="47" spans="1:15" x14ac:dyDescent="0.35">
      <c r="A47" t="s">
        <v>28</v>
      </c>
      <c r="B47" t="s">
        <v>25</v>
      </c>
      <c r="C47" t="s">
        <v>26</v>
      </c>
      <c r="D47" t="s">
        <v>30</v>
      </c>
      <c r="E47" s="5" t="s">
        <v>362</v>
      </c>
      <c r="F47" s="36">
        <v>41000</v>
      </c>
      <c r="G47" s="60">
        <v>1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9">
        <v>0.135159458476</v>
      </c>
      <c r="N47" s="69">
        <v>0.135159458476</v>
      </c>
      <c r="O47" t="s">
        <v>0</v>
      </c>
    </row>
    <row r="48" spans="1:15" x14ac:dyDescent="0.35">
      <c r="A48" t="s">
        <v>32</v>
      </c>
      <c r="B48" t="s">
        <v>29</v>
      </c>
      <c r="C48" t="s">
        <v>26</v>
      </c>
      <c r="D48" t="s">
        <v>27</v>
      </c>
      <c r="E48" s="5" t="s">
        <v>362</v>
      </c>
      <c r="F48" s="36">
        <v>41000</v>
      </c>
      <c r="G48" s="60">
        <v>1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9">
        <v>0.173799624091</v>
      </c>
      <c r="N48" s="69">
        <v>4.8310427178E-2</v>
      </c>
      <c r="O48" t="s">
        <v>0</v>
      </c>
    </row>
    <row r="49" spans="1:15" x14ac:dyDescent="0.35">
      <c r="A49" t="s">
        <v>32</v>
      </c>
      <c r="B49" t="s">
        <v>29</v>
      </c>
      <c r="C49" t="s">
        <v>26</v>
      </c>
      <c r="D49" t="s">
        <v>27</v>
      </c>
      <c r="E49" s="5" t="s">
        <v>362</v>
      </c>
      <c r="F49" s="36">
        <v>41000</v>
      </c>
      <c r="G49" s="60">
        <v>1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9">
        <v>0.192914358826</v>
      </c>
      <c r="N49" s="69">
        <v>4.8310427178E-2</v>
      </c>
      <c r="O49" t="s">
        <v>0</v>
      </c>
    </row>
    <row r="50" spans="1:15" x14ac:dyDescent="0.35">
      <c r="A50" t="s">
        <v>32</v>
      </c>
      <c r="B50" t="s">
        <v>29</v>
      </c>
      <c r="C50" t="s">
        <v>26</v>
      </c>
      <c r="D50" t="s">
        <v>30</v>
      </c>
      <c r="E50" s="5" t="s">
        <v>362</v>
      </c>
      <c r="F50" s="36">
        <v>41000</v>
      </c>
      <c r="G50" s="60">
        <v>1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9">
        <v>7.6909554601000005E-2</v>
      </c>
      <c r="O50" t="s">
        <v>0</v>
      </c>
    </row>
    <row r="51" spans="1:15" x14ac:dyDescent="0.35">
      <c r="A51" t="s">
        <v>32</v>
      </c>
      <c r="B51" t="s">
        <v>29</v>
      </c>
      <c r="C51" t="s">
        <v>26</v>
      </c>
      <c r="D51" t="s">
        <v>27</v>
      </c>
      <c r="E51" s="5" t="s">
        <v>362</v>
      </c>
      <c r="F51" s="36">
        <v>41000</v>
      </c>
      <c r="G51" s="60">
        <v>1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9">
        <v>0.20963017041000001</v>
      </c>
      <c r="N51" s="69">
        <v>4.8310427178E-2</v>
      </c>
      <c r="O51" t="s">
        <v>0</v>
      </c>
    </row>
    <row r="52" spans="1:15" x14ac:dyDescent="0.35">
      <c r="A52" t="s">
        <v>32</v>
      </c>
      <c r="B52" t="s">
        <v>29</v>
      </c>
      <c r="C52" t="s">
        <v>26</v>
      </c>
      <c r="D52" t="s">
        <v>30</v>
      </c>
      <c r="E52" s="5" t="s">
        <v>362</v>
      </c>
      <c r="F52" s="36">
        <v>41000</v>
      </c>
      <c r="G52" s="60">
        <v>1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9">
        <v>8.9077310785999994E-2</v>
      </c>
      <c r="O52" t="s">
        <v>0</v>
      </c>
    </row>
    <row r="53" spans="1:15" x14ac:dyDescent="0.35">
      <c r="A53" t="s">
        <v>32</v>
      </c>
      <c r="B53" t="s">
        <v>29</v>
      </c>
      <c r="C53" t="s">
        <v>26</v>
      </c>
      <c r="D53" t="s">
        <v>33</v>
      </c>
      <c r="E53" s="5" t="s">
        <v>362</v>
      </c>
      <c r="F53" s="36">
        <v>41000</v>
      </c>
      <c r="G53" s="60">
        <v>1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9">
        <v>0.21584179811599999</v>
      </c>
      <c r="O53" t="s">
        <v>0</v>
      </c>
    </row>
    <row r="54" spans="1:15" x14ac:dyDescent="0.35">
      <c r="A54" t="s">
        <v>32</v>
      </c>
      <c r="B54" t="s">
        <v>29</v>
      </c>
      <c r="C54" t="s">
        <v>26</v>
      </c>
      <c r="D54" t="s">
        <v>27</v>
      </c>
      <c r="E54" s="5" t="s">
        <v>362</v>
      </c>
      <c r="F54" s="36">
        <v>41000</v>
      </c>
      <c r="G54" s="60">
        <v>1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9">
        <v>0.19534898466100001</v>
      </c>
      <c r="N54" s="69">
        <v>4.8310427178E-2</v>
      </c>
      <c r="O54" t="s">
        <v>0</v>
      </c>
    </row>
    <row r="55" spans="1:15" x14ac:dyDescent="0.35">
      <c r="A55" t="s">
        <v>32</v>
      </c>
      <c r="B55" t="s">
        <v>29</v>
      </c>
      <c r="C55" t="s">
        <v>26</v>
      </c>
      <c r="D55" t="s">
        <v>27</v>
      </c>
      <c r="E55" s="5" t="s">
        <v>363</v>
      </c>
      <c r="F55" s="36">
        <v>41000</v>
      </c>
      <c r="G55" s="60">
        <v>0</v>
      </c>
      <c r="H55" s="60">
        <v>1</v>
      </c>
      <c r="I55" s="60">
        <v>0</v>
      </c>
      <c r="J55" s="60">
        <v>0</v>
      </c>
      <c r="K55" s="60">
        <v>0</v>
      </c>
      <c r="L55" s="60">
        <v>0</v>
      </c>
      <c r="M55" s="69">
        <v>0.20786288395300001</v>
      </c>
      <c r="N55" s="69">
        <v>4.8310427178E-2</v>
      </c>
      <c r="O55" t="s">
        <v>0</v>
      </c>
    </row>
    <row r="56" spans="1:15" x14ac:dyDescent="0.35">
      <c r="A56" t="s">
        <v>28</v>
      </c>
      <c r="B56" t="s">
        <v>29</v>
      </c>
      <c r="C56" t="s">
        <v>26</v>
      </c>
      <c r="D56" t="s">
        <v>27</v>
      </c>
      <c r="E56" s="5" t="s">
        <v>363</v>
      </c>
      <c r="F56" s="36">
        <v>41000</v>
      </c>
      <c r="G56" s="60">
        <v>0</v>
      </c>
      <c r="H56" s="60">
        <v>1</v>
      </c>
      <c r="I56" s="60">
        <v>0</v>
      </c>
      <c r="J56" s="60">
        <v>0</v>
      </c>
      <c r="K56" s="60">
        <v>0</v>
      </c>
      <c r="L56" s="60">
        <v>0</v>
      </c>
      <c r="M56" s="69">
        <v>0.29936475226999998</v>
      </c>
      <c r="N56" s="69">
        <v>8.7999999999999995E-2</v>
      </c>
      <c r="O56" t="s">
        <v>0</v>
      </c>
    </row>
    <row r="57" spans="1:15" x14ac:dyDescent="0.35">
      <c r="A57" t="s">
        <v>32</v>
      </c>
      <c r="B57" t="s">
        <v>29</v>
      </c>
      <c r="C57" t="s">
        <v>26</v>
      </c>
      <c r="D57" t="s">
        <v>27</v>
      </c>
      <c r="E57" s="5" t="s">
        <v>363</v>
      </c>
      <c r="F57" s="36">
        <v>41000</v>
      </c>
      <c r="G57" s="60">
        <v>0</v>
      </c>
      <c r="H57" s="60">
        <v>1</v>
      </c>
      <c r="I57" s="60">
        <v>0</v>
      </c>
      <c r="J57" s="60">
        <v>0</v>
      </c>
      <c r="K57" s="60">
        <v>0</v>
      </c>
      <c r="L57" s="60">
        <v>0</v>
      </c>
      <c r="M57" s="69">
        <v>0.169213760278</v>
      </c>
      <c r="N57" s="69">
        <v>4.8310427178E-2</v>
      </c>
      <c r="O57" t="s">
        <v>0</v>
      </c>
    </row>
    <row r="58" spans="1:15" x14ac:dyDescent="0.35">
      <c r="A58" t="s">
        <v>32</v>
      </c>
      <c r="B58" t="s">
        <v>29</v>
      </c>
      <c r="C58" t="s">
        <v>26</v>
      </c>
      <c r="D58" t="s">
        <v>27</v>
      </c>
      <c r="E58" s="5" t="s">
        <v>363</v>
      </c>
      <c r="F58" s="36">
        <v>41000</v>
      </c>
      <c r="G58" s="60">
        <v>0</v>
      </c>
      <c r="H58" s="60">
        <v>1</v>
      </c>
      <c r="I58" s="60">
        <v>0</v>
      </c>
      <c r="J58" s="60">
        <v>0</v>
      </c>
      <c r="K58" s="60">
        <v>0</v>
      </c>
      <c r="L58" s="60">
        <v>0</v>
      </c>
      <c r="M58" s="69">
        <v>0.212744335004</v>
      </c>
      <c r="N58" s="69">
        <v>4.8310427178E-2</v>
      </c>
      <c r="O58" t="s">
        <v>0</v>
      </c>
    </row>
    <row r="59" spans="1:15" x14ac:dyDescent="0.35">
      <c r="A59" t="s">
        <v>32</v>
      </c>
      <c r="B59" t="s">
        <v>29</v>
      </c>
      <c r="C59" t="s">
        <v>26</v>
      </c>
      <c r="D59" t="s">
        <v>27</v>
      </c>
      <c r="E59" s="5" t="s">
        <v>363</v>
      </c>
      <c r="F59" s="36">
        <v>41000</v>
      </c>
      <c r="G59" s="60">
        <v>0</v>
      </c>
      <c r="H59" s="60">
        <v>1</v>
      </c>
      <c r="I59" s="60">
        <v>0</v>
      </c>
      <c r="J59" s="60">
        <v>0</v>
      </c>
      <c r="K59" s="60">
        <v>0</v>
      </c>
      <c r="L59" s="60">
        <v>0</v>
      </c>
      <c r="M59" s="69">
        <v>0.164489570817</v>
      </c>
      <c r="N59" s="69">
        <v>4.8310427178E-2</v>
      </c>
      <c r="O59" t="s">
        <v>0</v>
      </c>
    </row>
    <row r="60" spans="1:15" x14ac:dyDescent="0.35">
      <c r="A60" t="s">
        <v>32</v>
      </c>
      <c r="B60" t="s">
        <v>29</v>
      </c>
      <c r="C60" t="s">
        <v>26</v>
      </c>
      <c r="D60" t="s">
        <v>27</v>
      </c>
      <c r="E60" s="5" t="s">
        <v>363</v>
      </c>
      <c r="F60" s="36">
        <v>41000</v>
      </c>
      <c r="G60" s="60">
        <v>0</v>
      </c>
      <c r="H60" s="60">
        <v>1</v>
      </c>
      <c r="I60" s="60">
        <v>0</v>
      </c>
      <c r="J60" s="60">
        <v>0</v>
      </c>
      <c r="K60" s="60">
        <v>0</v>
      </c>
      <c r="L60" s="60">
        <v>0</v>
      </c>
      <c r="M60" s="69">
        <v>0.28745860700100001</v>
      </c>
      <c r="N60" s="69">
        <v>4.8310427178E-2</v>
      </c>
      <c r="O60" t="s">
        <v>0</v>
      </c>
    </row>
    <row r="61" spans="1:15" x14ac:dyDescent="0.35">
      <c r="A61" t="s">
        <v>32</v>
      </c>
      <c r="B61" t="s">
        <v>29</v>
      </c>
      <c r="C61" t="s">
        <v>26</v>
      </c>
      <c r="D61" t="s">
        <v>27</v>
      </c>
      <c r="E61" s="5" t="s">
        <v>363</v>
      </c>
      <c r="F61" s="36">
        <v>41000</v>
      </c>
      <c r="G61" s="60">
        <v>0</v>
      </c>
      <c r="H61" s="60">
        <v>1</v>
      </c>
      <c r="I61" s="60">
        <v>0</v>
      </c>
      <c r="J61" s="60">
        <v>0</v>
      </c>
      <c r="K61" s="60">
        <v>0</v>
      </c>
      <c r="L61" s="60">
        <v>0</v>
      </c>
      <c r="M61" s="69">
        <v>0.18795919437799999</v>
      </c>
      <c r="N61" s="69">
        <v>4.8310427178E-2</v>
      </c>
      <c r="O61" t="s">
        <v>0</v>
      </c>
    </row>
    <row r="62" spans="1:15" x14ac:dyDescent="0.35">
      <c r="A62" t="s">
        <v>32</v>
      </c>
      <c r="B62" t="s">
        <v>29</v>
      </c>
      <c r="C62" t="s">
        <v>26</v>
      </c>
      <c r="D62" t="s">
        <v>27</v>
      </c>
      <c r="E62" s="5" t="s">
        <v>363</v>
      </c>
      <c r="F62" s="36">
        <v>41000</v>
      </c>
      <c r="G62" s="60">
        <v>0</v>
      </c>
      <c r="H62" s="60">
        <v>1</v>
      </c>
      <c r="I62" s="60">
        <v>0</v>
      </c>
      <c r="J62" s="60">
        <v>0</v>
      </c>
      <c r="K62" s="60">
        <v>0</v>
      </c>
      <c r="L62" s="60">
        <v>0</v>
      </c>
      <c r="M62" s="69">
        <v>0.189322240153</v>
      </c>
      <c r="N62" s="69">
        <v>4.8310427178E-2</v>
      </c>
      <c r="O62" t="s">
        <v>0</v>
      </c>
    </row>
    <row r="63" spans="1:15" x14ac:dyDescent="0.35">
      <c r="A63" t="s">
        <v>32</v>
      </c>
      <c r="B63" t="s">
        <v>29</v>
      </c>
      <c r="C63" t="s">
        <v>26</v>
      </c>
      <c r="D63" t="s">
        <v>27</v>
      </c>
      <c r="E63" s="5" t="s">
        <v>363</v>
      </c>
      <c r="F63" s="36">
        <v>41000</v>
      </c>
      <c r="G63" s="60">
        <v>0</v>
      </c>
      <c r="H63" s="60">
        <v>1</v>
      </c>
      <c r="I63" s="60">
        <v>0</v>
      </c>
      <c r="J63" s="60">
        <v>0</v>
      </c>
      <c r="K63" s="60">
        <v>0</v>
      </c>
      <c r="L63" s="60">
        <v>0</v>
      </c>
      <c r="M63" s="69">
        <v>0.22468339957700001</v>
      </c>
      <c r="N63" s="69">
        <v>4.8310427178E-2</v>
      </c>
      <c r="O63" t="s">
        <v>0</v>
      </c>
    </row>
    <row r="64" spans="1:15" x14ac:dyDescent="0.35">
      <c r="A64" t="s">
        <v>28</v>
      </c>
      <c r="B64" t="s">
        <v>29</v>
      </c>
      <c r="C64" t="s">
        <v>26</v>
      </c>
      <c r="D64" t="s">
        <v>27</v>
      </c>
      <c r="E64" s="5" t="s">
        <v>363</v>
      </c>
      <c r="F64" s="36">
        <v>41000</v>
      </c>
      <c r="G64" s="60">
        <v>0</v>
      </c>
      <c r="H64" s="60">
        <v>1</v>
      </c>
      <c r="I64" s="60">
        <v>0</v>
      </c>
      <c r="J64" s="60">
        <v>0</v>
      </c>
      <c r="K64" s="60">
        <v>0</v>
      </c>
      <c r="L64" s="60">
        <v>0</v>
      </c>
      <c r="M64" s="69">
        <v>0.22666927764299999</v>
      </c>
      <c r="N64" s="69">
        <v>8.7999999999999995E-2</v>
      </c>
      <c r="O64" t="s">
        <v>0</v>
      </c>
    </row>
    <row r="65" spans="1:15" x14ac:dyDescent="0.35">
      <c r="A65" t="s">
        <v>32</v>
      </c>
      <c r="B65" t="s">
        <v>29</v>
      </c>
      <c r="C65" t="s">
        <v>26</v>
      </c>
      <c r="D65" t="s">
        <v>27</v>
      </c>
      <c r="E65" s="5" t="s">
        <v>363</v>
      </c>
      <c r="F65" s="36">
        <v>41000</v>
      </c>
      <c r="G65" s="60">
        <v>0</v>
      </c>
      <c r="H65" s="60">
        <v>1</v>
      </c>
      <c r="I65" s="60">
        <v>0</v>
      </c>
      <c r="J65" s="60">
        <v>0</v>
      </c>
      <c r="K65" s="60">
        <v>0</v>
      </c>
      <c r="L65" s="60">
        <v>0</v>
      </c>
      <c r="M65" s="69">
        <v>0.180838454486</v>
      </c>
      <c r="N65" s="69">
        <v>4.8310427178E-2</v>
      </c>
      <c r="O65" t="s">
        <v>0</v>
      </c>
    </row>
    <row r="66" spans="1:15" x14ac:dyDescent="0.35">
      <c r="A66" t="s">
        <v>32</v>
      </c>
      <c r="B66" t="s">
        <v>29</v>
      </c>
      <c r="C66" t="s">
        <v>26</v>
      </c>
      <c r="D66" t="s">
        <v>27</v>
      </c>
      <c r="E66" s="5" t="s">
        <v>363</v>
      </c>
      <c r="F66" s="36">
        <v>41000</v>
      </c>
      <c r="G66" s="60">
        <v>0</v>
      </c>
      <c r="H66" s="60">
        <v>1</v>
      </c>
      <c r="I66" s="60">
        <v>0</v>
      </c>
      <c r="J66" s="60">
        <v>0</v>
      </c>
      <c r="K66" s="60">
        <v>0</v>
      </c>
      <c r="L66" s="60">
        <v>0</v>
      </c>
      <c r="M66" s="69">
        <v>0.22176361490999999</v>
      </c>
      <c r="N66" s="69">
        <v>4.8310427178E-2</v>
      </c>
      <c r="O66" t="s">
        <v>0</v>
      </c>
    </row>
    <row r="67" spans="1:15" x14ac:dyDescent="0.35">
      <c r="A67" t="s">
        <v>32</v>
      </c>
      <c r="B67" t="s">
        <v>29</v>
      </c>
      <c r="C67" t="s">
        <v>26</v>
      </c>
      <c r="D67" t="s">
        <v>27</v>
      </c>
      <c r="E67" s="5" t="s">
        <v>363</v>
      </c>
      <c r="F67" s="36">
        <v>41000</v>
      </c>
      <c r="G67" s="60">
        <v>0</v>
      </c>
      <c r="H67" s="60">
        <v>1</v>
      </c>
      <c r="I67" s="60">
        <v>0</v>
      </c>
      <c r="J67" s="60">
        <v>0</v>
      </c>
      <c r="K67" s="60">
        <v>0</v>
      </c>
      <c r="L67" s="60">
        <v>0</v>
      </c>
      <c r="M67" s="69">
        <v>0.21603933676600001</v>
      </c>
      <c r="N67" s="69">
        <v>4.8310427178E-2</v>
      </c>
      <c r="O67" t="s">
        <v>0</v>
      </c>
    </row>
    <row r="68" spans="1:15" x14ac:dyDescent="0.35">
      <c r="A68" t="s">
        <v>32</v>
      </c>
      <c r="B68" t="s">
        <v>29</v>
      </c>
      <c r="C68" t="s">
        <v>26</v>
      </c>
      <c r="D68" t="s">
        <v>27</v>
      </c>
      <c r="E68" s="5" t="s">
        <v>363</v>
      </c>
      <c r="F68" s="36">
        <v>41000</v>
      </c>
      <c r="G68" s="60">
        <v>0</v>
      </c>
      <c r="H68" s="60">
        <v>1</v>
      </c>
      <c r="I68" s="60">
        <v>0</v>
      </c>
      <c r="J68" s="60">
        <v>0</v>
      </c>
      <c r="K68" s="60">
        <v>0</v>
      </c>
      <c r="L68" s="60">
        <v>0</v>
      </c>
      <c r="M68" s="69">
        <v>0.206026202336</v>
      </c>
      <c r="N68" s="69">
        <v>4.8310427178E-2</v>
      </c>
      <c r="O68" t="s">
        <v>0</v>
      </c>
    </row>
    <row r="69" spans="1:15" x14ac:dyDescent="0.35">
      <c r="A69" t="s">
        <v>32</v>
      </c>
      <c r="B69" t="s">
        <v>29</v>
      </c>
      <c r="C69" t="s">
        <v>26</v>
      </c>
      <c r="D69" t="s">
        <v>27</v>
      </c>
      <c r="E69" s="5" t="s">
        <v>363</v>
      </c>
      <c r="F69" s="36">
        <v>41000</v>
      </c>
      <c r="G69" s="60">
        <v>0</v>
      </c>
      <c r="H69" s="60">
        <v>1</v>
      </c>
      <c r="I69" s="60">
        <v>0</v>
      </c>
      <c r="J69" s="60">
        <v>0</v>
      </c>
      <c r="K69" s="60">
        <v>0</v>
      </c>
      <c r="L69" s="60">
        <v>0</v>
      </c>
      <c r="M69" s="69">
        <v>0.19129137227599999</v>
      </c>
      <c r="N69" s="69">
        <v>4.8310427178E-2</v>
      </c>
      <c r="O69" t="s">
        <v>31</v>
      </c>
    </row>
    <row r="70" spans="1:15" x14ac:dyDescent="0.35">
      <c r="A70" t="s">
        <v>32</v>
      </c>
      <c r="B70" t="s">
        <v>29</v>
      </c>
      <c r="C70" t="s">
        <v>26</v>
      </c>
      <c r="D70" t="s">
        <v>27</v>
      </c>
      <c r="E70" s="5" t="s">
        <v>363</v>
      </c>
      <c r="F70" s="36">
        <v>41000</v>
      </c>
      <c r="G70" s="60">
        <v>0</v>
      </c>
      <c r="H70" s="60">
        <v>1</v>
      </c>
      <c r="I70" s="60">
        <v>0</v>
      </c>
      <c r="J70" s="60">
        <v>0</v>
      </c>
      <c r="K70" s="60">
        <v>0</v>
      </c>
      <c r="L70" s="60">
        <v>0</v>
      </c>
      <c r="M70" s="69">
        <v>0.184530580252</v>
      </c>
      <c r="N70" s="69">
        <v>4.8310427178E-2</v>
      </c>
      <c r="O70" t="s">
        <v>31</v>
      </c>
    </row>
    <row r="71" spans="1:15" x14ac:dyDescent="0.35">
      <c r="A71" t="s">
        <v>32</v>
      </c>
      <c r="B71" t="s">
        <v>29</v>
      </c>
      <c r="C71" t="s">
        <v>26</v>
      </c>
      <c r="D71" t="s">
        <v>27</v>
      </c>
      <c r="E71" s="5" t="s">
        <v>363</v>
      </c>
      <c r="F71" s="36">
        <v>41000</v>
      </c>
      <c r="G71" s="60">
        <v>0</v>
      </c>
      <c r="H71" s="60">
        <v>1</v>
      </c>
      <c r="I71" s="60">
        <v>0</v>
      </c>
      <c r="J71" s="60">
        <v>0</v>
      </c>
      <c r="K71" s="60">
        <v>0</v>
      </c>
      <c r="L71" s="60">
        <v>0</v>
      </c>
      <c r="M71" s="69">
        <v>0.20789645238900001</v>
      </c>
      <c r="N71" s="69">
        <v>4.8310427178E-2</v>
      </c>
      <c r="O71" t="s">
        <v>0</v>
      </c>
    </row>
    <row r="72" spans="1:15" x14ac:dyDescent="0.35">
      <c r="A72" t="s">
        <v>28</v>
      </c>
      <c r="B72" t="s">
        <v>29</v>
      </c>
      <c r="C72" t="s">
        <v>26</v>
      </c>
      <c r="D72" t="s">
        <v>27</v>
      </c>
      <c r="E72" s="5" t="s">
        <v>363</v>
      </c>
      <c r="F72" s="36">
        <v>41000</v>
      </c>
      <c r="G72" s="60">
        <v>0</v>
      </c>
      <c r="H72" s="60">
        <v>1</v>
      </c>
      <c r="I72" s="60">
        <v>0</v>
      </c>
      <c r="J72" s="60">
        <v>0</v>
      </c>
      <c r="K72" s="60">
        <v>0</v>
      </c>
      <c r="L72" s="60">
        <v>0</v>
      </c>
      <c r="M72" s="69">
        <v>0.19962864518099999</v>
      </c>
      <c r="N72" s="69">
        <v>8.7999999999999995E-2</v>
      </c>
      <c r="O72" t="s">
        <v>0</v>
      </c>
    </row>
    <row r="73" spans="1:15" x14ac:dyDescent="0.35">
      <c r="A73" t="s">
        <v>28</v>
      </c>
      <c r="B73" t="s">
        <v>29</v>
      </c>
      <c r="C73" t="s">
        <v>26</v>
      </c>
      <c r="D73" t="s">
        <v>27</v>
      </c>
      <c r="E73" s="5" t="s">
        <v>363</v>
      </c>
      <c r="F73" s="36">
        <v>41000</v>
      </c>
      <c r="G73" s="60">
        <v>0</v>
      </c>
      <c r="H73" s="60">
        <v>1</v>
      </c>
      <c r="I73" s="60">
        <v>0</v>
      </c>
      <c r="J73" s="60">
        <v>0</v>
      </c>
      <c r="K73" s="60">
        <v>0</v>
      </c>
      <c r="L73" s="60">
        <v>0</v>
      </c>
      <c r="M73" s="69">
        <v>0.24200975359599999</v>
      </c>
      <c r="N73" s="69">
        <v>8.7999999999999995E-2</v>
      </c>
      <c r="O73" t="s">
        <v>0</v>
      </c>
    </row>
    <row r="74" spans="1:15" x14ac:dyDescent="0.35">
      <c r="A74" t="s">
        <v>32</v>
      </c>
      <c r="B74" t="s">
        <v>29</v>
      </c>
      <c r="C74" t="s">
        <v>26</v>
      </c>
      <c r="D74" t="s">
        <v>27</v>
      </c>
      <c r="E74" s="5" t="s">
        <v>363</v>
      </c>
      <c r="F74" s="36">
        <v>41000</v>
      </c>
      <c r="G74" s="60">
        <v>0</v>
      </c>
      <c r="H74" s="60">
        <v>1</v>
      </c>
      <c r="I74" s="60">
        <v>0</v>
      </c>
      <c r="J74" s="60">
        <v>0</v>
      </c>
      <c r="K74" s="60">
        <v>0</v>
      </c>
      <c r="L74" s="60">
        <v>0</v>
      </c>
      <c r="M74" s="69">
        <v>0.17734582753799999</v>
      </c>
      <c r="N74" s="69">
        <v>4.8310427178E-2</v>
      </c>
      <c r="O74" t="s">
        <v>0</v>
      </c>
    </row>
    <row r="75" spans="1:15" x14ac:dyDescent="0.35">
      <c r="A75" t="s">
        <v>32</v>
      </c>
      <c r="B75" t="s">
        <v>29</v>
      </c>
      <c r="C75" t="s">
        <v>26</v>
      </c>
      <c r="D75" t="s">
        <v>27</v>
      </c>
      <c r="E75" s="5" t="s">
        <v>363</v>
      </c>
      <c r="F75" s="36">
        <v>41000</v>
      </c>
      <c r="G75" s="60">
        <v>0</v>
      </c>
      <c r="H75" s="60">
        <v>1</v>
      </c>
      <c r="I75" s="60">
        <v>0</v>
      </c>
      <c r="J75" s="60">
        <v>0</v>
      </c>
      <c r="K75" s="60">
        <v>0</v>
      </c>
      <c r="L75" s="60">
        <v>0</v>
      </c>
      <c r="M75" s="69">
        <v>0.19725339660899999</v>
      </c>
      <c r="N75" s="69">
        <v>4.8310427178E-2</v>
      </c>
      <c r="O75" t="s">
        <v>0</v>
      </c>
    </row>
    <row r="76" spans="1:15" x14ac:dyDescent="0.35">
      <c r="A76" t="s">
        <v>32</v>
      </c>
      <c r="B76" t="s">
        <v>29</v>
      </c>
      <c r="C76" t="s">
        <v>26</v>
      </c>
      <c r="D76" t="s">
        <v>27</v>
      </c>
      <c r="E76" s="5" t="s">
        <v>363</v>
      </c>
      <c r="F76" s="36">
        <v>41000</v>
      </c>
      <c r="G76" s="60">
        <v>0</v>
      </c>
      <c r="H76" s="60">
        <v>1</v>
      </c>
      <c r="I76" s="60">
        <v>0</v>
      </c>
      <c r="J76" s="60">
        <v>0</v>
      </c>
      <c r="K76" s="60">
        <v>0</v>
      </c>
      <c r="L76" s="60">
        <v>0</v>
      </c>
      <c r="M76" s="69">
        <v>0.20064612675599999</v>
      </c>
      <c r="N76" s="69">
        <v>4.8310427178E-2</v>
      </c>
      <c r="O76" t="s">
        <v>0</v>
      </c>
    </row>
    <row r="77" spans="1:15" x14ac:dyDescent="0.35">
      <c r="A77" t="s">
        <v>32</v>
      </c>
      <c r="B77" t="s">
        <v>29</v>
      </c>
      <c r="C77" t="s">
        <v>26</v>
      </c>
      <c r="D77" t="s">
        <v>27</v>
      </c>
      <c r="E77" s="5" t="s">
        <v>363</v>
      </c>
      <c r="F77" s="36">
        <v>41000</v>
      </c>
      <c r="G77" s="60">
        <v>0</v>
      </c>
      <c r="H77" s="60">
        <v>1</v>
      </c>
      <c r="I77" s="60">
        <v>0</v>
      </c>
      <c r="J77" s="60">
        <v>0</v>
      </c>
      <c r="K77" s="60">
        <v>0</v>
      </c>
      <c r="L77" s="60">
        <v>0</v>
      </c>
      <c r="M77" s="69">
        <v>0.20377991444499999</v>
      </c>
      <c r="N77" s="69">
        <v>4.8310427178E-2</v>
      </c>
      <c r="O77" t="s">
        <v>0</v>
      </c>
    </row>
    <row r="78" spans="1:15" x14ac:dyDescent="0.35">
      <c r="A78" t="s">
        <v>28</v>
      </c>
      <c r="B78" t="s">
        <v>29</v>
      </c>
      <c r="C78" t="s">
        <v>26</v>
      </c>
      <c r="D78" t="s">
        <v>27</v>
      </c>
      <c r="E78" s="5" t="s">
        <v>363</v>
      </c>
      <c r="F78" s="36">
        <v>41000</v>
      </c>
      <c r="G78" s="60">
        <v>0</v>
      </c>
      <c r="H78" s="60">
        <v>1</v>
      </c>
      <c r="I78" s="60">
        <v>0</v>
      </c>
      <c r="J78" s="60">
        <v>0</v>
      </c>
      <c r="K78" s="60">
        <v>0</v>
      </c>
      <c r="L78" s="60">
        <v>0</v>
      </c>
      <c r="M78" s="69">
        <v>0.27829598182900001</v>
      </c>
      <c r="N78" s="69">
        <v>8.7999999999999995E-2</v>
      </c>
      <c r="O78" t="s">
        <v>0</v>
      </c>
    </row>
    <row r="79" spans="1:15" x14ac:dyDescent="0.35">
      <c r="A79" t="s">
        <v>32</v>
      </c>
      <c r="B79" t="s">
        <v>29</v>
      </c>
      <c r="C79" t="s">
        <v>26</v>
      </c>
      <c r="D79" t="s">
        <v>27</v>
      </c>
      <c r="E79" s="5" t="s">
        <v>363</v>
      </c>
      <c r="F79" s="36">
        <v>41000</v>
      </c>
      <c r="G79" s="60">
        <v>0</v>
      </c>
      <c r="H79" s="60">
        <v>1</v>
      </c>
      <c r="I79" s="60">
        <v>0</v>
      </c>
      <c r="J79" s="60">
        <v>0</v>
      </c>
      <c r="K79" s="60">
        <v>0</v>
      </c>
      <c r="L79" s="60">
        <v>0</v>
      </c>
      <c r="M79" s="69">
        <v>0.191456016275</v>
      </c>
      <c r="N79" s="69">
        <v>4.8310427178E-2</v>
      </c>
      <c r="O79" t="s">
        <v>0</v>
      </c>
    </row>
    <row r="80" spans="1:15" x14ac:dyDescent="0.35">
      <c r="A80" t="s">
        <v>32</v>
      </c>
      <c r="B80" t="s">
        <v>29</v>
      </c>
      <c r="C80" t="s">
        <v>26</v>
      </c>
      <c r="D80" t="s">
        <v>27</v>
      </c>
      <c r="E80" s="5" t="s">
        <v>363</v>
      </c>
      <c r="F80" s="36">
        <v>41000</v>
      </c>
      <c r="G80" s="60">
        <v>0</v>
      </c>
      <c r="H80" s="60">
        <v>1</v>
      </c>
      <c r="I80" s="60">
        <v>0</v>
      </c>
      <c r="J80" s="60">
        <v>0</v>
      </c>
      <c r="K80" s="60">
        <v>0</v>
      </c>
      <c r="L80" s="60">
        <v>0</v>
      </c>
      <c r="M80" s="69">
        <v>0.186017885208</v>
      </c>
      <c r="N80" s="69">
        <v>4.8310427178E-2</v>
      </c>
      <c r="O80" t="s">
        <v>0</v>
      </c>
    </row>
    <row r="81" spans="1:15" x14ac:dyDescent="0.35">
      <c r="A81" t="s">
        <v>32</v>
      </c>
      <c r="B81" t="s">
        <v>29</v>
      </c>
      <c r="C81" t="s">
        <v>26</v>
      </c>
      <c r="D81" t="s">
        <v>27</v>
      </c>
      <c r="E81" s="5" t="s">
        <v>363</v>
      </c>
      <c r="F81" s="36">
        <v>41000</v>
      </c>
      <c r="G81" s="60">
        <v>0</v>
      </c>
      <c r="H81" s="60">
        <v>1</v>
      </c>
      <c r="I81" s="60">
        <v>0</v>
      </c>
      <c r="J81" s="60">
        <v>0</v>
      </c>
      <c r="K81" s="60">
        <v>0</v>
      </c>
      <c r="L81" s="60">
        <v>0</v>
      </c>
      <c r="M81" s="69">
        <v>0.197509358499</v>
      </c>
      <c r="N81" s="69">
        <v>4.8310427178E-2</v>
      </c>
      <c r="O81" t="s">
        <v>0</v>
      </c>
    </row>
    <row r="82" spans="1:15" x14ac:dyDescent="0.35">
      <c r="A82" t="s">
        <v>32</v>
      </c>
      <c r="B82" t="s">
        <v>29</v>
      </c>
      <c r="C82" t="s">
        <v>26</v>
      </c>
      <c r="D82" t="s">
        <v>27</v>
      </c>
      <c r="E82" s="5" t="s">
        <v>363</v>
      </c>
      <c r="F82" s="36">
        <v>41000</v>
      </c>
      <c r="G82" s="60">
        <v>0</v>
      </c>
      <c r="H82" s="60">
        <v>1</v>
      </c>
      <c r="I82" s="60">
        <v>0</v>
      </c>
      <c r="J82" s="60">
        <v>0</v>
      </c>
      <c r="K82" s="60">
        <v>0</v>
      </c>
      <c r="L82" s="60">
        <v>0</v>
      </c>
      <c r="M82" s="69">
        <v>0.201960666377</v>
      </c>
      <c r="N82" s="69">
        <v>4.8310427178E-2</v>
      </c>
      <c r="O82" t="s">
        <v>0</v>
      </c>
    </row>
    <row r="83" spans="1:15" x14ac:dyDescent="0.35">
      <c r="A83" t="s">
        <v>32</v>
      </c>
      <c r="B83" t="s">
        <v>29</v>
      </c>
      <c r="C83" t="s">
        <v>26</v>
      </c>
      <c r="D83" t="s">
        <v>27</v>
      </c>
      <c r="E83" s="5" t="s">
        <v>363</v>
      </c>
      <c r="F83" s="36">
        <v>41000</v>
      </c>
      <c r="G83" s="60">
        <v>0</v>
      </c>
      <c r="H83" s="60">
        <v>1</v>
      </c>
      <c r="I83" s="60">
        <v>0</v>
      </c>
      <c r="J83" s="60">
        <v>0</v>
      </c>
      <c r="K83" s="60">
        <v>0</v>
      </c>
      <c r="L83" s="60">
        <v>0</v>
      </c>
      <c r="M83" s="69">
        <v>9.9796403046000001E-2</v>
      </c>
      <c r="N83" s="69">
        <v>4.8310427178E-2</v>
      </c>
      <c r="O83" t="s">
        <v>0</v>
      </c>
    </row>
    <row r="84" spans="1:15" x14ac:dyDescent="0.35">
      <c r="A84" t="s">
        <v>32</v>
      </c>
      <c r="B84" t="s">
        <v>29</v>
      </c>
      <c r="C84" t="s">
        <v>26</v>
      </c>
      <c r="D84" t="s">
        <v>27</v>
      </c>
      <c r="E84" s="5" t="s">
        <v>363</v>
      </c>
      <c r="F84" s="36">
        <v>41000</v>
      </c>
      <c r="G84" s="60">
        <v>0</v>
      </c>
      <c r="H84" s="60">
        <v>1</v>
      </c>
      <c r="I84" s="60">
        <v>0</v>
      </c>
      <c r="J84" s="60">
        <v>0</v>
      </c>
      <c r="K84" s="60">
        <v>0</v>
      </c>
      <c r="L84" s="60">
        <v>0</v>
      </c>
      <c r="M84" s="69">
        <v>0.200549964114</v>
      </c>
      <c r="N84" s="69">
        <v>4.8310427178E-2</v>
      </c>
      <c r="O84" t="s">
        <v>0</v>
      </c>
    </row>
    <row r="85" spans="1:15" x14ac:dyDescent="0.35">
      <c r="A85" t="s">
        <v>32</v>
      </c>
      <c r="B85" t="s">
        <v>29</v>
      </c>
      <c r="C85" t="s">
        <v>26</v>
      </c>
      <c r="D85" t="s">
        <v>27</v>
      </c>
      <c r="E85" s="5" t="s">
        <v>363</v>
      </c>
      <c r="F85" s="36">
        <v>41000</v>
      </c>
      <c r="G85" s="60">
        <v>0</v>
      </c>
      <c r="H85" s="60">
        <v>1</v>
      </c>
      <c r="I85" s="60">
        <v>0</v>
      </c>
      <c r="J85" s="60">
        <v>0</v>
      </c>
      <c r="K85" s="60">
        <v>0</v>
      </c>
      <c r="L85" s="60">
        <v>0</v>
      </c>
      <c r="M85" s="69">
        <v>0.24059716963399999</v>
      </c>
      <c r="N85" s="69">
        <v>4.8310427178E-2</v>
      </c>
      <c r="O85" t="s">
        <v>0</v>
      </c>
    </row>
    <row r="86" spans="1:15" x14ac:dyDescent="0.35">
      <c r="A86" t="s">
        <v>32</v>
      </c>
      <c r="B86" t="s">
        <v>29</v>
      </c>
      <c r="C86" t="s">
        <v>26</v>
      </c>
      <c r="D86" t="s">
        <v>27</v>
      </c>
      <c r="E86" s="5" t="s">
        <v>363</v>
      </c>
      <c r="F86" s="36">
        <v>41000</v>
      </c>
      <c r="G86" s="60">
        <v>0</v>
      </c>
      <c r="H86" s="60">
        <v>1</v>
      </c>
      <c r="I86" s="60">
        <v>0</v>
      </c>
      <c r="J86" s="60">
        <v>0</v>
      </c>
      <c r="K86" s="60">
        <v>0</v>
      </c>
      <c r="L86" s="60">
        <v>0</v>
      </c>
      <c r="M86" s="69">
        <v>0.201322277508</v>
      </c>
      <c r="N86" s="69">
        <v>4.8310427178E-2</v>
      </c>
      <c r="O86" t="s">
        <v>31</v>
      </c>
    </row>
    <row r="87" spans="1:15" x14ac:dyDescent="0.35">
      <c r="A87" t="s">
        <v>32</v>
      </c>
      <c r="B87" t="s">
        <v>29</v>
      </c>
      <c r="C87" t="s">
        <v>26</v>
      </c>
      <c r="D87" t="s">
        <v>27</v>
      </c>
      <c r="E87" s="5" t="s">
        <v>363</v>
      </c>
      <c r="F87" s="36">
        <v>41000</v>
      </c>
      <c r="G87" s="60">
        <v>0</v>
      </c>
      <c r="H87" s="60">
        <v>1</v>
      </c>
      <c r="I87" s="60">
        <v>0</v>
      </c>
      <c r="J87" s="60">
        <v>0</v>
      </c>
      <c r="K87" s="60">
        <v>0</v>
      </c>
      <c r="L87" s="60">
        <v>0</v>
      </c>
      <c r="M87" s="69">
        <v>0.23719927264999999</v>
      </c>
      <c r="N87" s="69">
        <v>4.8310427178E-2</v>
      </c>
      <c r="O87" t="s">
        <v>0</v>
      </c>
    </row>
    <row r="88" spans="1:15" x14ac:dyDescent="0.35">
      <c r="A88" t="s">
        <v>32</v>
      </c>
      <c r="B88" t="s">
        <v>29</v>
      </c>
      <c r="C88" t="s">
        <v>26</v>
      </c>
      <c r="D88" t="s">
        <v>27</v>
      </c>
      <c r="E88" s="5" t="s">
        <v>363</v>
      </c>
      <c r="F88" s="36">
        <v>41000</v>
      </c>
      <c r="G88" s="60">
        <v>0</v>
      </c>
      <c r="H88" s="60">
        <v>1</v>
      </c>
      <c r="I88" s="60">
        <v>0</v>
      </c>
      <c r="J88" s="60">
        <v>0</v>
      </c>
      <c r="K88" s="60">
        <v>0</v>
      </c>
      <c r="L88" s="60">
        <v>0</v>
      </c>
      <c r="M88" s="69">
        <v>0.202804915679</v>
      </c>
      <c r="N88" s="69">
        <v>4.8310427178E-2</v>
      </c>
      <c r="O88" t="s">
        <v>0</v>
      </c>
    </row>
    <row r="89" spans="1:15" x14ac:dyDescent="0.35">
      <c r="A89" t="s">
        <v>32</v>
      </c>
      <c r="B89" t="s">
        <v>29</v>
      </c>
      <c r="C89" t="s">
        <v>26</v>
      </c>
      <c r="D89" t="s">
        <v>27</v>
      </c>
      <c r="E89" s="5" t="s">
        <v>363</v>
      </c>
      <c r="F89" s="36">
        <v>41000</v>
      </c>
      <c r="G89" s="60">
        <v>0</v>
      </c>
      <c r="H89" s="60">
        <v>1</v>
      </c>
      <c r="I89" s="60">
        <v>0</v>
      </c>
      <c r="J89" s="60">
        <v>0</v>
      </c>
      <c r="K89" s="60">
        <v>0</v>
      </c>
      <c r="L89" s="60">
        <v>0</v>
      </c>
      <c r="M89" s="69">
        <v>0.28223197680700002</v>
      </c>
      <c r="N89" s="69">
        <v>4.8310427178E-2</v>
      </c>
      <c r="O89" t="s">
        <v>0</v>
      </c>
    </row>
    <row r="90" spans="1:15" x14ac:dyDescent="0.35">
      <c r="A90" t="s">
        <v>32</v>
      </c>
      <c r="B90" t="s">
        <v>29</v>
      </c>
      <c r="C90" t="s">
        <v>26</v>
      </c>
      <c r="D90" t="s">
        <v>27</v>
      </c>
      <c r="E90" s="5" t="s">
        <v>363</v>
      </c>
      <c r="F90" s="36">
        <v>41000</v>
      </c>
      <c r="G90" s="60">
        <v>0</v>
      </c>
      <c r="H90" s="60">
        <v>1</v>
      </c>
      <c r="I90" s="60">
        <v>0</v>
      </c>
      <c r="J90" s="60">
        <v>0</v>
      </c>
      <c r="K90" s="60">
        <v>0</v>
      </c>
      <c r="L90" s="60">
        <v>0</v>
      </c>
      <c r="M90" s="69">
        <v>0.20392083634399999</v>
      </c>
      <c r="N90" s="69">
        <v>4.8310427178E-2</v>
      </c>
      <c r="O90" t="s">
        <v>0</v>
      </c>
    </row>
    <row r="91" spans="1:15" x14ac:dyDescent="0.35">
      <c r="A91" t="s">
        <v>32</v>
      </c>
      <c r="B91" t="s">
        <v>29</v>
      </c>
      <c r="C91" t="s">
        <v>26</v>
      </c>
      <c r="D91" t="s">
        <v>27</v>
      </c>
      <c r="E91" s="5" t="s">
        <v>363</v>
      </c>
      <c r="F91" s="36">
        <v>41000</v>
      </c>
      <c r="G91" s="60">
        <v>0</v>
      </c>
      <c r="H91" s="60">
        <v>1</v>
      </c>
      <c r="I91" s="60">
        <v>0</v>
      </c>
      <c r="J91" s="60">
        <v>0</v>
      </c>
      <c r="K91" s="60">
        <v>0</v>
      </c>
      <c r="L91" s="60">
        <v>0</v>
      </c>
      <c r="M91" s="69">
        <v>0.20273408168000001</v>
      </c>
      <c r="N91" s="69">
        <v>4.8310427178E-2</v>
      </c>
      <c r="O91" t="s">
        <v>0</v>
      </c>
    </row>
    <row r="92" spans="1:15" x14ac:dyDescent="0.35">
      <c r="A92" t="s">
        <v>32</v>
      </c>
      <c r="B92" t="s">
        <v>29</v>
      </c>
      <c r="C92" t="s">
        <v>26</v>
      </c>
      <c r="D92" t="s">
        <v>27</v>
      </c>
      <c r="E92" s="5" t="s">
        <v>363</v>
      </c>
      <c r="F92" s="36">
        <v>41000</v>
      </c>
      <c r="G92" s="60">
        <v>0</v>
      </c>
      <c r="H92" s="60">
        <v>1</v>
      </c>
      <c r="I92" s="60">
        <v>0</v>
      </c>
      <c r="J92" s="60">
        <v>0</v>
      </c>
      <c r="K92" s="60">
        <v>0</v>
      </c>
      <c r="L92" s="60">
        <v>0</v>
      </c>
      <c r="M92" s="69">
        <v>0.21098264847199999</v>
      </c>
      <c r="N92" s="69">
        <v>4.8310427178E-2</v>
      </c>
      <c r="O92" t="s">
        <v>0</v>
      </c>
    </row>
    <row r="93" spans="1:15" x14ac:dyDescent="0.35">
      <c r="A93" t="s">
        <v>32</v>
      </c>
      <c r="B93" t="s">
        <v>29</v>
      </c>
      <c r="C93" t="s">
        <v>26</v>
      </c>
      <c r="D93" t="s">
        <v>27</v>
      </c>
      <c r="E93" s="5" t="s">
        <v>363</v>
      </c>
      <c r="F93" s="36">
        <v>41000</v>
      </c>
      <c r="G93" s="60">
        <v>0</v>
      </c>
      <c r="H93" s="60">
        <v>1</v>
      </c>
      <c r="I93" s="60">
        <v>0</v>
      </c>
      <c r="J93" s="60">
        <v>0</v>
      </c>
      <c r="K93" s="60">
        <v>0</v>
      </c>
      <c r="L93" s="60">
        <v>0</v>
      </c>
      <c r="M93" s="69">
        <v>0.21582459496</v>
      </c>
      <c r="N93" s="69">
        <v>4.8310427178E-2</v>
      </c>
      <c r="O93" t="s">
        <v>0</v>
      </c>
    </row>
    <row r="94" spans="1:15" x14ac:dyDescent="0.35">
      <c r="A94" t="s">
        <v>32</v>
      </c>
      <c r="B94" t="s">
        <v>29</v>
      </c>
      <c r="C94" t="s">
        <v>26</v>
      </c>
      <c r="D94" t="s">
        <v>27</v>
      </c>
      <c r="E94" s="5" t="s">
        <v>363</v>
      </c>
      <c r="F94" s="36">
        <v>41000</v>
      </c>
      <c r="G94" s="60">
        <v>0</v>
      </c>
      <c r="H94" s="60">
        <v>1</v>
      </c>
      <c r="I94" s="60">
        <v>0</v>
      </c>
      <c r="J94" s="60">
        <v>0</v>
      </c>
      <c r="K94" s="60">
        <v>0</v>
      </c>
      <c r="L94" s="60">
        <v>0</v>
      </c>
      <c r="M94" s="69">
        <v>0.21911482160699999</v>
      </c>
      <c r="N94" s="69">
        <v>4.8310427178E-2</v>
      </c>
      <c r="O94" t="s">
        <v>0</v>
      </c>
    </row>
    <row r="95" spans="1:15" x14ac:dyDescent="0.35">
      <c r="A95" t="s">
        <v>32</v>
      </c>
      <c r="B95" t="s">
        <v>29</v>
      </c>
      <c r="C95" t="s">
        <v>26</v>
      </c>
      <c r="D95" t="s">
        <v>27</v>
      </c>
      <c r="E95" s="5" t="s">
        <v>363</v>
      </c>
      <c r="F95" s="36">
        <v>41000</v>
      </c>
      <c r="G95" s="60">
        <v>0</v>
      </c>
      <c r="H95" s="60">
        <v>1</v>
      </c>
      <c r="I95" s="60">
        <v>0</v>
      </c>
      <c r="J95" s="60">
        <v>0</v>
      </c>
      <c r="K95" s="60">
        <v>0</v>
      </c>
      <c r="L95" s="60">
        <v>0</v>
      </c>
      <c r="M95" s="69">
        <v>0.180039221996</v>
      </c>
      <c r="N95" s="69">
        <v>4.8310427178E-2</v>
      </c>
      <c r="O95" t="s">
        <v>0</v>
      </c>
    </row>
    <row r="96" spans="1:15" x14ac:dyDescent="0.35">
      <c r="A96" t="s">
        <v>32</v>
      </c>
      <c r="B96" t="s">
        <v>29</v>
      </c>
      <c r="C96" t="s">
        <v>26</v>
      </c>
      <c r="D96" t="s">
        <v>27</v>
      </c>
      <c r="E96" s="5" t="s">
        <v>363</v>
      </c>
      <c r="F96" s="36">
        <v>41000</v>
      </c>
      <c r="G96" s="60">
        <v>0</v>
      </c>
      <c r="H96" s="60">
        <v>1</v>
      </c>
      <c r="I96" s="60">
        <v>0</v>
      </c>
      <c r="J96" s="60">
        <v>0</v>
      </c>
      <c r="K96" s="60">
        <v>0</v>
      </c>
      <c r="L96" s="60">
        <v>0</v>
      </c>
      <c r="M96" s="69">
        <v>0.197538623463</v>
      </c>
      <c r="N96" s="69">
        <v>4.8310427178E-2</v>
      </c>
      <c r="O96" t="s">
        <v>0</v>
      </c>
    </row>
    <row r="97" spans="1:15" x14ac:dyDescent="0.35">
      <c r="A97" t="s">
        <v>32</v>
      </c>
      <c r="B97" t="s">
        <v>29</v>
      </c>
      <c r="C97" t="s">
        <v>26</v>
      </c>
      <c r="D97" t="s">
        <v>27</v>
      </c>
      <c r="E97" s="5" t="s">
        <v>363</v>
      </c>
      <c r="F97" s="36">
        <v>41000</v>
      </c>
      <c r="G97" s="60">
        <v>0</v>
      </c>
      <c r="H97" s="60">
        <v>1</v>
      </c>
      <c r="I97" s="60">
        <v>0</v>
      </c>
      <c r="J97" s="60">
        <v>0</v>
      </c>
      <c r="K97" s="60">
        <v>0</v>
      </c>
      <c r="L97" s="60">
        <v>0</v>
      </c>
      <c r="M97" s="69">
        <v>0.17516487296</v>
      </c>
      <c r="N97" s="69">
        <v>4.8310427178E-2</v>
      </c>
      <c r="O97" t="s">
        <v>0</v>
      </c>
    </row>
    <row r="98" spans="1:15" x14ac:dyDescent="0.35">
      <c r="A98" t="s">
        <v>28</v>
      </c>
      <c r="B98" t="s">
        <v>29</v>
      </c>
      <c r="C98" t="s">
        <v>26</v>
      </c>
      <c r="D98" t="s">
        <v>30</v>
      </c>
      <c r="E98" s="5" t="s">
        <v>363</v>
      </c>
      <c r="F98" s="36">
        <v>41000</v>
      </c>
      <c r="G98" s="60">
        <v>0</v>
      </c>
      <c r="H98" s="60">
        <v>1</v>
      </c>
      <c r="I98" s="60">
        <v>0</v>
      </c>
      <c r="J98" s="60">
        <v>0</v>
      </c>
      <c r="K98" s="60">
        <v>0</v>
      </c>
      <c r="L98" s="60">
        <v>0</v>
      </c>
      <c r="M98" s="69">
        <v>0.14418977841</v>
      </c>
      <c r="N98" s="69">
        <v>0.14418977841</v>
      </c>
      <c r="O98" t="s">
        <v>0</v>
      </c>
    </row>
    <row r="99" spans="1:15" x14ac:dyDescent="0.35">
      <c r="A99" t="s">
        <v>32</v>
      </c>
      <c r="B99" t="s">
        <v>29</v>
      </c>
      <c r="C99" t="s">
        <v>26</v>
      </c>
      <c r="D99" t="s">
        <v>27</v>
      </c>
      <c r="E99" s="5" t="s">
        <v>363</v>
      </c>
      <c r="F99" s="36">
        <v>41000</v>
      </c>
      <c r="G99" s="60">
        <v>0</v>
      </c>
      <c r="H99" s="60">
        <v>1</v>
      </c>
      <c r="I99" s="60">
        <v>0</v>
      </c>
      <c r="J99" s="60">
        <v>0</v>
      </c>
      <c r="K99" s="60">
        <v>0</v>
      </c>
      <c r="L99" s="60">
        <v>0</v>
      </c>
      <c r="M99" s="69">
        <v>0.19026835163399999</v>
      </c>
      <c r="N99" s="69">
        <v>4.8310427178E-2</v>
      </c>
      <c r="O99" t="s">
        <v>0</v>
      </c>
    </row>
    <row r="100" spans="1:15" x14ac:dyDescent="0.35">
      <c r="A100" t="s">
        <v>28</v>
      </c>
      <c r="B100" t="s">
        <v>29</v>
      </c>
      <c r="C100" t="s">
        <v>26</v>
      </c>
      <c r="D100" t="s">
        <v>30</v>
      </c>
      <c r="E100" s="5" t="s">
        <v>363</v>
      </c>
      <c r="F100" s="36">
        <v>41000</v>
      </c>
      <c r="G100" s="60">
        <v>0</v>
      </c>
      <c r="H100" s="60">
        <v>1</v>
      </c>
      <c r="I100" s="60">
        <v>0</v>
      </c>
      <c r="J100" s="60">
        <v>0</v>
      </c>
      <c r="K100" s="60">
        <v>0</v>
      </c>
      <c r="L100" s="60">
        <v>0</v>
      </c>
      <c r="M100" s="69">
        <v>0.13517492527</v>
      </c>
      <c r="N100" s="69">
        <v>0.13517492527</v>
      </c>
      <c r="O100" t="s">
        <v>0</v>
      </c>
    </row>
    <row r="101" spans="1:15" x14ac:dyDescent="0.35">
      <c r="A101" t="s">
        <v>32</v>
      </c>
      <c r="B101" t="s">
        <v>29</v>
      </c>
      <c r="C101" t="s">
        <v>26</v>
      </c>
      <c r="D101" t="s">
        <v>27</v>
      </c>
      <c r="E101" s="5" t="s">
        <v>364</v>
      </c>
      <c r="F101" s="36">
        <v>41000</v>
      </c>
      <c r="G101" s="60">
        <v>0</v>
      </c>
      <c r="H101" s="60">
        <v>0</v>
      </c>
      <c r="I101" s="60">
        <v>1</v>
      </c>
      <c r="J101" s="60">
        <v>0</v>
      </c>
      <c r="K101" s="60">
        <v>0</v>
      </c>
      <c r="L101" s="60">
        <v>0</v>
      </c>
      <c r="M101" s="69">
        <v>0.17223948009199999</v>
      </c>
      <c r="N101" s="69">
        <v>4.8310427178E-2</v>
      </c>
      <c r="O101" t="s">
        <v>0</v>
      </c>
    </row>
    <row r="102" spans="1:15" x14ac:dyDescent="0.35">
      <c r="A102" t="s">
        <v>28</v>
      </c>
      <c r="B102" t="s">
        <v>29</v>
      </c>
      <c r="C102" t="s">
        <v>26</v>
      </c>
      <c r="D102" t="s">
        <v>30</v>
      </c>
      <c r="E102" s="5" t="s">
        <v>364</v>
      </c>
      <c r="F102" s="36">
        <v>41000</v>
      </c>
      <c r="G102" s="60">
        <v>0</v>
      </c>
      <c r="H102" s="60">
        <v>0</v>
      </c>
      <c r="I102" s="60">
        <v>1</v>
      </c>
      <c r="J102" s="60">
        <v>0</v>
      </c>
      <c r="K102" s="60">
        <v>0</v>
      </c>
      <c r="L102" s="60">
        <v>0</v>
      </c>
      <c r="M102" s="69">
        <v>0.16170477983100001</v>
      </c>
      <c r="N102" s="69">
        <v>0.16170477983100001</v>
      </c>
      <c r="O102" t="s">
        <v>0</v>
      </c>
    </row>
    <row r="103" spans="1:15" x14ac:dyDescent="0.35">
      <c r="A103" t="s">
        <v>32</v>
      </c>
      <c r="B103" t="s">
        <v>29</v>
      </c>
      <c r="C103" t="s">
        <v>26</v>
      </c>
      <c r="D103" t="s">
        <v>27</v>
      </c>
      <c r="E103" s="5" t="s">
        <v>364</v>
      </c>
      <c r="F103" s="36">
        <v>41000</v>
      </c>
      <c r="G103" s="60">
        <v>0</v>
      </c>
      <c r="H103" s="60">
        <v>0</v>
      </c>
      <c r="I103" s="60">
        <v>1</v>
      </c>
      <c r="J103" s="60">
        <v>0</v>
      </c>
      <c r="K103" s="60">
        <v>0</v>
      </c>
      <c r="L103" s="60">
        <v>0</v>
      </c>
      <c r="M103" s="69">
        <v>0.235473243247</v>
      </c>
      <c r="N103" s="69">
        <v>4.8310427178E-2</v>
      </c>
      <c r="O103" t="s">
        <v>0</v>
      </c>
    </row>
    <row r="104" spans="1:15" x14ac:dyDescent="0.35">
      <c r="A104" t="s">
        <v>32</v>
      </c>
      <c r="B104" t="s">
        <v>34</v>
      </c>
      <c r="C104" t="s">
        <v>26</v>
      </c>
      <c r="D104" t="s">
        <v>33</v>
      </c>
      <c r="E104" s="5" t="s">
        <v>364</v>
      </c>
      <c r="F104" s="36">
        <v>41000</v>
      </c>
      <c r="G104" s="60">
        <v>0</v>
      </c>
      <c r="H104" s="60">
        <v>0</v>
      </c>
      <c r="I104" s="60">
        <v>1</v>
      </c>
      <c r="J104" s="60">
        <v>0</v>
      </c>
      <c r="K104" s="60">
        <v>0</v>
      </c>
      <c r="L104" s="60">
        <v>0</v>
      </c>
      <c r="M104" s="69">
        <v>0</v>
      </c>
      <c r="O104" t="s">
        <v>0</v>
      </c>
    </row>
    <row r="105" spans="1:15" x14ac:dyDescent="0.35">
      <c r="A105" t="s">
        <v>32</v>
      </c>
      <c r="B105" t="s">
        <v>29</v>
      </c>
      <c r="C105" t="s">
        <v>26</v>
      </c>
      <c r="D105" t="s">
        <v>27</v>
      </c>
      <c r="E105" s="5" t="s">
        <v>364</v>
      </c>
      <c r="F105" s="36">
        <v>41000</v>
      </c>
      <c r="G105" s="60">
        <v>0</v>
      </c>
      <c r="H105" s="60">
        <v>0</v>
      </c>
      <c r="I105" s="60">
        <v>1</v>
      </c>
      <c r="J105" s="60">
        <v>0</v>
      </c>
      <c r="K105" s="60">
        <v>0</v>
      </c>
      <c r="L105" s="60">
        <v>0</v>
      </c>
      <c r="M105" s="69">
        <v>0.21235516907900001</v>
      </c>
      <c r="N105" s="69">
        <v>4.8310427178E-2</v>
      </c>
      <c r="O105" t="s">
        <v>0</v>
      </c>
    </row>
    <row r="106" spans="1:15" x14ac:dyDescent="0.35">
      <c r="A106" t="s">
        <v>32</v>
      </c>
      <c r="B106" t="s">
        <v>34</v>
      </c>
      <c r="C106" t="s">
        <v>26</v>
      </c>
      <c r="D106" t="s">
        <v>33</v>
      </c>
      <c r="E106" s="5" t="s">
        <v>364</v>
      </c>
      <c r="F106" s="36">
        <v>41000</v>
      </c>
      <c r="G106" s="60">
        <v>0</v>
      </c>
      <c r="H106" s="60">
        <v>0</v>
      </c>
      <c r="I106" s="60">
        <v>1</v>
      </c>
      <c r="J106" s="60">
        <v>0</v>
      </c>
      <c r="K106" s="60">
        <v>0</v>
      </c>
      <c r="L106" s="60">
        <v>0</v>
      </c>
      <c r="M106" s="69">
        <v>0</v>
      </c>
      <c r="O106" t="s">
        <v>31</v>
      </c>
    </row>
    <row r="107" spans="1:15" x14ac:dyDescent="0.35">
      <c r="A107" t="s">
        <v>32</v>
      </c>
      <c r="B107" t="s">
        <v>29</v>
      </c>
      <c r="C107" t="s">
        <v>26</v>
      </c>
      <c r="D107" t="s">
        <v>33</v>
      </c>
      <c r="E107" s="5" t="s">
        <v>364</v>
      </c>
      <c r="F107" s="36">
        <v>41000</v>
      </c>
      <c r="G107" s="60">
        <v>0</v>
      </c>
      <c r="H107" s="60">
        <v>0</v>
      </c>
      <c r="I107" s="60">
        <v>1</v>
      </c>
      <c r="J107" s="60">
        <v>0</v>
      </c>
      <c r="K107" s="60">
        <v>0</v>
      </c>
      <c r="L107" s="60">
        <v>0</v>
      </c>
      <c r="M107" s="69">
        <v>0</v>
      </c>
      <c r="O107" t="s">
        <v>31</v>
      </c>
    </row>
    <row r="108" spans="1:15" x14ac:dyDescent="0.35">
      <c r="A108" t="s">
        <v>32</v>
      </c>
      <c r="B108" t="s">
        <v>29</v>
      </c>
      <c r="C108" t="s">
        <v>26</v>
      </c>
      <c r="D108" t="s">
        <v>33</v>
      </c>
      <c r="E108" s="5" t="s">
        <v>364</v>
      </c>
      <c r="F108" s="36">
        <v>41000</v>
      </c>
      <c r="G108" s="60">
        <v>0</v>
      </c>
      <c r="H108" s="60">
        <v>0</v>
      </c>
      <c r="I108" s="60">
        <v>1</v>
      </c>
      <c r="J108" s="60">
        <v>0</v>
      </c>
      <c r="K108" s="60">
        <v>0</v>
      </c>
      <c r="L108" s="60">
        <v>0</v>
      </c>
      <c r="M108" s="69">
        <v>0</v>
      </c>
      <c r="O108" t="s">
        <v>0</v>
      </c>
    </row>
    <row r="109" spans="1:15" x14ac:dyDescent="0.35">
      <c r="A109" t="s">
        <v>28</v>
      </c>
      <c r="B109" t="s">
        <v>29</v>
      </c>
      <c r="C109" t="s">
        <v>26</v>
      </c>
      <c r="D109" t="s">
        <v>27</v>
      </c>
      <c r="E109" s="5" t="s">
        <v>365</v>
      </c>
      <c r="F109" s="36">
        <v>41000</v>
      </c>
      <c r="G109" s="60">
        <v>0</v>
      </c>
      <c r="H109" s="60">
        <v>0</v>
      </c>
      <c r="I109" s="60">
        <v>0</v>
      </c>
      <c r="J109" s="60">
        <v>1</v>
      </c>
      <c r="K109" s="60">
        <v>0</v>
      </c>
      <c r="L109" s="60">
        <v>0</v>
      </c>
      <c r="M109" s="69">
        <v>0.131188025785</v>
      </c>
      <c r="N109" s="69">
        <v>8.7999999999999995E-2</v>
      </c>
      <c r="O109" t="s">
        <v>0</v>
      </c>
    </row>
    <row r="110" spans="1:15" x14ac:dyDescent="0.35">
      <c r="A110" t="s">
        <v>28</v>
      </c>
      <c r="B110" t="s">
        <v>29</v>
      </c>
      <c r="C110" t="s">
        <v>26</v>
      </c>
      <c r="D110" t="s">
        <v>30</v>
      </c>
      <c r="E110" s="5" t="s">
        <v>365</v>
      </c>
      <c r="F110" s="36">
        <v>41000</v>
      </c>
      <c r="G110" s="60">
        <v>0</v>
      </c>
      <c r="H110" s="60">
        <v>0</v>
      </c>
      <c r="I110" s="60">
        <v>0</v>
      </c>
      <c r="J110" s="60">
        <v>1</v>
      </c>
      <c r="K110" s="60">
        <v>0</v>
      </c>
      <c r="L110" s="60">
        <v>0</v>
      </c>
      <c r="M110" s="69">
        <v>0.117676247247</v>
      </c>
      <c r="O110" t="s">
        <v>31</v>
      </c>
    </row>
    <row r="111" spans="1:15" x14ac:dyDescent="0.35">
      <c r="A111" t="s">
        <v>28</v>
      </c>
      <c r="B111" t="s">
        <v>29</v>
      </c>
      <c r="C111" t="s">
        <v>26</v>
      </c>
      <c r="D111" t="s">
        <v>30</v>
      </c>
      <c r="E111" s="5" t="s">
        <v>365</v>
      </c>
      <c r="F111" s="36">
        <v>41000</v>
      </c>
      <c r="G111" s="60">
        <v>0</v>
      </c>
      <c r="H111" s="60">
        <v>0</v>
      </c>
      <c r="I111" s="60">
        <v>0</v>
      </c>
      <c r="J111" s="60">
        <v>1</v>
      </c>
      <c r="K111" s="60">
        <v>0</v>
      </c>
      <c r="L111" s="60">
        <v>0</v>
      </c>
      <c r="M111" s="69">
        <v>0.13498859688100001</v>
      </c>
      <c r="N111" s="69">
        <v>0.13498859688100001</v>
      </c>
      <c r="O111" t="s">
        <v>0</v>
      </c>
    </row>
    <row r="112" spans="1:15" x14ac:dyDescent="0.35">
      <c r="A112" t="s">
        <v>28</v>
      </c>
      <c r="B112" t="s">
        <v>29</v>
      </c>
      <c r="C112" t="s">
        <v>26</v>
      </c>
      <c r="D112" t="s">
        <v>30</v>
      </c>
      <c r="E112" s="5" t="s">
        <v>365</v>
      </c>
      <c r="F112" s="36">
        <v>41000</v>
      </c>
      <c r="G112" s="60">
        <v>0</v>
      </c>
      <c r="H112" s="60">
        <v>0</v>
      </c>
      <c r="I112" s="60">
        <v>0</v>
      </c>
      <c r="J112" s="60">
        <v>1</v>
      </c>
      <c r="K112" s="60">
        <v>0</v>
      </c>
      <c r="L112" s="60">
        <v>0</v>
      </c>
      <c r="M112" s="69">
        <v>3.6776670390000002E-2</v>
      </c>
      <c r="N112" s="69">
        <v>3.6776670390000002E-2</v>
      </c>
      <c r="O112" t="s">
        <v>0</v>
      </c>
    </row>
    <row r="113" spans="1:15" x14ac:dyDescent="0.35">
      <c r="A113" t="s">
        <v>28</v>
      </c>
      <c r="B113" t="s">
        <v>29</v>
      </c>
      <c r="C113" t="s">
        <v>26</v>
      </c>
      <c r="D113" t="s">
        <v>30</v>
      </c>
      <c r="E113" s="5" t="s">
        <v>365</v>
      </c>
      <c r="F113" s="36">
        <v>41000</v>
      </c>
      <c r="G113" s="60">
        <v>0</v>
      </c>
      <c r="H113" s="60">
        <v>0</v>
      </c>
      <c r="I113" s="60">
        <v>0</v>
      </c>
      <c r="J113" s="60">
        <v>1</v>
      </c>
      <c r="K113" s="60">
        <v>0</v>
      </c>
      <c r="L113" s="60">
        <v>0</v>
      </c>
      <c r="M113" s="69">
        <v>5.4134036921000002E-2</v>
      </c>
      <c r="N113" s="69">
        <v>5.4134036921000002E-2</v>
      </c>
      <c r="O113" t="s">
        <v>0</v>
      </c>
    </row>
    <row r="114" spans="1:15" x14ac:dyDescent="0.35">
      <c r="A114" t="s">
        <v>28</v>
      </c>
      <c r="B114" t="s">
        <v>29</v>
      </c>
      <c r="C114" t="s">
        <v>26</v>
      </c>
      <c r="D114" t="s">
        <v>30</v>
      </c>
      <c r="E114" s="5" t="s">
        <v>365</v>
      </c>
      <c r="F114" s="36">
        <v>41000</v>
      </c>
      <c r="G114" s="60">
        <v>0</v>
      </c>
      <c r="H114" s="60">
        <v>0</v>
      </c>
      <c r="I114" s="60">
        <v>0</v>
      </c>
      <c r="J114" s="60">
        <v>1</v>
      </c>
      <c r="K114" s="60">
        <v>0</v>
      </c>
      <c r="L114" s="60">
        <v>0</v>
      </c>
      <c r="M114" s="69">
        <v>5.4890645148000003E-2</v>
      </c>
      <c r="N114" s="69">
        <v>5.4890645148000003E-2</v>
      </c>
      <c r="O114" t="s">
        <v>0</v>
      </c>
    </row>
    <row r="115" spans="1:15" x14ac:dyDescent="0.35">
      <c r="A115" t="s">
        <v>28</v>
      </c>
      <c r="B115" t="s">
        <v>29</v>
      </c>
      <c r="C115" t="s">
        <v>26</v>
      </c>
      <c r="D115" t="s">
        <v>30</v>
      </c>
      <c r="E115" s="5" t="s">
        <v>365</v>
      </c>
      <c r="F115" s="36">
        <v>41000</v>
      </c>
      <c r="G115" s="60">
        <v>0</v>
      </c>
      <c r="H115" s="60">
        <v>0</v>
      </c>
      <c r="I115" s="60">
        <v>0</v>
      </c>
      <c r="J115" s="60">
        <v>1</v>
      </c>
      <c r="K115" s="60">
        <v>0</v>
      </c>
      <c r="L115" s="60">
        <v>0</v>
      </c>
      <c r="M115" s="69">
        <v>3.9215248472000003E-2</v>
      </c>
      <c r="N115" s="69">
        <v>3.9215248472000003E-2</v>
      </c>
      <c r="O115" t="s">
        <v>0</v>
      </c>
    </row>
    <row r="116" spans="1:15" x14ac:dyDescent="0.35">
      <c r="A116" t="s">
        <v>28</v>
      </c>
      <c r="B116" t="s">
        <v>29</v>
      </c>
      <c r="C116" t="s">
        <v>26</v>
      </c>
      <c r="D116" t="s">
        <v>30</v>
      </c>
      <c r="E116" s="5" t="s">
        <v>366</v>
      </c>
      <c r="F116" s="36">
        <v>41000</v>
      </c>
      <c r="G116" s="60">
        <v>0</v>
      </c>
      <c r="H116" s="60">
        <v>0</v>
      </c>
      <c r="I116" s="60">
        <v>0</v>
      </c>
      <c r="J116" s="60">
        <v>0</v>
      </c>
      <c r="K116" s="60">
        <v>1</v>
      </c>
      <c r="L116" s="60">
        <v>0</v>
      </c>
      <c r="M116" s="69">
        <v>5.8619598682999999E-2</v>
      </c>
      <c r="N116" s="69">
        <v>5.8619598682999999E-2</v>
      </c>
      <c r="O116" t="s">
        <v>0</v>
      </c>
    </row>
    <row r="117" spans="1:15" x14ac:dyDescent="0.35">
      <c r="A117" t="s">
        <v>32</v>
      </c>
      <c r="B117" t="s">
        <v>29</v>
      </c>
      <c r="C117" t="s">
        <v>26</v>
      </c>
      <c r="D117" t="s">
        <v>27</v>
      </c>
      <c r="E117" s="5" t="s">
        <v>366</v>
      </c>
      <c r="F117" s="36">
        <v>41000</v>
      </c>
      <c r="G117" s="60">
        <v>0</v>
      </c>
      <c r="H117" s="60">
        <v>0</v>
      </c>
      <c r="I117" s="60">
        <v>0</v>
      </c>
      <c r="J117" s="60">
        <v>0</v>
      </c>
      <c r="K117" s="60">
        <v>1</v>
      </c>
      <c r="L117" s="60">
        <v>0</v>
      </c>
      <c r="M117" s="69">
        <v>1.6796604196000001E-2</v>
      </c>
      <c r="N117" s="69">
        <v>4.8310427178E-2</v>
      </c>
      <c r="O117" t="s">
        <v>0</v>
      </c>
    </row>
    <row r="118" spans="1:15" x14ac:dyDescent="0.35">
      <c r="A118" t="s">
        <v>28</v>
      </c>
      <c r="B118" t="s">
        <v>29</v>
      </c>
      <c r="C118" t="s">
        <v>26</v>
      </c>
      <c r="D118" t="s">
        <v>30</v>
      </c>
      <c r="E118" s="5" t="s">
        <v>366</v>
      </c>
      <c r="F118" s="36">
        <v>41000</v>
      </c>
      <c r="G118" s="60">
        <v>0</v>
      </c>
      <c r="H118" s="60">
        <v>0</v>
      </c>
      <c r="I118" s="60">
        <v>0</v>
      </c>
      <c r="J118" s="60">
        <v>0</v>
      </c>
      <c r="K118" s="60">
        <v>1</v>
      </c>
      <c r="L118" s="60">
        <v>0</v>
      </c>
      <c r="M118" s="69">
        <v>2.2478720603000001E-2</v>
      </c>
      <c r="N118" s="69">
        <v>2.2478720603000001E-2</v>
      </c>
      <c r="O118" t="s">
        <v>0</v>
      </c>
    </row>
    <row r="119" spans="1:15" x14ac:dyDescent="0.35">
      <c r="A119" t="s">
        <v>28</v>
      </c>
      <c r="B119" t="s">
        <v>29</v>
      </c>
      <c r="C119" t="s">
        <v>26</v>
      </c>
      <c r="D119" t="s">
        <v>30</v>
      </c>
      <c r="E119" s="5" t="s">
        <v>366</v>
      </c>
      <c r="F119" s="36">
        <v>41000</v>
      </c>
      <c r="G119" s="60">
        <v>0</v>
      </c>
      <c r="H119" s="60">
        <v>0</v>
      </c>
      <c r="I119" s="60">
        <v>0</v>
      </c>
      <c r="J119" s="60">
        <v>0</v>
      </c>
      <c r="K119" s="60">
        <v>1</v>
      </c>
      <c r="L119" s="60">
        <v>0</v>
      </c>
      <c r="M119" s="69">
        <v>1.8064631118E-2</v>
      </c>
      <c r="N119" s="69">
        <v>1.8064631118E-2</v>
      </c>
      <c r="O119" t="s">
        <v>0</v>
      </c>
    </row>
    <row r="120" spans="1:15" x14ac:dyDescent="0.35">
      <c r="A120" t="s">
        <v>28</v>
      </c>
      <c r="B120" t="s">
        <v>29</v>
      </c>
      <c r="C120" t="s">
        <v>26</v>
      </c>
      <c r="D120" t="s">
        <v>30</v>
      </c>
      <c r="E120" s="5" t="s">
        <v>366</v>
      </c>
      <c r="F120" s="36">
        <v>41000</v>
      </c>
      <c r="G120" s="60">
        <v>0</v>
      </c>
      <c r="H120" s="60">
        <v>0</v>
      </c>
      <c r="I120" s="60">
        <v>0</v>
      </c>
      <c r="J120" s="60">
        <v>0</v>
      </c>
      <c r="K120" s="60">
        <v>1</v>
      </c>
      <c r="L120" s="60">
        <v>0</v>
      </c>
      <c r="M120" s="69">
        <v>4.8310427178E-2</v>
      </c>
      <c r="O120" t="s">
        <v>31</v>
      </c>
    </row>
    <row r="121" spans="1:15" x14ac:dyDescent="0.35">
      <c r="A121" t="s">
        <v>28</v>
      </c>
      <c r="B121" t="s">
        <v>29</v>
      </c>
      <c r="C121" t="s">
        <v>26</v>
      </c>
      <c r="D121" t="s">
        <v>30</v>
      </c>
      <c r="E121" s="5" t="s">
        <v>366</v>
      </c>
      <c r="F121" s="36">
        <v>41000</v>
      </c>
      <c r="G121" s="60">
        <v>0</v>
      </c>
      <c r="H121" s="60">
        <v>0</v>
      </c>
      <c r="I121" s="60">
        <v>0</v>
      </c>
      <c r="J121" s="60">
        <v>0</v>
      </c>
      <c r="K121" s="60">
        <v>1</v>
      </c>
      <c r="L121" s="60">
        <v>0</v>
      </c>
      <c r="M121" s="69">
        <v>4.8310427178E-2</v>
      </c>
      <c r="N121" s="69">
        <v>4.8310427178E-2</v>
      </c>
      <c r="O121" t="s">
        <v>0</v>
      </c>
    </row>
    <row r="122" spans="1:15" x14ac:dyDescent="0.35">
      <c r="A122" t="s">
        <v>28</v>
      </c>
      <c r="B122" t="s">
        <v>29</v>
      </c>
      <c r="C122" t="s">
        <v>26</v>
      </c>
      <c r="D122" t="s">
        <v>30</v>
      </c>
      <c r="E122" s="5" t="s">
        <v>366</v>
      </c>
      <c r="F122" s="36">
        <v>41000</v>
      </c>
      <c r="G122" s="60">
        <v>0</v>
      </c>
      <c r="H122" s="60">
        <v>0</v>
      </c>
      <c r="I122" s="60">
        <v>0</v>
      </c>
      <c r="J122" s="60">
        <v>0</v>
      </c>
      <c r="K122" s="60">
        <v>1</v>
      </c>
      <c r="L122" s="60">
        <v>0</v>
      </c>
      <c r="M122" s="69">
        <v>4.8310427178E-2</v>
      </c>
      <c r="N122" s="69">
        <v>4.8310427178E-2</v>
      </c>
      <c r="O122" t="s">
        <v>0</v>
      </c>
    </row>
    <row r="123" spans="1:15" x14ac:dyDescent="0.35">
      <c r="A123" t="s">
        <v>32</v>
      </c>
      <c r="B123" t="s">
        <v>29</v>
      </c>
      <c r="C123" t="s">
        <v>26</v>
      </c>
      <c r="D123" t="s">
        <v>27</v>
      </c>
      <c r="E123" s="5" t="s">
        <v>366</v>
      </c>
      <c r="F123" s="36">
        <v>41000</v>
      </c>
      <c r="G123" s="60">
        <v>0</v>
      </c>
      <c r="H123" s="60">
        <v>0</v>
      </c>
      <c r="I123" s="60">
        <v>0</v>
      </c>
      <c r="J123" s="60">
        <v>0</v>
      </c>
      <c r="K123" s="60">
        <v>1</v>
      </c>
      <c r="L123" s="60">
        <v>0</v>
      </c>
      <c r="M123" s="69">
        <v>4.8310427178E-2</v>
      </c>
      <c r="N123" s="69">
        <v>4.8310427178E-2</v>
      </c>
      <c r="O123" t="s">
        <v>0</v>
      </c>
    </row>
    <row r="124" spans="1:15" x14ac:dyDescent="0.35">
      <c r="A124" t="s">
        <v>28</v>
      </c>
      <c r="B124" t="s">
        <v>29</v>
      </c>
      <c r="C124" t="s">
        <v>26</v>
      </c>
      <c r="D124" t="s">
        <v>30</v>
      </c>
      <c r="E124" s="5" t="s">
        <v>366</v>
      </c>
      <c r="F124" s="36">
        <v>41000</v>
      </c>
      <c r="G124" s="60">
        <v>0</v>
      </c>
      <c r="H124" s="60">
        <v>0</v>
      </c>
      <c r="I124" s="60">
        <v>0</v>
      </c>
      <c r="J124" s="60">
        <v>0</v>
      </c>
      <c r="K124" s="60">
        <v>1</v>
      </c>
      <c r="L124" s="60">
        <v>0</v>
      </c>
      <c r="M124" s="69">
        <v>4.8310427178E-2</v>
      </c>
      <c r="N124" s="69">
        <v>4.8310427178E-2</v>
      </c>
      <c r="O124" t="s">
        <v>0</v>
      </c>
    </row>
    <row r="125" spans="1:15" x14ac:dyDescent="0.35">
      <c r="A125" t="s">
        <v>32</v>
      </c>
      <c r="B125" t="s">
        <v>29</v>
      </c>
      <c r="C125" t="s">
        <v>26</v>
      </c>
      <c r="D125" t="s">
        <v>27</v>
      </c>
      <c r="E125" s="5" t="s">
        <v>366</v>
      </c>
      <c r="F125" s="36">
        <v>41000</v>
      </c>
      <c r="G125" s="60">
        <v>0</v>
      </c>
      <c r="H125" s="60">
        <v>0</v>
      </c>
      <c r="I125" s="60">
        <v>0</v>
      </c>
      <c r="J125" s="60">
        <v>0</v>
      </c>
      <c r="K125" s="60">
        <v>1</v>
      </c>
      <c r="L125" s="60">
        <v>0</v>
      </c>
      <c r="M125" s="69">
        <v>4.8310427178E-2</v>
      </c>
      <c r="N125" s="69">
        <v>4.8310427178E-2</v>
      </c>
      <c r="O125" t="s">
        <v>31</v>
      </c>
    </row>
    <row r="126" spans="1:15" x14ac:dyDescent="0.35">
      <c r="A126" t="s">
        <v>32</v>
      </c>
      <c r="B126" t="s">
        <v>29</v>
      </c>
      <c r="C126" t="s">
        <v>26</v>
      </c>
      <c r="D126" t="s">
        <v>27</v>
      </c>
      <c r="E126" s="5" t="s">
        <v>366</v>
      </c>
      <c r="F126" s="36">
        <v>41000</v>
      </c>
      <c r="G126" s="60">
        <v>0</v>
      </c>
      <c r="H126" s="60">
        <v>0</v>
      </c>
      <c r="I126" s="60">
        <v>0</v>
      </c>
      <c r="J126" s="60">
        <v>0</v>
      </c>
      <c r="K126" s="60">
        <v>1</v>
      </c>
      <c r="L126" s="60">
        <v>0</v>
      </c>
      <c r="M126" s="69">
        <v>4.8310427178E-2</v>
      </c>
      <c r="N126" s="69">
        <v>4.8310427178E-2</v>
      </c>
      <c r="O126" t="s">
        <v>0</v>
      </c>
    </row>
    <row r="127" spans="1:15" x14ac:dyDescent="0.35">
      <c r="A127" t="s">
        <v>28</v>
      </c>
      <c r="B127" t="s">
        <v>29</v>
      </c>
      <c r="C127" t="s">
        <v>26</v>
      </c>
      <c r="D127" t="s">
        <v>27</v>
      </c>
      <c r="E127" s="5" t="s">
        <v>367</v>
      </c>
      <c r="F127" s="36">
        <v>41000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1</v>
      </c>
      <c r="M127" s="69">
        <v>0.25193241503699998</v>
      </c>
      <c r="N127" s="69">
        <v>8.7999999999999995E-2</v>
      </c>
      <c r="O127" t="s">
        <v>31</v>
      </c>
    </row>
    <row r="128" spans="1:15" x14ac:dyDescent="0.35">
      <c r="A128" t="s">
        <v>28</v>
      </c>
      <c r="B128" t="s">
        <v>29</v>
      </c>
      <c r="C128" t="s">
        <v>26</v>
      </c>
      <c r="D128" t="s">
        <v>27</v>
      </c>
      <c r="E128" s="5" t="s">
        <v>367</v>
      </c>
      <c r="F128" s="36">
        <v>41000</v>
      </c>
      <c r="G128" s="60">
        <v>0</v>
      </c>
      <c r="H128" s="60">
        <v>0</v>
      </c>
      <c r="I128" s="60">
        <v>0</v>
      </c>
      <c r="J128" s="60">
        <v>0</v>
      </c>
      <c r="K128" s="60">
        <v>0</v>
      </c>
      <c r="L128" s="60">
        <v>1</v>
      </c>
      <c r="M128" s="69">
        <v>0.20383359321399999</v>
      </c>
      <c r="N128" s="69">
        <v>8.7999999999999995E-2</v>
      </c>
      <c r="O128" t="s">
        <v>31</v>
      </c>
    </row>
    <row r="129" spans="1:15" x14ac:dyDescent="0.35">
      <c r="A129" t="s">
        <v>28</v>
      </c>
      <c r="B129" t="s">
        <v>29</v>
      </c>
      <c r="C129" t="s">
        <v>26</v>
      </c>
      <c r="D129" t="s">
        <v>27</v>
      </c>
      <c r="E129" s="5" t="s">
        <v>367</v>
      </c>
      <c r="F129" s="36">
        <v>41000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1</v>
      </c>
      <c r="M129" s="69">
        <v>0.19790616601200001</v>
      </c>
      <c r="N129" s="69">
        <v>8.7999999999999995E-2</v>
      </c>
      <c r="O129" t="s">
        <v>31</v>
      </c>
    </row>
    <row r="130" spans="1:15" x14ac:dyDescent="0.35">
      <c r="A130" t="s">
        <v>28</v>
      </c>
      <c r="B130" t="s">
        <v>29</v>
      </c>
      <c r="C130" t="s">
        <v>26</v>
      </c>
      <c r="D130" t="s">
        <v>27</v>
      </c>
      <c r="E130" s="5" t="s">
        <v>367</v>
      </c>
      <c r="F130" s="36">
        <v>41000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1</v>
      </c>
      <c r="M130" s="69">
        <v>0.24600924849899999</v>
      </c>
      <c r="N130" s="69">
        <v>8.7999999999999995E-2</v>
      </c>
      <c r="O130" t="s">
        <v>0</v>
      </c>
    </row>
    <row r="131" spans="1:15" x14ac:dyDescent="0.35">
      <c r="A131" t="s">
        <v>29</v>
      </c>
      <c r="B131" t="s">
        <v>29</v>
      </c>
      <c r="C131" t="s">
        <v>26</v>
      </c>
      <c r="D131" t="s">
        <v>27</v>
      </c>
      <c r="E131" s="5" t="s">
        <v>368</v>
      </c>
      <c r="F131" s="36">
        <v>41000</v>
      </c>
      <c r="G131" s="60">
        <v>1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9">
        <v>0.17249522599200001</v>
      </c>
      <c r="O131" t="s">
        <v>0</v>
      </c>
    </row>
    <row r="132" spans="1:15" x14ac:dyDescent="0.35">
      <c r="A132" t="s">
        <v>29</v>
      </c>
      <c r="B132" t="s">
        <v>29</v>
      </c>
      <c r="C132" t="s">
        <v>26</v>
      </c>
      <c r="D132" t="s">
        <v>27</v>
      </c>
      <c r="E132" s="5" t="s">
        <v>368</v>
      </c>
      <c r="F132" s="36">
        <v>41000</v>
      </c>
      <c r="G132" s="60">
        <v>1</v>
      </c>
      <c r="H132" s="60">
        <v>0</v>
      </c>
      <c r="I132" s="60">
        <v>0</v>
      </c>
      <c r="J132" s="60">
        <v>0</v>
      </c>
      <c r="K132" s="60">
        <v>0</v>
      </c>
      <c r="L132" s="60">
        <v>0</v>
      </c>
      <c r="M132" s="69">
        <v>0.17249522599200001</v>
      </c>
      <c r="O132" t="s">
        <v>0</v>
      </c>
    </row>
    <row r="133" spans="1:15" x14ac:dyDescent="0.35">
      <c r="A133" t="s">
        <v>29</v>
      </c>
      <c r="B133" t="s">
        <v>29</v>
      </c>
      <c r="C133" t="s">
        <v>26</v>
      </c>
      <c r="D133" t="s">
        <v>27</v>
      </c>
      <c r="E133" s="5" t="s">
        <v>368</v>
      </c>
      <c r="F133" s="36">
        <v>41000</v>
      </c>
      <c r="G133" s="60">
        <v>1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9">
        <v>0.17249522599200001</v>
      </c>
      <c r="O133" t="s">
        <v>0</v>
      </c>
    </row>
    <row r="134" spans="1:15" x14ac:dyDescent="0.35">
      <c r="A134" t="s">
        <v>29</v>
      </c>
      <c r="B134" t="s">
        <v>29</v>
      </c>
      <c r="C134" t="s">
        <v>26</v>
      </c>
      <c r="D134" t="s">
        <v>27</v>
      </c>
      <c r="E134" s="5" t="s">
        <v>368</v>
      </c>
      <c r="F134" s="36">
        <v>41000</v>
      </c>
      <c r="G134" s="60">
        <v>0</v>
      </c>
      <c r="H134" s="60">
        <v>1</v>
      </c>
      <c r="I134" s="60">
        <v>0</v>
      </c>
      <c r="J134" s="60">
        <v>0</v>
      </c>
      <c r="K134" s="60">
        <v>0</v>
      </c>
      <c r="L134" s="60">
        <v>0</v>
      </c>
      <c r="M134" s="69">
        <v>0.17249522599200001</v>
      </c>
      <c r="O134" t="s">
        <v>31</v>
      </c>
    </row>
    <row r="135" spans="1:15" x14ac:dyDescent="0.35">
      <c r="A135" t="s">
        <v>29</v>
      </c>
      <c r="B135" t="s">
        <v>29</v>
      </c>
      <c r="C135" t="s">
        <v>26</v>
      </c>
      <c r="D135" t="s">
        <v>27</v>
      </c>
      <c r="E135" s="5" t="s">
        <v>368</v>
      </c>
      <c r="F135" s="36">
        <v>41000</v>
      </c>
      <c r="G135" s="60">
        <v>0</v>
      </c>
      <c r="H135" s="60">
        <v>1</v>
      </c>
      <c r="I135" s="60">
        <v>0</v>
      </c>
      <c r="J135" s="60">
        <v>0</v>
      </c>
      <c r="K135" s="60">
        <v>0</v>
      </c>
      <c r="L135" s="60">
        <v>0</v>
      </c>
      <c r="M135" s="69">
        <v>0.17249522599200001</v>
      </c>
      <c r="O135" t="s">
        <v>0</v>
      </c>
    </row>
    <row r="136" spans="1:15" x14ac:dyDescent="0.35">
      <c r="A136" t="s">
        <v>29</v>
      </c>
      <c r="B136" t="s">
        <v>29</v>
      </c>
      <c r="C136" t="s">
        <v>26</v>
      </c>
      <c r="D136" t="s">
        <v>27</v>
      </c>
      <c r="E136" s="5" t="s">
        <v>368</v>
      </c>
      <c r="F136" s="36">
        <v>41000</v>
      </c>
      <c r="G136" s="60">
        <v>0</v>
      </c>
      <c r="H136" s="60">
        <v>1</v>
      </c>
      <c r="I136" s="60">
        <v>0</v>
      </c>
      <c r="J136" s="60">
        <v>0</v>
      </c>
      <c r="K136" s="60">
        <v>0</v>
      </c>
      <c r="L136" s="60">
        <v>0</v>
      </c>
      <c r="M136" s="69">
        <v>0.17249522599200001</v>
      </c>
      <c r="O136" t="s">
        <v>0</v>
      </c>
    </row>
    <row r="137" spans="1:15" x14ac:dyDescent="0.35">
      <c r="A137" t="s">
        <v>29</v>
      </c>
      <c r="B137" t="s">
        <v>29</v>
      </c>
      <c r="C137" t="s">
        <v>26</v>
      </c>
      <c r="D137" t="s">
        <v>27</v>
      </c>
      <c r="E137" s="5" t="s">
        <v>368</v>
      </c>
      <c r="F137" s="36">
        <v>41000</v>
      </c>
      <c r="G137" s="60">
        <v>0</v>
      </c>
      <c r="H137" s="60">
        <v>0</v>
      </c>
      <c r="I137" s="60">
        <v>1</v>
      </c>
      <c r="J137" s="60">
        <v>0</v>
      </c>
      <c r="K137" s="60">
        <v>0</v>
      </c>
      <c r="L137" s="60">
        <v>0</v>
      </c>
      <c r="M137" s="69">
        <v>0.17249522599200001</v>
      </c>
      <c r="O137" t="s">
        <v>0</v>
      </c>
    </row>
    <row r="138" spans="1:15" x14ac:dyDescent="0.35">
      <c r="A138" t="s">
        <v>29</v>
      </c>
      <c r="B138" t="s">
        <v>29</v>
      </c>
      <c r="C138" t="s">
        <v>26</v>
      </c>
      <c r="D138" t="s">
        <v>27</v>
      </c>
      <c r="E138" s="5" t="s">
        <v>368</v>
      </c>
      <c r="F138" s="36">
        <v>41000</v>
      </c>
      <c r="G138" s="60">
        <v>0</v>
      </c>
      <c r="H138" s="60">
        <v>0</v>
      </c>
      <c r="I138" s="60">
        <v>1</v>
      </c>
      <c r="J138" s="60">
        <v>0</v>
      </c>
      <c r="K138" s="60">
        <v>0</v>
      </c>
      <c r="L138" s="60">
        <v>0</v>
      </c>
      <c r="M138" s="69">
        <v>0.17249522599200001</v>
      </c>
      <c r="O138" t="s">
        <v>0</v>
      </c>
    </row>
    <row r="139" spans="1:15" x14ac:dyDescent="0.35">
      <c r="A139" t="s">
        <v>29</v>
      </c>
      <c r="B139" t="s">
        <v>29</v>
      </c>
      <c r="C139" t="s">
        <v>26</v>
      </c>
      <c r="D139" t="s">
        <v>27</v>
      </c>
      <c r="E139" s="5" t="s">
        <v>368</v>
      </c>
      <c r="F139" s="36">
        <v>41000</v>
      </c>
      <c r="G139" s="60">
        <v>0</v>
      </c>
      <c r="H139" s="60">
        <v>0</v>
      </c>
      <c r="I139" s="60">
        <v>1</v>
      </c>
      <c r="J139" s="60">
        <v>0</v>
      </c>
      <c r="K139" s="60">
        <v>0</v>
      </c>
      <c r="L139" s="60">
        <v>0</v>
      </c>
      <c r="M139" s="69">
        <v>0.17249522599200001</v>
      </c>
      <c r="O139" t="s">
        <v>0</v>
      </c>
    </row>
    <row r="140" spans="1:15" x14ac:dyDescent="0.35">
      <c r="A140" t="s">
        <v>29</v>
      </c>
      <c r="B140" t="s">
        <v>29</v>
      </c>
      <c r="C140" t="s">
        <v>26</v>
      </c>
      <c r="D140" t="s">
        <v>27</v>
      </c>
      <c r="E140" s="5" t="s">
        <v>368</v>
      </c>
      <c r="F140" s="36">
        <v>41000</v>
      </c>
      <c r="G140" s="60">
        <v>0</v>
      </c>
      <c r="H140" s="60">
        <v>0</v>
      </c>
      <c r="I140" s="60">
        <v>0</v>
      </c>
      <c r="J140" s="60">
        <v>1</v>
      </c>
      <c r="K140" s="60">
        <v>0</v>
      </c>
      <c r="L140" s="60">
        <v>0</v>
      </c>
      <c r="M140" s="69">
        <v>0.17249522599200001</v>
      </c>
      <c r="O140" t="s">
        <v>0</v>
      </c>
    </row>
    <row r="141" spans="1:15" x14ac:dyDescent="0.35">
      <c r="A141" t="s">
        <v>29</v>
      </c>
      <c r="B141" t="s">
        <v>29</v>
      </c>
      <c r="C141" t="s">
        <v>26</v>
      </c>
      <c r="D141" t="s">
        <v>27</v>
      </c>
      <c r="E141" s="5" t="s">
        <v>368</v>
      </c>
      <c r="F141" s="36">
        <v>41000</v>
      </c>
      <c r="G141" s="60">
        <v>0</v>
      </c>
      <c r="H141" s="60">
        <v>0</v>
      </c>
      <c r="I141" s="60">
        <v>0</v>
      </c>
      <c r="J141" s="60">
        <v>1</v>
      </c>
      <c r="K141" s="60">
        <v>0</v>
      </c>
      <c r="L141" s="60">
        <v>0</v>
      </c>
      <c r="M141" s="69">
        <v>0.17249522599200001</v>
      </c>
      <c r="O141" t="s">
        <v>0</v>
      </c>
    </row>
    <row r="142" spans="1:15" x14ac:dyDescent="0.35">
      <c r="A142" t="s">
        <v>29</v>
      </c>
      <c r="B142" t="s">
        <v>29</v>
      </c>
      <c r="C142" t="s">
        <v>26</v>
      </c>
      <c r="D142" t="s">
        <v>27</v>
      </c>
      <c r="E142" s="5" t="s">
        <v>368</v>
      </c>
      <c r="F142" s="36">
        <v>41000</v>
      </c>
      <c r="G142" s="60">
        <v>0</v>
      </c>
      <c r="H142" s="60">
        <v>0</v>
      </c>
      <c r="I142" s="60">
        <v>0</v>
      </c>
      <c r="J142" s="60">
        <v>1</v>
      </c>
      <c r="K142" s="60">
        <v>0</v>
      </c>
      <c r="L142" s="60">
        <v>0</v>
      </c>
      <c r="M142" s="69">
        <v>0.17249522599200001</v>
      </c>
      <c r="O142" t="s">
        <v>0</v>
      </c>
    </row>
    <row r="143" spans="1:15" ht="16" customHeight="1" x14ac:dyDescent="0.35">
      <c r="A143" t="s">
        <v>29</v>
      </c>
      <c r="B143" t="s">
        <v>29</v>
      </c>
      <c r="C143" t="s">
        <v>26</v>
      </c>
      <c r="D143" t="s">
        <v>27</v>
      </c>
      <c r="E143" s="5" t="s">
        <v>368</v>
      </c>
      <c r="F143" s="36">
        <v>41000</v>
      </c>
      <c r="G143" s="60">
        <v>0</v>
      </c>
      <c r="H143" s="60">
        <v>0</v>
      </c>
      <c r="I143" s="60">
        <v>0</v>
      </c>
      <c r="J143" s="60">
        <v>0</v>
      </c>
      <c r="K143" s="60">
        <v>1</v>
      </c>
      <c r="L143" s="60">
        <v>0</v>
      </c>
      <c r="M143" s="69">
        <v>0.17249522599200001</v>
      </c>
      <c r="O143" t="s">
        <v>31</v>
      </c>
    </row>
    <row r="144" spans="1:15" x14ac:dyDescent="0.35">
      <c r="A144" t="s">
        <v>29</v>
      </c>
      <c r="B144" t="s">
        <v>29</v>
      </c>
      <c r="C144" t="s">
        <v>26</v>
      </c>
      <c r="D144" t="s">
        <v>27</v>
      </c>
      <c r="E144" s="5" t="s">
        <v>368</v>
      </c>
      <c r="F144" s="36">
        <v>41000</v>
      </c>
      <c r="G144" s="60">
        <v>0</v>
      </c>
      <c r="H144" s="60">
        <v>0</v>
      </c>
      <c r="I144" s="60">
        <v>0</v>
      </c>
      <c r="J144" s="60">
        <v>0</v>
      </c>
      <c r="K144" s="60">
        <v>1</v>
      </c>
      <c r="L144" s="60">
        <v>0</v>
      </c>
      <c r="M144" s="69">
        <v>0.17249522599200001</v>
      </c>
      <c r="O144" t="s">
        <v>0</v>
      </c>
    </row>
    <row r="145" spans="1:15" x14ac:dyDescent="0.35">
      <c r="A145" t="s">
        <v>29</v>
      </c>
      <c r="B145" t="s">
        <v>29</v>
      </c>
      <c r="C145" t="s">
        <v>26</v>
      </c>
      <c r="D145" t="s">
        <v>27</v>
      </c>
      <c r="E145" s="5" t="s">
        <v>368</v>
      </c>
      <c r="F145" s="36">
        <v>41000</v>
      </c>
      <c r="G145" s="60">
        <v>0</v>
      </c>
      <c r="H145" s="60">
        <v>0</v>
      </c>
      <c r="I145" s="60">
        <v>0</v>
      </c>
      <c r="J145" s="60">
        <v>0</v>
      </c>
      <c r="K145" s="60">
        <v>1</v>
      </c>
      <c r="L145" s="60">
        <v>0</v>
      </c>
      <c r="M145" s="69">
        <v>0.17249522599200001</v>
      </c>
      <c r="O145" t="s">
        <v>0</v>
      </c>
    </row>
    <row r="146" spans="1:15" x14ac:dyDescent="0.35">
      <c r="A146" t="s">
        <v>29</v>
      </c>
      <c r="B146" t="s">
        <v>29</v>
      </c>
      <c r="C146" t="s">
        <v>26</v>
      </c>
      <c r="D146" t="s">
        <v>27</v>
      </c>
      <c r="E146" s="5" t="s">
        <v>368</v>
      </c>
      <c r="F146" s="36">
        <v>41000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1</v>
      </c>
      <c r="M146" s="69">
        <v>0.17249522599200001</v>
      </c>
      <c r="O146" t="s">
        <v>31</v>
      </c>
    </row>
    <row r="147" spans="1:15" x14ac:dyDescent="0.35">
      <c r="A147" t="s">
        <v>29</v>
      </c>
      <c r="B147" t="s">
        <v>29</v>
      </c>
      <c r="C147" t="s">
        <v>26</v>
      </c>
      <c r="D147" t="s">
        <v>27</v>
      </c>
      <c r="E147" s="5" t="s">
        <v>368</v>
      </c>
      <c r="F147" s="36">
        <v>41000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1</v>
      </c>
      <c r="M147" s="69">
        <v>0.17249522599200001</v>
      </c>
      <c r="O147" t="s">
        <v>31</v>
      </c>
    </row>
    <row r="148" spans="1:15" x14ac:dyDescent="0.35">
      <c r="A148" t="s">
        <v>29</v>
      </c>
      <c r="B148" t="s">
        <v>29</v>
      </c>
      <c r="C148" t="s">
        <v>26</v>
      </c>
      <c r="D148" t="s">
        <v>27</v>
      </c>
      <c r="E148" s="5" t="s">
        <v>368</v>
      </c>
      <c r="F148" s="36">
        <v>41000</v>
      </c>
      <c r="G148" s="60">
        <v>0</v>
      </c>
      <c r="H148" s="60">
        <v>0</v>
      </c>
      <c r="I148" s="60">
        <v>0</v>
      </c>
      <c r="J148" s="60">
        <v>0</v>
      </c>
      <c r="K148" s="60">
        <v>0</v>
      </c>
      <c r="L148" s="60">
        <v>1</v>
      </c>
      <c r="M148" s="69">
        <v>0.17249522599200001</v>
      </c>
      <c r="O148" t="s">
        <v>0</v>
      </c>
    </row>
    <row r="149" spans="1:15" x14ac:dyDescent="0.35">
      <c r="A149" t="s">
        <v>29</v>
      </c>
      <c r="B149" t="s">
        <v>29</v>
      </c>
      <c r="C149" t="s">
        <v>26</v>
      </c>
      <c r="D149" t="s">
        <v>27</v>
      </c>
      <c r="E149" s="5" t="s">
        <v>368</v>
      </c>
      <c r="F149" s="36">
        <v>41000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1</v>
      </c>
      <c r="M149" s="69">
        <v>0.17249522599200001</v>
      </c>
      <c r="O149" t="s">
        <v>0</v>
      </c>
    </row>
    <row r="150" spans="1:15" x14ac:dyDescent="0.35">
      <c r="A150" t="s">
        <v>28</v>
      </c>
      <c r="B150" t="s">
        <v>29</v>
      </c>
      <c r="C150" t="s">
        <v>26</v>
      </c>
      <c r="D150" t="s">
        <v>27</v>
      </c>
      <c r="E150" s="5" t="s">
        <v>362</v>
      </c>
      <c r="F150" s="36">
        <v>41000</v>
      </c>
      <c r="G150" s="60">
        <v>1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69">
        <v>0.23838860048900001</v>
      </c>
      <c r="N150" s="69">
        <v>8.7999999999999995E-2</v>
      </c>
      <c r="O150" t="s">
        <v>31</v>
      </c>
    </row>
    <row r="151" spans="1:15" x14ac:dyDescent="0.35">
      <c r="A151" t="s">
        <v>35</v>
      </c>
      <c r="B151" t="s">
        <v>36</v>
      </c>
      <c r="C151" t="s">
        <v>37</v>
      </c>
      <c r="D151" t="s">
        <v>27</v>
      </c>
      <c r="E151" s="5" t="s">
        <v>367</v>
      </c>
      <c r="F151" s="36">
        <v>42479</v>
      </c>
      <c r="G151" s="60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1</v>
      </c>
      <c r="M151" s="69">
        <v>0.246</v>
      </c>
      <c r="O151" t="s">
        <v>0</v>
      </c>
    </row>
    <row r="152" spans="1:15" x14ac:dyDescent="0.35">
      <c r="A152" t="s">
        <v>35</v>
      </c>
      <c r="B152" t="s">
        <v>36</v>
      </c>
      <c r="C152" t="s">
        <v>37</v>
      </c>
      <c r="D152" t="s">
        <v>27</v>
      </c>
      <c r="E152" s="5" t="s">
        <v>366</v>
      </c>
      <c r="F152" s="36">
        <v>42479</v>
      </c>
      <c r="G152" s="60">
        <v>0</v>
      </c>
      <c r="H152" s="59">
        <v>0</v>
      </c>
      <c r="I152" s="59">
        <v>0</v>
      </c>
      <c r="J152" s="59">
        <v>0</v>
      </c>
      <c r="K152" s="59">
        <v>1</v>
      </c>
      <c r="L152" s="59">
        <v>0</v>
      </c>
      <c r="M152" s="69">
        <v>0.246</v>
      </c>
      <c r="O152" t="s">
        <v>0</v>
      </c>
    </row>
    <row r="153" spans="1:15" x14ac:dyDescent="0.35">
      <c r="A153" t="s">
        <v>35</v>
      </c>
      <c r="B153" t="s">
        <v>36</v>
      </c>
      <c r="C153" t="s">
        <v>37</v>
      </c>
      <c r="D153" t="s">
        <v>27</v>
      </c>
      <c r="E153" s="5" t="s">
        <v>367</v>
      </c>
      <c r="F153" s="36">
        <v>42479</v>
      </c>
      <c r="G153" s="60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1</v>
      </c>
      <c r="M153" s="69">
        <v>0.246</v>
      </c>
      <c r="O153" t="s">
        <v>0</v>
      </c>
    </row>
    <row r="154" spans="1:15" x14ac:dyDescent="0.35">
      <c r="A154" t="s">
        <v>38</v>
      </c>
      <c r="B154" t="s">
        <v>39</v>
      </c>
      <c r="C154" t="s">
        <v>37</v>
      </c>
      <c r="D154" t="s">
        <v>27</v>
      </c>
      <c r="E154" s="5" t="s">
        <v>362</v>
      </c>
      <c r="F154" s="36">
        <v>45000</v>
      </c>
      <c r="G154" s="60">
        <v>1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9">
        <v>0.19090496260500001</v>
      </c>
      <c r="O154" t="s">
        <v>31</v>
      </c>
    </row>
    <row r="155" spans="1:15" x14ac:dyDescent="0.35">
      <c r="A155" t="s">
        <v>28</v>
      </c>
      <c r="B155" t="s">
        <v>34</v>
      </c>
      <c r="C155" t="s">
        <v>26</v>
      </c>
      <c r="D155" t="s">
        <v>27</v>
      </c>
      <c r="E155" s="5" t="s">
        <v>362</v>
      </c>
      <c r="F155" s="36">
        <v>50000</v>
      </c>
      <c r="G155" s="60">
        <v>1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9">
        <v>0.21486396777299999</v>
      </c>
      <c r="O155" t="s">
        <v>0</v>
      </c>
    </row>
    <row r="156" spans="1:15" x14ac:dyDescent="0.35">
      <c r="A156" t="s">
        <v>32</v>
      </c>
      <c r="B156" t="s">
        <v>34</v>
      </c>
      <c r="C156" t="s">
        <v>26</v>
      </c>
      <c r="D156" t="s">
        <v>27</v>
      </c>
      <c r="E156" s="5" t="s">
        <v>362</v>
      </c>
      <c r="F156" s="36">
        <v>50000</v>
      </c>
      <c r="G156" s="60">
        <v>1</v>
      </c>
      <c r="H156" s="60">
        <v>0</v>
      </c>
      <c r="I156" s="60">
        <v>0</v>
      </c>
      <c r="J156" s="60">
        <v>0</v>
      </c>
      <c r="K156" s="60">
        <v>0</v>
      </c>
      <c r="L156" s="60">
        <v>0</v>
      </c>
      <c r="M156" s="69">
        <v>0.19355224050299999</v>
      </c>
      <c r="O156" t="s">
        <v>0</v>
      </c>
    </row>
    <row r="157" spans="1:15" x14ac:dyDescent="0.35">
      <c r="A157" t="s">
        <v>28</v>
      </c>
      <c r="B157" t="s">
        <v>34</v>
      </c>
      <c r="C157" t="s">
        <v>26</v>
      </c>
      <c r="D157" t="s">
        <v>27</v>
      </c>
      <c r="E157" s="5" t="s">
        <v>362</v>
      </c>
      <c r="F157" s="36">
        <v>50000</v>
      </c>
      <c r="G157" s="60">
        <v>1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9">
        <v>0.183587737069</v>
      </c>
      <c r="O157" t="s">
        <v>0</v>
      </c>
    </row>
    <row r="158" spans="1:15" x14ac:dyDescent="0.35">
      <c r="A158" t="s">
        <v>32</v>
      </c>
      <c r="B158" t="s">
        <v>34</v>
      </c>
      <c r="C158" t="s">
        <v>26</v>
      </c>
      <c r="D158" t="s">
        <v>27</v>
      </c>
      <c r="E158" s="5" t="s">
        <v>362</v>
      </c>
      <c r="F158" s="36">
        <v>50000</v>
      </c>
      <c r="G158" s="60">
        <v>1</v>
      </c>
      <c r="H158" s="60">
        <v>0</v>
      </c>
      <c r="I158" s="60">
        <v>0</v>
      </c>
      <c r="J158" s="60">
        <v>0</v>
      </c>
      <c r="K158" s="60">
        <v>0</v>
      </c>
      <c r="L158" s="60">
        <v>0</v>
      </c>
      <c r="M158" s="69">
        <v>0.14418135554799999</v>
      </c>
      <c r="O158" t="s">
        <v>0</v>
      </c>
    </row>
    <row r="159" spans="1:15" x14ac:dyDescent="0.35">
      <c r="A159" t="s">
        <v>32</v>
      </c>
      <c r="B159" t="s">
        <v>34</v>
      </c>
      <c r="C159" t="s">
        <v>26</v>
      </c>
      <c r="D159" t="s">
        <v>27</v>
      </c>
      <c r="E159" s="5" t="s">
        <v>362</v>
      </c>
      <c r="F159" s="36">
        <v>50000</v>
      </c>
      <c r="G159" s="60">
        <v>1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9">
        <v>0.16165395666400001</v>
      </c>
      <c r="O159" t="s">
        <v>0</v>
      </c>
    </row>
    <row r="160" spans="1:15" x14ac:dyDescent="0.35">
      <c r="A160" t="s">
        <v>28</v>
      </c>
      <c r="B160" t="s">
        <v>34</v>
      </c>
      <c r="C160" t="s">
        <v>26</v>
      </c>
      <c r="D160" t="s">
        <v>27</v>
      </c>
      <c r="E160" s="5" t="s">
        <v>362</v>
      </c>
      <c r="F160" s="36">
        <v>50000</v>
      </c>
      <c r="G160" s="60">
        <v>1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69">
        <v>0.22150426697799999</v>
      </c>
      <c r="O160" t="s">
        <v>0</v>
      </c>
    </row>
    <row r="161" spans="1:15" x14ac:dyDescent="0.35">
      <c r="A161" t="s">
        <v>28</v>
      </c>
      <c r="B161" t="s">
        <v>34</v>
      </c>
      <c r="C161" t="s">
        <v>26</v>
      </c>
      <c r="D161" t="s">
        <v>27</v>
      </c>
      <c r="E161" s="5" t="s">
        <v>362</v>
      </c>
      <c r="F161" s="36">
        <v>50000</v>
      </c>
      <c r="G161" s="60">
        <v>1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9">
        <v>0.26736849404599999</v>
      </c>
      <c r="O161" t="s">
        <v>0</v>
      </c>
    </row>
    <row r="162" spans="1:15" x14ac:dyDescent="0.35">
      <c r="A162" t="s">
        <v>32</v>
      </c>
      <c r="B162" t="s">
        <v>34</v>
      </c>
      <c r="C162" t="s">
        <v>26</v>
      </c>
      <c r="D162" t="s">
        <v>27</v>
      </c>
      <c r="E162" s="5" t="s">
        <v>362</v>
      </c>
      <c r="F162" s="36">
        <v>50000</v>
      </c>
      <c r="G162" s="60">
        <v>1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69">
        <v>0.15877238135399999</v>
      </c>
      <c r="O162" t="s">
        <v>0</v>
      </c>
    </row>
    <row r="163" spans="1:15" x14ac:dyDescent="0.35">
      <c r="A163" t="s">
        <v>32</v>
      </c>
      <c r="B163" t="s">
        <v>34</v>
      </c>
      <c r="C163" t="s">
        <v>26</v>
      </c>
      <c r="D163" t="s">
        <v>27</v>
      </c>
      <c r="E163" s="5" t="s">
        <v>363</v>
      </c>
      <c r="F163" s="36">
        <v>50000</v>
      </c>
      <c r="G163" s="60">
        <v>0</v>
      </c>
      <c r="H163" s="60">
        <v>1</v>
      </c>
      <c r="I163" s="60">
        <v>0</v>
      </c>
      <c r="J163" s="60">
        <v>0</v>
      </c>
      <c r="K163" s="60">
        <v>0</v>
      </c>
      <c r="L163" s="60">
        <v>0</v>
      </c>
      <c r="M163" s="69">
        <v>0.18832490745899999</v>
      </c>
      <c r="O163" t="s">
        <v>31</v>
      </c>
    </row>
    <row r="164" spans="1:15" x14ac:dyDescent="0.35">
      <c r="A164" t="s">
        <v>40</v>
      </c>
      <c r="B164" t="s">
        <v>29</v>
      </c>
      <c r="C164" t="s">
        <v>26</v>
      </c>
      <c r="D164" t="s">
        <v>27</v>
      </c>
      <c r="E164" s="5" t="s">
        <v>363</v>
      </c>
      <c r="F164" s="36">
        <v>50000</v>
      </c>
      <c r="G164" s="60">
        <v>0</v>
      </c>
      <c r="H164" s="60">
        <v>1</v>
      </c>
      <c r="I164" s="60">
        <v>0</v>
      </c>
      <c r="J164" s="60">
        <v>0</v>
      </c>
      <c r="K164" s="60">
        <v>0</v>
      </c>
      <c r="L164" s="60">
        <v>0</v>
      </c>
      <c r="M164" s="69">
        <v>0.18961528256400001</v>
      </c>
      <c r="O164" t="s">
        <v>0</v>
      </c>
    </row>
    <row r="165" spans="1:15" x14ac:dyDescent="0.35">
      <c r="A165" t="s">
        <v>41</v>
      </c>
      <c r="B165" t="s">
        <v>42</v>
      </c>
      <c r="C165" t="s">
        <v>26</v>
      </c>
      <c r="D165" t="s">
        <v>27</v>
      </c>
      <c r="E165" s="5" t="s">
        <v>362</v>
      </c>
      <c r="F165" s="36">
        <v>52000</v>
      </c>
      <c r="G165" s="60">
        <v>1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9">
        <v>0.246</v>
      </c>
      <c r="O165" t="s">
        <v>0</v>
      </c>
    </row>
    <row r="166" spans="1:15" x14ac:dyDescent="0.35">
      <c r="A166" t="s">
        <v>41</v>
      </c>
      <c r="B166" t="s">
        <v>42</v>
      </c>
      <c r="C166" t="s">
        <v>26</v>
      </c>
      <c r="D166" t="s">
        <v>27</v>
      </c>
      <c r="E166" s="5" t="s">
        <v>362</v>
      </c>
      <c r="F166" s="36">
        <v>52000</v>
      </c>
      <c r="G166" s="60">
        <v>1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9">
        <v>0.246</v>
      </c>
      <c r="O166" t="s">
        <v>0</v>
      </c>
    </row>
    <row r="167" spans="1:15" x14ac:dyDescent="0.35">
      <c r="A167" t="s">
        <v>41</v>
      </c>
      <c r="B167" t="s">
        <v>42</v>
      </c>
      <c r="C167" t="s">
        <v>26</v>
      </c>
      <c r="D167" t="s">
        <v>27</v>
      </c>
      <c r="E167" s="5" t="s">
        <v>362</v>
      </c>
      <c r="F167" s="36">
        <v>52000</v>
      </c>
      <c r="G167" s="60">
        <v>1</v>
      </c>
      <c r="H167" s="60">
        <v>0</v>
      </c>
      <c r="I167" s="60">
        <v>0</v>
      </c>
      <c r="J167" s="60">
        <v>0</v>
      </c>
      <c r="K167" s="60">
        <v>0</v>
      </c>
      <c r="L167" s="60">
        <v>0</v>
      </c>
      <c r="M167" s="69">
        <v>0.246</v>
      </c>
      <c r="O167" t="s">
        <v>0</v>
      </c>
    </row>
    <row r="168" spans="1:15" x14ac:dyDescent="0.35">
      <c r="A168" t="s">
        <v>41</v>
      </c>
      <c r="B168" t="s">
        <v>42</v>
      </c>
      <c r="C168" t="s">
        <v>26</v>
      </c>
      <c r="D168" t="s">
        <v>27</v>
      </c>
      <c r="E168" s="5" t="s">
        <v>362</v>
      </c>
      <c r="F168" s="36">
        <v>52000</v>
      </c>
      <c r="G168" s="60">
        <v>1</v>
      </c>
      <c r="H168" s="60">
        <v>0</v>
      </c>
      <c r="I168" s="60">
        <v>0</v>
      </c>
      <c r="J168" s="60">
        <v>0</v>
      </c>
      <c r="K168" s="60">
        <v>0</v>
      </c>
      <c r="L168" s="60">
        <v>0</v>
      </c>
      <c r="M168" s="69">
        <v>0.246</v>
      </c>
      <c r="O168" t="s">
        <v>0</v>
      </c>
    </row>
    <row r="169" spans="1:15" x14ac:dyDescent="0.35">
      <c r="A169" t="s">
        <v>41</v>
      </c>
      <c r="B169" t="s">
        <v>42</v>
      </c>
      <c r="C169" t="s">
        <v>26</v>
      </c>
      <c r="D169" t="s">
        <v>27</v>
      </c>
      <c r="E169" s="5" t="s">
        <v>362</v>
      </c>
      <c r="F169" s="36">
        <v>52000</v>
      </c>
      <c r="G169" s="60">
        <v>1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9">
        <v>0.246</v>
      </c>
      <c r="O169" t="s">
        <v>0</v>
      </c>
    </row>
    <row r="170" spans="1:15" x14ac:dyDescent="0.35">
      <c r="A170" t="s">
        <v>41</v>
      </c>
      <c r="B170" t="s">
        <v>42</v>
      </c>
      <c r="C170" t="s">
        <v>26</v>
      </c>
      <c r="D170" t="s">
        <v>27</v>
      </c>
      <c r="E170" s="5" t="s">
        <v>362</v>
      </c>
      <c r="F170" s="36">
        <v>52000</v>
      </c>
      <c r="G170" s="60">
        <v>1</v>
      </c>
      <c r="H170" s="60">
        <v>0</v>
      </c>
      <c r="I170" s="60">
        <v>0</v>
      </c>
      <c r="J170" s="60">
        <v>0</v>
      </c>
      <c r="K170" s="60">
        <v>0</v>
      </c>
      <c r="L170" s="60">
        <v>0</v>
      </c>
      <c r="M170" s="69">
        <v>0.246</v>
      </c>
      <c r="O170" t="s">
        <v>0</v>
      </c>
    </row>
    <row r="171" spans="1:15" x14ac:dyDescent="0.35">
      <c r="A171" t="s">
        <v>41</v>
      </c>
      <c r="B171" t="s">
        <v>42</v>
      </c>
      <c r="C171" t="s">
        <v>26</v>
      </c>
      <c r="D171" t="s">
        <v>27</v>
      </c>
      <c r="E171" s="5" t="s">
        <v>362</v>
      </c>
      <c r="F171" s="36">
        <v>52000</v>
      </c>
      <c r="G171" s="60">
        <v>1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69">
        <v>0.246</v>
      </c>
      <c r="O171" t="s">
        <v>0</v>
      </c>
    </row>
    <row r="172" spans="1:15" x14ac:dyDescent="0.35">
      <c r="A172" t="s">
        <v>41</v>
      </c>
      <c r="B172" t="s">
        <v>42</v>
      </c>
      <c r="C172" t="s">
        <v>26</v>
      </c>
      <c r="D172" t="s">
        <v>27</v>
      </c>
      <c r="E172" s="5" t="s">
        <v>362</v>
      </c>
      <c r="F172" s="36">
        <v>52000</v>
      </c>
      <c r="G172" s="60">
        <v>1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69">
        <v>0.246</v>
      </c>
      <c r="O172" t="s">
        <v>0</v>
      </c>
    </row>
    <row r="173" spans="1:15" x14ac:dyDescent="0.35">
      <c r="A173" t="s">
        <v>41</v>
      </c>
      <c r="B173" t="s">
        <v>42</v>
      </c>
      <c r="C173" t="s">
        <v>26</v>
      </c>
      <c r="D173" t="s">
        <v>27</v>
      </c>
      <c r="E173" s="5" t="s">
        <v>362</v>
      </c>
      <c r="F173" s="36">
        <v>52000</v>
      </c>
      <c r="G173" s="60">
        <v>1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9">
        <v>0.246</v>
      </c>
      <c r="O173" t="s">
        <v>0</v>
      </c>
    </row>
    <row r="174" spans="1:15" x14ac:dyDescent="0.35">
      <c r="A174" t="s">
        <v>28</v>
      </c>
      <c r="B174" t="s">
        <v>34</v>
      </c>
      <c r="C174" t="s">
        <v>26</v>
      </c>
      <c r="D174" t="s">
        <v>30</v>
      </c>
      <c r="E174" s="5" t="s">
        <v>363</v>
      </c>
      <c r="F174" s="36">
        <v>55000</v>
      </c>
      <c r="G174" s="60">
        <v>0</v>
      </c>
      <c r="H174" s="60">
        <v>1</v>
      </c>
      <c r="I174" s="60">
        <v>0</v>
      </c>
      <c r="J174" s="60">
        <v>0</v>
      </c>
      <c r="K174" s="60">
        <v>0</v>
      </c>
      <c r="L174" s="60">
        <v>0</v>
      </c>
      <c r="M174" s="69">
        <v>8.5428689508000005E-2</v>
      </c>
      <c r="N174" s="69">
        <v>8.5428689508000005E-2</v>
      </c>
      <c r="O174" t="s">
        <v>0</v>
      </c>
    </row>
    <row r="175" spans="1:15" x14ac:dyDescent="0.35">
      <c r="A175" t="s">
        <v>32</v>
      </c>
      <c r="B175" t="s">
        <v>29</v>
      </c>
      <c r="C175" t="s">
        <v>26</v>
      </c>
      <c r="D175" t="s">
        <v>27</v>
      </c>
      <c r="E175" s="5" t="s">
        <v>362</v>
      </c>
      <c r="F175" s="36">
        <v>56000</v>
      </c>
      <c r="G175" s="60">
        <v>1</v>
      </c>
      <c r="H175" s="60">
        <v>0</v>
      </c>
      <c r="I175" s="60">
        <v>0</v>
      </c>
      <c r="J175" s="60">
        <v>0</v>
      </c>
      <c r="K175" s="60">
        <v>0</v>
      </c>
      <c r="L175" s="60">
        <v>0</v>
      </c>
      <c r="M175" s="69">
        <v>0.21393815102800001</v>
      </c>
      <c r="N175" s="69">
        <v>4.8310427178E-2</v>
      </c>
      <c r="O175" t="s">
        <v>0</v>
      </c>
    </row>
    <row r="176" spans="1:15" x14ac:dyDescent="0.35">
      <c r="A176" t="s">
        <v>32</v>
      </c>
      <c r="B176" t="s">
        <v>29</v>
      </c>
      <c r="C176" t="s">
        <v>26</v>
      </c>
      <c r="D176" t="s">
        <v>27</v>
      </c>
      <c r="E176" s="5" t="s">
        <v>362</v>
      </c>
      <c r="F176" s="36">
        <v>56000</v>
      </c>
      <c r="G176" s="60">
        <v>1</v>
      </c>
      <c r="H176" s="60">
        <v>0</v>
      </c>
      <c r="I176" s="60">
        <v>0</v>
      </c>
      <c r="J176" s="60">
        <v>0</v>
      </c>
      <c r="K176" s="60">
        <v>0</v>
      </c>
      <c r="L176" s="60">
        <v>0</v>
      </c>
      <c r="M176" s="69">
        <v>0.223896183596</v>
      </c>
      <c r="N176" s="69">
        <v>4.8310427178E-2</v>
      </c>
      <c r="O176" t="s">
        <v>0</v>
      </c>
    </row>
    <row r="177" spans="1:15" x14ac:dyDescent="0.35">
      <c r="A177" t="s">
        <v>32</v>
      </c>
      <c r="B177" t="s">
        <v>29</v>
      </c>
      <c r="C177" t="s">
        <v>26</v>
      </c>
      <c r="D177" t="s">
        <v>27</v>
      </c>
      <c r="E177" s="5" t="s">
        <v>362</v>
      </c>
      <c r="F177" s="36">
        <v>56000</v>
      </c>
      <c r="G177" s="60">
        <v>1</v>
      </c>
      <c r="H177" s="60">
        <v>0</v>
      </c>
      <c r="I177" s="60">
        <v>0</v>
      </c>
      <c r="J177" s="60">
        <v>0</v>
      </c>
      <c r="K177" s="60">
        <v>0</v>
      </c>
      <c r="L177" s="60">
        <v>0</v>
      </c>
      <c r="M177" s="69">
        <v>0.26229089015599999</v>
      </c>
      <c r="N177" s="69">
        <v>4.8310427178E-2</v>
      </c>
      <c r="O177" t="s">
        <v>0</v>
      </c>
    </row>
    <row r="178" spans="1:15" x14ac:dyDescent="0.35">
      <c r="A178" t="s">
        <v>32</v>
      </c>
      <c r="B178" t="s">
        <v>29</v>
      </c>
      <c r="C178" t="s">
        <v>26</v>
      </c>
      <c r="D178" t="s">
        <v>27</v>
      </c>
      <c r="E178" s="5" t="s">
        <v>362</v>
      </c>
      <c r="F178" s="36">
        <v>56000</v>
      </c>
      <c r="G178" s="60">
        <v>1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69">
        <v>0.210128158866</v>
      </c>
      <c r="N178" s="69">
        <v>4.8310427178E-2</v>
      </c>
      <c r="O178" t="s">
        <v>0</v>
      </c>
    </row>
    <row r="179" spans="1:15" x14ac:dyDescent="0.35">
      <c r="A179" t="s">
        <v>32</v>
      </c>
      <c r="B179" t="s">
        <v>29</v>
      </c>
      <c r="C179" t="s">
        <v>26</v>
      </c>
      <c r="D179" t="s">
        <v>27</v>
      </c>
      <c r="E179" s="5" t="s">
        <v>362</v>
      </c>
      <c r="F179" s="36">
        <v>56000</v>
      </c>
      <c r="G179" s="60">
        <v>1</v>
      </c>
      <c r="H179" s="60">
        <v>0</v>
      </c>
      <c r="I179" s="60">
        <v>0</v>
      </c>
      <c r="J179" s="60">
        <v>0</v>
      </c>
      <c r="K179" s="60">
        <v>0</v>
      </c>
      <c r="L179" s="60">
        <v>0</v>
      </c>
      <c r="M179" s="69">
        <v>0.20041879412399999</v>
      </c>
      <c r="N179" s="69">
        <v>4.8310427178E-2</v>
      </c>
      <c r="O179" t="s">
        <v>0</v>
      </c>
    </row>
    <row r="180" spans="1:15" x14ac:dyDescent="0.35">
      <c r="A180" t="s">
        <v>32</v>
      </c>
      <c r="B180" t="s">
        <v>29</v>
      </c>
      <c r="C180" t="s">
        <v>26</v>
      </c>
      <c r="D180" t="s">
        <v>27</v>
      </c>
      <c r="E180" s="5" t="s">
        <v>362</v>
      </c>
      <c r="F180" s="36">
        <v>56000</v>
      </c>
      <c r="G180" s="60">
        <v>1</v>
      </c>
      <c r="H180" s="60">
        <v>0</v>
      </c>
      <c r="I180" s="60">
        <v>0</v>
      </c>
      <c r="J180" s="60">
        <v>0</v>
      </c>
      <c r="K180" s="60">
        <v>0</v>
      </c>
      <c r="L180" s="60">
        <v>0</v>
      </c>
      <c r="M180" s="69">
        <v>0.15226829902</v>
      </c>
      <c r="N180" s="69">
        <v>4.8310427178E-2</v>
      </c>
      <c r="O180" t="s">
        <v>0</v>
      </c>
    </row>
    <row r="181" spans="1:15" x14ac:dyDescent="0.35">
      <c r="A181" t="s">
        <v>32</v>
      </c>
      <c r="B181" t="s">
        <v>29</v>
      </c>
      <c r="C181" t="s">
        <v>26</v>
      </c>
      <c r="D181" t="s">
        <v>27</v>
      </c>
      <c r="E181" s="47" t="s">
        <v>362</v>
      </c>
      <c r="F181" s="36">
        <v>56000</v>
      </c>
      <c r="G181" s="60">
        <v>1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69">
        <v>0.211703453598</v>
      </c>
      <c r="N181" s="69">
        <v>4.8310427178E-2</v>
      </c>
      <c r="O181" t="s">
        <v>31</v>
      </c>
    </row>
    <row r="182" spans="1:15" x14ac:dyDescent="0.35">
      <c r="A182" t="s">
        <v>32</v>
      </c>
      <c r="B182" t="s">
        <v>29</v>
      </c>
      <c r="C182" t="s">
        <v>26</v>
      </c>
      <c r="D182" t="s">
        <v>27</v>
      </c>
      <c r="E182" s="47" t="s">
        <v>362</v>
      </c>
      <c r="F182" s="36">
        <v>56000</v>
      </c>
      <c r="G182" s="60">
        <v>1</v>
      </c>
      <c r="H182" s="60">
        <v>0</v>
      </c>
      <c r="I182" s="60">
        <v>0</v>
      </c>
      <c r="J182" s="60">
        <v>0</v>
      </c>
      <c r="K182" s="60">
        <v>0</v>
      </c>
      <c r="L182" s="60">
        <v>0</v>
      </c>
      <c r="M182" s="69">
        <v>0.17857923656300001</v>
      </c>
      <c r="N182" s="69">
        <v>4.8310427178E-2</v>
      </c>
      <c r="O182" t="s">
        <v>31</v>
      </c>
    </row>
    <row r="183" spans="1:15" x14ac:dyDescent="0.35">
      <c r="A183" t="s">
        <v>32</v>
      </c>
      <c r="B183" t="s">
        <v>29</v>
      </c>
      <c r="C183" t="s">
        <v>26</v>
      </c>
      <c r="D183" t="s">
        <v>27</v>
      </c>
      <c r="E183" s="5" t="s">
        <v>362</v>
      </c>
      <c r="F183" s="36">
        <v>56000</v>
      </c>
      <c r="G183" s="60">
        <v>1</v>
      </c>
      <c r="H183" s="60">
        <v>0</v>
      </c>
      <c r="I183" s="60">
        <v>0</v>
      </c>
      <c r="J183" s="60">
        <v>0</v>
      </c>
      <c r="K183" s="60">
        <v>0</v>
      </c>
      <c r="L183" s="60">
        <v>0</v>
      </c>
      <c r="M183" s="69">
        <v>0.21675639121099999</v>
      </c>
      <c r="N183" s="69">
        <v>4.8310427178E-2</v>
      </c>
      <c r="O183" t="s">
        <v>0</v>
      </c>
    </row>
    <row r="184" spans="1:15" x14ac:dyDescent="0.35">
      <c r="A184" t="s">
        <v>32</v>
      </c>
      <c r="B184" t="s">
        <v>29</v>
      </c>
      <c r="C184" t="s">
        <v>26</v>
      </c>
      <c r="D184" t="s">
        <v>27</v>
      </c>
      <c r="E184" s="47" t="s">
        <v>362</v>
      </c>
      <c r="F184" s="36">
        <v>56000</v>
      </c>
      <c r="G184" s="60">
        <v>1</v>
      </c>
      <c r="H184" s="60">
        <v>0</v>
      </c>
      <c r="I184" s="60">
        <v>0</v>
      </c>
      <c r="J184" s="60">
        <v>0</v>
      </c>
      <c r="K184" s="60">
        <v>0</v>
      </c>
      <c r="L184" s="60">
        <v>0</v>
      </c>
      <c r="M184" s="69">
        <v>0.210259665786</v>
      </c>
      <c r="N184" s="69">
        <v>4.8310427178E-2</v>
      </c>
      <c r="O184" t="s">
        <v>31</v>
      </c>
    </row>
    <row r="185" spans="1:15" x14ac:dyDescent="0.35">
      <c r="A185" t="s">
        <v>32</v>
      </c>
      <c r="B185" t="s">
        <v>29</v>
      </c>
      <c r="C185" t="s">
        <v>26</v>
      </c>
      <c r="D185" t="s">
        <v>27</v>
      </c>
      <c r="E185" s="5" t="s">
        <v>362</v>
      </c>
      <c r="F185" s="36">
        <v>56000</v>
      </c>
      <c r="G185" s="60">
        <v>1</v>
      </c>
      <c r="H185" s="60">
        <v>0</v>
      </c>
      <c r="I185" s="60">
        <v>0</v>
      </c>
      <c r="J185" s="60">
        <v>0</v>
      </c>
      <c r="K185" s="60">
        <v>0</v>
      </c>
      <c r="L185" s="60">
        <v>0</v>
      </c>
      <c r="M185" s="69">
        <v>0.21943644850300001</v>
      </c>
      <c r="N185" s="69">
        <v>4.8310427178E-2</v>
      </c>
      <c r="O185" t="s">
        <v>0</v>
      </c>
    </row>
    <row r="186" spans="1:15" x14ac:dyDescent="0.35">
      <c r="A186" t="s">
        <v>32</v>
      </c>
      <c r="B186" t="s">
        <v>29</v>
      </c>
      <c r="C186" t="s">
        <v>26</v>
      </c>
      <c r="D186" t="s">
        <v>27</v>
      </c>
      <c r="E186" s="5" t="s">
        <v>362</v>
      </c>
      <c r="F186" s="36">
        <v>56000</v>
      </c>
      <c r="G186" s="60">
        <v>1</v>
      </c>
      <c r="H186" s="60">
        <v>0</v>
      </c>
      <c r="I186" s="60">
        <v>0</v>
      </c>
      <c r="J186" s="60">
        <v>0</v>
      </c>
      <c r="K186" s="60">
        <v>0</v>
      </c>
      <c r="L186" s="60">
        <v>0</v>
      </c>
      <c r="M186" s="69">
        <v>0.24159125541699999</v>
      </c>
      <c r="N186" s="69">
        <v>4.8310427178E-2</v>
      </c>
      <c r="O186" t="s">
        <v>0</v>
      </c>
    </row>
    <row r="187" spans="1:15" x14ac:dyDescent="0.35">
      <c r="A187" t="s">
        <v>32</v>
      </c>
      <c r="B187" t="s">
        <v>29</v>
      </c>
      <c r="C187" t="s">
        <v>26</v>
      </c>
      <c r="D187" t="s">
        <v>27</v>
      </c>
      <c r="E187" s="5" t="s">
        <v>362</v>
      </c>
      <c r="F187" s="36">
        <v>56000</v>
      </c>
      <c r="G187" s="60">
        <v>1</v>
      </c>
      <c r="H187" s="60">
        <v>0</v>
      </c>
      <c r="I187" s="60">
        <v>0</v>
      </c>
      <c r="J187" s="60">
        <v>0</v>
      </c>
      <c r="K187" s="60">
        <v>0</v>
      </c>
      <c r="L187" s="60">
        <v>0</v>
      </c>
      <c r="M187" s="69">
        <v>0.214641362906</v>
      </c>
      <c r="N187" s="69">
        <v>4.8310427178E-2</v>
      </c>
      <c r="O187" t="s">
        <v>0</v>
      </c>
    </row>
    <row r="188" spans="1:15" x14ac:dyDescent="0.35">
      <c r="A188" t="s">
        <v>32</v>
      </c>
      <c r="B188" t="s">
        <v>29</v>
      </c>
      <c r="C188" t="s">
        <v>26</v>
      </c>
      <c r="D188" t="s">
        <v>27</v>
      </c>
      <c r="E188" s="5" t="s">
        <v>362</v>
      </c>
      <c r="F188" s="36">
        <v>56000</v>
      </c>
      <c r="G188" s="60">
        <v>1</v>
      </c>
      <c r="H188" s="60">
        <v>0</v>
      </c>
      <c r="I188" s="60">
        <v>0</v>
      </c>
      <c r="J188" s="60">
        <v>0</v>
      </c>
      <c r="K188" s="60">
        <v>0</v>
      </c>
      <c r="L188" s="60">
        <v>0</v>
      </c>
      <c r="M188" s="69">
        <v>0.19236680336299999</v>
      </c>
      <c r="N188" s="69">
        <v>4.8310427178E-2</v>
      </c>
      <c r="O188" t="s">
        <v>0</v>
      </c>
    </row>
    <row r="189" spans="1:15" x14ac:dyDescent="0.35">
      <c r="A189" t="s">
        <v>32</v>
      </c>
      <c r="B189" t="s">
        <v>29</v>
      </c>
      <c r="C189" t="s">
        <v>26</v>
      </c>
      <c r="D189" t="s">
        <v>27</v>
      </c>
      <c r="E189" s="5" t="s">
        <v>362</v>
      </c>
      <c r="F189" s="36">
        <v>56000</v>
      </c>
      <c r="G189" s="60">
        <v>1</v>
      </c>
      <c r="H189" s="60">
        <v>0</v>
      </c>
      <c r="I189" s="60">
        <v>0</v>
      </c>
      <c r="J189" s="60">
        <v>0</v>
      </c>
      <c r="K189" s="60">
        <v>0</v>
      </c>
      <c r="L189" s="60">
        <v>0</v>
      </c>
      <c r="M189" s="69">
        <v>0.23200233984400001</v>
      </c>
      <c r="N189" s="69">
        <v>4.8310427178E-2</v>
      </c>
      <c r="O189" t="s">
        <v>0</v>
      </c>
    </row>
    <row r="190" spans="1:15" x14ac:dyDescent="0.35">
      <c r="A190" t="s">
        <v>32</v>
      </c>
      <c r="B190" t="s">
        <v>29</v>
      </c>
      <c r="C190" t="s">
        <v>26</v>
      </c>
      <c r="D190" t="s">
        <v>27</v>
      </c>
      <c r="E190" s="5" t="s">
        <v>362</v>
      </c>
      <c r="F190" s="36">
        <v>56000</v>
      </c>
      <c r="G190" s="60">
        <v>1</v>
      </c>
      <c r="H190" s="60">
        <v>0</v>
      </c>
      <c r="I190" s="60">
        <v>0</v>
      </c>
      <c r="J190" s="60">
        <v>0</v>
      </c>
      <c r="K190" s="60">
        <v>0</v>
      </c>
      <c r="L190" s="60">
        <v>0</v>
      </c>
      <c r="M190" s="69">
        <v>0.25122565591399998</v>
      </c>
      <c r="N190" s="69">
        <v>4.8310427178E-2</v>
      </c>
      <c r="O190" t="s">
        <v>0</v>
      </c>
    </row>
    <row r="191" spans="1:15" x14ac:dyDescent="0.35">
      <c r="A191" t="s">
        <v>32</v>
      </c>
      <c r="B191" t="s">
        <v>29</v>
      </c>
      <c r="C191" t="s">
        <v>26</v>
      </c>
      <c r="D191" t="s">
        <v>27</v>
      </c>
      <c r="E191" s="5" t="s">
        <v>362</v>
      </c>
      <c r="F191" s="36">
        <v>56000</v>
      </c>
      <c r="G191" s="60">
        <v>1</v>
      </c>
      <c r="H191" s="60">
        <v>0</v>
      </c>
      <c r="I191" s="60">
        <v>0</v>
      </c>
      <c r="J191" s="60">
        <v>0</v>
      </c>
      <c r="K191" s="60">
        <v>0</v>
      </c>
      <c r="L191" s="60">
        <v>0</v>
      </c>
      <c r="M191" s="69">
        <v>0.208426839664</v>
      </c>
      <c r="N191" s="69">
        <v>4.8310427178E-2</v>
      </c>
      <c r="O191" t="s">
        <v>0</v>
      </c>
    </row>
    <row r="192" spans="1:15" x14ac:dyDescent="0.35">
      <c r="A192" t="s">
        <v>32</v>
      </c>
      <c r="B192" t="s">
        <v>29</v>
      </c>
      <c r="C192" t="s">
        <v>26</v>
      </c>
      <c r="D192" t="s">
        <v>27</v>
      </c>
      <c r="E192" s="5" t="s">
        <v>362</v>
      </c>
      <c r="F192" s="36">
        <v>56000</v>
      </c>
      <c r="G192" s="60">
        <v>1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9">
        <v>0.19175536771500001</v>
      </c>
      <c r="N192" s="69">
        <v>4.8310427178E-2</v>
      </c>
      <c r="O192" t="s">
        <v>0</v>
      </c>
    </row>
    <row r="193" spans="1:15" x14ac:dyDescent="0.35">
      <c r="A193" t="s">
        <v>32</v>
      </c>
      <c r="B193" t="s">
        <v>29</v>
      </c>
      <c r="C193" t="s">
        <v>26</v>
      </c>
      <c r="D193" t="s">
        <v>27</v>
      </c>
      <c r="E193" s="47" t="s">
        <v>362</v>
      </c>
      <c r="F193" s="36">
        <v>56000</v>
      </c>
      <c r="G193" s="60">
        <v>1</v>
      </c>
      <c r="H193" s="60">
        <v>0</v>
      </c>
      <c r="I193" s="60">
        <v>0</v>
      </c>
      <c r="J193" s="60">
        <v>0</v>
      </c>
      <c r="K193" s="60">
        <v>0</v>
      </c>
      <c r="L193" s="60">
        <v>0</v>
      </c>
      <c r="M193" s="69">
        <v>0.24536245253399999</v>
      </c>
      <c r="N193" s="69">
        <v>4.8310427178E-2</v>
      </c>
      <c r="O193" t="s">
        <v>31</v>
      </c>
    </row>
    <row r="194" spans="1:15" x14ac:dyDescent="0.35">
      <c r="A194" t="s">
        <v>32</v>
      </c>
      <c r="B194" t="s">
        <v>29</v>
      </c>
      <c r="C194" t="s">
        <v>26</v>
      </c>
      <c r="D194" t="s">
        <v>27</v>
      </c>
      <c r="E194" s="5" t="s">
        <v>362</v>
      </c>
      <c r="F194" s="36">
        <v>56000</v>
      </c>
      <c r="G194" s="60">
        <v>1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69">
        <v>0.20532982703399999</v>
      </c>
      <c r="N194" s="69">
        <v>4.8310427178E-2</v>
      </c>
      <c r="O194" t="s">
        <v>0</v>
      </c>
    </row>
    <row r="195" spans="1:15" x14ac:dyDescent="0.35">
      <c r="A195" t="s">
        <v>32</v>
      </c>
      <c r="B195" t="s">
        <v>29</v>
      </c>
      <c r="C195" t="s">
        <v>26</v>
      </c>
      <c r="D195" t="s">
        <v>27</v>
      </c>
      <c r="E195" s="5" t="s">
        <v>362</v>
      </c>
      <c r="F195" s="36">
        <v>56000</v>
      </c>
      <c r="G195" s="60">
        <v>1</v>
      </c>
      <c r="H195" s="60">
        <v>0</v>
      </c>
      <c r="I195" s="60">
        <v>0</v>
      </c>
      <c r="J195" s="60">
        <v>0</v>
      </c>
      <c r="K195" s="60">
        <v>0</v>
      </c>
      <c r="L195" s="60">
        <v>0</v>
      </c>
      <c r="M195" s="69">
        <v>0.22583015117899999</v>
      </c>
      <c r="N195" s="69">
        <v>4.8310427178E-2</v>
      </c>
      <c r="O195" t="s">
        <v>0</v>
      </c>
    </row>
    <row r="196" spans="1:15" x14ac:dyDescent="0.35">
      <c r="A196" t="s">
        <v>32</v>
      </c>
      <c r="B196" t="s">
        <v>29</v>
      </c>
      <c r="C196" t="s">
        <v>26</v>
      </c>
      <c r="D196" t="s">
        <v>27</v>
      </c>
      <c r="E196" s="5" t="s">
        <v>362</v>
      </c>
      <c r="F196" s="36">
        <v>56000</v>
      </c>
      <c r="G196" s="60">
        <v>1</v>
      </c>
      <c r="H196" s="60">
        <v>0</v>
      </c>
      <c r="I196" s="60">
        <v>0</v>
      </c>
      <c r="J196" s="60">
        <v>0</v>
      </c>
      <c r="K196" s="60">
        <v>0</v>
      </c>
      <c r="L196" s="60">
        <v>0</v>
      </c>
      <c r="M196" s="69">
        <v>0.20409096649799999</v>
      </c>
      <c r="N196" s="69">
        <v>4.8310427178E-2</v>
      </c>
      <c r="O196" t="s">
        <v>0</v>
      </c>
    </row>
    <row r="197" spans="1:15" x14ac:dyDescent="0.35">
      <c r="A197" t="s">
        <v>32</v>
      </c>
      <c r="B197" t="s">
        <v>29</v>
      </c>
      <c r="C197" t="s">
        <v>26</v>
      </c>
      <c r="D197" t="s">
        <v>27</v>
      </c>
      <c r="E197" s="5" t="s">
        <v>362</v>
      </c>
      <c r="F197" s="36">
        <v>56000</v>
      </c>
      <c r="G197" s="60">
        <v>1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69">
        <v>0.22906809413900001</v>
      </c>
      <c r="N197" s="69">
        <v>4.8310427178E-2</v>
      </c>
      <c r="O197" t="s">
        <v>0</v>
      </c>
    </row>
    <row r="198" spans="1:15" x14ac:dyDescent="0.35">
      <c r="A198" t="s">
        <v>32</v>
      </c>
      <c r="B198" t="s">
        <v>29</v>
      </c>
      <c r="C198" t="s">
        <v>26</v>
      </c>
      <c r="D198" t="s">
        <v>27</v>
      </c>
      <c r="E198" s="5" t="s">
        <v>362</v>
      </c>
      <c r="F198" s="36">
        <v>56000</v>
      </c>
      <c r="G198" s="60">
        <v>1</v>
      </c>
      <c r="H198" s="60">
        <v>0</v>
      </c>
      <c r="I198" s="60">
        <v>0</v>
      </c>
      <c r="J198" s="60">
        <v>0</v>
      </c>
      <c r="K198" s="60">
        <v>0</v>
      </c>
      <c r="L198" s="60">
        <v>0</v>
      </c>
      <c r="M198" s="69">
        <v>0.20415568642199999</v>
      </c>
      <c r="N198" s="69">
        <v>4.8310427178E-2</v>
      </c>
      <c r="O198" t="s">
        <v>0</v>
      </c>
    </row>
    <row r="199" spans="1:15" x14ac:dyDescent="0.35">
      <c r="A199" t="s">
        <v>32</v>
      </c>
      <c r="B199" t="s">
        <v>29</v>
      </c>
      <c r="C199" t="s">
        <v>26</v>
      </c>
      <c r="D199" t="s">
        <v>27</v>
      </c>
      <c r="E199" s="5" t="s">
        <v>362</v>
      </c>
      <c r="F199" s="36">
        <v>56000</v>
      </c>
      <c r="G199" s="60">
        <v>1</v>
      </c>
      <c r="H199" s="60">
        <v>0</v>
      </c>
      <c r="I199" s="60">
        <v>0</v>
      </c>
      <c r="J199" s="60">
        <v>0</v>
      </c>
      <c r="K199" s="60">
        <v>0</v>
      </c>
      <c r="L199" s="60">
        <v>0</v>
      </c>
      <c r="M199" s="69">
        <v>0.17841222404099999</v>
      </c>
      <c r="N199" s="69">
        <v>4.8310427178E-2</v>
      </c>
      <c r="O199" t="s">
        <v>0</v>
      </c>
    </row>
    <row r="200" spans="1:15" x14ac:dyDescent="0.35">
      <c r="A200" t="s">
        <v>32</v>
      </c>
      <c r="B200" t="s">
        <v>29</v>
      </c>
      <c r="C200" t="s">
        <v>26</v>
      </c>
      <c r="D200" t="s">
        <v>27</v>
      </c>
      <c r="E200" s="5" t="s">
        <v>362</v>
      </c>
      <c r="F200" s="36">
        <v>56000</v>
      </c>
      <c r="G200" s="60">
        <v>1</v>
      </c>
      <c r="H200" s="60">
        <v>0</v>
      </c>
      <c r="I200" s="60">
        <v>0</v>
      </c>
      <c r="J200" s="60">
        <v>0</v>
      </c>
      <c r="K200" s="60">
        <v>0</v>
      </c>
      <c r="L200" s="60">
        <v>0</v>
      </c>
      <c r="M200" s="69">
        <v>0.21448684180499999</v>
      </c>
      <c r="N200" s="69">
        <v>4.8310427178E-2</v>
      </c>
      <c r="O200" t="s">
        <v>0</v>
      </c>
    </row>
    <row r="201" spans="1:15" x14ac:dyDescent="0.35">
      <c r="A201" t="s">
        <v>32</v>
      </c>
      <c r="B201" t="s">
        <v>29</v>
      </c>
      <c r="C201" t="s">
        <v>26</v>
      </c>
      <c r="D201" t="s">
        <v>27</v>
      </c>
      <c r="E201" s="5" t="s">
        <v>362</v>
      </c>
      <c r="F201" s="36">
        <v>56000</v>
      </c>
      <c r="G201" s="60">
        <v>1</v>
      </c>
      <c r="H201" s="60">
        <v>0</v>
      </c>
      <c r="I201" s="60">
        <v>0</v>
      </c>
      <c r="J201" s="60">
        <v>0</v>
      </c>
      <c r="K201" s="60">
        <v>0</v>
      </c>
      <c r="L201" s="60">
        <v>0</v>
      </c>
      <c r="M201" s="69">
        <v>0.21911014502699999</v>
      </c>
      <c r="N201" s="69">
        <v>4.8310427178E-2</v>
      </c>
      <c r="O201" t="s">
        <v>0</v>
      </c>
    </row>
    <row r="202" spans="1:15" x14ac:dyDescent="0.35">
      <c r="A202" t="s">
        <v>32</v>
      </c>
      <c r="B202" t="s">
        <v>29</v>
      </c>
      <c r="C202" t="s">
        <v>26</v>
      </c>
      <c r="D202" t="s">
        <v>27</v>
      </c>
      <c r="E202" s="5" t="s">
        <v>362</v>
      </c>
      <c r="F202" s="36">
        <v>56000</v>
      </c>
      <c r="G202" s="60">
        <v>1</v>
      </c>
      <c r="H202" s="60">
        <v>0</v>
      </c>
      <c r="I202" s="60">
        <v>0</v>
      </c>
      <c r="J202" s="60">
        <v>0</v>
      </c>
      <c r="K202" s="60">
        <v>0</v>
      </c>
      <c r="L202" s="60">
        <v>0</v>
      </c>
      <c r="M202" s="69">
        <v>0.216288797531</v>
      </c>
      <c r="N202" s="69">
        <v>4.8310427178E-2</v>
      </c>
      <c r="O202" t="s">
        <v>0</v>
      </c>
    </row>
    <row r="203" spans="1:15" x14ac:dyDescent="0.35">
      <c r="A203" t="s">
        <v>32</v>
      </c>
      <c r="B203" t="s">
        <v>29</v>
      </c>
      <c r="C203" t="s">
        <v>26</v>
      </c>
      <c r="D203" t="s">
        <v>27</v>
      </c>
      <c r="E203" s="5" t="s">
        <v>362</v>
      </c>
      <c r="F203" s="36">
        <v>56000</v>
      </c>
      <c r="G203" s="60">
        <v>1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9">
        <v>0.198146134227</v>
      </c>
      <c r="N203" s="69">
        <v>4.8310427178E-2</v>
      </c>
      <c r="O203" t="s">
        <v>0</v>
      </c>
    </row>
    <row r="204" spans="1:15" x14ac:dyDescent="0.35">
      <c r="A204" t="s">
        <v>32</v>
      </c>
      <c r="B204" t="s">
        <v>29</v>
      </c>
      <c r="C204" t="s">
        <v>26</v>
      </c>
      <c r="D204" t="s">
        <v>27</v>
      </c>
      <c r="E204" s="5" t="s">
        <v>362</v>
      </c>
      <c r="F204" s="36">
        <v>56000</v>
      </c>
      <c r="G204" s="60">
        <v>1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9">
        <v>0.19595972084400001</v>
      </c>
      <c r="N204" s="69">
        <v>4.8310427178E-2</v>
      </c>
      <c r="O204" t="s">
        <v>0</v>
      </c>
    </row>
    <row r="205" spans="1:15" x14ac:dyDescent="0.35">
      <c r="A205" t="s">
        <v>32</v>
      </c>
      <c r="B205" t="s">
        <v>29</v>
      </c>
      <c r="C205" t="s">
        <v>26</v>
      </c>
      <c r="D205" t="s">
        <v>27</v>
      </c>
      <c r="E205" s="5" t="s">
        <v>362</v>
      </c>
      <c r="F205" s="36">
        <v>56000</v>
      </c>
      <c r="G205" s="60">
        <v>1</v>
      </c>
      <c r="H205" s="60">
        <v>0</v>
      </c>
      <c r="I205" s="60">
        <v>0</v>
      </c>
      <c r="J205" s="60">
        <v>0</v>
      </c>
      <c r="K205" s="60">
        <v>0</v>
      </c>
      <c r="L205" s="60">
        <v>0</v>
      </c>
      <c r="M205" s="69">
        <v>0.23742707870599999</v>
      </c>
      <c r="N205" s="69">
        <v>4.8310427178E-2</v>
      </c>
      <c r="O205" t="s">
        <v>0</v>
      </c>
    </row>
    <row r="206" spans="1:15" x14ac:dyDescent="0.35">
      <c r="A206" t="s">
        <v>32</v>
      </c>
      <c r="B206" t="s">
        <v>29</v>
      </c>
      <c r="C206" t="s">
        <v>26</v>
      </c>
      <c r="D206" t="s">
        <v>27</v>
      </c>
      <c r="E206" s="5" t="s">
        <v>362</v>
      </c>
      <c r="F206" s="36">
        <v>56000</v>
      </c>
      <c r="G206" s="60">
        <v>1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9">
        <v>0.22456436860099999</v>
      </c>
      <c r="N206" s="69">
        <v>4.8310427178E-2</v>
      </c>
      <c r="O206" t="s">
        <v>0</v>
      </c>
    </row>
    <row r="207" spans="1:15" x14ac:dyDescent="0.35">
      <c r="A207" t="s">
        <v>32</v>
      </c>
      <c r="B207" t="s">
        <v>29</v>
      </c>
      <c r="C207" t="s">
        <v>26</v>
      </c>
      <c r="D207" t="s">
        <v>27</v>
      </c>
      <c r="E207" s="5" t="s">
        <v>362</v>
      </c>
      <c r="F207" s="36">
        <v>56000</v>
      </c>
      <c r="G207" s="60">
        <v>1</v>
      </c>
      <c r="H207" s="60">
        <v>0</v>
      </c>
      <c r="I207" s="60">
        <v>0</v>
      </c>
      <c r="J207" s="60">
        <v>0</v>
      </c>
      <c r="K207" s="60">
        <v>0</v>
      </c>
      <c r="L207" s="60">
        <v>0</v>
      </c>
      <c r="M207" s="69">
        <v>0.202643352981</v>
      </c>
      <c r="N207" s="69">
        <v>4.8310427178E-2</v>
      </c>
      <c r="O207" t="s">
        <v>0</v>
      </c>
    </row>
    <row r="208" spans="1:15" x14ac:dyDescent="0.35">
      <c r="A208" t="s">
        <v>32</v>
      </c>
      <c r="B208" t="s">
        <v>29</v>
      </c>
      <c r="C208" t="s">
        <v>26</v>
      </c>
      <c r="D208" t="s">
        <v>27</v>
      </c>
      <c r="E208" s="5" t="s">
        <v>362</v>
      </c>
      <c r="F208" s="36">
        <v>56000</v>
      </c>
      <c r="G208" s="60">
        <v>1</v>
      </c>
      <c r="H208" s="60">
        <v>0</v>
      </c>
      <c r="I208" s="60">
        <v>0</v>
      </c>
      <c r="J208" s="60">
        <v>0</v>
      </c>
      <c r="K208" s="60">
        <v>0</v>
      </c>
      <c r="L208" s="60">
        <v>0</v>
      </c>
      <c r="M208" s="69">
        <v>0.178210958685</v>
      </c>
      <c r="N208" s="69">
        <v>4.8310427178E-2</v>
      </c>
      <c r="O208" t="s">
        <v>0</v>
      </c>
    </row>
    <row r="209" spans="1:15" x14ac:dyDescent="0.35">
      <c r="A209" t="s">
        <v>32</v>
      </c>
      <c r="B209" t="s">
        <v>29</v>
      </c>
      <c r="C209" t="s">
        <v>26</v>
      </c>
      <c r="D209" t="s">
        <v>27</v>
      </c>
      <c r="E209" s="47" t="s">
        <v>362</v>
      </c>
      <c r="F209" s="36">
        <v>56000</v>
      </c>
      <c r="G209" s="60">
        <v>1</v>
      </c>
      <c r="H209" s="60">
        <v>0</v>
      </c>
      <c r="I209" s="60">
        <v>0</v>
      </c>
      <c r="J209" s="60">
        <v>0</v>
      </c>
      <c r="K209" s="60">
        <v>0</v>
      </c>
      <c r="L209" s="60">
        <v>0</v>
      </c>
      <c r="M209" s="69">
        <v>0.24404623690900001</v>
      </c>
      <c r="N209" s="69">
        <v>4.8310427178E-2</v>
      </c>
      <c r="O209" t="s">
        <v>31</v>
      </c>
    </row>
    <row r="210" spans="1:15" x14ac:dyDescent="0.35">
      <c r="A210" t="s">
        <v>32</v>
      </c>
      <c r="B210" t="s">
        <v>29</v>
      </c>
      <c r="C210" t="s">
        <v>26</v>
      </c>
      <c r="D210" t="s">
        <v>27</v>
      </c>
      <c r="E210" s="5" t="s">
        <v>362</v>
      </c>
      <c r="F210" s="36">
        <v>56000</v>
      </c>
      <c r="G210" s="60">
        <v>1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9">
        <v>0.188667471561</v>
      </c>
      <c r="N210" s="69">
        <v>4.8310427178E-2</v>
      </c>
      <c r="O210" t="s">
        <v>0</v>
      </c>
    </row>
    <row r="211" spans="1:15" x14ac:dyDescent="0.35">
      <c r="A211" t="s">
        <v>32</v>
      </c>
      <c r="B211" t="s">
        <v>29</v>
      </c>
      <c r="C211" t="s">
        <v>26</v>
      </c>
      <c r="D211" t="s">
        <v>27</v>
      </c>
      <c r="E211" s="47" t="s">
        <v>362</v>
      </c>
      <c r="F211" s="36">
        <v>56000</v>
      </c>
      <c r="G211" s="60">
        <v>1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69">
        <v>0.22661612384099999</v>
      </c>
      <c r="N211" s="69">
        <v>4.8310427178E-2</v>
      </c>
      <c r="O211" t="s">
        <v>31</v>
      </c>
    </row>
    <row r="212" spans="1:15" x14ac:dyDescent="0.35">
      <c r="A212" t="s">
        <v>32</v>
      </c>
      <c r="B212" t="s">
        <v>29</v>
      </c>
      <c r="C212" t="s">
        <v>26</v>
      </c>
      <c r="D212" t="s">
        <v>27</v>
      </c>
      <c r="E212" s="5" t="s">
        <v>362</v>
      </c>
      <c r="F212" s="36">
        <v>56000</v>
      </c>
      <c r="G212" s="60">
        <v>1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69">
        <v>0.18460269957200001</v>
      </c>
      <c r="N212" s="69">
        <v>4.8310427178E-2</v>
      </c>
      <c r="O212" t="s">
        <v>0</v>
      </c>
    </row>
    <row r="213" spans="1:15" x14ac:dyDescent="0.35">
      <c r="A213" t="s">
        <v>32</v>
      </c>
      <c r="B213" t="s">
        <v>29</v>
      </c>
      <c r="C213" t="s">
        <v>26</v>
      </c>
      <c r="D213" t="s">
        <v>27</v>
      </c>
      <c r="E213" s="47" t="s">
        <v>362</v>
      </c>
      <c r="F213" s="36">
        <v>56000</v>
      </c>
      <c r="G213" s="60">
        <v>1</v>
      </c>
      <c r="H213" s="60">
        <v>0</v>
      </c>
      <c r="I213" s="60">
        <v>0</v>
      </c>
      <c r="J213" s="60">
        <v>0</v>
      </c>
      <c r="K213" s="60">
        <v>0</v>
      </c>
      <c r="L213" s="60">
        <v>0</v>
      </c>
      <c r="M213" s="69">
        <v>0.19064963603099999</v>
      </c>
      <c r="N213" s="69">
        <v>4.8310427178E-2</v>
      </c>
      <c r="O213" t="s">
        <v>31</v>
      </c>
    </row>
    <row r="214" spans="1:15" x14ac:dyDescent="0.35">
      <c r="A214" t="s">
        <v>32</v>
      </c>
      <c r="B214" t="s">
        <v>29</v>
      </c>
      <c r="C214" t="s">
        <v>26</v>
      </c>
      <c r="D214" t="s">
        <v>27</v>
      </c>
      <c r="E214" s="47" t="s">
        <v>362</v>
      </c>
      <c r="F214" s="36">
        <v>56000</v>
      </c>
      <c r="G214" s="60">
        <v>1</v>
      </c>
      <c r="H214" s="60">
        <v>0</v>
      </c>
      <c r="I214" s="60">
        <v>0</v>
      </c>
      <c r="J214" s="60">
        <v>0</v>
      </c>
      <c r="K214" s="60">
        <v>0</v>
      </c>
      <c r="L214" s="60">
        <v>0</v>
      </c>
      <c r="M214" s="69">
        <v>0.24223666844300001</v>
      </c>
      <c r="N214" s="69">
        <v>4.8310427178E-2</v>
      </c>
      <c r="O214" t="s">
        <v>31</v>
      </c>
    </row>
    <row r="215" spans="1:15" x14ac:dyDescent="0.35">
      <c r="A215" t="s">
        <v>32</v>
      </c>
      <c r="B215" t="s">
        <v>29</v>
      </c>
      <c r="C215" t="s">
        <v>26</v>
      </c>
      <c r="D215" t="s">
        <v>27</v>
      </c>
      <c r="E215" s="5" t="s">
        <v>362</v>
      </c>
      <c r="F215" s="36">
        <v>56000</v>
      </c>
      <c r="G215" s="60">
        <v>1</v>
      </c>
      <c r="H215" s="60">
        <v>0</v>
      </c>
      <c r="I215" s="60">
        <v>0</v>
      </c>
      <c r="J215" s="60">
        <v>0</v>
      </c>
      <c r="K215" s="60">
        <v>0</v>
      </c>
      <c r="L215" s="60">
        <v>0</v>
      </c>
      <c r="M215" s="69">
        <v>0.22444527344000001</v>
      </c>
      <c r="N215" s="69">
        <v>4.8310427178E-2</v>
      </c>
      <c r="O215" t="s">
        <v>0</v>
      </c>
    </row>
    <row r="216" spans="1:15" x14ac:dyDescent="0.35">
      <c r="A216" t="s">
        <v>32</v>
      </c>
      <c r="B216" t="s">
        <v>29</v>
      </c>
      <c r="C216" t="s">
        <v>26</v>
      </c>
      <c r="D216" t="s">
        <v>27</v>
      </c>
      <c r="E216" s="5" t="s">
        <v>362</v>
      </c>
      <c r="F216" s="36">
        <v>56000</v>
      </c>
      <c r="G216" s="60">
        <v>1</v>
      </c>
      <c r="H216" s="60">
        <v>0</v>
      </c>
      <c r="I216" s="60">
        <v>0</v>
      </c>
      <c r="J216" s="60">
        <v>0</v>
      </c>
      <c r="K216" s="60">
        <v>0</v>
      </c>
      <c r="L216" s="60">
        <v>0</v>
      </c>
      <c r="M216" s="69">
        <v>0.20261976427699999</v>
      </c>
      <c r="N216" s="69">
        <v>4.8310427178E-2</v>
      </c>
      <c r="O216" t="s">
        <v>0</v>
      </c>
    </row>
    <row r="217" spans="1:15" x14ac:dyDescent="0.35">
      <c r="A217" t="s">
        <v>32</v>
      </c>
      <c r="B217" t="s">
        <v>29</v>
      </c>
      <c r="C217" t="s">
        <v>26</v>
      </c>
      <c r="D217" t="s">
        <v>27</v>
      </c>
      <c r="E217" s="47" t="s">
        <v>362</v>
      </c>
      <c r="F217" s="36">
        <v>56000</v>
      </c>
      <c r="G217" s="60">
        <v>1</v>
      </c>
      <c r="H217" s="60">
        <v>0</v>
      </c>
      <c r="I217" s="60">
        <v>0</v>
      </c>
      <c r="J217" s="60">
        <v>0</v>
      </c>
      <c r="K217" s="60">
        <v>0</v>
      </c>
      <c r="L217" s="60">
        <v>0</v>
      </c>
      <c r="M217" s="69">
        <v>0.172044212571</v>
      </c>
      <c r="N217" s="69">
        <v>4.8310427178E-2</v>
      </c>
      <c r="O217" t="s">
        <v>31</v>
      </c>
    </row>
    <row r="218" spans="1:15" x14ac:dyDescent="0.35">
      <c r="A218" t="s">
        <v>32</v>
      </c>
      <c r="B218" t="s">
        <v>29</v>
      </c>
      <c r="C218" t="s">
        <v>26</v>
      </c>
      <c r="D218" t="s">
        <v>27</v>
      </c>
      <c r="E218" s="5" t="s">
        <v>362</v>
      </c>
      <c r="F218" s="36">
        <v>56000</v>
      </c>
      <c r="G218" s="60">
        <v>1</v>
      </c>
      <c r="H218" s="60">
        <v>0</v>
      </c>
      <c r="I218" s="60">
        <v>0</v>
      </c>
      <c r="J218" s="60">
        <v>0</v>
      </c>
      <c r="K218" s="60">
        <v>0</v>
      </c>
      <c r="L218" s="60">
        <v>0</v>
      </c>
      <c r="M218" s="69">
        <v>0.232443520589</v>
      </c>
      <c r="N218" s="69">
        <v>4.8310427178E-2</v>
      </c>
      <c r="O218" t="s">
        <v>0</v>
      </c>
    </row>
    <row r="219" spans="1:15" x14ac:dyDescent="0.35">
      <c r="A219" t="s">
        <v>32</v>
      </c>
      <c r="B219" t="s">
        <v>29</v>
      </c>
      <c r="C219" t="s">
        <v>26</v>
      </c>
      <c r="D219" t="s">
        <v>27</v>
      </c>
      <c r="E219" s="5" t="s">
        <v>362</v>
      </c>
      <c r="F219" s="36">
        <v>56000</v>
      </c>
      <c r="G219" s="60">
        <v>1</v>
      </c>
      <c r="H219" s="60">
        <v>0</v>
      </c>
      <c r="I219" s="60">
        <v>0</v>
      </c>
      <c r="J219" s="60">
        <v>0</v>
      </c>
      <c r="K219" s="60">
        <v>0</v>
      </c>
      <c r="L219" s="60">
        <v>0</v>
      </c>
      <c r="M219" s="69">
        <v>0.26476847291299999</v>
      </c>
      <c r="N219" s="69">
        <v>4.8310427178E-2</v>
      </c>
      <c r="O219" t="s">
        <v>0</v>
      </c>
    </row>
    <row r="220" spans="1:15" x14ac:dyDescent="0.35">
      <c r="A220" t="s">
        <v>32</v>
      </c>
      <c r="B220" t="s">
        <v>29</v>
      </c>
      <c r="C220" t="s">
        <v>26</v>
      </c>
      <c r="D220" t="s">
        <v>27</v>
      </c>
      <c r="E220" s="47" t="s">
        <v>362</v>
      </c>
      <c r="F220" s="36">
        <v>56000</v>
      </c>
      <c r="G220" s="60">
        <v>1</v>
      </c>
      <c r="H220" s="60">
        <v>0</v>
      </c>
      <c r="I220" s="60">
        <v>0</v>
      </c>
      <c r="J220" s="60">
        <v>0</v>
      </c>
      <c r="K220" s="60">
        <v>0</v>
      </c>
      <c r="L220" s="60">
        <v>0</v>
      </c>
      <c r="M220" s="69">
        <v>0.21584179811599999</v>
      </c>
      <c r="N220" s="69">
        <v>4.8310427178E-2</v>
      </c>
      <c r="O220" t="s">
        <v>31</v>
      </c>
    </row>
    <row r="221" spans="1:15" x14ac:dyDescent="0.35">
      <c r="A221" t="s">
        <v>32</v>
      </c>
      <c r="B221" t="s">
        <v>29</v>
      </c>
      <c r="C221" t="s">
        <v>26</v>
      </c>
      <c r="D221" t="s">
        <v>27</v>
      </c>
      <c r="E221" s="5" t="s">
        <v>363</v>
      </c>
      <c r="F221" s="36">
        <v>56000</v>
      </c>
      <c r="G221" s="60">
        <v>0</v>
      </c>
      <c r="H221" s="60">
        <v>1</v>
      </c>
      <c r="I221" s="60">
        <v>0</v>
      </c>
      <c r="J221" s="60">
        <v>0</v>
      </c>
      <c r="K221" s="60">
        <v>0</v>
      </c>
      <c r="L221" s="60">
        <v>0</v>
      </c>
      <c r="M221" s="69">
        <v>0.22277894874099999</v>
      </c>
      <c r="N221" s="69">
        <v>4.8310427178E-2</v>
      </c>
      <c r="O221" t="s">
        <v>0</v>
      </c>
    </row>
    <row r="222" spans="1:15" x14ac:dyDescent="0.35">
      <c r="A222" t="s">
        <v>32</v>
      </c>
      <c r="B222" t="s">
        <v>29</v>
      </c>
      <c r="C222" t="s">
        <v>26</v>
      </c>
      <c r="D222" t="s">
        <v>27</v>
      </c>
      <c r="E222" s="5" t="s">
        <v>363</v>
      </c>
      <c r="F222" s="36">
        <v>56000</v>
      </c>
      <c r="G222" s="60">
        <v>0</v>
      </c>
      <c r="H222" s="60">
        <v>1</v>
      </c>
      <c r="I222" s="60">
        <v>0</v>
      </c>
      <c r="J222" s="60">
        <v>0</v>
      </c>
      <c r="K222" s="60">
        <v>0</v>
      </c>
      <c r="L222" s="60">
        <v>0</v>
      </c>
      <c r="M222" s="69">
        <v>0.214354528701</v>
      </c>
      <c r="N222" s="69">
        <v>4.8310427178E-2</v>
      </c>
      <c r="O222" t="s">
        <v>0</v>
      </c>
    </row>
    <row r="223" spans="1:15" x14ac:dyDescent="0.35">
      <c r="A223" t="s">
        <v>32</v>
      </c>
      <c r="B223" t="s">
        <v>29</v>
      </c>
      <c r="C223" t="s">
        <v>26</v>
      </c>
      <c r="D223" t="s">
        <v>27</v>
      </c>
      <c r="E223" s="5" t="s">
        <v>363</v>
      </c>
      <c r="F223" s="36">
        <v>56000</v>
      </c>
      <c r="G223" s="60">
        <v>0</v>
      </c>
      <c r="H223" s="60">
        <v>1</v>
      </c>
      <c r="I223" s="60">
        <v>0</v>
      </c>
      <c r="J223" s="60">
        <v>0</v>
      </c>
      <c r="K223" s="60">
        <v>0</v>
      </c>
      <c r="L223" s="60">
        <v>0</v>
      </c>
      <c r="M223" s="69">
        <v>0.187580736518</v>
      </c>
      <c r="N223" s="69">
        <v>4.8310427178E-2</v>
      </c>
      <c r="O223" t="s">
        <v>0</v>
      </c>
    </row>
    <row r="224" spans="1:15" x14ac:dyDescent="0.35">
      <c r="A224" t="s">
        <v>32</v>
      </c>
      <c r="B224" t="s">
        <v>29</v>
      </c>
      <c r="C224" t="s">
        <v>26</v>
      </c>
      <c r="D224" t="s">
        <v>27</v>
      </c>
      <c r="E224" s="5" t="s">
        <v>363</v>
      </c>
      <c r="F224" s="36">
        <v>56000</v>
      </c>
      <c r="G224" s="60">
        <v>0</v>
      </c>
      <c r="H224" s="60">
        <v>1</v>
      </c>
      <c r="I224" s="60">
        <v>0</v>
      </c>
      <c r="J224" s="60">
        <v>0</v>
      </c>
      <c r="K224" s="60">
        <v>0</v>
      </c>
      <c r="L224" s="60">
        <v>0</v>
      </c>
      <c r="M224" s="69">
        <v>0.22709056328499999</v>
      </c>
      <c r="N224" s="69">
        <v>4.8310427178E-2</v>
      </c>
      <c r="O224" t="s">
        <v>0</v>
      </c>
    </row>
    <row r="225" spans="1:15" x14ac:dyDescent="0.35">
      <c r="A225" t="s">
        <v>32</v>
      </c>
      <c r="B225" t="s">
        <v>29</v>
      </c>
      <c r="C225" t="s">
        <v>26</v>
      </c>
      <c r="D225" t="s">
        <v>27</v>
      </c>
      <c r="E225" s="5" t="s">
        <v>363</v>
      </c>
      <c r="F225" s="36">
        <v>56000</v>
      </c>
      <c r="G225" s="60">
        <v>0</v>
      </c>
      <c r="H225" s="60">
        <v>1</v>
      </c>
      <c r="I225" s="60">
        <v>0</v>
      </c>
      <c r="J225" s="60">
        <v>0</v>
      </c>
      <c r="K225" s="60">
        <v>0</v>
      </c>
      <c r="L225" s="60">
        <v>0</v>
      </c>
      <c r="M225" s="69">
        <v>0.22551161838100001</v>
      </c>
      <c r="N225" s="69">
        <v>4.8310427178E-2</v>
      </c>
      <c r="O225" t="s">
        <v>31</v>
      </c>
    </row>
    <row r="226" spans="1:15" x14ac:dyDescent="0.35">
      <c r="A226" t="s">
        <v>32</v>
      </c>
      <c r="B226" t="s">
        <v>29</v>
      </c>
      <c r="C226" t="s">
        <v>26</v>
      </c>
      <c r="D226" t="s">
        <v>27</v>
      </c>
      <c r="E226" s="5" t="s">
        <v>363</v>
      </c>
      <c r="F226" s="36">
        <v>56000</v>
      </c>
      <c r="G226" s="60">
        <v>0</v>
      </c>
      <c r="H226" s="60">
        <v>1</v>
      </c>
      <c r="I226" s="60">
        <v>0</v>
      </c>
      <c r="J226" s="60">
        <v>0</v>
      </c>
      <c r="K226" s="60">
        <v>0</v>
      </c>
      <c r="L226" s="60">
        <v>0</v>
      </c>
      <c r="M226" s="69">
        <v>0.22364107342199999</v>
      </c>
      <c r="N226" s="69">
        <v>4.8310427178E-2</v>
      </c>
      <c r="O226" t="s">
        <v>0</v>
      </c>
    </row>
    <row r="227" spans="1:15" x14ac:dyDescent="0.35">
      <c r="A227" t="s">
        <v>32</v>
      </c>
      <c r="B227" t="s">
        <v>29</v>
      </c>
      <c r="C227" t="s">
        <v>26</v>
      </c>
      <c r="D227" t="s">
        <v>27</v>
      </c>
      <c r="E227" s="5" t="s">
        <v>363</v>
      </c>
      <c r="F227" s="36">
        <v>56000</v>
      </c>
      <c r="G227" s="60">
        <v>0</v>
      </c>
      <c r="H227" s="60">
        <v>1</v>
      </c>
      <c r="I227" s="60">
        <v>0</v>
      </c>
      <c r="J227" s="60">
        <v>0</v>
      </c>
      <c r="K227" s="60">
        <v>0</v>
      </c>
      <c r="L227" s="60">
        <v>0</v>
      </c>
      <c r="M227" s="69">
        <v>0.182755435258</v>
      </c>
      <c r="N227" s="69">
        <v>4.8310427178E-2</v>
      </c>
      <c r="O227" t="s">
        <v>31</v>
      </c>
    </row>
    <row r="228" spans="1:15" x14ac:dyDescent="0.35">
      <c r="A228" t="s">
        <v>32</v>
      </c>
      <c r="B228" t="s">
        <v>29</v>
      </c>
      <c r="C228" t="s">
        <v>26</v>
      </c>
      <c r="D228" t="s">
        <v>27</v>
      </c>
      <c r="E228" s="5" t="s">
        <v>363</v>
      </c>
      <c r="F228" s="36">
        <v>56000</v>
      </c>
      <c r="G228" s="60">
        <v>0</v>
      </c>
      <c r="H228" s="60">
        <v>1</v>
      </c>
      <c r="I228" s="60">
        <v>0</v>
      </c>
      <c r="J228" s="60">
        <v>0</v>
      </c>
      <c r="K228" s="60">
        <v>0</v>
      </c>
      <c r="L228" s="60">
        <v>0</v>
      </c>
      <c r="M228" s="69">
        <v>0.22803712158799999</v>
      </c>
      <c r="N228" s="69">
        <v>4.8310427178E-2</v>
      </c>
      <c r="O228" t="s">
        <v>0</v>
      </c>
    </row>
    <row r="229" spans="1:15" x14ac:dyDescent="0.35">
      <c r="A229" t="s">
        <v>32</v>
      </c>
      <c r="B229" t="s">
        <v>29</v>
      </c>
      <c r="C229" t="s">
        <v>26</v>
      </c>
      <c r="D229" t="s">
        <v>27</v>
      </c>
      <c r="E229" s="5" t="s">
        <v>363</v>
      </c>
      <c r="F229" s="36">
        <v>56000</v>
      </c>
      <c r="G229" s="60">
        <v>0</v>
      </c>
      <c r="H229" s="60">
        <v>1</v>
      </c>
      <c r="I229" s="60">
        <v>0</v>
      </c>
      <c r="J229" s="60">
        <v>0</v>
      </c>
      <c r="K229" s="60">
        <v>0</v>
      </c>
      <c r="L229" s="60">
        <v>0</v>
      </c>
      <c r="M229" s="69">
        <v>0.20239440145599999</v>
      </c>
      <c r="N229" s="69">
        <v>4.8310427178E-2</v>
      </c>
      <c r="O229" t="s">
        <v>0</v>
      </c>
    </row>
    <row r="230" spans="1:15" x14ac:dyDescent="0.35">
      <c r="A230" t="s">
        <v>32</v>
      </c>
      <c r="B230" t="s">
        <v>29</v>
      </c>
      <c r="C230" t="s">
        <v>26</v>
      </c>
      <c r="D230" t="s">
        <v>27</v>
      </c>
      <c r="E230" s="5" t="s">
        <v>363</v>
      </c>
      <c r="F230" s="36">
        <v>56000</v>
      </c>
      <c r="G230" s="60">
        <v>0</v>
      </c>
      <c r="H230" s="60">
        <v>1</v>
      </c>
      <c r="I230" s="60">
        <v>0</v>
      </c>
      <c r="J230" s="60">
        <v>0</v>
      </c>
      <c r="K230" s="60">
        <v>0</v>
      </c>
      <c r="L230" s="60">
        <v>0</v>
      </c>
      <c r="M230" s="69">
        <v>0.24392426807000001</v>
      </c>
      <c r="N230" s="69">
        <v>4.8310427178E-2</v>
      </c>
      <c r="O230" t="s">
        <v>0</v>
      </c>
    </row>
    <row r="231" spans="1:15" x14ac:dyDescent="0.35">
      <c r="A231" t="s">
        <v>32</v>
      </c>
      <c r="B231" t="s">
        <v>29</v>
      </c>
      <c r="C231" t="s">
        <v>26</v>
      </c>
      <c r="D231" t="s">
        <v>27</v>
      </c>
      <c r="E231" s="5" t="s">
        <v>363</v>
      </c>
      <c r="F231" s="36">
        <v>56000</v>
      </c>
      <c r="G231" s="60">
        <v>0</v>
      </c>
      <c r="H231" s="60">
        <v>1</v>
      </c>
      <c r="I231" s="60">
        <v>0</v>
      </c>
      <c r="J231" s="60">
        <v>0</v>
      </c>
      <c r="K231" s="60">
        <v>0</v>
      </c>
      <c r="L231" s="60">
        <v>0</v>
      </c>
      <c r="M231" s="69">
        <v>0.22739708786900001</v>
      </c>
      <c r="N231" s="69">
        <v>4.8310427178E-2</v>
      </c>
      <c r="O231" t="s">
        <v>0</v>
      </c>
    </row>
    <row r="232" spans="1:15" x14ac:dyDescent="0.35">
      <c r="A232" t="s">
        <v>32</v>
      </c>
      <c r="B232" t="s">
        <v>29</v>
      </c>
      <c r="C232" t="s">
        <v>26</v>
      </c>
      <c r="D232" t="s">
        <v>27</v>
      </c>
      <c r="E232" s="5" t="s">
        <v>363</v>
      </c>
      <c r="F232" s="36">
        <v>56000</v>
      </c>
      <c r="G232" s="60">
        <v>0</v>
      </c>
      <c r="H232" s="60">
        <v>1</v>
      </c>
      <c r="I232" s="60">
        <v>0</v>
      </c>
      <c r="J232" s="60">
        <v>0</v>
      </c>
      <c r="K232" s="60">
        <v>0</v>
      </c>
      <c r="L232" s="60">
        <v>0</v>
      </c>
      <c r="M232" s="69">
        <v>0.262614705547</v>
      </c>
      <c r="N232" s="69">
        <v>4.8310427178E-2</v>
      </c>
      <c r="O232" t="s">
        <v>31</v>
      </c>
    </row>
    <row r="233" spans="1:15" x14ac:dyDescent="0.35">
      <c r="A233" t="s">
        <v>32</v>
      </c>
      <c r="B233" t="s">
        <v>29</v>
      </c>
      <c r="C233" t="s">
        <v>26</v>
      </c>
      <c r="D233" t="s">
        <v>27</v>
      </c>
      <c r="E233" s="5" t="s">
        <v>363</v>
      </c>
      <c r="F233" s="36">
        <v>56000</v>
      </c>
      <c r="G233" s="60">
        <v>0</v>
      </c>
      <c r="H233" s="60">
        <v>1</v>
      </c>
      <c r="I233" s="60">
        <v>0</v>
      </c>
      <c r="J233" s="60">
        <v>0</v>
      </c>
      <c r="K233" s="60">
        <v>0</v>
      </c>
      <c r="L233" s="60">
        <v>0</v>
      </c>
      <c r="M233" s="69">
        <v>0.20740936619600001</v>
      </c>
      <c r="N233" s="69">
        <v>4.8310427178E-2</v>
      </c>
      <c r="O233" t="s">
        <v>0</v>
      </c>
    </row>
    <row r="234" spans="1:15" x14ac:dyDescent="0.35">
      <c r="A234" t="s">
        <v>32</v>
      </c>
      <c r="B234" t="s">
        <v>29</v>
      </c>
      <c r="C234" t="s">
        <v>26</v>
      </c>
      <c r="D234" t="s">
        <v>27</v>
      </c>
      <c r="E234" s="5" t="s">
        <v>363</v>
      </c>
      <c r="F234" s="36">
        <v>56000</v>
      </c>
      <c r="G234" s="60">
        <v>0</v>
      </c>
      <c r="H234" s="60">
        <v>1</v>
      </c>
      <c r="I234" s="60">
        <v>0</v>
      </c>
      <c r="J234" s="60">
        <v>0</v>
      </c>
      <c r="K234" s="60">
        <v>0</v>
      </c>
      <c r="L234" s="60">
        <v>0</v>
      </c>
      <c r="M234" s="69">
        <v>0.27021319222000001</v>
      </c>
      <c r="N234" s="69">
        <v>4.8310427178E-2</v>
      </c>
      <c r="O234" t="s">
        <v>0</v>
      </c>
    </row>
    <row r="235" spans="1:15" x14ac:dyDescent="0.35">
      <c r="A235" t="s">
        <v>32</v>
      </c>
      <c r="B235" t="s">
        <v>29</v>
      </c>
      <c r="C235" t="s">
        <v>26</v>
      </c>
      <c r="D235" t="s">
        <v>27</v>
      </c>
      <c r="E235" s="5" t="s">
        <v>363</v>
      </c>
      <c r="F235" s="36">
        <v>56000</v>
      </c>
      <c r="G235" s="60">
        <v>0</v>
      </c>
      <c r="H235" s="60">
        <v>1</v>
      </c>
      <c r="I235" s="60">
        <v>0</v>
      </c>
      <c r="J235" s="60">
        <v>0</v>
      </c>
      <c r="K235" s="60">
        <v>0</v>
      </c>
      <c r="L235" s="60">
        <v>0</v>
      </c>
      <c r="M235" s="69">
        <v>0.180537715086</v>
      </c>
      <c r="N235" s="69">
        <v>4.8310427178E-2</v>
      </c>
      <c r="O235" t="s">
        <v>0</v>
      </c>
    </row>
    <row r="236" spans="1:15" x14ac:dyDescent="0.35">
      <c r="A236" t="s">
        <v>32</v>
      </c>
      <c r="B236" t="s">
        <v>29</v>
      </c>
      <c r="C236" t="s">
        <v>26</v>
      </c>
      <c r="D236" t="s">
        <v>27</v>
      </c>
      <c r="E236" s="5" t="s">
        <v>363</v>
      </c>
      <c r="F236" s="36">
        <v>56000</v>
      </c>
      <c r="G236" s="60">
        <v>0</v>
      </c>
      <c r="H236" s="60">
        <v>1</v>
      </c>
      <c r="I236" s="60">
        <v>0</v>
      </c>
      <c r="J236" s="60">
        <v>0</v>
      </c>
      <c r="K236" s="60">
        <v>0</v>
      </c>
      <c r="L236" s="60">
        <v>0</v>
      </c>
      <c r="M236" s="69">
        <v>0.244535326956</v>
      </c>
      <c r="N236" s="69">
        <v>4.8310427178E-2</v>
      </c>
      <c r="O236" t="s">
        <v>31</v>
      </c>
    </row>
    <row r="237" spans="1:15" x14ac:dyDescent="0.35">
      <c r="A237" t="s">
        <v>32</v>
      </c>
      <c r="B237" t="s">
        <v>29</v>
      </c>
      <c r="C237" t="s">
        <v>26</v>
      </c>
      <c r="D237" t="s">
        <v>27</v>
      </c>
      <c r="E237" s="5" t="s">
        <v>363</v>
      </c>
      <c r="F237" s="36">
        <v>56000</v>
      </c>
      <c r="G237" s="60">
        <v>0</v>
      </c>
      <c r="H237" s="60">
        <v>1</v>
      </c>
      <c r="I237" s="60">
        <v>0</v>
      </c>
      <c r="J237" s="60">
        <v>0</v>
      </c>
      <c r="K237" s="60">
        <v>0</v>
      </c>
      <c r="L237" s="60">
        <v>0</v>
      </c>
      <c r="M237" s="69">
        <v>0.167651055168</v>
      </c>
      <c r="N237" s="69">
        <v>4.8310427178E-2</v>
      </c>
      <c r="O237" t="s">
        <v>0</v>
      </c>
    </row>
    <row r="238" spans="1:15" x14ac:dyDescent="0.35">
      <c r="A238" t="s">
        <v>32</v>
      </c>
      <c r="B238" t="s">
        <v>29</v>
      </c>
      <c r="C238" t="s">
        <v>26</v>
      </c>
      <c r="D238" t="s">
        <v>27</v>
      </c>
      <c r="E238" s="5" t="s">
        <v>363</v>
      </c>
      <c r="F238" s="36">
        <v>56000</v>
      </c>
      <c r="G238" s="60">
        <v>0</v>
      </c>
      <c r="H238" s="60">
        <v>1</v>
      </c>
      <c r="I238" s="60">
        <v>0</v>
      </c>
      <c r="J238" s="60">
        <v>0</v>
      </c>
      <c r="K238" s="60">
        <v>0</v>
      </c>
      <c r="L238" s="60">
        <v>0</v>
      </c>
      <c r="M238" s="69">
        <v>0.21424396146899999</v>
      </c>
      <c r="N238" s="69">
        <v>4.8310427178E-2</v>
      </c>
      <c r="O238" t="s">
        <v>0</v>
      </c>
    </row>
    <row r="239" spans="1:15" x14ac:dyDescent="0.35">
      <c r="A239" t="s">
        <v>32</v>
      </c>
      <c r="B239" t="s">
        <v>29</v>
      </c>
      <c r="C239" t="s">
        <v>26</v>
      </c>
      <c r="D239" t="s">
        <v>27</v>
      </c>
      <c r="E239" s="5" t="s">
        <v>363</v>
      </c>
      <c r="F239" s="36">
        <v>56000</v>
      </c>
      <c r="G239" s="60">
        <v>0</v>
      </c>
      <c r="H239" s="60">
        <v>1</v>
      </c>
      <c r="I239" s="60">
        <v>0</v>
      </c>
      <c r="J239" s="60">
        <v>0</v>
      </c>
      <c r="K239" s="60">
        <v>0</v>
      </c>
      <c r="L239" s="60">
        <v>0</v>
      </c>
      <c r="M239" s="69">
        <v>0.25519812784099999</v>
      </c>
      <c r="N239" s="69">
        <v>4.8310427178E-2</v>
      </c>
      <c r="O239" t="s">
        <v>0</v>
      </c>
    </row>
    <row r="240" spans="1:15" x14ac:dyDescent="0.35">
      <c r="A240" t="s">
        <v>32</v>
      </c>
      <c r="B240" t="s">
        <v>29</v>
      </c>
      <c r="C240" t="s">
        <v>26</v>
      </c>
      <c r="D240" t="s">
        <v>27</v>
      </c>
      <c r="E240" s="5" t="s">
        <v>363</v>
      </c>
      <c r="F240" s="36">
        <v>56000</v>
      </c>
      <c r="G240" s="60">
        <v>0</v>
      </c>
      <c r="H240" s="60">
        <v>1</v>
      </c>
      <c r="I240" s="60">
        <v>0</v>
      </c>
      <c r="J240" s="60">
        <v>0</v>
      </c>
      <c r="K240" s="60">
        <v>0</v>
      </c>
      <c r="L240" s="60">
        <v>0</v>
      </c>
      <c r="M240" s="69">
        <v>0.17553195836999999</v>
      </c>
      <c r="N240" s="69">
        <v>4.8310427178E-2</v>
      </c>
      <c r="O240" t="s">
        <v>0</v>
      </c>
    </row>
    <row r="241" spans="1:15" x14ac:dyDescent="0.35">
      <c r="A241" t="s">
        <v>32</v>
      </c>
      <c r="B241" t="s">
        <v>29</v>
      </c>
      <c r="C241" t="s">
        <v>26</v>
      </c>
      <c r="D241" t="s">
        <v>27</v>
      </c>
      <c r="E241" s="5" t="s">
        <v>363</v>
      </c>
      <c r="F241" s="36">
        <v>56000</v>
      </c>
      <c r="G241" s="60">
        <v>0</v>
      </c>
      <c r="H241" s="60">
        <v>1</v>
      </c>
      <c r="I241" s="60">
        <v>0</v>
      </c>
      <c r="J241" s="60">
        <v>0</v>
      </c>
      <c r="K241" s="60">
        <v>0</v>
      </c>
      <c r="L241" s="60">
        <v>0</v>
      </c>
      <c r="M241" s="69">
        <v>0.19666108870999999</v>
      </c>
      <c r="N241" s="69">
        <v>4.8310427178E-2</v>
      </c>
      <c r="O241" t="s">
        <v>0</v>
      </c>
    </row>
    <row r="242" spans="1:15" x14ac:dyDescent="0.35">
      <c r="A242" t="s">
        <v>32</v>
      </c>
      <c r="B242" t="s">
        <v>29</v>
      </c>
      <c r="C242" t="s">
        <v>26</v>
      </c>
      <c r="D242" t="s">
        <v>27</v>
      </c>
      <c r="E242" s="5" t="s">
        <v>363</v>
      </c>
      <c r="F242" s="36">
        <v>56000</v>
      </c>
      <c r="G242" s="60">
        <v>0</v>
      </c>
      <c r="H242" s="60">
        <v>1</v>
      </c>
      <c r="I242" s="60">
        <v>0</v>
      </c>
      <c r="J242" s="60">
        <v>0</v>
      </c>
      <c r="K242" s="60">
        <v>0</v>
      </c>
      <c r="L242" s="60">
        <v>0</v>
      </c>
      <c r="M242" s="69">
        <v>0.210193895652</v>
      </c>
      <c r="N242" s="69">
        <v>4.8310427178E-2</v>
      </c>
      <c r="O242" t="s">
        <v>0</v>
      </c>
    </row>
    <row r="243" spans="1:15" x14ac:dyDescent="0.35">
      <c r="A243" t="s">
        <v>32</v>
      </c>
      <c r="B243" t="s">
        <v>29</v>
      </c>
      <c r="C243" t="s">
        <v>26</v>
      </c>
      <c r="D243" t="s">
        <v>27</v>
      </c>
      <c r="E243" s="5" t="s">
        <v>363</v>
      </c>
      <c r="F243" s="36">
        <v>56000</v>
      </c>
      <c r="G243" s="60">
        <v>0</v>
      </c>
      <c r="H243" s="60">
        <v>1</v>
      </c>
      <c r="I243" s="60">
        <v>0</v>
      </c>
      <c r="J243" s="60">
        <v>0</v>
      </c>
      <c r="K243" s="60">
        <v>0</v>
      </c>
      <c r="L243" s="60">
        <v>0</v>
      </c>
      <c r="M243" s="69">
        <v>0.18121586181900001</v>
      </c>
      <c r="N243" s="69">
        <v>4.8310427178E-2</v>
      </c>
      <c r="O243" t="s">
        <v>0</v>
      </c>
    </row>
    <row r="244" spans="1:15" x14ac:dyDescent="0.35">
      <c r="A244" t="s">
        <v>32</v>
      </c>
      <c r="B244" t="s">
        <v>29</v>
      </c>
      <c r="C244" t="s">
        <v>26</v>
      </c>
      <c r="D244" t="s">
        <v>27</v>
      </c>
      <c r="E244" s="5" t="s">
        <v>363</v>
      </c>
      <c r="F244" s="36">
        <v>56000</v>
      </c>
      <c r="G244" s="60">
        <v>0</v>
      </c>
      <c r="H244" s="60">
        <v>1</v>
      </c>
      <c r="I244" s="60">
        <v>0</v>
      </c>
      <c r="J244" s="60">
        <v>0</v>
      </c>
      <c r="K244" s="60">
        <v>0</v>
      </c>
      <c r="L244" s="60">
        <v>0</v>
      </c>
      <c r="M244" s="69">
        <v>0.22591556276899999</v>
      </c>
      <c r="N244" s="69">
        <v>4.8310427178E-2</v>
      </c>
      <c r="O244" t="s">
        <v>0</v>
      </c>
    </row>
    <row r="245" spans="1:15" x14ac:dyDescent="0.35">
      <c r="A245" t="s">
        <v>32</v>
      </c>
      <c r="B245" t="s">
        <v>29</v>
      </c>
      <c r="C245" t="s">
        <v>26</v>
      </c>
      <c r="D245" t="s">
        <v>27</v>
      </c>
      <c r="E245" s="5" t="s">
        <v>363</v>
      </c>
      <c r="F245" s="36">
        <v>56000</v>
      </c>
      <c r="G245" s="60">
        <v>0</v>
      </c>
      <c r="H245" s="60">
        <v>1</v>
      </c>
      <c r="I245" s="60">
        <v>0</v>
      </c>
      <c r="J245" s="60">
        <v>0</v>
      </c>
      <c r="K245" s="60">
        <v>0</v>
      </c>
      <c r="L245" s="60">
        <v>0</v>
      </c>
      <c r="M245" s="69">
        <v>0.17636226740399999</v>
      </c>
      <c r="N245" s="69">
        <v>4.8310427178E-2</v>
      </c>
      <c r="O245" t="s">
        <v>0</v>
      </c>
    </row>
    <row r="246" spans="1:15" x14ac:dyDescent="0.35">
      <c r="A246" t="s">
        <v>32</v>
      </c>
      <c r="B246" t="s">
        <v>29</v>
      </c>
      <c r="C246" t="s">
        <v>26</v>
      </c>
      <c r="D246" t="s">
        <v>27</v>
      </c>
      <c r="E246" s="5" t="s">
        <v>363</v>
      </c>
      <c r="F246" s="36">
        <v>56000</v>
      </c>
      <c r="G246" s="60">
        <v>0</v>
      </c>
      <c r="H246" s="60">
        <v>1</v>
      </c>
      <c r="I246" s="60">
        <v>0</v>
      </c>
      <c r="J246" s="60">
        <v>0</v>
      </c>
      <c r="K246" s="60">
        <v>0</v>
      </c>
      <c r="L246" s="60">
        <v>0</v>
      </c>
      <c r="M246" s="69">
        <v>0.1758794763</v>
      </c>
      <c r="N246" s="69">
        <v>4.8310427178E-2</v>
      </c>
      <c r="O246" t="s">
        <v>0</v>
      </c>
    </row>
    <row r="247" spans="1:15" x14ac:dyDescent="0.35">
      <c r="A247" t="s">
        <v>32</v>
      </c>
      <c r="B247" t="s">
        <v>29</v>
      </c>
      <c r="C247" t="s">
        <v>26</v>
      </c>
      <c r="D247" t="s">
        <v>27</v>
      </c>
      <c r="E247" s="5" t="s">
        <v>363</v>
      </c>
      <c r="F247" s="36">
        <v>56000</v>
      </c>
      <c r="G247" s="60">
        <v>0</v>
      </c>
      <c r="H247" s="60">
        <v>1</v>
      </c>
      <c r="I247" s="60">
        <v>0</v>
      </c>
      <c r="J247" s="60">
        <v>0</v>
      </c>
      <c r="K247" s="60">
        <v>0</v>
      </c>
      <c r="L247" s="60">
        <v>0</v>
      </c>
      <c r="M247" s="69">
        <v>0.221495142315</v>
      </c>
      <c r="N247" s="69">
        <v>4.8310427178E-2</v>
      </c>
      <c r="O247" t="s">
        <v>0</v>
      </c>
    </row>
    <row r="248" spans="1:15" x14ac:dyDescent="0.35">
      <c r="A248" t="s">
        <v>32</v>
      </c>
      <c r="B248" t="s">
        <v>43</v>
      </c>
      <c r="C248" t="s">
        <v>26</v>
      </c>
      <c r="D248" t="s">
        <v>27</v>
      </c>
      <c r="E248" s="5" t="s">
        <v>364</v>
      </c>
      <c r="F248" s="36">
        <v>56000</v>
      </c>
      <c r="G248" s="60">
        <v>0</v>
      </c>
      <c r="H248" s="60">
        <v>0</v>
      </c>
      <c r="I248" s="60">
        <v>1</v>
      </c>
      <c r="J248" s="60">
        <v>0</v>
      </c>
      <c r="K248" s="60">
        <v>0</v>
      </c>
      <c r="L248" s="60">
        <v>0</v>
      </c>
      <c r="M248" s="69">
        <v>0.207276923753</v>
      </c>
      <c r="N248" s="69">
        <v>4.8310427178E-2</v>
      </c>
      <c r="O248" t="s">
        <v>31</v>
      </c>
    </row>
    <row r="249" spans="1:15" x14ac:dyDescent="0.35">
      <c r="A249" t="s">
        <v>32</v>
      </c>
      <c r="B249" t="s">
        <v>29</v>
      </c>
      <c r="C249" t="s">
        <v>26</v>
      </c>
      <c r="D249" t="s">
        <v>27</v>
      </c>
      <c r="E249" s="5" t="s">
        <v>364</v>
      </c>
      <c r="F249" s="36">
        <v>56000</v>
      </c>
      <c r="G249" s="60">
        <v>0</v>
      </c>
      <c r="H249" s="60">
        <v>0</v>
      </c>
      <c r="I249" s="60">
        <v>1</v>
      </c>
      <c r="J249" s="60">
        <v>0</v>
      </c>
      <c r="K249" s="60">
        <v>0</v>
      </c>
      <c r="L249" s="60">
        <v>0</v>
      </c>
      <c r="M249" s="69">
        <v>0.142262021258</v>
      </c>
      <c r="N249" s="69">
        <v>4.8310427178E-2</v>
      </c>
      <c r="O249" t="s">
        <v>0</v>
      </c>
    </row>
    <row r="250" spans="1:15" x14ac:dyDescent="0.35">
      <c r="A250" t="s">
        <v>32</v>
      </c>
      <c r="B250" t="s">
        <v>29</v>
      </c>
      <c r="C250" t="s">
        <v>26</v>
      </c>
      <c r="D250" t="s">
        <v>27</v>
      </c>
      <c r="E250" s="5" t="s">
        <v>364</v>
      </c>
      <c r="F250" s="36">
        <v>56000</v>
      </c>
      <c r="G250" s="60">
        <v>0</v>
      </c>
      <c r="H250" s="60">
        <v>0</v>
      </c>
      <c r="I250" s="60">
        <v>1</v>
      </c>
      <c r="J250" s="60">
        <v>0</v>
      </c>
      <c r="K250" s="60">
        <v>0</v>
      </c>
      <c r="L250" s="60">
        <v>0</v>
      </c>
      <c r="M250" s="69">
        <v>0.26236010072100002</v>
      </c>
      <c r="N250" s="69">
        <v>4.8310427178E-2</v>
      </c>
      <c r="O250" t="s">
        <v>0</v>
      </c>
    </row>
    <row r="251" spans="1:15" x14ac:dyDescent="0.35">
      <c r="A251" t="s">
        <v>32</v>
      </c>
      <c r="B251" t="s">
        <v>29</v>
      </c>
      <c r="C251" t="s">
        <v>26</v>
      </c>
      <c r="D251" t="s">
        <v>27</v>
      </c>
      <c r="E251" s="5" t="s">
        <v>364</v>
      </c>
      <c r="F251" s="36">
        <v>56000</v>
      </c>
      <c r="G251" s="60">
        <v>0</v>
      </c>
      <c r="H251" s="60">
        <v>0</v>
      </c>
      <c r="I251" s="60">
        <v>1</v>
      </c>
      <c r="J251" s="60">
        <v>0</v>
      </c>
      <c r="K251" s="60">
        <v>0</v>
      </c>
      <c r="L251" s="60">
        <v>0</v>
      </c>
      <c r="M251" s="69">
        <v>0.19100555479699999</v>
      </c>
      <c r="N251" s="69">
        <v>4.8310427178E-2</v>
      </c>
      <c r="O251" t="s">
        <v>0</v>
      </c>
    </row>
    <row r="252" spans="1:15" x14ac:dyDescent="0.35">
      <c r="A252" t="s">
        <v>32</v>
      </c>
      <c r="B252" t="s">
        <v>29</v>
      </c>
      <c r="C252" t="s">
        <v>26</v>
      </c>
      <c r="D252" t="s">
        <v>27</v>
      </c>
      <c r="E252" s="5" t="s">
        <v>364</v>
      </c>
      <c r="F252" s="36">
        <v>56000</v>
      </c>
      <c r="G252" s="60">
        <v>0</v>
      </c>
      <c r="H252" s="60">
        <v>0</v>
      </c>
      <c r="I252" s="60">
        <v>1</v>
      </c>
      <c r="J252" s="60">
        <v>0</v>
      </c>
      <c r="K252" s="60">
        <v>0</v>
      </c>
      <c r="L252" s="60">
        <v>0</v>
      </c>
      <c r="M252" s="69">
        <v>0.70572421999599999</v>
      </c>
      <c r="N252" s="69">
        <v>4.8310427178E-2</v>
      </c>
      <c r="O252" t="s">
        <v>0</v>
      </c>
    </row>
    <row r="253" spans="1:15" x14ac:dyDescent="0.35">
      <c r="A253" t="s">
        <v>32</v>
      </c>
      <c r="B253" t="s">
        <v>29</v>
      </c>
      <c r="C253" t="s">
        <v>26</v>
      </c>
      <c r="D253" t="s">
        <v>27</v>
      </c>
      <c r="E253" s="5" t="s">
        <v>365</v>
      </c>
      <c r="F253" s="36">
        <v>56000</v>
      </c>
      <c r="G253" s="60">
        <v>0</v>
      </c>
      <c r="H253" s="60">
        <v>0</v>
      </c>
      <c r="I253" s="60">
        <v>0</v>
      </c>
      <c r="J253" s="60">
        <v>1</v>
      </c>
      <c r="K253" s="60">
        <v>0</v>
      </c>
      <c r="L253" s="60">
        <v>0</v>
      </c>
      <c r="M253" s="69">
        <v>8.4463778599999997E-2</v>
      </c>
      <c r="N253" s="69">
        <v>4.8310427178E-2</v>
      </c>
      <c r="O253" t="s">
        <v>0</v>
      </c>
    </row>
    <row r="254" spans="1:15" x14ac:dyDescent="0.35">
      <c r="A254" t="s">
        <v>32</v>
      </c>
      <c r="B254" t="s">
        <v>29</v>
      </c>
      <c r="C254" t="s">
        <v>26</v>
      </c>
      <c r="D254" t="s">
        <v>27</v>
      </c>
      <c r="E254" s="5" t="s">
        <v>366</v>
      </c>
      <c r="F254" s="36">
        <v>56000</v>
      </c>
      <c r="G254" s="60">
        <v>0</v>
      </c>
      <c r="H254" s="60">
        <v>0</v>
      </c>
      <c r="I254" s="60">
        <v>0</v>
      </c>
      <c r="J254" s="60">
        <v>0</v>
      </c>
      <c r="K254" s="60">
        <v>1</v>
      </c>
      <c r="L254" s="60">
        <v>0</v>
      </c>
      <c r="M254" s="69">
        <v>6.0781339304000002E-2</v>
      </c>
      <c r="N254" s="69">
        <v>4.8310427178E-2</v>
      </c>
      <c r="O254" t="s">
        <v>0</v>
      </c>
    </row>
    <row r="255" spans="1:15" x14ac:dyDescent="0.35">
      <c r="A255" t="s">
        <v>32</v>
      </c>
      <c r="B255" t="s">
        <v>29</v>
      </c>
      <c r="C255" t="s">
        <v>26</v>
      </c>
      <c r="D255" t="s">
        <v>27</v>
      </c>
      <c r="E255" s="5" t="s">
        <v>366</v>
      </c>
      <c r="F255" s="36">
        <v>56000</v>
      </c>
      <c r="G255" s="60">
        <v>0</v>
      </c>
      <c r="H255" s="60">
        <v>0</v>
      </c>
      <c r="I255" s="60">
        <v>0</v>
      </c>
      <c r="J255" s="60">
        <v>0</v>
      </c>
      <c r="K255" s="60">
        <v>1</v>
      </c>
      <c r="L255" s="60">
        <v>0</v>
      </c>
      <c r="M255" s="69">
        <v>3.2949907127000001E-2</v>
      </c>
      <c r="N255" s="69">
        <v>4.8310427178E-2</v>
      </c>
      <c r="O255" t="s">
        <v>0</v>
      </c>
    </row>
    <row r="256" spans="1:15" x14ac:dyDescent="0.35">
      <c r="A256" t="s">
        <v>32</v>
      </c>
      <c r="B256" t="s">
        <v>29</v>
      </c>
      <c r="C256" t="s">
        <v>26</v>
      </c>
      <c r="D256" t="s">
        <v>27</v>
      </c>
      <c r="E256" s="5" t="s">
        <v>366</v>
      </c>
      <c r="F256" s="36">
        <v>56000</v>
      </c>
      <c r="G256" s="60">
        <v>0</v>
      </c>
      <c r="H256" s="60">
        <v>0</v>
      </c>
      <c r="I256" s="60">
        <v>0</v>
      </c>
      <c r="J256" s="60">
        <v>0</v>
      </c>
      <c r="K256" s="60">
        <v>1</v>
      </c>
      <c r="L256" s="60">
        <v>0</v>
      </c>
      <c r="M256" s="69">
        <v>2.7046017634999999E-2</v>
      </c>
      <c r="N256" s="69">
        <v>4.8310427178E-2</v>
      </c>
      <c r="O256" t="s">
        <v>0</v>
      </c>
    </row>
    <row r="257" spans="1:15" x14ac:dyDescent="0.35">
      <c r="A257" t="s">
        <v>32</v>
      </c>
      <c r="B257" t="s">
        <v>29</v>
      </c>
      <c r="C257" t="s">
        <v>26</v>
      </c>
      <c r="D257" t="s">
        <v>27</v>
      </c>
      <c r="E257" s="5" t="s">
        <v>366</v>
      </c>
      <c r="F257" s="36">
        <v>56000</v>
      </c>
      <c r="G257" s="60">
        <v>0</v>
      </c>
      <c r="H257" s="60">
        <v>0</v>
      </c>
      <c r="I257" s="60">
        <v>0</v>
      </c>
      <c r="J257" s="60">
        <v>0</v>
      </c>
      <c r="K257" s="60">
        <v>1</v>
      </c>
      <c r="L257" s="60">
        <v>0</v>
      </c>
      <c r="M257" s="69">
        <v>1.6796604196000001E-2</v>
      </c>
      <c r="N257" s="69">
        <v>4.8310427178E-2</v>
      </c>
      <c r="O257" t="s">
        <v>31</v>
      </c>
    </row>
    <row r="258" spans="1:15" x14ac:dyDescent="0.35">
      <c r="A258" t="s">
        <v>32</v>
      </c>
      <c r="B258" t="s">
        <v>29</v>
      </c>
      <c r="C258" t="s">
        <v>26</v>
      </c>
      <c r="D258" t="s">
        <v>27</v>
      </c>
      <c r="E258" s="5" t="s">
        <v>366</v>
      </c>
      <c r="F258" s="36">
        <v>56000</v>
      </c>
      <c r="G258" s="60">
        <v>0</v>
      </c>
      <c r="H258" s="60">
        <v>0</v>
      </c>
      <c r="I258" s="60">
        <v>0</v>
      </c>
      <c r="J258" s="60">
        <v>0</v>
      </c>
      <c r="K258" s="60">
        <v>1</v>
      </c>
      <c r="L258" s="60">
        <v>0</v>
      </c>
      <c r="M258" s="69">
        <v>1.1849974435999999E-2</v>
      </c>
      <c r="N258" s="69">
        <v>4.8310427178E-2</v>
      </c>
      <c r="O258" t="s">
        <v>0</v>
      </c>
    </row>
    <row r="259" spans="1:15" x14ac:dyDescent="0.35">
      <c r="A259" t="s">
        <v>32</v>
      </c>
      <c r="B259" t="s">
        <v>29</v>
      </c>
      <c r="C259" t="s">
        <v>26</v>
      </c>
      <c r="D259" t="s">
        <v>27</v>
      </c>
      <c r="E259" s="5" t="s">
        <v>366</v>
      </c>
      <c r="F259" s="36">
        <v>56000</v>
      </c>
      <c r="G259" s="60">
        <v>0</v>
      </c>
      <c r="H259" s="60">
        <v>0</v>
      </c>
      <c r="I259" s="60">
        <v>0</v>
      </c>
      <c r="J259" s="60">
        <v>0</v>
      </c>
      <c r="K259" s="60">
        <v>1</v>
      </c>
      <c r="L259" s="60">
        <v>0</v>
      </c>
      <c r="M259" s="69">
        <v>8.4463778599999997E-2</v>
      </c>
      <c r="N259" s="69">
        <v>4.8310427178E-2</v>
      </c>
      <c r="O259" t="s">
        <v>0</v>
      </c>
    </row>
    <row r="260" spans="1:15" x14ac:dyDescent="0.35">
      <c r="A260" t="s">
        <v>32</v>
      </c>
      <c r="B260" t="s">
        <v>34</v>
      </c>
      <c r="C260" t="s">
        <v>26</v>
      </c>
      <c r="D260" t="s">
        <v>27</v>
      </c>
      <c r="E260" s="5" t="s">
        <v>366</v>
      </c>
      <c r="F260" s="36">
        <v>56000</v>
      </c>
      <c r="G260" s="60">
        <v>0</v>
      </c>
      <c r="H260" s="60">
        <v>0</v>
      </c>
      <c r="I260" s="60">
        <v>0</v>
      </c>
      <c r="J260" s="60">
        <v>0</v>
      </c>
      <c r="K260" s="60">
        <v>1</v>
      </c>
      <c r="L260" s="60">
        <v>0</v>
      </c>
      <c r="M260" s="69">
        <v>4.8310427178E-2</v>
      </c>
      <c r="N260" s="69">
        <v>4.8310427178E-2</v>
      </c>
      <c r="O260" t="s">
        <v>31</v>
      </c>
    </row>
    <row r="261" spans="1:15" x14ac:dyDescent="0.35">
      <c r="A261" t="s">
        <v>32</v>
      </c>
      <c r="B261" t="s">
        <v>29</v>
      </c>
      <c r="C261" t="s">
        <v>26</v>
      </c>
      <c r="D261" t="s">
        <v>27</v>
      </c>
      <c r="E261" s="5" t="s">
        <v>366</v>
      </c>
      <c r="F261" s="36">
        <v>56000</v>
      </c>
      <c r="G261" s="60">
        <v>0</v>
      </c>
      <c r="H261" s="60">
        <v>0</v>
      </c>
      <c r="I261" s="60">
        <v>0</v>
      </c>
      <c r="J261" s="60">
        <v>0</v>
      </c>
      <c r="K261" s="60">
        <v>1</v>
      </c>
      <c r="L261" s="60">
        <v>0</v>
      </c>
      <c r="M261" s="69">
        <v>8.4463778599999997E-2</v>
      </c>
      <c r="N261" s="69">
        <v>4.8310427178E-2</v>
      </c>
      <c r="O261" t="s">
        <v>0</v>
      </c>
    </row>
    <row r="262" spans="1:15" x14ac:dyDescent="0.35">
      <c r="A262" t="s">
        <v>32</v>
      </c>
      <c r="B262" t="s">
        <v>29</v>
      </c>
      <c r="C262" t="s">
        <v>26</v>
      </c>
      <c r="D262" t="s">
        <v>27</v>
      </c>
      <c r="E262" s="5" t="s">
        <v>366</v>
      </c>
      <c r="F262" s="36">
        <v>56000</v>
      </c>
      <c r="G262" s="60">
        <v>0</v>
      </c>
      <c r="H262" s="60">
        <v>0</v>
      </c>
      <c r="I262" s="60">
        <v>0</v>
      </c>
      <c r="J262" s="60">
        <v>0</v>
      </c>
      <c r="K262" s="60">
        <v>1</v>
      </c>
      <c r="L262" s="60">
        <v>0</v>
      </c>
      <c r="M262" s="69">
        <v>8.4463778599999997E-2</v>
      </c>
      <c r="N262" s="69">
        <v>4.8310427178E-2</v>
      </c>
      <c r="O262" t="s">
        <v>31</v>
      </c>
    </row>
    <row r="263" spans="1:15" x14ac:dyDescent="0.35">
      <c r="A263" t="s">
        <v>32</v>
      </c>
      <c r="B263" t="s">
        <v>29</v>
      </c>
      <c r="C263" t="s">
        <v>26</v>
      </c>
      <c r="D263" t="s">
        <v>27</v>
      </c>
      <c r="E263" s="5" t="s">
        <v>367</v>
      </c>
      <c r="F263" s="36">
        <v>56000</v>
      </c>
      <c r="G263" s="60">
        <v>0</v>
      </c>
      <c r="H263" s="60">
        <v>0</v>
      </c>
      <c r="I263" s="60">
        <v>0</v>
      </c>
      <c r="J263" s="60">
        <v>0</v>
      </c>
      <c r="K263" s="60">
        <v>0</v>
      </c>
      <c r="L263" s="60">
        <v>1</v>
      </c>
      <c r="M263" s="69">
        <v>0.19315206383</v>
      </c>
      <c r="N263" s="69">
        <v>4.8310427178E-2</v>
      </c>
      <c r="O263" t="s">
        <v>31</v>
      </c>
    </row>
    <row r="264" spans="1:15" x14ac:dyDescent="0.35">
      <c r="A264" t="s">
        <v>32</v>
      </c>
      <c r="B264" t="s">
        <v>29</v>
      </c>
      <c r="C264" t="s">
        <v>26</v>
      </c>
      <c r="D264" t="s">
        <v>27</v>
      </c>
      <c r="E264" s="5" t="s">
        <v>367</v>
      </c>
      <c r="F264" s="36">
        <v>56000</v>
      </c>
      <c r="G264" s="60">
        <v>0</v>
      </c>
      <c r="H264" s="60">
        <v>0</v>
      </c>
      <c r="I264" s="60">
        <v>0</v>
      </c>
      <c r="J264" s="60">
        <v>0</v>
      </c>
      <c r="K264" s="60">
        <v>0</v>
      </c>
      <c r="L264" s="60">
        <v>1</v>
      </c>
      <c r="M264" s="69">
        <v>0.203727332234</v>
      </c>
      <c r="N264" s="69">
        <v>4.8310427178E-2</v>
      </c>
      <c r="O264" t="s">
        <v>0</v>
      </c>
    </row>
    <row r="265" spans="1:15" x14ac:dyDescent="0.35">
      <c r="A265" t="s">
        <v>32</v>
      </c>
      <c r="B265" t="s">
        <v>29</v>
      </c>
      <c r="C265" t="s">
        <v>26</v>
      </c>
      <c r="D265" t="s">
        <v>27</v>
      </c>
      <c r="E265" s="5" t="s">
        <v>367</v>
      </c>
      <c r="F265" s="36">
        <v>56000</v>
      </c>
      <c r="G265" s="60">
        <v>0</v>
      </c>
      <c r="H265" s="60">
        <v>0</v>
      </c>
      <c r="I265" s="60">
        <v>0</v>
      </c>
      <c r="J265" s="60">
        <v>0</v>
      </c>
      <c r="K265" s="60">
        <v>0</v>
      </c>
      <c r="L265" s="60">
        <v>1</v>
      </c>
      <c r="M265" s="69">
        <v>0.17498521194700001</v>
      </c>
      <c r="N265" s="69">
        <v>4.8310427178E-2</v>
      </c>
      <c r="O265" t="s">
        <v>31</v>
      </c>
    </row>
    <row r="266" spans="1:15" x14ac:dyDescent="0.35">
      <c r="A266" t="s">
        <v>32</v>
      </c>
      <c r="B266" t="s">
        <v>29</v>
      </c>
      <c r="C266" t="s">
        <v>26</v>
      </c>
      <c r="D266" t="s">
        <v>27</v>
      </c>
      <c r="E266" s="5" t="s">
        <v>367</v>
      </c>
      <c r="F266" s="36">
        <v>56000</v>
      </c>
      <c r="G266" s="60">
        <v>0</v>
      </c>
      <c r="H266" s="60">
        <v>0</v>
      </c>
      <c r="I266" s="60">
        <v>0</v>
      </c>
      <c r="J266" s="60">
        <v>0</v>
      </c>
      <c r="K266" s="60">
        <v>0</v>
      </c>
      <c r="L266" s="60">
        <v>1</v>
      </c>
      <c r="M266" s="69">
        <v>0.27888043797500001</v>
      </c>
      <c r="N266" s="69">
        <v>4.8310427178E-2</v>
      </c>
      <c r="O266" t="s">
        <v>31</v>
      </c>
    </row>
    <row r="267" spans="1:15" x14ac:dyDescent="0.35">
      <c r="A267" t="s">
        <v>32</v>
      </c>
      <c r="B267" t="s">
        <v>29</v>
      </c>
      <c r="C267" t="s">
        <v>26</v>
      </c>
      <c r="D267" t="s">
        <v>27</v>
      </c>
      <c r="E267" s="5" t="s">
        <v>367</v>
      </c>
      <c r="F267" s="36">
        <v>56000</v>
      </c>
      <c r="G267" s="60">
        <v>0</v>
      </c>
      <c r="H267" s="60">
        <v>0</v>
      </c>
      <c r="I267" s="60">
        <v>0</v>
      </c>
      <c r="J267" s="60">
        <v>0</v>
      </c>
      <c r="K267" s="60">
        <v>0</v>
      </c>
      <c r="L267" s="60">
        <v>1</v>
      </c>
      <c r="M267" s="69">
        <v>0.26145110675599997</v>
      </c>
      <c r="N267" s="69">
        <v>4.8310427178E-2</v>
      </c>
      <c r="O267" t="s">
        <v>31</v>
      </c>
    </row>
    <row r="268" spans="1:15" x14ac:dyDescent="0.35">
      <c r="A268" t="s">
        <v>32</v>
      </c>
      <c r="B268" t="s">
        <v>29</v>
      </c>
      <c r="C268" t="s">
        <v>26</v>
      </c>
      <c r="D268" t="s">
        <v>27</v>
      </c>
      <c r="E268" s="5" t="s">
        <v>367</v>
      </c>
      <c r="F268" s="36">
        <v>56000</v>
      </c>
      <c r="G268" s="60">
        <v>0</v>
      </c>
      <c r="H268" s="60">
        <v>0</v>
      </c>
      <c r="I268" s="60">
        <v>0</v>
      </c>
      <c r="J268" s="60">
        <v>0</v>
      </c>
      <c r="K268" s="60">
        <v>0</v>
      </c>
      <c r="L268" s="60">
        <v>1</v>
      </c>
      <c r="M268" s="69">
        <v>0.21060818853800001</v>
      </c>
      <c r="N268" s="69">
        <v>4.8310427178E-2</v>
      </c>
      <c r="O268" t="s">
        <v>31</v>
      </c>
    </row>
    <row r="269" spans="1:15" x14ac:dyDescent="0.35">
      <c r="A269" t="s">
        <v>32</v>
      </c>
      <c r="B269" t="s">
        <v>29</v>
      </c>
      <c r="C269" t="s">
        <v>26</v>
      </c>
      <c r="D269" t="s">
        <v>27</v>
      </c>
      <c r="E269" s="5" t="s">
        <v>367</v>
      </c>
      <c r="F269" s="36">
        <v>56000</v>
      </c>
      <c r="G269" s="60">
        <v>0</v>
      </c>
      <c r="H269" s="60">
        <v>0</v>
      </c>
      <c r="I269" s="60">
        <v>0</v>
      </c>
      <c r="J269" s="60">
        <v>0</v>
      </c>
      <c r="K269" s="60">
        <v>0</v>
      </c>
      <c r="L269" s="60">
        <v>1</v>
      </c>
      <c r="M269" s="69">
        <v>0.204238806312</v>
      </c>
      <c r="N269" s="69">
        <v>4.8310427178E-2</v>
      </c>
      <c r="O269" t="s">
        <v>0</v>
      </c>
    </row>
    <row r="270" spans="1:15" x14ac:dyDescent="0.35">
      <c r="A270" t="s">
        <v>32</v>
      </c>
      <c r="B270" t="s">
        <v>29</v>
      </c>
      <c r="C270" t="s">
        <v>26</v>
      </c>
      <c r="D270" t="s">
        <v>30</v>
      </c>
      <c r="E270" s="5" t="s">
        <v>362</v>
      </c>
      <c r="F270" s="36">
        <v>56000</v>
      </c>
      <c r="G270" s="60">
        <v>1</v>
      </c>
      <c r="H270" s="60">
        <v>0</v>
      </c>
      <c r="I270" s="60">
        <v>0</v>
      </c>
      <c r="J270" s="60">
        <v>0</v>
      </c>
      <c r="K270" s="60">
        <v>0</v>
      </c>
      <c r="L270" s="60">
        <v>0</v>
      </c>
      <c r="M270" s="69">
        <v>0.225765330731</v>
      </c>
      <c r="N270" s="69">
        <v>4.8310427178E-2</v>
      </c>
      <c r="O270" t="s">
        <v>31</v>
      </c>
    </row>
    <row r="271" spans="1:15" x14ac:dyDescent="0.35">
      <c r="A271" t="s">
        <v>32</v>
      </c>
      <c r="B271" t="s">
        <v>29</v>
      </c>
      <c r="C271" t="s">
        <v>26</v>
      </c>
      <c r="D271" t="s">
        <v>30</v>
      </c>
      <c r="E271" s="5" t="s">
        <v>367</v>
      </c>
      <c r="F271" s="36">
        <v>56000</v>
      </c>
      <c r="G271" s="60">
        <v>0</v>
      </c>
      <c r="H271" s="60">
        <v>0</v>
      </c>
      <c r="I271" s="60">
        <v>0</v>
      </c>
      <c r="J271" s="60">
        <v>0</v>
      </c>
      <c r="K271" s="60">
        <v>0</v>
      </c>
      <c r="L271" s="60">
        <v>1</v>
      </c>
      <c r="M271" s="69">
        <v>0.17249522599200001</v>
      </c>
      <c r="N271" s="69">
        <v>4.8310427178E-2</v>
      </c>
      <c r="O271" t="s">
        <v>31</v>
      </c>
    </row>
    <row r="272" spans="1:15" x14ac:dyDescent="0.35">
      <c r="A272" t="s">
        <v>44</v>
      </c>
      <c r="B272" t="s">
        <v>29</v>
      </c>
      <c r="C272" t="s">
        <v>26</v>
      </c>
      <c r="D272" t="s">
        <v>27</v>
      </c>
      <c r="E272" s="5" t="s">
        <v>362</v>
      </c>
      <c r="F272" s="36">
        <v>60000</v>
      </c>
      <c r="G272" s="60">
        <v>1</v>
      </c>
      <c r="H272" s="60">
        <v>0</v>
      </c>
      <c r="I272" s="60">
        <v>0</v>
      </c>
      <c r="J272" s="60">
        <v>0</v>
      </c>
      <c r="K272" s="60">
        <v>0</v>
      </c>
      <c r="L272" s="60">
        <v>0</v>
      </c>
      <c r="M272" s="69">
        <v>0.21284929482699999</v>
      </c>
      <c r="O272" t="s">
        <v>0</v>
      </c>
    </row>
    <row r="273" spans="1:15" x14ac:dyDescent="0.35">
      <c r="A273" t="s">
        <v>24</v>
      </c>
      <c r="B273" t="s">
        <v>29</v>
      </c>
      <c r="C273" t="s">
        <v>26</v>
      </c>
      <c r="D273" t="s">
        <v>27</v>
      </c>
      <c r="E273" s="5" t="s">
        <v>362</v>
      </c>
      <c r="F273" s="36">
        <v>60000</v>
      </c>
      <c r="G273" s="60">
        <v>1</v>
      </c>
      <c r="H273" s="60">
        <v>0</v>
      </c>
      <c r="I273" s="60">
        <v>0</v>
      </c>
      <c r="J273" s="60">
        <v>0</v>
      </c>
      <c r="K273" s="60">
        <v>0</v>
      </c>
      <c r="L273" s="60">
        <v>0</v>
      </c>
      <c r="M273" s="69">
        <v>0.33179782684499998</v>
      </c>
      <c r="O273" t="s">
        <v>31</v>
      </c>
    </row>
    <row r="274" spans="1:15" x14ac:dyDescent="0.35">
      <c r="A274" t="s">
        <v>24</v>
      </c>
      <c r="B274" t="s">
        <v>29</v>
      </c>
      <c r="C274" t="s">
        <v>26</v>
      </c>
      <c r="D274" t="s">
        <v>27</v>
      </c>
      <c r="E274" s="5" t="s">
        <v>362</v>
      </c>
      <c r="F274" s="36">
        <v>60000</v>
      </c>
      <c r="G274" s="60">
        <v>1</v>
      </c>
      <c r="H274" s="60">
        <v>0</v>
      </c>
      <c r="I274" s="60">
        <v>0</v>
      </c>
      <c r="J274" s="60">
        <v>0</v>
      </c>
      <c r="K274" s="60">
        <v>0</v>
      </c>
      <c r="L274" s="60">
        <v>0</v>
      </c>
      <c r="M274" s="69">
        <v>0.212808132244</v>
      </c>
      <c r="O274" t="s">
        <v>0</v>
      </c>
    </row>
    <row r="275" spans="1:15" x14ac:dyDescent="0.35">
      <c r="A275" t="s">
        <v>45</v>
      </c>
      <c r="B275" t="s">
        <v>25</v>
      </c>
      <c r="C275" t="s">
        <v>26</v>
      </c>
      <c r="D275" t="s">
        <v>27</v>
      </c>
      <c r="E275" s="5" t="s">
        <v>364</v>
      </c>
      <c r="F275" s="36">
        <v>60000</v>
      </c>
      <c r="G275" s="60">
        <v>0</v>
      </c>
      <c r="H275" s="60">
        <v>0</v>
      </c>
      <c r="I275" s="60">
        <v>1</v>
      </c>
      <c r="J275" s="60">
        <v>0</v>
      </c>
      <c r="K275" s="60">
        <v>0</v>
      </c>
      <c r="L275" s="60">
        <v>0</v>
      </c>
      <c r="M275" s="69">
        <v>0.29506248792599998</v>
      </c>
      <c r="O275" t="s">
        <v>0</v>
      </c>
    </row>
    <row r="276" spans="1:15" x14ac:dyDescent="0.35">
      <c r="A276" t="s">
        <v>45</v>
      </c>
      <c r="B276" t="s">
        <v>29</v>
      </c>
      <c r="C276" t="s">
        <v>26</v>
      </c>
      <c r="D276" t="s">
        <v>27</v>
      </c>
      <c r="E276" s="5" t="s">
        <v>362</v>
      </c>
      <c r="F276" s="36">
        <v>65000</v>
      </c>
      <c r="G276" s="60">
        <v>1</v>
      </c>
      <c r="H276" s="60">
        <v>0</v>
      </c>
      <c r="I276" s="60">
        <v>0</v>
      </c>
      <c r="J276" s="60">
        <v>0</v>
      </c>
      <c r="K276" s="60">
        <v>0</v>
      </c>
      <c r="L276" s="60">
        <v>0</v>
      </c>
      <c r="M276" s="69">
        <v>0.28667519404000003</v>
      </c>
      <c r="O276" t="s">
        <v>0</v>
      </c>
    </row>
    <row r="277" spans="1:15" x14ac:dyDescent="0.35">
      <c r="A277" t="s">
        <v>45</v>
      </c>
      <c r="B277" t="s">
        <v>29</v>
      </c>
      <c r="C277" t="s">
        <v>26</v>
      </c>
      <c r="D277" t="s">
        <v>27</v>
      </c>
      <c r="E277" s="5" t="s">
        <v>362</v>
      </c>
      <c r="F277" s="36">
        <v>65000</v>
      </c>
      <c r="G277" s="60">
        <v>1</v>
      </c>
      <c r="H277" s="60">
        <v>0</v>
      </c>
      <c r="I277" s="60">
        <v>0</v>
      </c>
      <c r="J277" s="60">
        <v>0</v>
      </c>
      <c r="K277" s="60">
        <v>0</v>
      </c>
      <c r="L277" s="60">
        <v>0</v>
      </c>
      <c r="M277" s="69">
        <v>0.284300119362</v>
      </c>
      <c r="O277" t="s">
        <v>0</v>
      </c>
    </row>
    <row r="278" spans="1:15" x14ac:dyDescent="0.35">
      <c r="A278" t="s">
        <v>45</v>
      </c>
      <c r="B278" t="s">
        <v>29</v>
      </c>
      <c r="C278" t="s">
        <v>26</v>
      </c>
      <c r="D278" t="s">
        <v>27</v>
      </c>
      <c r="E278" s="5" t="s">
        <v>362</v>
      </c>
      <c r="F278" s="36">
        <v>65000</v>
      </c>
      <c r="G278" s="60">
        <v>1</v>
      </c>
      <c r="H278" s="60">
        <v>0</v>
      </c>
      <c r="I278" s="60">
        <v>0</v>
      </c>
      <c r="J278" s="60">
        <v>0</v>
      </c>
      <c r="K278" s="60">
        <v>0</v>
      </c>
      <c r="L278" s="60">
        <v>0</v>
      </c>
      <c r="M278" s="69">
        <v>0.361510183506</v>
      </c>
      <c r="O278" t="s">
        <v>31</v>
      </c>
    </row>
    <row r="279" spans="1:15" x14ac:dyDescent="0.35">
      <c r="A279" t="s">
        <v>45</v>
      </c>
      <c r="B279" t="s">
        <v>29</v>
      </c>
      <c r="C279" t="s">
        <v>26</v>
      </c>
      <c r="D279" t="s">
        <v>27</v>
      </c>
      <c r="E279" s="5" t="s">
        <v>362</v>
      </c>
      <c r="F279" s="36">
        <v>65000</v>
      </c>
      <c r="G279" s="60">
        <v>1</v>
      </c>
      <c r="H279" s="60">
        <v>0</v>
      </c>
      <c r="I279" s="60">
        <v>0</v>
      </c>
      <c r="J279" s="60">
        <v>0</v>
      </c>
      <c r="K279" s="60">
        <v>0</v>
      </c>
      <c r="L279" s="60">
        <v>0</v>
      </c>
      <c r="M279" s="69">
        <v>0.276745925763</v>
      </c>
      <c r="O279" t="s">
        <v>0</v>
      </c>
    </row>
    <row r="280" spans="1:15" x14ac:dyDescent="0.35">
      <c r="A280" t="s">
        <v>28</v>
      </c>
      <c r="B280" t="s">
        <v>29</v>
      </c>
      <c r="C280" t="s">
        <v>26</v>
      </c>
      <c r="D280" t="s">
        <v>27</v>
      </c>
      <c r="E280" s="5" t="s">
        <v>362</v>
      </c>
      <c r="F280" s="36">
        <v>65000</v>
      </c>
      <c r="G280" s="60">
        <v>1</v>
      </c>
      <c r="H280" s="60">
        <v>0</v>
      </c>
      <c r="I280" s="60">
        <v>0</v>
      </c>
      <c r="J280" s="60">
        <v>0</v>
      </c>
      <c r="K280" s="60">
        <v>0</v>
      </c>
      <c r="L280" s="60">
        <v>0</v>
      </c>
      <c r="M280" s="69">
        <v>0.29790650609800001</v>
      </c>
      <c r="O280" t="s">
        <v>0</v>
      </c>
    </row>
    <row r="281" spans="1:15" x14ac:dyDescent="0.35">
      <c r="A281" t="s">
        <v>46</v>
      </c>
      <c r="B281" t="s">
        <v>29</v>
      </c>
      <c r="C281" t="s">
        <v>26</v>
      </c>
      <c r="D281" t="s">
        <v>27</v>
      </c>
      <c r="E281" s="5" t="s">
        <v>362</v>
      </c>
      <c r="F281" s="36">
        <v>65000</v>
      </c>
      <c r="G281" s="60">
        <v>1</v>
      </c>
      <c r="H281" s="60">
        <v>0</v>
      </c>
      <c r="I281" s="60">
        <v>0</v>
      </c>
      <c r="J281" s="60">
        <v>0</v>
      </c>
      <c r="K281" s="60">
        <v>0</v>
      </c>
      <c r="L281" s="60">
        <v>0</v>
      </c>
      <c r="M281" s="69">
        <v>0.24925042676799999</v>
      </c>
      <c r="O281" t="s">
        <v>0</v>
      </c>
    </row>
    <row r="282" spans="1:15" x14ac:dyDescent="0.35">
      <c r="A282" t="s">
        <v>46</v>
      </c>
      <c r="B282" t="s">
        <v>29</v>
      </c>
      <c r="C282" t="s">
        <v>26</v>
      </c>
      <c r="D282" t="s">
        <v>27</v>
      </c>
      <c r="E282" s="5" t="s">
        <v>362</v>
      </c>
      <c r="F282" s="36">
        <v>65000</v>
      </c>
      <c r="G282" s="60">
        <v>1</v>
      </c>
      <c r="H282" s="60">
        <v>0</v>
      </c>
      <c r="I282" s="60">
        <v>0</v>
      </c>
      <c r="J282" s="60">
        <v>0</v>
      </c>
      <c r="K282" s="60">
        <v>0</v>
      </c>
      <c r="L282" s="60">
        <v>0</v>
      </c>
      <c r="M282" s="69">
        <v>0.28191588107600002</v>
      </c>
      <c r="O282" t="s">
        <v>0</v>
      </c>
    </row>
    <row r="283" spans="1:15" x14ac:dyDescent="0.35">
      <c r="A283" t="s">
        <v>46</v>
      </c>
      <c r="B283" t="s">
        <v>29</v>
      </c>
      <c r="C283" t="s">
        <v>26</v>
      </c>
      <c r="D283" t="s">
        <v>27</v>
      </c>
      <c r="E283" s="5" t="s">
        <v>362</v>
      </c>
      <c r="F283" s="36">
        <v>65000</v>
      </c>
      <c r="G283" s="60">
        <v>1</v>
      </c>
      <c r="H283" s="60">
        <v>0</v>
      </c>
      <c r="I283" s="60">
        <v>0</v>
      </c>
      <c r="J283" s="60">
        <v>0</v>
      </c>
      <c r="K283" s="60">
        <v>0</v>
      </c>
      <c r="L283" s="60">
        <v>0</v>
      </c>
      <c r="M283" s="69">
        <v>0.24317802837499999</v>
      </c>
      <c r="O283" t="s">
        <v>0</v>
      </c>
    </row>
    <row r="284" spans="1:15" x14ac:dyDescent="0.35">
      <c r="A284" t="s">
        <v>46</v>
      </c>
      <c r="B284" t="s">
        <v>29</v>
      </c>
      <c r="C284" t="s">
        <v>26</v>
      </c>
      <c r="D284" t="s">
        <v>27</v>
      </c>
      <c r="E284" s="5" t="s">
        <v>362</v>
      </c>
      <c r="F284" s="36">
        <v>65000</v>
      </c>
      <c r="G284" s="60">
        <v>1</v>
      </c>
      <c r="H284" s="60">
        <v>0</v>
      </c>
      <c r="I284" s="60">
        <v>0</v>
      </c>
      <c r="J284" s="60">
        <v>0</v>
      </c>
      <c r="K284" s="60">
        <v>0</v>
      </c>
      <c r="L284" s="60">
        <v>0</v>
      </c>
      <c r="M284" s="69">
        <v>0.24942144658900001</v>
      </c>
      <c r="O284" t="s">
        <v>0</v>
      </c>
    </row>
    <row r="285" spans="1:15" x14ac:dyDescent="0.35">
      <c r="A285" t="s">
        <v>45</v>
      </c>
      <c r="B285" t="s">
        <v>29</v>
      </c>
      <c r="C285" t="s">
        <v>26</v>
      </c>
      <c r="D285" t="s">
        <v>27</v>
      </c>
      <c r="E285" s="5" t="s">
        <v>363</v>
      </c>
      <c r="F285" s="36">
        <v>65000</v>
      </c>
      <c r="G285" s="60">
        <v>0</v>
      </c>
      <c r="H285" s="60">
        <v>1</v>
      </c>
      <c r="I285" s="60">
        <v>0</v>
      </c>
      <c r="J285" s="60">
        <v>0</v>
      </c>
      <c r="K285" s="60">
        <v>0</v>
      </c>
      <c r="L285" s="60">
        <v>0</v>
      </c>
      <c r="M285" s="69">
        <v>0.26537734936099999</v>
      </c>
      <c r="O285" t="s">
        <v>0</v>
      </c>
    </row>
    <row r="286" spans="1:15" x14ac:dyDescent="0.35">
      <c r="A286" t="s">
        <v>46</v>
      </c>
      <c r="B286" t="s">
        <v>29</v>
      </c>
      <c r="C286" t="s">
        <v>26</v>
      </c>
      <c r="D286" t="s">
        <v>27</v>
      </c>
      <c r="E286" s="5" t="s">
        <v>364</v>
      </c>
      <c r="F286" s="36">
        <v>65000</v>
      </c>
      <c r="G286" s="60">
        <v>0</v>
      </c>
      <c r="H286" s="60">
        <v>0</v>
      </c>
      <c r="I286" s="60">
        <v>1</v>
      </c>
      <c r="J286" s="60">
        <v>0</v>
      </c>
      <c r="K286" s="60">
        <v>0</v>
      </c>
      <c r="L286" s="60">
        <v>0</v>
      </c>
      <c r="M286" s="69">
        <v>0.222046185709</v>
      </c>
      <c r="O286" t="s">
        <v>0</v>
      </c>
    </row>
    <row r="287" spans="1:15" x14ac:dyDescent="0.35">
      <c r="A287" t="s">
        <v>45</v>
      </c>
      <c r="B287" t="s">
        <v>29</v>
      </c>
      <c r="C287" t="s">
        <v>26</v>
      </c>
      <c r="D287" t="s">
        <v>27</v>
      </c>
      <c r="E287" s="5" t="s">
        <v>367</v>
      </c>
      <c r="F287" s="36">
        <v>64999.999999999993</v>
      </c>
      <c r="G287" s="60">
        <v>0</v>
      </c>
      <c r="H287" s="60">
        <v>0</v>
      </c>
      <c r="I287" s="60">
        <v>0</v>
      </c>
      <c r="J287" s="60">
        <v>0</v>
      </c>
      <c r="K287" s="60">
        <v>0</v>
      </c>
      <c r="L287" s="60">
        <v>1</v>
      </c>
      <c r="M287" s="69">
        <v>0.31877038892999998</v>
      </c>
      <c r="O287" t="s">
        <v>31</v>
      </c>
    </row>
    <row r="288" spans="1:15" x14ac:dyDescent="0.35">
      <c r="A288" t="s">
        <v>47</v>
      </c>
      <c r="B288" t="s">
        <v>48</v>
      </c>
      <c r="C288" t="s">
        <v>26</v>
      </c>
      <c r="D288" t="s">
        <v>27</v>
      </c>
      <c r="E288" s="5" t="s">
        <v>363</v>
      </c>
      <c r="F288" s="36">
        <v>65000</v>
      </c>
      <c r="G288" s="60">
        <v>0</v>
      </c>
      <c r="H288" s="60">
        <v>1</v>
      </c>
      <c r="I288" s="60">
        <v>0</v>
      </c>
      <c r="J288" s="60">
        <v>0</v>
      </c>
      <c r="K288" s="60">
        <v>0</v>
      </c>
      <c r="L288" s="60">
        <v>0</v>
      </c>
      <c r="M288" s="69">
        <v>10.074803961547</v>
      </c>
      <c r="O288" t="s">
        <v>0</v>
      </c>
    </row>
    <row r="289" spans="1:15" x14ac:dyDescent="0.35">
      <c r="A289" t="s">
        <v>47</v>
      </c>
      <c r="B289" t="s">
        <v>48</v>
      </c>
      <c r="C289" t="s">
        <v>26</v>
      </c>
      <c r="D289" t="s">
        <v>27</v>
      </c>
      <c r="E289" s="5" t="s">
        <v>363</v>
      </c>
      <c r="F289" s="36">
        <v>65000</v>
      </c>
      <c r="G289" s="60">
        <v>0</v>
      </c>
      <c r="H289" s="60">
        <v>1</v>
      </c>
      <c r="I289" s="60">
        <v>0</v>
      </c>
      <c r="J289" s="60">
        <v>0</v>
      </c>
      <c r="K289" s="60">
        <v>0</v>
      </c>
      <c r="L289" s="60">
        <v>0</v>
      </c>
      <c r="M289" s="69">
        <v>10.074803961547</v>
      </c>
      <c r="O289" t="s">
        <v>0</v>
      </c>
    </row>
    <row r="290" spans="1:15" x14ac:dyDescent="0.35">
      <c r="A290" t="s">
        <v>45</v>
      </c>
      <c r="B290" t="s">
        <v>29</v>
      </c>
      <c r="C290" t="s">
        <v>26</v>
      </c>
      <c r="D290" t="s">
        <v>30</v>
      </c>
      <c r="E290" s="5" t="s">
        <v>363</v>
      </c>
      <c r="F290" s="36">
        <v>65000</v>
      </c>
      <c r="G290" s="60">
        <v>0</v>
      </c>
      <c r="H290" s="59">
        <v>1</v>
      </c>
      <c r="I290" s="59">
        <v>0</v>
      </c>
      <c r="J290" s="59">
        <v>0</v>
      </c>
      <c r="K290" s="59">
        <v>0</v>
      </c>
      <c r="L290" s="59">
        <v>0</v>
      </c>
      <c r="M290" s="69">
        <v>0.17249522599200001</v>
      </c>
      <c r="O290" t="s">
        <v>0</v>
      </c>
    </row>
    <row r="291" spans="1:15" x14ac:dyDescent="0.35">
      <c r="A291" t="s">
        <v>32</v>
      </c>
      <c r="B291" t="s">
        <v>29</v>
      </c>
      <c r="C291" t="s">
        <v>26</v>
      </c>
      <c r="D291" t="s">
        <v>30</v>
      </c>
      <c r="E291" s="5" t="s">
        <v>362</v>
      </c>
      <c r="F291" s="36">
        <v>65000</v>
      </c>
      <c r="G291" s="60">
        <v>1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69">
        <v>0.17249522599200001</v>
      </c>
      <c r="O291" t="s">
        <v>0</v>
      </c>
    </row>
    <row r="292" spans="1:15" x14ac:dyDescent="0.35">
      <c r="A292" t="s">
        <v>32</v>
      </c>
      <c r="B292" t="s">
        <v>29</v>
      </c>
      <c r="C292" t="s">
        <v>26</v>
      </c>
      <c r="D292" t="s">
        <v>30</v>
      </c>
      <c r="E292" s="5" t="s">
        <v>362</v>
      </c>
      <c r="F292" s="36">
        <v>65000</v>
      </c>
      <c r="G292" s="60">
        <v>1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69">
        <v>0.17249522599200001</v>
      </c>
      <c r="O292" t="s">
        <v>0</v>
      </c>
    </row>
    <row r="293" spans="1:15" x14ac:dyDescent="0.35">
      <c r="A293" t="s">
        <v>45</v>
      </c>
      <c r="B293" t="s">
        <v>29</v>
      </c>
      <c r="C293" t="s">
        <v>26</v>
      </c>
      <c r="D293" t="s">
        <v>30</v>
      </c>
      <c r="E293" s="5" t="s">
        <v>362</v>
      </c>
      <c r="F293" s="36">
        <v>65000</v>
      </c>
      <c r="G293" s="60">
        <v>1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69">
        <v>0.17249522599200001</v>
      </c>
      <c r="O293" t="s">
        <v>0</v>
      </c>
    </row>
    <row r="294" spans="1:15" x14ac:dyDescent="0.35">
      <c r="A294" t="s">
        <v>45</v>
      </c>
      <c r="B294" t="s">
        <v>29</v>
      </c>
      <c r="C294" t="s">
        <v>26</v>
      </c>
      <c r="D294" t="s">
        <v>30</v>
      </c>
      <c r="E294" s="5" t="s">
        <v>362</v>
      </c>
      <c r="F294" s="36">
        <v>65000</v>
      </c>
      <c r="G294" s="60">
        <v>1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69">
        <v>0.17249522599200001</v>
      </c>
      <c r="O294" t="s">
        <v>0</v>
      </c>
    </row>
    <row r="295" spans="1:15" x14ac:dyDescent="0.35">
      <c r="A295" t="s">
        <v>32</v>
      </c>
      <c r="B295" t="s">
        <v>29</v>
      </c>
      <c r="C295" t="s">
        <v>26</v>
      </c>
      <c r="D295" t="s">
        <v>30</v>
      </c>
      <c r="E295" s="5" t="s">
        <v>362</v>
      </c>
      <c r="F295" s="36">
        <v>65000</v>
      </c>
      <c r="G295" s="60">
        <v>1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69">
        <v>0.17249522599200001</v>
      </c>
      <c r="O295" t="s">
        <v>0</v>
      </c>
    </row>
    <row r="296" spans="1:15" x14ac:dyDescent="0.35">
      <c r="A296" t="s">
        <v>28</v>
      </c>
      <c r="B296" t="s">
        <v>29</v>
      </c>
      <c r="C296" t="s">
        <v>26</v>
      </c>
      <c r="D296" t="s">
        <v>30</v>
      </c>
      <c r="E296" s="5" t="s">
        <v>362</v>
      </c>
      <c r="F296" s="36">
        <v>65000</v>
      </c>
      <c r="G296" s="60">
        <v>1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69">
        <v>0.17249522599200001</v>
      </c>
      <c r="O296" t="s">
        <v>0</v>
      </c>
    </row>
    <row r="297" spans="1:15" x14ac:dyDescent="0.35">
      <c r="A297" t="s">
        <v>28</v>
      </c>
      <c r="B297" t="s">
        <v>29</v>
      </c>
      <c r="C297" t="s">
        <v>26</v>
      </c>
      <c r="D297" t="s">
        <v>30</v>
      </c>
      <c r="E297" s="5" t="s">
        <v>362</v>
      </c>
      <c r="F297" s="36">
        <v>65000</v>
      </c>
      <c r="G297" s="60">
        <v>1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69">
        <v>0.17249522599200001</v>
      </c>
      <c r="O297" t="s">
        <v>0</v>
      </c>
    </row>
    <row r="298" spans="1:15" x14ac:dyDescent="0.35">
      <c r="A298" t="s">
        <v>32</v>
      </c>
      <c r="B298" t="s">
        <v>29</v>
      </c>
      <c r="C298" t="s">
        <v>26</v>
      </c>
      <c r="D298" t="s">
        <v>30</v>
      </c>
      <c r="E298" s="5" t="s">
        <v>362</v>
      </c>
      <c r="F298" s="36">
        <v>65000</v>
      </c>
      <c r="G298" s="60">
        <v>1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69">
        <v>0.17249522599200001</v>
      </c>
      <c r="O298" t="s">
        <v>0</v>
      </c>
    </row>
    <row r="299" spans="1:15" x14ac:dyDescent="0.35">
      <c r="A299" t="s">
        <v>46</v>
      </c>
      <c r="B299" t="s">
        <v>29</v>
      </c>
      <c r="C299" t="s">
        <v>26</v>
      </c>
      <c r="D299" t="s">
        <v>27</v>
      </c>
      <c r="E299" s="5" t="s">
        <v>364</v>
      </c>
      <c r="F299" s="36">
        <v>70000</v>
      </c>
      <c r="G299" s="60">
        <v>0</v>
      </c>
      <c r="H299" s="60">
        <v>0</v>
      </c>
      <c r="I299" s="60">
        <v>1</v>
      </c>
      <c r="J299" s="60">
        <v>0</v>
      </c>
      <c r="K299" s="60">
        <v>0</v>
      </c>
      <c r="L299" s="60">
        <v>0</v>
      </c>
      <c r="M299" s="69">
        <v>0.27213064405699999</v>
      </c>
      <c r="O299" t="s">
        <v>0</v>
      </c>
    </row>
    <row r="300" spans="1:15" x14ac:dyDescent="0.35">
      <c r="A300" t="s">
        <v>46</v>
      </c>
      <c r="B300" t="s">
        <v>29</v>
      </c>
      <c r="C300" t="s">
        <v>26</v>
      </c>
      <c r="D300" t="s">
        <v>27</v>
      </c>
      <c r="E300" s="5" t="s">
        <v>364</v>
      </c>
      <c r="F300" s="36">
        <v>70000</v>
      </c>
      <c r="G300" s="60">
        <v>0</v>
      </c>
      <c r="H300" s="60">
        <v>0</v>
      </c>
      <c r="I300" s="60">
        <v>1</v>
      </c>
      <c r="J300" s="60">
        <v>0</v>
      </c>
      <c r="K300" s="60">
        <v>0</v>
      </c>
      <c r="L300" s="60">
        <v>0</v>
      </c>
      <c r="M300" s="69">
        <v>0.270811725457</v>
      </c>
      <c r="O300" t="s">
        <v>0</v>
      </c>
    </row>
    <row r="301" spans="1:15" x14ac:dyDescent="0.35">
      <c r="A301" t="s">
        <v>28</v>
      </c>
      <c r="B301" t="s">
        <v>50</v>
      </c>
      <c r="C301" t="s">
        <v>37</v>
      </c>
      <c r="D301" t="s">
        <v>27</v>
      </c>
      <c r="E301" s="5" t="s">
        <v>366</v>
      </c>
      <c r="F301" s="36">
        <v>70000</v>
      </c>
      <c r="G301" s="60">
        <v>0</v>
      </c>
      <c r="H301" s="59">
        <v>0</v>
      </c>
      <c r="I301" s="59">
        <v>0</v>
      </c>
      <c r="J301" s="59">
        <v>0</v>
      </c>
      <c r="K301" s="59">
        <v>1</v>
      </c>
      <c r="L301" s="59">
        <v>0</v>
      </c>
      <c r="M301" s="69">
        <v>3</v>
      </c>
      <c r="O301" t="s">
        <v>0</v>
      </c>
    </row>
    <row r="302" spans="1:15" x14ac:dyDescent="0.35">
      <c r="A302" t="s">
        <v>28</v>
      </c>
      <c r="B302" t="s">
        <v>29</v>
      </c>
      <c r="C302" t="s">
        <v>26</v>
      </c>
      <c r="D302" t="s">
        <v>27</v>
      </c>
      <c r="E302" s="5" t="s">
        <v>362</v>
      </c>
      <c r="F302" s="36">
        <v>75000</v>
      </c>
      <c r="G302" s="60">
        <v>1</v>
      </c>
      <c r="H302" s="60">
        <v>0</v>
      </c>
      <c r="I302" s="60">
        <v>0</v>
      </c>
      <c r="J302" s="60">
        <v>0</v>
      </c>
      <c r="K302" s="60">
        <v>0</v>
      </c>
      <c r="L302" s="60">
        <v>0</v>
      </c>
      <c r="M302" s="69">
        <v>0.19862083123800001</v>
      </c>
      <c r="O302" t="s">
        <v>0</v>
      </c>
    </row>
    <row r="303" spans="1:15" x14ac:dyDescent="0.35">
      <c r="A303" t="s">
        <v>28</v>
      </c>
      <c r="B303" t="s">
        <v>29</v>
      </c>
      <c r="C303" t="s">
        <v>26</v>
      </c>
      <c r="D303" t="s">
        <v>27</v>
      </c>
      <c r="E303" s="5" t="s">
        <v>364</v>
      </c>
      <c r="F303" s="36">
        <v>75000</v>
      </c>
      <c r="G303" s="60">
        <v>0</v>
      </c>
      <c r="H303" s="60">
        <v>0</v>
      </c>
      <c r="I303" s="60">
        <v>1</v>
      </c>
      <c r="J303" s="60">
        <v>0</v>
      </c>
      <c r="K303" s="60">
        <v>0</v>
      </c>
      <c r="L303" s="60">
        <v>0</v>
      </c>
      <c r="M303" s="69">
        <v>0.28217590270100001</v>
      </c>
      <c r="O303" t="s">
        <v>0</v>
      </c>
    </row>
    <row r="304" spans="1:15" x14ac:dyDescent="0.35">
      <c r="A304" t="s">
        <v>51</v>
      </c>
      <c r="B304" t="s">
        <v>29</v>
      </c>
      <c r="C304" t="s">
        <v>26</v>
      </c>
      <c r="D304" t="s">
        <v>27</v>
      </c>
      <c r="E304" s="5" t="s">
        <v>363</v>
      </c>
      <c r="F304" s="36">
        <v>75000</v>
      </c>
      <c r="G304" s="60">
        <v>0</v>
      </c>
      <c r="H304" s="59">
        <v>1</v>
      </c>
      <c r="I304" s="59">
        <v>0</v>
      </c>
      <c r="J304" s="59">
        <v>0</v>
      </c>
      <c r="K304" s="59">
        <v>0</v>
      </c>
      <c r="L304" s="59">
        <v>0</v>
      </c>
      <c r="M304" s="69">
        <v>0.17249522599200001</v>
      </c>
      <c r="O304" t="s">
        <v>31</v>
      </c>
    </row>
    <row r="305" spans="1:15" x14ac:dyDescent="0.35">
      <c r="A305" t="s">
        <v>45</v>
      </c>
      <c r="B305" t="s">
        <v>29</v>
      </c>
      <c r="C305" t="s">
        <v>26</v>
      </c>
      <c r="D305" t="s">
        <v>27</v>
      </c>
      <c r="E305" s="5" t="s">
        <v>362</v>
      </c>
      <c r="F305" s="36">
        <v>75000</v>
      </c>
      <c r="G305" s="60">
        <v>1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69">
        <v>0.17249522599200001</v>
      </c>
      <c r="O305" t="s">
        <v>0</v>
      </c>
    </row>
    <row r="306" spans="1:15" x14ac:dyDescent="0.35">
      <c r="A306" t="s">
        <v>32</v>
      </c>
      <c r="B306" t="s">
        <v>29</v>
      </c>
      <c r="C306" t="s">
        <v>26</v>
      </c>
      <c r="D306" t="s">
        <v>27</v>
      </c>
      <c r="E306" s="5" t="s">
        <v>362</v>
      </c>
      <c r="F306" s="36">
        <v>75000</v>
      </c>
      <c r="G306" s="60">
        <v>1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69">
        <v>0.17249522599200001</v>
      </c>
      <c r="O306" t="s">
        <v>0</v>
      </c>
    </row>
    <row r="307" spans="1:15" x14ac:dyDescent="0.35">
      <c r="A307" t="s">
        <v>28</v>
      </c>
      <c r="B307" t="s">
        <v>29</v>
      </c>
      <c r="C307" t="s">
        <v>26</v>
      </c>
      <c r="D307" t="s">
        <v>30</v>
      </c>
      <c r="E307" s="5" t="s">
        <v>366</v>
      </c>
      <c r="F307" s="36">
        <v>79604.34782608696</v>
      </c>
      <c r="G307" s="60">
        <v>0</v>
      </c>
      <c r="H307" s="60">
        <v>0</v>
      </c>
      <c r="I307" s="60">
        <v>0</v>
      </c>
      <c r="J307" s="60">
        <v>0</v>
      </c>
      <c r="K307" s="60">
        <v>1</v>
      </c>
      <c r="L307" s="60">
        <v>0</v>
      </c>
      <c r="M307" s="69">
        <v>3.3411464033999999E-2</v>
      </c>
      <c r="N307" s="69">
        <v>3.3411464033999999E-2</v>
      </c>
      <c r="O307" t="s">
        <v>0</v>
      </c>
    </row>
    <row r="308" spans="1:15" x14ac:dyDescent="0.35">
      <c r="A308" t="s">
        <v>28</v>
      </c>
      <c r="B308" t="s">
        <v>29</v>
      </c>
      <c r="C308" t="s">
        <v>26</v>
      </c>
      <c r="D308" t="s">
        <v>30</v>
      </c>
      <c r="E308" s="5" t="s">
        <v>366</v>
      </c>
      <c r="F308" s="36">
        <v>79604.34782608696</v>
      </c>
      <c r="G308" s="60">
        <v>0</v>
      </c>
      <c r="H308" s="60">
        <v>0</v>
      </c>
      <c r="I308" s="60">
        <v>0</v>
      </c>
      <c r="J308" s="60">
        <v>0</v>
      </c>
      <c r="K308" s="60">
        <v>1</v>
      </c>
      <c r="L308" s="60">
        <v>0</v>
      </c>
      <c r="M308" s="69">
        <v>4.8310427178E-2</v>
      </c>
      <c r="N308" s="69">
        <v>4.8310427178E-2</v>
      </c>
      <c r="O308" t="s">
        <v>0</v>
      </c>
    </row>
    <row r="309" spans="1:15" x14ac:dyDescent="0.35">
      <c r="A309" t="s">
        <v>52</v>
      </c>
      <c r="B309" t="s">
        <v>39</v>
      </c>
      <c r="C309" t="s">
        <v>37</v>
      </c>
      <c r="D309" t="s">
        <v>27</v>
      </c>
      <c r="E309" s="5" t="s">
        <v>362</v>
      </c>
      <c r="F309" s="36">
        <v>85000</v>
      </c>
      <c r="G309" s="60">
        <v>1</v>
      </c>
      <c r="H309" s="60">
        <v>0</v>
      </c>
      <c r="I309" s="60">
        <v>0</v>
      </c>
      <c r="J309" s="60">
        <v>0</v>
      </c>
      <c r="K309" s="60">
        <v>0</v>
      </c>
      <c r="L309" s="60">
        <v>0</v>
      </c>
      <c r="M309" s="69">
        <v>0.26085210219499999</v>
      </c>
      <c r="O309" t="s">
        <v>0</v>
      </c>
    </row>
    <row r="310" spans="1:15" x14ac:dyDescent="0.35">
      <c r="A310" t="s">
        <v>52</v>
      </c>
      <c r="B310" t="s">
        <v>39</v>
      </c>
      <c r="C310" t="s">
        <v>37</v>
      </c>
      <c r="D310" t="s">
        <v>27</v>
      </c>
      <c r="E310" s="5" t="s">
        <v>362</v>
      </c>
      <c r="F310" s="36">
        <v>85000</v>
      </c>
      <c r="G310" s="60">
        <v>1</v>
      </c>
      <c r="H310" s="60">
        <v>0</v>
      </c>
      <c r="I310" s="60">
        <v>0</v>
      </c>
      <c r="J310" s="60">
        <v>0</v>
      </c>
      <c r="K310" s="60">
        <v>0</v>
      </c>
      <c r="L310" s="60">
        <v>0</v>
      </c>
      <c r="M310" s="69">
        <v>0.27187556699600002</v>
      </c>
      <c r="O310" t="s">
        <v>31</v>
      </c>
    </row>
    <row r="311" spans="1:15" x14ac:dyDescent="0.35">
      <c r="A311" t="s">
        <v>52</v>
      </c>
      <c r="B311" t="s">
        <v>39</v>
      </c>
      <c r="C311" t="s">
        <v>37</v>
      </c>
      <c r="D311" t="s">
        <v>27</v>
      </c>
      <c r="E311" s="5" t="s">
        <v>362</v>
      </c>
      <c r="F311" s="36">
        <v>85000</v>
      </c>
      <c r="G311" s="60">
        <v>1</v>
      </c>
      <c r="H311" s="60">
        <v>0</v>
      </c>
      <c r="I311" s="60">
        <v>0</v>
      </c>
      <c r="J311" s="60">
        <v>0</v>
      </c>
      <c r="K311" s="60">
        <v>0</v>
      </c>
      <c r="L311" s="60">
        <v>0</v>
      </c>
      <c r="M311" s="69">
        <v>0.29772742855599998</v>
      </c>
      <c r="O311" t="s">
        <v>31</v>
      </c>
    </row>
    <row r="312" spans="1:15" x14ac:dyDescent="0.35">
      <c r="A312" t="s">
        <v>52</v>
      </c>
      <c r="B312" t="s">
        <v>39</v>
      </c>
      <c r="C312" t="s">
        <v>37</v>
      </c>
      <c r="D312" t="s">
        <v>27</v>
      </c>
      <c r="E312" s="5" t="s">
        <v>362</v>
      </c>
      <c r="F312" s="36">
        <v>85000</v>
      </c>
      <c r="G312" s="60">
        <v>1</v>
      </c>
      <c r="H312" s="60">
        <v>0</v>
      </c>
      <c r="I312" s="60">
        <v>0</v>
      </c>
      <c r="J312" s="60">
        <v>0</v>
      </c>
      <c r="K312" s="60">
        <v>0</v>
      </c>
      <c r="L312" s="60">
        <v>0</v>
      </c>
      <c r="M312" s="69">
        <v>0.31183210078899998</v>
      </c>
      <c r="O312" t="s">
        <v>31</v>
      </c>
    </row>
    <row r="313" spans="1:15" x14ac:dyDescent="0.35">
      <c r="A313" t="s">
        <v>52</v>
      </c>
      <c r="B313" t="s">
        <v>39</v>
      </c>
      <c r="C313" t="s">
        <v>37</v>
      </c>
      <c r="D313" t="s">
        <v>27</v>
      </c>
      <c r="E313" s="5" t="s">
        <v>362</v>
      </c>
      <c r="F313" s="36">
        <v>85000</v>
      </c>
      <c r="G313" s="60">
        <v>1</v>
      </c>
      <c r="H313" s="60">
        <v>0</v>
      </c>
      <c r="I313" s="60">
        <v>0</v>
      </c>
      <c r="J313" s="60">
        <v>0</v>
      </c>
      <c r="K313" s="60">
        <v>0</v>
      </c>
      <c r="L313" s="60">
        <v>0</v>
      </c>
      <c r="M313" s="69">
        <v>0.292269556672</v>
      </c>
      <c r="O313" t="s">
        <v>0</v>
      </c>
    </row>
    <row r="314" spans="1:15" x14ac:dyDescent="0.35">
      <c r="A314" t="s">
        <v>52</v>
      </c>
      <c r="B314" t="s">
        <v>39</v>
      </c>
      <c r="C314" t="s">
        <v>37</v>
      </c>
      <c r="D314" t="s">
        <v>27</v>
      </c>
      <c r="E314" s="5" t="s">
        <v>362</v>
      </c>
      <c r="F314" s="36">
        <v>85000</v>
      </c>
      <c r="G314" s="60">
        <v>1</v>
      </c>
      <c r="H314" s="60">
        <v>0</v>
      </c>
      <c r="I314" s="60">
        <v>0</v>
      </c>
      <c r="J314" s="60">
        <v>0</v>
      </c>
      <c r="K314" s="60">
        <v>0</v>
      </c>
      <c r="L314" s="60">
        <v>0</v>
      </c>
      <c r="M314" s="69">
        <v>0.292269556672</v>
      </c>
      <c r="O314" t="s">
        <v>31</v>
      </c>
    </row>
    <row r="315" spans="1:15" x14ac:dyDescent="0.35">
      <c r="A315" t="s">
        <v>52</v>
      </c>
      <c r="B315" t="s">
        <v>39</v>
      </c>
      <c r="C315" t="s">
        <v>37</v>
      </c>
      <c r="D315" t="s">
        <v>27</v>
      </c>
      <c r="E315" s="5" t="s">
        <v>362</v>
      </c>
      <c r="F315" s="36">
        <v>85000</v>
      </c>
      <c r="G315" s="60">
        <v>1</v>
      </c>
      <c r="H315" s="60">
        <v>0</v>
      </c>
      <c r="I315" s="60">
        <v>0</v>
      </c>
      <c r="J315" s="60">
        <v>0</v>
      </c>
      <c r="K315" s="60">
        <v>0</v>
      </c>
      <c r="L315" s="60">
        <v>0</v>
      </c>
      <c r="M315" s="69">
        <v>0.342178738338</v>
      </c>
      <c r="O315" t="s">
        <v>0</v>
      </c>
    </row>
    <row r="316" spans="1:15" x14ac:dyDescent="0.35">
      <c r="A316" t="s">
        <v>52</v>
      </c>
      <c r="B316" t="s">
        <v>39</v>
      </c>
      <c r="C316" t="s">
        <v>37</v>
      </c>
      <c r="D316" t="s">
        <v>27</v>
      </c>
      <c r="E316" s="5" t="s">
        <v>362</v>
      </c>
      <c r="F316" s="36">
        <v>85000</v>
      </c>
      <c r="G316" s="60">
        <v>1</v>
      </c>
      <c r="H316" s="60">
        <v>0</v>
      </c>
      <c r="I316" s="60">
        <v>0</v>
      </c>
      <c r="J316" s="60">
        <v>0</v>
      </c>
      <c r="K316" s="60">
        <v>0</v>
      </c>
      <c r="L316" s="60">
        <v>0</v>
      </c>
      <c r="M316" s="69">
        <v>0.24503457202600001</v>
      </c>
      <c r="O316" t="s">
        <v>31</v>
      </c>
    </row>
    <row r="317" spans="1:15" x14ac:dyDescent="0.35">
      <c r="A317" t="s">
        <v>52</v>
      </c>
      <c r="B317" t="s">
        <v>39</v>
      </c>
      <c r="C317" t="s">
        <v>37</v>
      </c>
      <c r="D317" t="s">
        <v>27</v>
      </c>
      <c r="E317" s="5" t="s">
        <v>362</v>
      </c>
      <c r="F317" s="36">
        <v>85000</v>
      </c>
      <c r="G317" s="60">
        <v>1</v>
      </c>
      <c r="H317" s="60">
        <v>0</v>
      </c>
      <c r="I317" s="60">
        <v>0</v>
      </c>
      <c r="J317" s="60">
        <v>0</v>
      </c>
      <c r="K317" s="60">
        <v>0</v>
      </c>
      <c r="L317" s="60">
        <v>0</v>
      </c>
      <c r="M317" s="69">
        <v>0.28563229527599998</v>
      </c>
      <c r="O317" t="s">
        <v>0</v>
      </c>
    </row>
    <row r="318" spans="1:15" x14ac:dyDescent="0.35">
      <c r="A318" t="s">
        <v>52</v>
      </c>
      <c r="B318" t="s">
        <v>39</v>
      </c>
      <c r="C318" t="s">
        <v>37</v>
      </c>
      <c r="D318" t="s">
        <v>27</v>
      </c>
      <c r="E318" s="5" t="s">
        <v>362</v>
      </c>
      <c r="F318" s="36">
        <v>85000</v>
      </c>
      <c r="G318" s="60">
        <v>1</v>
      </c>
      <c r="H318" s="60">
        <v>0</v>
      </c>
      <c r="I318" s="60">
        <v>0</v>
      </c>
      <c r="J318" s="60">
        <v>0</v>
      </c>
      <c r="K318" s="60">
        <v>0</v>
      </c>
      <c r="L318" s="60">
        <v>0</v>
      </c>
      <c r="M318" s="69">
        <v>0.217614947048</v>
      </c>
      <c r="O318" t="s">
        <v>31</v>
      </c>
    </row>
    <row r="319" spans="1:15" x14ac:dyDescent="0.35">
      <c r="A319" t="s">
        <v>52</v>
      </c>
      <c r="B319" t="s">
        <v>39</v>
      </c>
      <c r="C319" t="s">
        <v>37</v>
      </c>
      <c r="D319" t="s">
        <v>27</v>
      </c>
      <c r="E319" s="5" t="s">
        <v>362</v>
      </c>
      <c r="F319" s="36">
        <v>85000</v>
      </c>
      <c r="G319" s="60">
        <v>1</v>
      </c>
      <c r="H319" s="60">
        <v>0</v>
      </c>
      <c r="I319" s="60">
        <v>0</v>
      </c>
      <c r="J319" s="60">
        <v>0</v>
      </c>
      <c r="K319" s="60">
        <v>0</v>
      </c>
      <c r="L319" s="60">
        <v>0</v>
      </c>
      <c r="M319" s="69">
        <v>0.30347762828199998</v>
      </c>
      <c r="O319" t="s">
        <v>31</v>
      </c>
    </row>
    <row r="320" spans="1:15" x14ac:dyDescent="0.35">
      <c r="A320" t="s">
        <v>52</v>
      </c>
      <c r="B320" t="s">
        <v>39</v>
      </c>
      <c r="C320" t="s">
        <v>37</v>
      </c>
      <c r="D320" t="s">
        <v>27</v>
      </c>
      <c r="E320" s="5" t="s">
        <v>362</v>
      </c>
      <c r="F320" s="36">
        <v>85000</v>
      </c>
      <c r="G320" s="60">
        <v>1</v>
      </c>
      <c r="H320" s="60">
        <v>0</v>
      </c>
      <c r="I320" s="60">
        <v>0</v>
      </c>
      <c r="J320" s="60">
        <v>0</v>
      </c>
      <c r="K320" s="60">
        <v>0</v>
      </c>
      <c r="L320" s="60">
        <v>0</v>
      </c>
      <c r="M320" s="69">
        <v>0.247434469574</v>
      </c>
      <c r="O320" t="s">
        <v>31</v>
      </c>
    </row>
    <row r="321" spans="1:15" x14ac:dyDescent="0.35">
      <c r="A321" t="s">
        <v>28</v>
      </c>
      <c r="B321" t="s">
        <v>39</v>
      </c>
      <c r="C321" t="s">
        <v>37</v>
      </c>
      <c r="D321" t="s">
        <v>27</v>
      </c>
      <c r="E321" s="5" t="s">
        <v>362</v>
      </c>
      <c r="F321" s="36">
        <v>85000</v>
      </c>
      <c r="G321" s="60">
        <v>1</v>
      </c>
      <c r="H321" s="60">
        <v>0</v>
      </c>
      <c r="I321" s="60">
        <v>0</v>
      </c>
      <c r="J321" s="60">
        <v>0</v>
      </c>
      <c r="K321" s="60">
        <v>0</v>
      </c>
      <c r="L321" s="60">
        <v>0</v>
      </c>
      <c r="M321" s="69">
        <v>0.37207850066800002</v>
      </c>
      <c r="O321" t="s">
        <v>0</v>
      </c>
    </row>
    <row r="322" spans="1:15" x14ac:dyDescent="0.35">
      <c r="A322" t="s">
        <v>28</v>
      </c>
      <c r="B322" t="s">
        <v>39</v>
      </c>
      <c r="C322" t="s">
        <v>37</v>
      </c>
      <c r="D322" t="s">
        <v>27</v>
      </c>
      <c r="E322" s="5" t="s">
        <v>362</v>
      </c>
      <c r="F322" s="36">
        <v>85000</v>
      </c>
      <c r="G322" s="60">
        <v>1</v>
      </c>
      <c r="H322" s="60">
        <v>0</v>
      </c>
      <c r="I322" s="60">
        <v>0</v>
      </c>
      <c r="J322" s="60">
        <v>0</v>
      </c>
      <c r="K322" s="60">
        <v>0</v>
      </c>
      <c r="L322" s="60">
        <v>0</v>
      </c>
      <c r="M322" s="69">
        <v>0.34971359588399997</v>
      </c>
      <c r="O322" t="s">
        <v>31</v>
      </c>
    </row>
    <row r="323" spans="1:15" x14ac:dyDescent="0.35">
      <c r="A323" t="s">
        <v>28</v>
      </c>
      <c r="B323" t="s">
        <v>39</v>
      </c>
      <c r="C323" t="s">
        <v>37</v>
      </c>
      <c r="D323" t="s">
        <v>27</v>
      </c>
      <c r="E323" s="5" t="s">
        <v>362</v>
      </c>
      <c r="F323" s="36">
        <v>85000</v>
      </c>
      <c r="G323" s="60">
        <v>1</v>
      </c>
      <c r="H323" s="60">
        <v>0</v>
      </c>
      <c r="I323" s="60">
        <v>0</v>
      </c>
      <c r="J323" s="60">
        <v>0</v>
      </c>
      <c r="K323" s="60">
        <v>0</v>
      </c>
      <c r="L323" s="60">
        <v>0</v>
      </c>
      <c r="M323" s="69">
        <v>0.353413694266</v>
      </c>
      <c r="O323" t="s">
        <v>31</v>
      </c>
    </row>
    <row r="324" spans="1:15" x14ac:dyDescent="0.35">
      <c r="A324" t="s">
        <v>28</v>
      </c>
      <c r="B324" t="s">
        <v>39</v>
      </c>
      <c r="C324" t="s">
        <v>26</v>
      </c>
      <c r="D324" t="s">
        <v>27</v>
      </c>
      <c r="E324" s="5" t="s">
        <v>362</v>
      </c>
      <c r="F324" s="36">
        <v>85000</v>
      </c>
      <c r="G324" s="60">
        <v>1</v>
      </c>
      <c r="H324" s="60">
        <v>0</v>
      </c>
      <c r="I324" s="60">
        <v>0</v>
      </c>
      <c r="J324" s="60">
        <v>0</v>
      </c>
      <c r="K324" s="60">
        <v>0</v>
      </c>
      <c r="L324" s="60">
        <v>0</v>
      </c>
      <c r="M324" s="69">
        <v>0.35759316181900003</v>
      </c>
      <c r="O324" t="s">
        <v>0</v>
      </c>
    </row>
    <row r="325" spans="1:15" x14ac:dyDescent="0.35">
      <c r="A325" t="s">
        <v>52</v>
      </c>
      <c r="B325" t="s">
        <v>39</v>
      </c>
      <c r="C325" t="s">
        <v>37</v>
      </c>
      <c r="D325" t="s">
        <v>27</v>
      </c>
      <c r="E325" s="5" t="s">
        <v>363</v>
      </c>
      <c r="F325" s="36">
        <v>85000</v>
      </c>
      <c r="G325" s="60">
        <v>0</v>
      </c>
      <c r="H325" s="60">
        <v>1</v>
      </c>
      <c r="I325" s="60">
        <v>0</v>
      </c>
      <c r="J325" s="60">
        <v>0</v>
      </c>
      <c r="K325" s="60">
        <v>0</v>
      </c>
      <c r="L325" s="60">
        <v>0</v>
      </c>
      <c r="M325" s="69">
        <v>0.30926545530400001</v>
      </c>
      <c r="O325" t="s">
        <v>0</v>
      </c>
    </row>
    <row r="326" spans="1:15" x14ac:dyDescent="0.35">
      <c r="A326" t="s">
        <v>52</v>
      </c>
      <c r="B326" t="s">
        <v>39</v>
      </c>
      <c r="C326" t="s">
        <v>37</v>
      </c>
      <c r="D326" t="s">
        <v>27</v>
      </c>
      <c r="E326" s="5" t="s">
        <v>363</v>
      </c>
      <c r="F326" s="36">
        <v>85000</v>
      </c>
      <c r="G326" s="60">
        <v>0</v>
      </c>
      <c r="H326" s="60">
        <v>1</v>
      </c>
      <c r="I326" s="60">
        <v>0</v>
      </c>
      <c r="J326" s="60">
        <v>0</v>
      </c>
      <c r="K326" s="60">
        <v>0</v>
      </c>
      <c r="L326" s="60">
        <v>0</v>
      </c>
      <c r="M326" s="69">
        <v>0.28788999483</v>
      </c>
      <c r="O326" t="s">
        <v>0</v>
      </c>
    </row>
    <row r="327" spans="1:15" x14ac:dyDescent="0.35">
      <c r="A327" t="s">
        <v>28</v>
      </c>
      <c r="B327" t="s">
        <v>39</v>
      </c>
      <c r="C327" t="s">
        <v>37</v>
      </c>
      <c r="D327" t="s">
        <v>27</v>
      </c>
      <c r="E327" s="5" t="s">
        <v>363</v>
      </c>
      <c r="F327" s="36">
        <v>85000</v>
      </c>
      <c r="G327" s="60">
        <v>0</v>
      </c>
      <c r="H327" s="60">
        <v>1</v>
      </c>
      <c r="I327" s="60">
        <v>0</v>
      </c>
      <c r="J327" s="60">
        <v>0</v>
      </c>
      <c r="K327" s="60">
        <v>0</v>
      </c>
      <c r="L327" s="60">
        <v>0</v>
      </c>
      <c r="M327" s="69">
        <v>0.37832076028599998</v>
      </c>
      <c r="O327" t="s">
        <v>31</v>
      </c>
    </row>
    <row r="328" spans="1:15" x14ac:dyDescent="0.35">
      <c r="A328" t="s">
        <v>52</v>
      </c>
      <c r="B328" t="s">
        <v>39</v>
      </c>
      <c r="C328" t="s">
        <v>37</v>
      </c>
      <c r="D328" t="s">
        <v>27</v>
      </c>
      <c r="E328" s="5" t="s">
        <v>363</v>
      </c>
      <c r="F328" s="36">
        <v>85000</v>
      </c>
      <c r="G328" s="60">
        <v>0</v>
      </c>
      <c r="H328" s="60">
        <v>1</v>
      </c>
      <c r="I328" s="60">
        <v>0</v>
      </c>
      <c r="J328" s="60">
        <v>0</v>
      </c>
      <c r="K328" s="60">
        <v>0</v>
      </c>
      <c r="L328" s="60">
        <v>0</v>
      </c>
      <c r="M328" s="69">
        <v>0.32092250621000001</v>
      </c>
      <c r="O328" t="s">
        <v>31</v>
      </c>
    </row>
    <row r="329" spans="1:15" x14ac:dyDescent="0.35">
      <c r="A329" t="s">
        <v>52</v>
      </c>
      <c r="B329" t="s">
        <v>39</v>
      </c>
      <c r="C329" t="s">
        <v>37</v>
      </c>
      <c r="D329" t="s">
        <v>27</v>
      </c>
      <c r="E329" s="5" t="s">
        <v>363</v>
      </c>
      <c r="F329" s="36">
        <v>85000</v>
      </c>
      <c r="G329" s="60">
        <v>0</v>
      </c>
      <c r="H329" s="60">
        <v>1</v>
      </c>
      <c r="I329" s="60">
        <v>0</v>
      </c>
      <c r="J329" s="60">
        <v>0</v>
      </c>
      <c r="K329" s="60">
        <v>0</v>
      </c>
      <c r="L329" s="60">
        <v>0</v>
      </c>
      <c r="M329" s="69">
        <v>0.37281910882800001</v>
      </c>
      <c r="O329" t="s">
        <v>31</v>
      </c>
    </row>
    <row r="330" spans="1:15" x14ac:dyDescent="0.35">
      <c r="A330" t="s">
        <v>28</v>
      </c>
      <c r="B330" t="s">
        <v>39</v>
      </c>
      <c r="C330" t="s">
        <v>37</v>
      </c>
      <c r="D330" t="s">
        <v>27</v>
      </c>
      <c r="E330" s="5" t="s">
        <v>363</v>
      </c>
      <c r="F330" s="36">
        <v>85000</v>
      </c>
      <c r="G330" s="60">
        <v>0</v>
      </c>
      <c r="H330" s="60">
        <v>1</v>
      </c>
      <c r="I330" s="60">
        <v>0</v>
      </c>
      <c r="J330" s="60">
        <v>0</v>
      </c>
      <c r="K330" s="60">
        <v>0</v>
      </c>
      <c r="L330" s="60">
        <v>0</v>
      </c>
      <c r="M330" s="69">
        <v>0.341405625085</v>
      </c>
      <c r="O330" t="s">
        <v>0</v>
      </c>
    </row>
    <row r="331" spans="1:15" x14ac:dyDescent="0.35">
      <c r="A331" t="s">
        <v>52</v>
      </c>
      <c r="B331" t="s">
        <v>39</v>
      </c>
      <c r="C331" t="s">
        <v>26</v>
      </c>
      <c r="D331" t="s">
        <v>27</v>
      </c>
      <c r="E331" s="5" t="s">
        <v>363</v>
      </c>
      <c r="F331" s="36">
        <v>85000</v>
      </c>
      <c r="G331" s="60">
        <v>0</v>
      </c>
      <c r="H331" s="60">
        <v>1</v>
      </c>
      <c r="I331" s="60">
        <v>0</v>
      </c>
      <c r="J331" s="60">
        <v>0</v>
      </c>
      <c r="K331" s="60">
        <v>0</v>
      </c>
      <c r="L331" s="60">
        <v>0</v>
      </c>
      <c r="M331" s="69">
        <v>0.33992357518299998</v>
      </c>
      <c r="O331" t="s">
        <v>0</v>
      </c>
    </row>
    <row r="332" spans="1:15" x14ac:dyDescent="0.35">
      <c r="A332" t="s">
        <v>28</v>
      </c>
      <c r="B332" t="s">
        <v>39</v>
      </c>
      <c r="C332" t="s">
        <v>37</v>
      </c>
      <c r="D332" t="s">
        <v>27</v>
      </c>
      <c r="E332" s="5" t="s">
        <v>363</v>
      </c>
      <c r="F332" s="36">
        <v>85000</v>
      </c>
      <c r="G332" s="60">
        <v>0</v>
      </c>
      <c r="H332" s="60">
        <v>1</v>
      </c>
      <c r="I332" s="60">
        <v>0</v>
      </c>
      <c r="J332" s="60">
        <v>0</v>
      </c>
      <c r="K332" s="60">
        <v>0</v>
      </c>
      <c r="L332" s="60">
        <v>0</v>
      </c>
      <c r="M332" s="69">
        <v>0.397242821626</v>
      </c>
      <c r="O332" t="s">
        <v>31</v>
      </c>
    </row>
    <row r="333" spans="1:15" x14ac:dyDescent="0.35">
      <c r="A333" t="s">
        <v>52</v>
      </c>
      <c r="B333" t="s">
        <v>39</v>
      </c>
      <c r="C333" t="s">
        <v>37</v>
      </c>
      <c r="D333" t="s">
        <v>27</v>
      </c>
      <c r="E333" s="5" t="s">
        <v>363</v>
      </c>
      <c r="F333" s="36">
        <v>85000</v>
      </c>
      <c r="G333" s="60">
        <v>0</v>
      </c>
      <c r="H333" s="60">
        <v>1</v>
      </c>
      <c r="I333" s="60">
        <v>0</v>
      </c>
      <c r="J333" s="60">
        <v>0</v>
      </c>
      <c r="K333" s="60">
        <v>0</v>
      </c>
      <c r="L333" s="60">
        <v>0</v>
      </c>
      <c r="M333" s="69">
        <v>0.26026767162100001</v>
      </c>
      <c r="O333" t="s">
        <v>0</v>
      </c>
    </row>
    <row r="334" spans="1:15" x14ac:dyDescent="0.35">
      <c r="A334" t="s">
        <v>28</v>
      </c>
      <c r="B334" t="s">
        <v>39</v>
      </c>
      <c r="C334" t="s">
        <v>37</v>
      </c>
      <c r="D334" t="s">
        <v>27</v>
      </c>
      <c r="E334" s="5" t="s">
        <v>363</v>
      </c>
      <c r="F334" s="36">
        <v>85000</v>
      </c>
      <c r="G334" s="60">
        <v>0</v>
      </c>
      <c r="H334" s="60">
        <v>1</v>
      </c>
      <c r="I334" s="60">
        <v>0</v>
      </c>
      <c r="J334" s="60">
        <v>0</v>
      </c>
      <c r="K334" s="60">
        <v>0</v>
      </c>
      <c r="L334" s="60">
        <v>0</v>
      </c>
      <c r="M334" s="69">
        <v>0.27356254009600001</v>
      </c>
      <c r="O334" t="s">
        <v>0</v>
      </c>
    </row>
    <row r="335" spans="1:15" x14ac:dyDescent="0.35">
      <c r="A335" t="s">
        <v>28</v>
      </c>
      <c r="B335" t="s">
        <v>39</v>
      </c>
      <c r="C335" t="s">
        <v>37</v>
      </c>
      <c r="D335" t="s">
        <v>27</v>
      </c>
      <c r="E335" s="5" t="s">
        <v>363</v>
      </c>
      <c r="F335" s="36">
        <v>85000</v>
      </c>
      <c r="G335" s="60">
        <v>0</v>
      </c>
      <c r="H335" s="60">
        <v>1</v>
      </c>
      <c r="I335" s="60">
        <v>0</v>
      </c>
      <c r="J335" s="60">
        <v>0</v>
      </c>
      <c r="K335" s="60">
        <v>0</v>
      </c>
      <c r="L335" s="60">
        <v>0</v>
      </c>
      <c r="M335" s="69">
        <v>0.31232682931400002</v>
      </c>
      <c r="O335" t="s">
        <v>0</v>
      </c>
    </row>
    <row r="336" spans="1:15" x14ac:dyDescent="0.35">
      <c r="A336" t="s">
        <v>52</v>
      </c>
      <c r="B336" t="s">
        <v>39</v>
      </c>
      <c r="C336" t="s">
        <v>37</v>
      </c>
      <c r="D336" t="s">
        <v>27</v>
      </c>
      <c r="E336" s="5" t="s">
        <v>363</v>
      </c>
      <c r="F336" s="36">
        <v>85000</v>
      </c>
      <c r="G336" s="60">
        <v>0</v>
      </c>
      <c r="H336" s="60">
        <v>1</v>
      </c>
      <c r="I336" s="60">
        <v>0</v>
      </c>
      <c r="J336" s="60">
        <v>0</v>
      </c>
      <c r="K336" s="60">
        <v>0</v>
      </c>
      <c r="L336" s="60">
        <v>0</v>
      </c>
      <c r="M336" s="69">
        <v>0.28767909693799998</v>
      </c>
      <c r="O336" t="s">
        <v>0</v>
      </c>
    </row>
    <row r="337" spans="1:15" x14ac:dyDescent="0.35">
      <c r="A337" t="s">
        <v>28</v>
      </c>
      <c r="B337" t="s">
        <v>39</v>
      </c>
      <c r="C337" t="s">
        <v>37</v>
      </c>
      <c r="D337" t="s">
        <v>27</v>
      </c>
      <c r="E337" s="5" t="s">
        <v>363</v>
      </c>
      <c r="F337" s="36">
        <v>85000</v>
      </c>
      <c r="G337" s="60">
        <v>0</v>
      </c>
      <c r="H337" s="60">
        <v>1</v>
      </c>
      <c r="I337" s="60">
        <v>0</v>
      </c>
      <c r="J337" s="60">
        <v>0</v>
      </c>
      <c r="K337" s="60">
        <v>0</v>
      </c>
      <c r="L337" s="60">
        <v>0</v>
      </c>
      <c r="M337" s="69">
        <v>0.30433794043399998</v>
      </c>
      <c r="O337" t="s">
        <v>0</v>
      </c>
    </row>
    <row r="338" spans="1:15" x14ac:dyDescent="0.35">
      <c r="A338" t="s">
        <v>28</v>
      </c>
      <c r="B338" t="s">
        <v>39</v>
      </c>
      <c r="C338" t="s">
        <v>37</v>
      </c>
      <c r="D338" t="s">
        <v>27</v>
      </c>
      <c r="E338" s="5" t="s">
        <v>363</v>
      </c>
      <c r="F338" s="36">
        <v>85000</v>
      </c>
      <c r="G338" s="60">
        <v>0</v>
      </c>
      <c r="H338" s="60">
        <v>1</v>
      </c>
      <c r="I338" s="60">
        <v>0</v>
      </c>
      <c r="J338" s="60">
        <v>0</v>
      </c>
      <c r="K338" s="60">
        <v>0</v>
      </c>
      <c r="L338" s="60">
        <v>0</v>
      </c>
      <c r="M338" s="69">
        <v>0.35730538971699999</v>
      </c>
      <c r="O338" t="s">
        <v>0</v>
      </c>
    </row>
    <row r="339" spans="1:15" x14ac:dyDescent="0.35">
      <c r="A339" t="s">
        <v>28</v>
      </c>
      <c r="B339" t="s">
        <v>39</v>
      </c>
      <c r="C339" t="s">
        <v>37</v>
      </c>
      <c r="D339" t="s">
        <v>27</v>
      </c>
      <c r="E339" s="5" t="s">
        <v>363</v>
      </c>
      <c r="F339" s="36">
        <v>85000</v>
      </c>
      <c r="G339" s="60">
        <v>0</v>
      </c>
      <c r="H339" s="60">
        <v>1</v>
      </c>
      <c r="I339" s="60">
        <v>0</v>
      </c>
      <c r="J339" s="60">
        <v>0</v>
      </c>
      <c r="K339" s="60">
        <v>0</v>
      </c>
      <c r="L339" s="60">
        <v>0</v>
      </c>
      <c r="M339" s="69">
        <v>0.313050725892</v>
      </c>
      <c r="O339" t="s">
        <v>0</v>
      </c>
    </row>
    <row r="340" spans="1:15" x14ac:dyDescent="0.35">
      <c r="A340" t="s">
        <v>28</v>
      </c>
      <c r="B340" t="s">
        <v>39</v>
      </c>
      <c r="C340" t="s">
        <v>37</v>
      </c>
      <c r="D340" t="s">
        <v>27</v>
      </c>
      <c r="E340" s="5" t="s">
        <v>363</v>
      </c>
      <c r="F340" s="36">
        <v>85000</v>
      </c>
      <c r="G340" s="60">
        <v>0</v>
      </c>
      <c r="H340" s="60">
        <v>1</v>
      </c>
      <c r="I340" s="60">
        <v>0</v>
      </c>
      <c r="J340" s="60">
        <v>0</v>
      </c>
      <c r="K340" s="60">
        <v>0</v>
      </c>
      <c r="L340" s="60">
        <v>0</v>
      </c>
      <c r="M340" s="69">
        <v>0.48724238921399998</v>
      </c>
      <c r="O340" t="s">
        <v>31</v>
      </c>
    </row>
    <row r="341" spans="1:15" x14ac:dyDescent="0.35">
      <c r="A341" t="s">
        <v>28</v>
      </c>
      <c r="B341" t="s">
        <v>39</v>
      </c>
      <c r="C341" t="s">
        <v>37</v>
      </c>
      <c r="D341" t="s">
        <v>27</v>
      </c>
      <c r="E341" s="5" t="s">
        <v>363</v>
      </c>
      <c r="F341" s="36">
        <v>85000</v>
      </c>
      <c r="G341" s="60">
        <v>0</v>
      </c>
      <c r="H341" s="60">
        <v>1</v>
      </c>
      <c r="I341" s="60">
        <v>0</v>
      </c>
      <c r="J341" s="60">
        <v>0</v>
      </c>
      <c r="K341" s="60">
        <v>0</v>
      </c>
      <c r="L341" s="60">
        <v>0</v>
      </c>
      <c r="M341" s="69">
        <v>0.33086732373799999</v>
      </c>
      <c r="O341" t="s">
        <v>31</v>
      </c>
    </row>
    <row r="342" spans="1:15" x14ac:dyDescent="0.35">
      <c r="A342" t="s">
        <v>52</v>
      </c>
      <c r="B342" t="s">
        <v>39</v>
      </c>
      <c r="C342" t="s">
        <v>37</v>
      </c>
      <c r="D342" t="s">
        <v>27</v>
      </c>
      <c r="E342" s="5" t="s">
        <v>363</v>
      </c>
      <c r="F342" s="36">
        <v>85000</v>
      </c>
      <c r="G342" s="60">
        <v>0</v>
      </c>
      <c r="H342" s="60">
        <v>1</v>
      </c>
      <c r="I342" s="60">
        <v>0</v>
      </c>
      <c r="J342" s="60">
        <v>0</v>
      </c>
      <c r="K342" s="60">
        <v>0</v>
      </c>
      <c r="L342" s="60">
        <v>0</v>
      </c>
      <c r="M342" s="69">
        <v>0.27164928068900002</v>
      </c>
      <c r="O342" t="s">
        <v>0</v>
      </c>
    </row>
    <row r="343" spans="1:15" x14ac:dyDescent="0.35">
      <c r="A343" t="s">
        <v>28</v>
      </c>
      <c r="B343" t="s">
        <v>39</v>
      </c>
      <c r="C343" t="s">
        <v>37</v>
      </c>
      <c r="D343" t="s">
        <v>27</v>
      </c>
      <c r="E343" s="5" t="s">
        <v>363</v>
      </c>
      <c r="F343" s="36">
        <v>85000</v>
      </c>
      <c r="G343" s="60">
        <v>0</v>
      </c>
      <c r="H343" s="60">
        <v>1</v>
      </c>
      <c r="I343" s="60">
        <v>0</v>
      </c>
      <c r="J343" s="60">
        <v>0</v>
      </c>
      <c r="K343" s="60">
        <v>0</v>
      </c>
      <c r="L343" s="60">
        <v>0</v>
      </c>
      <c r="M343" s="69">
        <v>0.43132643806100002</v>
      </c>
      <c r="O343" t="s">
        <v>31</v>
      </c>
    </row>
    <row r="344" spans="1:15" x14ac:dyDescent="0.35">
      <c r="A344" t="s">
        <v>28</v>
      </c>
      <c r="B344" t="s">
        <v>39</v>
      </c>
      <c r="C344" t="s">
        <v>37</v>
      </c>
      <c r="D344" t="s">
        <v>27</v>
      </c>
      <c r="E344" s="5" t="s">
        <v>363</v>
      </c>
      <c r="F344" s="36">
        <v>85000</v>
      </c>
      <c r="G344" s="60">
        <v>0</v>
      </c>
      <c r="H344" s="60">
        <v>1</v>
      </c>
      <c r="I344" s="60">
        <v>0</v>
      </c>
      <c r="J344" s="60">
        <v>0</v>
      </c>
      <c r="K344" s="60">
        <v>0</v>
      </c>
      <c r="L344" s="60">
        <v>0</v>
      </c>
      <c r="M344" s="69">
        <v>0.403892999925</v>
      </c>
      <c r="O344" t="s">
        <v>31</v>
      </c>
    </row>
    <row r="345" spans="1:15" x14ac:dyDescent="0.35">
      <c r="A345" t="s">
        <v>52</v>
      </c>
      <c r="B345" t="s">
        <v>39</v>
      </c>
      <c r="C345" t="s">
        <v>37</v>
      </c>
      <c r="D345" t="s">
        <v>27</v>
      </c>
      <c r="E345" s="5" t="s">
        <v>363</v>
      </c>
      <c r="F345" s="36">
        <v>85000</v>
      </c>
      <c r="G345" s="60">
        <v>0</v>
      </c>
      <c r="H345" s="60">
        <v>1</v>
      </c>
      <c r="I345" s="60">
        <v>0</v>
      </c>
      <c r="J345" s="60">
        <v>0</v>
      </c>
      <c r="K345" s="60">
        <v>0</v>
      </c>
      <c r="L345" s="60">
        <v>0</v>
      </c>
      <c r="M345" s="69">
        <v>0.28235420881599999</v>
      </c>
      <c r="O345" t="s">
        <v>0</v>
      </c>
    </row>
    <row r="346" spans="1:15" x14ac:dyDescent="0.35">
      <c r="A346" t="s">
        <v>28</v>
      </c>
      <c r="B346" t="s">
        <v>39</v>
      </c>
      <c r="C346" t="s">
        <v>37</v>
      </c>
      <c r="D346" t="s">
        <v>27</v>
      </c>
      <c r="E346" s="5" t="s">
        <v>363</v>
      </c>
      <c r="F346" s="36">
        <v>85000</v>
      </c>
      <c r="G346" s="60">
        <v>0</v>
      </c>
      <c r="H346" s="60">
        <v>1</v>
      </c>
      <c r="I346" s="60">
        <v>0</v>
      </c>
      <c r="J346" s="60">
        <v>0</v>
      </c>
      <c r="K346" s="60">
        <v>0</v>
      </c>
      <c r="L346" s="60">
        <v>0</v>
      </c>
      <c r="M346" s="69">
        <v>0.31635503567099998</v>
      </c>
      <c r="O346" t="s">
        <v>0</v>
      </c>
    </row>
    <row r="347" spans="1:15" x14ac:dyDescent="0.35">
      <c r="A347" t="s">
        <v>52</v>
      </c>
      <c r="B347" t="s">
        <v>39</v>
      </c>
      <c r="C347" t="s">
        <v>37</v>
      </c>
      <c r="D347" t="s">
        <v>27</v>
      </c>
      <c r="E347" s="5" t="s">
        <v>363</v>
      </c>
      <c r="F347" s="36">
        <v>85000</v>
      </c>
      <c r="G347" s="60">
        <v>0</v>
      </c>
      <c r="H347" s="60">
        <v>1</v>
      </c>
      <c r="I347" s="60">
        <v>0</v>
      </c>
      <c r="J347" s="60">
        <v>0</v>
      </c>
      <c r="K347" s="60">
        <v>0</v>
      </c>
      <c r="L347" s="60">
        <v>0</v>
      </c>
      <c r="M347" s="69">
        <v>0.30995527803700001</v>
      </c>
      <c r="O347" t="s">
        <v>31</v>
      </c>
    </row>
    <row r="348" spans="1:15" x14ac:dyDescent="0.35">
      <c r="A348" t="s">
        <v>52</v>
      </c>
      <c r="B348" t="s">
        <v>39</v>
      </c>
      <c r="C348" t="s">
        <v>37</v>
      </c>
      <c r="D348" t="s">
        <v>27</v>
      </c>
      <c r="E348" s="5" t="s">
        <v>364</v>
      </c>
      <c r="F348" s="36">
        <v>85000</v>
      </c>
      <c r="G348" s="60">
        <v>0</v>
      </c>
      <c r="H348" s="60">
        <v>0</v>
      </c>
      <c r="I348" s="60">
        <v>1</v>
      </c>
      <c r="J348" s="60">
        <v>0</v>
      </c>
      <c r="K348" s="60">
        <v>0</v>
      </c>
      <c r="L348" s="60">
        <v>0</v>
      </c>
      <c r="M348" s="69">
        <v>0.311234205652</v>
      </c>
      <c r="O348" t="s">
        <v>31</v>
      </c>
    </row>
    <row r="349" spans="1:15" x14ac:dyDescent="0.35">
      <c r="A349" t="s">
        <v>28</v>
      </c>
      <c r="B349" t="s">
        <v>43</v>
      </c>
      <c r="C349" t="s">
        <v>37</v>
      </c>
      <c r="D349" t="s">
        <v>27</v>
      </c>
      <c r="E349" s="5" t="s">
        <v>364</v>
      </c>
      <c r="F349" s="36">
        <v>85000</v>
      </c>
      <c r="G349" s="60">
        <v>0</v>
      </c>
      <c r="H349" s="60">
        <v>0</v>
      </c>
      <c r="I349" s="60">
        <v>1</v>
      </c>
      <c r="J349" s="60">
        <v>0</v>
      </c>
      <c r="K349" s="60">
        <v>0</v>
      </c>
      <c r="L349" s="60">
        <v>0</v>
      </c>
      <c r="M349" s="69">
        <v>0.36513849693299999</v>
      </c>
      <c r="O349" t="s">
        <v>0</v>
      </c>
    </row>
    <row r="350" spans="1:15" x14ac:dyDescent="0.35">
      <c r="A350" t="s">
        <v>52</v>
      </c>
      <c r="B350" t="s">
        <v>39</v>
      </c>
      <c r="C350" t="s">
        <v>37</v>
      </c>
      <c r="D350" t="s">
        <v>27</v>
      </c>
      <c r="E350" s="5" t="s">
        <v>364</v>
      </c>
      <c r="F350" s="36">
        <v>85000</v>
      </c>
      <c r="G350" s="60">
        <v>0</v>
      </c>
      <c r="H350" s="60">
        <v>0</v>
      </c>
      <c r="I350" s="60">
        <v>1</v>
      </c>
      <c r="J350" s="60">
        <v>0</v>
      </c>
      <c r="K350" s="60">
        <v>0</v>
      </c>
      <c r="L350" s="60">
        <v>0</v>
      </c>
      <c r="M350" s="69">
        <v>0.29503862217299998</v>
      </c>
      <c r="O350" t="s">
        <v>31</v>
      </c>
    </row>
    <row r="351" spans="1:15" x14ac:dyDescent="0.35">
      <c r="A351" t="s">
        <v>28</v>
      </c>
      <c r="B351" t="s">
        <v>39</v>
      </c>
      <c r="C351" t="s">
        <v>37</v>
      </c>
      <c r="D351" t="s">
        <v>27</v>
      </c>
      <c r="E351" s="5" t="s">
        <v>364</v>
      </c>
      <c r="F351" s="36">
        <v>85000</v>
      </c>
      <c r="G351" s="60">
        <v>0</v>
      </c>
      <c r="H351" s="60">
        <v>0</v>
      </c>
      <c r="I351" s="60">
        <v>1</v>
      </c>
      <c r="J351" s="60">
        <v>0</v>
      </c>
      <c r="K351" s="60">
        <v>0</v>
      </c>
      <c r="L351" s="60">
        <v>0</v>
      </c>
      <c r="M351" s="69">
        <v>0.38686233913500001</v>
      </c>
      <c r="O351" t="s">
        <v>31</v>
      </c>
    </row>
    <row r="352" spans="1:15" x14ac:dyDescent="0.35">
      <c r="A352" t="s">
        <v>52</v>
      </c>
      <c r="B352" t="s">
        <v>39</v>
      </c>
      <c r="C352" t="s">
        <v>37</v>
      </c>
      <c r="D352" t="s">
        <v>27</v>
      </c>
      <c r="E352" s="5" t="s">
        <v>367</v>
      </c>
      <c r="F352" s="36">
        <v>85000</v>
      </c>
      <c r="G352" s="60">
        <v>0</v>
      </c>
      <c r="H352" s="60">
        <v>0</v>
      </c>
      <c r="I352" s="60">
        <v>0</v>
      </c>
      <c r="J352" s="60">
        <v>0</v>
      </c>
      <c r="K352" s="60">
        <v>0</v>
      </c>
      <c r="L352" s="60">
        <v>1</v>
      </c>
      <c r="M352" s="69">
        <v>9.0423400075999999E-2</v>
      </c>
      <c r="O352" t="s">
        <v>31</v>
      </c>
    </row>
    <row r="353" spans="1:15" x14ac:dyDescent="0.35">
      <c r="A353" t="s">
        <v>44</v>
      </c>
      <c r="B353" t="s">
        <v>43</v>
      </c>
      <c r="C353" t="s">
        <v>37</v>
      </c>
      <c r="D353" t="s">
        <v>27</v>
      </c>
      <c r="E353" s="5" t="s">
        <v>365</v>
      </c>
      <c r="F353" s="36">
        <v>89212.217999999993</v>
      </c>
      <c r="G353" s="60">
        <v>0</v>
      </c>
      <c r="H353" s="60">
        <v>0</v>
      </c>
      <c r="I353" s="60">
        <v>0</v>
      </c>
      <c r="J353" s="60">
        <v>1</v>
      </c>
      <c r="K353" s="60">
        <v>0</v>
      </c>
      <c r="L353" s="60">
        <v>0</v>
      </c>
      <c r="M353" s="69">
        <v>0.24329150125599999</v>
      </c>
      <c r="O353" t="s">
        <v>0</v>
      </c>
    </row>
    <row r="354" spans="1:15" x14ac:dyDescent="0.35">
      <c r="A354" t="s">
        <v>44</v>
      </c>
      <c r="B354" t="s">
        <v>43</v>
      </c>
      <c r="C354" t="s">
        <v>37</v>
      </c>
      <c r="D354" t="s">
        <v>27</v>
      </c>
      <c r="E354" s="5" t="s">
        <v>365</v>
      </c>
      <c r="F354" s="36">
        <v>89212.217999999993</v>
      </c>
      <c r="G354" s="60">
        <v>0</v>
      </c>
      <c r="H354" s="60">
        <v>0</v>
      </c>
      <c r="I354" s="60">
        <v>0</v>
      </c>
      <c r="J354" s="60">
        <v>1</v>
      </c>
      <c r="K354" s="60">
        <v>0</v>
      </c>
      <c r="L354" s="60">
        <v>0</v>
      </c>
      <c r="M354" s="69">
        <v>0.197243676714</v>
      </c>
      <c r="O354" t="s">
        <v>31</v>
      </c>
    </row>
    <row r="355" spans="1:15" x14ac:dyDescent="0.35">
      <c r="A355" t="s">
        <v>44</v>
      </c>
      <c r="B355" t="s">
        <v>43</v>
      </c>
      <c r="C355" t="s">
        <v>37</v>
      </c>
      <c r="D355" t="s">
        <v>27</v>
      </c>
      <c r="E355" s="5" t="s">
        <v>365</v>
      </c>
      <c r="F355" s="36">
        <v>89212.217999999993</v>
      </c>
      <c r="G355" s="60">
        <v>0</v>
      </c>
      <c r="H355" s="60">
        <v>0</v>
      </c>
      <c r="I355" s="60">
        <v>0</v>
      </c>
      <c r="J355" s="60">
        <v>1</v>
      </c>
      <c r="K355" s="60">
        <v>0</v>
      </c>
      <c r="L355" s="60">
        <v>0</v>
      </c>
      <c r="M355" s="69">
        <v>0.22692693017500001</v>
      </c>
      <c r="O355" t="s">
        <v>31</v>
      </c>
    </row>
    <row r="356" spans="1:15" x14ac:dyDescent="0.35">
      <c r="A356" t="s">
        <v>44</v>
      </c>
      <c r="B356" t="s">
        <v>43</v>
      </c>
      <c r="C356" t="s">
        <v>37</v>
      </c>
      <c r="D356" t="s">
        <v>27</v>
      </c>
      <c r="E356" s="5" t="s">
        <v>365</v>
      </c>
      <c r="F356" s="36">
        <v>89212.217999999993</v>
      </c>
      <c r="G356" s="60">
        <v>0</v>
      </c>
      <c r="H356" s="60">
        <v>0</v>
      </c>
      <c r="I356" s="60">
        <v>0</v>
      </c>
      <c r="J356" s="60">
        <v>1</v>
      </c>
      <c r="K356" s="60">
        <v>0</v>
      </c>
      <c r="L356" s="60">
        <v>0</v>
      </c>
      <c r="M356" s="69">
        <v>0.88462855143999997</v>
      </c>
      <c r="O356" t="s">
        <v>31</v>
      </c>
    </row>
    <row r="357" spans="1:15" x14ac:dyDescent="0.35">
      <c r="A357" t="s">
        <v>44</v>
      </c>
      <c r="B357" t="s">
        <v>43</v>
      </c>
      <c r="C357" t="s">
        <v>37</v>
      </c>
      <c r="D357" t="s">
        <v>27</v>
      </c>
      <c r="E357" s="5" t="s">
        <v>365</v>
      </c>
      <c r="F357" s="36">
        <v>89212.217999999993</v>
      </c>
      <c r="G357" s="60">
        <v>0</v>
      </c>
      <c r="H357" s="60">
        <v>0</v>
      </c>
      <c r="I357" s="60">
        <v>0</v>
      </c>
      <c r="J357" s="60">
        <v>1</v>
      </c>
      <c r="K357" s="60">
        <v>0</v>
      </c>
      <c r="L357" s="60">
        <v>0</v>
      </c>
      <c r="M357" s="69">
        <v>0.231573260083</v>
      </c>
      <c r="O357" t="s">
        <v>31</v>
      </c>
    </row>
    <row r="358" spans="1:15" x14ac:dyDescent="0.35">
      <c r="A358" t="s">
        <v>44</v>
      </c>
      <c r="B358" t="s">
        <v>43</v>
      </c>
      <c r="C358" t="s">
        <v>37</v>
      </c>
      <c r="D358" t="s">
        <v>27</v>
      </c>
      <c r="E358" s="5" t="s">
        <v>365</v>
      </c>
      <c r="F358" s="36">
        <v>89212.217999999993</v>
      </c>
      <c r="G358" s="60">
        <v>0</v>
      </c>
      <c r="H358" s="60">
        <v>0</v>
      </c>
      <c r="I358" s="60">
        <v>0</v>
      </c>
      <c r="J358" s="60">
        <v>1</v>
      </c>
      <c r="K358" s="60">
        <v>0</v>
      </c>
      <c r="L358" s="60">
        <v>0</v>
      </c>
      <c r="M358" s="69">
        <v>0.18265323092800001</v>
      </c>
      <c r="O358" t="s">
        <v>0</v>
      </c>
    </row>
    <row r="359" spans="1:15" x14ac:dyDescent="0.35">
      <c r="A359" t="s">
        <v>44</v>
      </c>
      <c r="B359" t="s">
        <v>43</v>
      </c>
      <c r="C359" t="s">
        <v>37</v>
      </c>
      <c r="D359" t="s">
        <v>27</v>
      </c>
      <c r="E359" s="5" t="s">
        <v>365</v>
      </c>
      <c r="F359" s="36">
        <v>89212.217999999993</v>
      </c>
      <c r="G359" s="60">
        <v>0</v>
      </c>
      <c r="H359" s="60">
        <v>0</v>
      </c>
      <c r="I359" s="60">
        <v>0</v>
      </c>
      <c r="J359" s="60">
        <v>1</v>
      </c>
      <c r="K359" s="60">
        <v>0</v>
      </c>
      <c r="L359" s="60">
        <v>0</v>
      </c>
      <c r="M359" s="69">
        <v>0.223011387349</v>
      </c>
      <c r="O359" t="s">
        <v>31</v>
      </c>
    </row>
    <row r="360" spans="1:15" x14ac:dyDescent="0.35">
      <c r="A360" t="s">
        <v>44</v>
      </c>
      <c r="B360" t="s">
        <v>43</v>
      </c>
      <c r="C360" t="s">
        <v>37</v>
      </c>
      <c r="D360" t="s">
        <v>27</v>
      </c>
      <c r="E360" s="5" t="s">
        <v>365</v>
      </c>
      <c r="F360" s="36">
        <v>89212.217999999993</v>
      </c>
      <c r="G360" s="60">
        <v>0</v>
      </c>
      <c r="H360" s="60">
        <v>0</v>
      </c>
      <c r="I360" s="60">
        <v>0</v>
      </c>
      <c r="J360" s="60">
        <v>1</v>
      </c>
      <c r="K360" s="60">
        <v>0</v>
      </c>
      <c r="L360" s="60">
        <v>0</v>
      </c>
      <c r="M360" s="69">
        <v>0.22369830021600001</v>
      </c>
      <c r="O360" t="s">
        <v>0</v>
      </c>
    </row>
    <row r="361" spans="1:15" x14ac:dyDescent="0.35">
      <c r="A361" t="s">
        <v>44</v>
      </c>
      <c r="B361" t="s">
        <v>43</v>
      </c>
      <c r="C361" t="s">
        <v>37</v>
      </c>
      <c r="D361" t="s">
        <v>27</v>
      </c>
      <c r="E361" s="5" t="s">
        <v>365</v>
      </c>
      <c r="F361" s="36">
        <v>89212.217999999993</v>
      </c>
      <c r="G361" s="60">
        <v>0</v>
      </c>
      <c r="H361" s="60">
        <v>0</v>
      </c>
      <c r="I361" s="60">
        <v>0</v>
      </c>
      <c r="J361" s="60">
        <v>1</v>
      </c>
      <c r="K361" s="60">
        <v>0</v>
      </c>
      <c r="L361" s="60">
        <v>0</v>
      </c>
      <c r="M361" s="69">
        <v>0.22369830021600001</v>
      </c>
      <c r="O361" t="s">
        <v>31</v>
      </c>
    </row>
    <row r="362" spans="1:15" x14ac:dyDescent="0.35">
      <c r="A362" t="s">
        <v>44</v>
      </c>
      <c r="B362" t="s">
        <v>43</v>
      </c>
      <c r="C362" t="s">
        <v>37</v>
      </c>
      <c r="D362" t="s">
        <v>27</v>
      </c>
      <c r="E362" s="5" t="s">
        <v>365</v>
      </c>
      <c r="F362" s="36">
        <v>89212.217999999993</v>
      </c>
      <c r="G362" s="60">
        <v>0</v>
      </c>
      <c r="H362" s="60">
        <v>0</v>
      </c>
      <c r="I362" s="60">
        <v>0</v>
      </c>
      <c r="J362" s="60">
        <v>1</v>
      </c>
      <c r="K362" s="60">
        <v>0</v>
      </c>
      <c r="L362" s="60">
        <v>0</v>
      </c>
      <c r="M362" s="69">
        <v>0.24602705130800001</v>
      </c>
      <c r="O362" t="s">
        <v>0</v>
      </c>
    </row>
    <row r="363" spans="1:15" x14ac:dyDescent="0.35">
      <c r="A363" t="s">
        <v>44</v>
      </c>
      <c r="B363" t="s">
        <v>43</v>
      </c>
      <c r="C363" t="s">
        <v>37</v>
      </c>
      <c r="D363" t="s">
        <v>27</v>
      </c>
      <c r="E363" s="5" t="s">
        <v>366</v>
      </c>
      <c r="F363" s="36">
        <v>89212.217999999993</v>
      </c>
      <c r="G363" s="60">
        <v>0</v>
      </c>
      <c r="H363" s="60">
        <v>0</v>
      </c>
      <c r="I363" s="60">
        <v>0</v>
      </c>
      <c r="J363" s="60">
        <v>0</v>
      </c>
      <c r="K363" s="60">
        <v>1</v>
      </c>
      <c r="L363" s="60">
        <v>0</v>
      </c>
      <c r="M363" s="69">
        <v>8.4463778599999997E-2</v>
      </c>
      <c r="O363" t="s">
        <v>31</v>
      </c>
    </row>
    <row r="364" spans="1:15" x14ac:dyDescent="0.35">
      <c r="A364" t="s">
        <v>44</v>
      </c>
      <c r="B364" t="s">
        <v>43</v>
      </c>
      <c r="C364" t="s">
        <v>37</v>
      </c>
      <c r="D364" t="s">
        <v>27</v>
      </c>
      <c r="E364" s="5" t="s">
        <v>366</v>
      </c>
      <c r="F364" s="36">
        <v>89212.217999999993</v>
      </c>
      <c r="G364" s="60">
        <v>0</v>
      </c>
      <c r="H364" s="60">
        <v>0</v>
      </c>
      <c r="I364" s="60">
        <v>0</v>
      </c>
      <c r="J364" s="60">
        <v>0</v>
      </c>
      <c r="K364" s="60">
        <v>1</v>
      </c>
      <c r="L364" s="60">
        <v>0</v>
      </c>
      <c r="M364" s="69">
        <v>8.4463778599999997E-2</v>
      </c>
      <c r="O364" t="s">
        <v>31</v>
      </c>
    </row>
    <row r="365" spans="1:15" x14ac:dyDescent="0.35">
      <c r="A365" t="s">
        <v>45</v>
      </c>
      <c r="B365" t="s">
        <v>53</v>
      </c>
      <c r="C365" t="s">
        <v>37</v>
      </c>
      <c r="D365" t="s">
        <v>27</v>
      </c>
      <c r="E365" s="5" t="s">
        <v>362</v>
      </c>
      <c r="F365" s="36">
        <v>90000</v>
      </c>
      <c r="G365" s="60">
        <v>1</v>
      </c>
      <c r="H365" s="60">
        <v>0</v>
      </c>
      <c r="I365" s="60">
        <v>0</v>
      </c>
      <c r="J365" s="60">
        <v>0</v>
      </c>
      <c r="K365" s="60">
        <v>0</v>
      </c>
      <c r="L365" s="60">
        <v>0</v>
      </c>
      <c r="M365" s="69">
        <v>0.28302783310099999</v>
      </c>
      <c r="O365" t="s">
        <v>31</v>
      </c>
    </row>
    <row r="366" spans="1:15" x14ac:dyDescent="0.35">
      <c r="A366" t="s">
        <v>45</v>
      </c>
      <c r="B366" t="s">
        <v>43</v>
      </c>
      <c r="C366" t="s">
        <v>37</v>
      </c>
      <c r="D366" t="s">
        <v>27</v>
      </c>
      <c r="E366" s="5" t="s">
        <v>362</v>
      </c>
      <c r="F366" s="36">
        <v>90000</v>
      </c>
      <c r="G366" s="60">
        <v>1</v>
      </c>
      <c r="H366" s="60">
        <v>0</v>
      </c>
      <c r="I366" s="60">
        <v>0</v>
      </c>
      <c r="J366" s="60">
        <v>0</v>
      </c>
      <c r="K366" s="60">
        <v>0</v>
      </c>
      <c r="L366" s="60">
        <v>0</v>
      </c>
      <c r="M366" s="69">
        <v>0.33705083469000002</v>
      </c>
      <c r="O366" t="s">
        <v>0</v>
      </c>
    </row>
    <row r="367" spans="1:15" x14ac:dyDescent="0.35">
      <c r="A367" t="s">
        <v>45</v>
      </c>
      <c r="B367" t="s">
        <v>53</v>
      </c>
      <c r="C367" t="s">
        <v>37</v>
      </c>
      <c r="D367" t="s">
        <v>27</v>
      </c>
      <c r="E367" s="5" t="s">
        <v>362</v>
      </c>
      <c r="F367" s="36">
        <v>90000</v>
      </c>
      <c r="G367" s="60">
        <v>1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69">
        <v>0.303624785989</v>
      </c>
      <c r="O367" t="s">
        <v>31</v>
      </c>
    </row>
    <row r="368" spans="1:15" x14ac:dyDescent="0.35">
      <c r="A368" t="s">
        <v>45</v>
      </c>
      <c r="B368" t="s">
        <v>43</v>
      </c>
      <c r="C368" t="s">
        <v>37</v>
      </c>
      <c r="D368" t="s">
        <v>27</v>
      </c>
      <c r="E368" s="5" t="s">
        <v>362</v>
      </c>
      <c r="F368" s="36">
        <v>90000</v>
      </c>
      <c r="G368" s="60">
        <v>1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9">
        <v>0.27567655572600003</v>
      </c>
      <c r="O368" t="s">
        <v>0</v>
      </c>
    </row>
    <row r="369" spans="1:15" x14ac:dyDescent="0.35">
      <c r="A369" t="s">
        <v>45</v>
      </c>
      <c r="B369" t="s">
        <v>53</v>
      </c>
      <c r="C369" t="s">
        <v>37</v>
      </c>
      <c r="D369" t="s">
        <v>27</v>
      </c>
      <c r="E369" s="5" t="s">
        <v>362</v>
      </c>
      <c r="F369" s="36">
        <v>90000</v>
      </c>
      <c r="G369" s="60">
        <v>1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9">
        <v>0.24663790632099999</v>
      </c>
      <c r="O369" t="s">
        <v>31</v>
      </c>
    </row>
    <row r="370" spans="1:15" x14ac:dyDescent="0.35">
      <c r="A370" t="s">
        <v>45</v>
      </c>
      <c r="B370" t="s">
        <v>53</v>
      </c>
      <c r="C370" t="s">
        <v>37</v>
      </c>
      <c r="D370" t="s">
        <v>27</v>
      </c>
      <c r="E370" s="5" t="s">
        <v>362</v>
      </c>
      <c r="F370" s="36">
        <v>90000</v>
      </c>
      <c r="G370" s="60">
        <v>1</v>
      </c>
      <c r="H370" s="60">
        <v>0</v>
      </c>
      <c r="I370" s="60">
        <v>0</v>
      </c>
      <c r="J370" s="60">
        <v>0</v>
      </c>
      <c r="K370" s="60">
        <v>0</v>
      </c>
      <c r="L370" s="60">
        <v>0</v>
      </c>
      <c r="M370" s="69">
        <v>0.32715366010899999</v>
      </c>
      <c r="O370" t="s">
        <v>0</v>
      </c>
    </row>
    <row r="371" spans="1:15" x14ac:dyDescent="0.35">
      <c r="A371" t="s">
        <v>45</v>
      </c>
      <c r="B371" t="s">
        <v>43</v>
      </c>
      <c r="C371" t="s">
        <v>37</v>
      </c>
      <c r="D371" t="s">
        <v>27</v>
      </c>
      <c r="E371" s="5" t="s">
        <v>362</v>
      </c>
      <c r="F371" s="36">
        <v>90000</v>
      </c>
      <c r="G371" s="60">
        <v>1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69">
        <v>0.27138385901399997</v>
      </c>
      <c r="O371" t="s">
        <v>0</v>
      </c>
    </row>
    <row r="372" spans="1:15" x14ac:dyDescent="0.35">
      <c r="A372" t="s">
        <v>45</v>
      </c>
      <c r="B372" t="s">
        <v>43</v>
      </c>
      <c r="C372" t="s">
        <v>37</v>
      </c>
      <c r="D372" t="s">
        <v>27</v>
      </c>
      <c r="E372" s="5" t="s">
        <v>362</v>
      </c>
      <c r="F372" s="36">
        <v>90000</v>
      </c>
      <c r="G372" s="60">
        <v>1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69">
        <v>0.34162619065900002</v>
      </c>
      <c r="O372" t="s">
        <v>0</v>
      </c>
    </row>
    <row r="373" spans="1:15" x14ac:dyDescent="0.35">
      <c r="A373" t="s">
        <v>46</v>
      </c>
      <c r="B373" t="s">
        <v>43</v>
      </c>
      <c r="C373" t="s">
        <v>37</v>
      </c>
      <c r="D373" t="s">
        <v>27</v>
      </c>
      <c r="E373" s="5" t="s">
        <v>362</v>
      </c>
      <c r="F373" s="36">
        <v>90000</v>
      </c>
      <c r="G373" s="60">
        <v>1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9">
        <v>0.358029199031</v>
      </c>
      <c r="O373" t="s">
        <v>0</v>
      </c>
    </row>
    <row r="374" spans="1:15" x14ac:dyDescent="0.35">
      <c r="A374" t="s">
        <v>45</v>
      </c>
      <c r="B374" t="s">
        <v>43</v>
      </c>
      <c r="C374" t="s">
        <v>37</v>
      </c>
      <c r="D374" t="s">
        <v>27</v>
      </c>
      <c r="E374" s="5" t="s">
        <v>362</v>
      </c>
      <c r="F374" s="36">
        <v>90000</v>
      </c>
      <c r="G374" s="60">
        <v>1</v>
      </c>
      <c r="H374" s="60">
        <v>0</v>
      </c>
      <c r="I374" s="60">
        <v>0</v>
      </c>
      <c r="J374" s="60">
        <v>0</v>
      </c>
      <c r="K374" s="60">
        <v>0</v>
      </c>
      <c r="L374" s="60">
        <v>0</v>
      </c>
      <c r="M374" s="69">
        <v>0.36357947317099998</v>
      </c>
      <c r="O374" t="s">
        <v>0</v>
      </c>
    </row>
    <row r="375" spans="1:15" x14ac:dyDescent="0.35">
      <c r="A375" t="s">
        <v>45</v>
      </c>
      <c r="B375" t="s">
        <v>53</v>
      </c>
      <c r="C375" t="s">
        <v>37</v>
      </c>
      <c r="D375" t="s">
        <v>27</v>
      </c>
      <c r="E375" s="5" t="s">
        <v>362</v>
      </c>
      <c r="F375" s="36">
        <v>90000</v>
      </c>
      <c r="G375" s="60">
        <v>1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9">
        <v>0.36843994600199997</v>
      </c>
      <c r="O375" t="s">
        <v>0</v>
      </c>
    </row>
    <row r="376" spans="1:15" x14ac:dyDescent="0.35">
      <c r="A376" t="s">
        <v>45</v>
      </c>
      <c r="B376" t="s">
        <v>43</v>
      </c>
      <c r="C376" t="s">
        <v>37</v>
      </c>
      <c r="D376" t="s">
        <v>27</v>
      </c>
      <c r="E376" s="5" t="s">
        <v>362</v>
      </c>
      <c r="F376" s="36">
        <v>90000</v>
      </c>
      <c r="G376" s="60">
        <v>1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69">
        <v>0.23393395340199999</v>
      </c>
      <c r="O376" t="s">
        <v>31</v>
      </c>
    </row>
    <row r="377" spans="1:15" x14ac:dyDescent="0.35">
      <c r="A377" t="s">
        <v>45</v>
      </c>
      <c r="B377" t="s">
        <v>43</v>
      </c>
      <c r="C377" t="s">
        <v>37</v>
      </c>
      <c r="D377" t="s">
        <v>27</v>
      </c>
      <c r="E377" s="5" t="s">
        <v>362</v>
      </c>
      <c r="F377" s="36">
        <v>90000</v>
      </c>
      <c r="G377" s="60">
        <v>1</v>
      </c>
      <c r="H377" s="60">
        <v>0</v>
      </c>
      <c r="I377" s="60">
        <v>0</v>
      </c>
      <c r="J377" s="60">
        <v>0</v>
      </c>
      <c r="K377" s="60">
        <v>0</v>
      </c>
      <c r="L377" s="60">
        <v>0</v>
      </c>
      <c r="M377" s="69">
        <v>0.35498532163099999</v>
      </c>
      <c r="O377" t="s">
        <v>0</v>
      </c>
    </row>
    <row r="378" spans="1:15" x14ac:dyDescent="0.35">
      <c r="A378" t="s">
        <v>45</v>
      </c>
      <c r="B378" t="s">
        <v>43</v>
      </c>
      <c r="C378" t="s">
        <v>37</v>
      </c>
      <c r="D378" t="s">
        <v>27</v>
      </c>
      <c r="E378" s="5" t="s">
        <v>362</v>
      </c>
      <c r="F378" s="36">
        <v>90000</v>
      </c>
      <c r="G378" s="60">
        <v>1</v>
      </c>
      <c r="H378" s="60">
        <v>0</v>
      </c>
      <c r="I378" s="60">
        <v>0</v>
      </c>
      <c r="J378" s="60">
        <v>0</v>
      </c>
      <c r="K378" s="60">
        <v>0</v>
      </c>
      <c r="L378" s="60">
        <v>0</v>
      </c>
      <c r="M378" s="69">
        <v>0.293426362509</v>
      </c>
      <c r="O378" t="s">
        <v>0</v>
      </c>
    </row>
    <row r="379" spans="1:15" x14ac:dyDescent="0.35">
      <c r="A379" t="s">
        <v>45</v>
      </c>
      <c r="B379" t="s">
        <v>53</v>
      </c>
      <c r="C379" t="s">
        <v>37</v>
      </c>
      <c r="D379" t="s">
        <v>27</v>
      </c>
      <c r="E379" s="5" t="s">
        <v>362</v>
      </c>
      <c r="F379" s="36">
        <v>90000</v>
      </c>
      <c r="G379" s="60">
        <v>1</v>
      </c>
      <c r="H379" s="60">
        <v>0</v>
      </c>
      <c r="I379" s="60">
        <v>0</v>
      </c>
      <c r="J379" s="60">
        <v>0</v>
      </c>
      <c r="K379" s="60">
        <v>0</v>
      </c>
      <c r="L379" s="60">
        <v>0</v>
      </c>
      <c r="M379" s="69">
        <v>0.27252692769100001</v>
      </c>
      <c r="O379" t="s">
        <v>31</v>
      </c>
    </row>
    <row r="380" spans="1:15" x14ac:dyDescent="0.35">
      <c r="A380" t="s">
        <v>45</v>
      </c>
      <c r="B380" t="s">
        <v>53</v>
      </c>
      <c r="C380" t="s">
        <v>37</v>
      </c>
      <c r="D380" t="s">
        <v>27</v>
      </c>
      <c r="E380" s="5" t="s">
        <v>362</v>
      </c>
      <c r="F380" s="36">
        <v>90000</v>
      </c>
      <c r="G380" s="60">
        <v>1</v>
      </c>
      <c r="H380" s="60">
        <v>0</v>
      </c>
      <c r="I380" s="60">
        <v>0</v>
      </c>
      <c r="J380" s="60">
        <v>0</v>
      </c>
      <c r="K380" s="60">
        <v>0</v>
      </c>
      <c r="L380" s="60">
        <v>0</v>
      </c>
      <c r="M380" s="69">
        <v>0.38454496988699999</v>
      </c>
      <c r="O380" t="s">
        <v>0</v>
      </c>
    </row>
    <row r="381" spans="1:15" x14ac:dyDescent="0.35">
      <c r="A381" t="s">
        <v>28</v>
      </c>
      <c r="B381" t="s">
        <v>43</v>
      </c>
      <c r="C381" t="s">
        <v>37</v>
      </c>
      <c r="D381" t="s">
        <v>27</v>
      </c>
      <c r="E381" s="5" t="s">
        <v>362</v>
      </c>
      <c r="F381" s="36">
        <v>90000</v>
      </c>
      <c r="G381" s="60">
        <v>1</v>
      </c>
      <c r="H381" s="60">
        <v>0</v>
      </c>
      <c r="I381" s="60">
        <v>0</v>
      </c>
      <c r="J381" s="60">
        <v>0</v>
      </c>
      <c r="K381" s="60">
        <v>0</v>
      </c>
      <c r="L381" s="60">
        <v>0</v>
      </c>
      <c r="M381" s="69">
        <v>0.28178919732199997</v>
      </c>
      <c r="O381" t="s">
        <v>31</v>
      </c>
    </row>
    <row r="382" spans="1:15" x14ac:dyDescent="0.35">
      <c r="A382" t="s">
        <v>28</v>
      </c>
      <c r="B382" t="s">
        <v>43</v>
      </c>
      <c r="C382" t="s">
        <v>37</v>
      </c>
      <c r="D382" t="s">
        <v>27</v>
      </c>
      <c r="E382" s="5" t="s">
        <v>362</v>
      </c>
      <c r="F382" s="36">
        <v>90000</v>
      </c>
      <c r="G382" s="60">
        <v>1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9">
        <v>0.26632769026000003</v>
      </c>
      <c r="O382" t="s">
        <v>31</v>
      </c>
    </row>
    <row r="383" spans="1:15" x14ac:dyDescent="0.35">
      <c r="A383" t="s">
        <v>45</v>
      </c>
      <c r="B383" t="s">
        <v>53</v>
      </c>
      <c r="C383" t="s">
        <v>37</v>
      </c>
      <c r="D383" t="s">
        <v>27</v>
      </c>
      <c r="E383" s="5" t="s">
        <v>362</v>
      </c>
      <c r="F383" s="36">
        <v>90000</v>
      </c>
      <c r="G383" s="60">
        <v>1</v>
      </c>
      <c r="H383" s="60">
        <v>0</v>
      </c>
      <c r="I383" s="60">
        <v>0</v>
      </c>
      <c r="J383" s="60">
        <v>0</v>
      </c>
      <c r="K383" s="60">
        <v>0</v>
      </c>
      <c r="L383" s="60">
        <v>0</v>
      </c>
      <c r="M383" s="69">
        <v>0.30637682708300001</v>
      </c>
      <c r="O383" t="s">
        <v>31</v>
      </c>
    </row>
    <row r="384" spans="1:15" x14ac:dyDescent="0.35">
      <c r="A384" t="s">
        <v>46</v>
      </c>
      <c r="B384" t="s">
        <v>43</v>
      </c>
      <c r="C384" t="s">
        <v>37</v>
      </c>
      <c r="D384" t="s">
        <v>27</v>
      </c>
      <c r="E384" s="5" t="s">
        <v>362</v>
      </c>
      <c r="F384" s="36">
        <v>90000</v>
      </c>
      <c r="G384" s="60">
        <v>1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9">
        <v>0.28980107389799997</v>
      </c>
      <c r="O384" t="s">
        <v>0</v>
      </c>
    </row>
    <row r="385" spans="1:15" x14ac:dyDescent="0.35">
      <c r="A385" t="s">
        <v>45</v>
      </c>
      <c r="B385" t="s">
        <v>43</v>
      </c>
      <c r="C385" t="s">
        <v>37</v>
      </c>
      <c r="D385" t="s">
        <v>27</v>
      </c>
      <c r="E385" s="5" t="s">
        <v>362</v>
      </c>
      <c r="F385" s="36">
        <v>90000</v>
      </c>
      <c r="G385" s="60">
        <v>1</v>
      </c>
      <c r="H385" s="60">
        <v>0</v>
      </c>
      <c r="I385" s="60">
        <v>0</v>
      </c>
      <c r="J385" s="60">
        <v>0</v>
      </c>
      <c r="K385" s="60">
        <v>0</v>
      </c>
      <c r="L385" s="60">
        <v>0</v>
      </c>
      <c r="M385" s="69">
        <v>0.39875645814600003</v>
      </c>
      <c r="O385" t="s">
        <v>0</v>
      </c>
    </row>
    <row r="386" spans="1:15" x14ac:dyDescent="0.35">
      <c r="A386" t="s">
        <v>45</v>
      </c>
      <c r="B386" t="s">
        <v>43</v>
      </c>
      <c r="C386" t="s">
        <v>37</v>
      </c>
      <c r="D386" t="s">
        <v>27</v>
      </c>
      <c r="E386" s="5" t="s">
        <v>362</v>
      </c>
      <c r="F386" s="36">
        <v>90000</v>
      </c>
      <c r="G386" s="60">
        <v>1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9">
        <v>0.318408151955</v>
      </c>
      <c r="O386" t="s">
        <v>0</v>
      </c>
    </row>
    <row r="387" spans="1:15" x14ac:dyDescent="0.35">
      <c r="A387" t="s">
        <v>45</v>
      </c>
      <c r="B387" t="s">
        <v>53</v>
      </c>
      <c r="C387" t="s">
        <v>37</v>
      </c>
      <c r="D387" t="s">
        <v>27</v>
      </c>
      <c r="E387" s="5" t="s">
        <v>362</v>
      </c>
      <c r="F387" s="36">
        <v>90000</v>
      </c>
      <c r="G387" s="60">
        <v>1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9">
        <v>0.35604547718500001</v>
      </c>
      <c r="O387" t="s">
        <v>0</v>
      </c>
    </row>
    <row r="388" spans="1:15" x14ac:dyDescent="0.35">
      <c r="A388" t="s">
        <v>45</v>
      </c>
      <c r="B388" t="s">
        <v>43</v>
      </c>
      <c r="C388" t="s">
        <v>37</v>
      </c>
      <c r="D388" t="s">
        <v>27</v>
      </c>
      <c r="E388" s="5" t="s">
        <v>362</v>
      </c>
      <c r="F388" s="36">
        <v>90000</v>
      </c>
      <c r="G388" s="60">
        <v>1</v>
      </c>
      <c r="H388" s="60">
        <v>0</v>
      </c>
      <c r="I388" s="60">
        <v>0</v>
      </c>
      <c r="J388" s="60">
        <v>0</v>
      </c>
      <c r="K388" s="60">
        <v>0</v>
      </c>
      <c r="L388" s="60">
        <v>0</v>
      </c>
      <c r="M388" s="69">
        <v>0.292454863535</v>
      </c>
      <c r="O388" t="s">
        <v>31</v>
      </c>
    </row>
    <row r="389" spans="1:15" x14ac:dyDescent="0.35">
      <c r="A389" t="s">
        <v>28</v>
      </c>
      <c r="B389" t="s">
        <v>43</v>
      </c>
      <c r="C389" t="s">
        <v>37</v>
      </c>
      <c r="D389" t="s">
        <v>27</v>
      </c>
      <c r="E389" s="5" t="s">
        <v>362</v>
      </c>
      <c r="F389" s="36">
        <v>90000</v>
      </c>
      <c r="G389" s="60">
        <v>1</v>
      </c>
      <c r="H389" s="60">
        <v>0</v>
      </c>
      <c r="I389" s="60">
        <v>0</v>
      </c>
      <c r="J389" s="60">
        <v>0</v>
      </c>
      <c r="K389" s="60">
        <v>0</v>
      </c>
      <c r="L389" s="60">
        <v>0</v>
      </c>
      <c r="M389" s="69">
        <v>0.276019905959</v>
      </c>
      <c r="O389" t="s">
        <v>0</v>
      </c>
    </row>
    <row r="390" spans="1:15" x14ac:dyDescent="0.35">
      <c r="A390" t="s">
        <v>45</v>
      </c>
      <c r="B390" t="s">
        <v>53</v>
      </c>
      <c r="C390" t="s">
        <v>37</v>
      </c>
      <c r="D390" t="s">
        <v>27</v>
      </c>
      <c r="E390" s="5" t="s">
        <v>362</v>
      </c>
      <c r="F390" s="36">
        <v>90000</v>
      </c>
      <c r="G390" s="60">
        <v>1</v>
      </c>
      <c r="H390" s="60">
        <v>0</v>
      </c>
      <c r="I390" s="60">
        <v>0</v>
      </c>
      <c r="J390" s="60">
        <v>0</v>
      </c>
      <c r="K390" s="60">
        <v>0</v>
      </c>
      <c r="L390" s="60">
        <v>0</v>
      </c>
      <c r="M390" s="69">
        <v>0.31275574376600002</v>
      </c>
      <c r="O390" t="s">
        <v>0</v>
      </c>
    </row>
    <row r="391" spans="1:15" x14ac:dyDescent="0.35">
      <c r="A391" t="s">
        <v>46</v>
      </c>
      <c r="B391" t="s">
        <v>43</v>
      </c>
      <c r="C391" t="s">
        <v>37</v>
      </c>
      <c r="D391" t="s">
        <v>27</v>
      </c>
      <c r="E391" s="5" t="s">
        <v>362</v>
      </c>
      <c r="F391" s="36">
        <v>90000</v>
      </c>
      <c r="G391" s="60">
        <v>1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9">
        <v>0.34034174023500002</v>
      </c>
      <c r="O391" t="s">
        <v>0</v>
      </c>
    </row>
    <row r="392" spans="1:15" x14ac:dyDescent="0.35">
      <c r="A392" t="s">
        <v>45</v>
      </c>
      <c r="B392" t="s">
        <v>43</v>
      </c>
      <c r="C392" t="s">
        <v>37</v>
      </c>
      <c r="D392" t="s">
        <v>27</v>
      </c>
      <c r="E392" s="5" t="s">
        <v>362</v>
      </c>
      <c r="F392" s="36">
        <v>90000</v>
      </c>
      <c r="G392" s="60">
        <v>1</v>
      </c>
      <c r="H392" s="60">
        <v>0</v>
      </c>
      <c r="I392" s="60">
        <v>0</v>
      </c>
      <c r="J392" s="60">
        <v>0</v>
      </c>
      <c r="K392" s="60">
        <v>0</v>
      </c>
      <c r="L392" s="60">
        <v>0</v>
      </c>
      <c r="M392" s="69">
        <v>0.32188413155500001</v>
      </c>
      <c r="O392" t="s">
        <v>0</v>
      </c>
    </row>
    <row r="393" spans="1:15" x14ac:dyDescent="0.35">
      <c r="A393" t="s">
        <v>45</v>
      </c>
      <c r="B393" t="s">
        <v>53</v>
      </c>
      <c r="C393" t="s">
        <v>37</v>
      </c>
      <c r="D393" t="s">
        <v>27</v>
      </c>
      <c r="E393" s="5" t="s">
        <v>362</v>
      </c>
      <c r="F393" s="36">
        <v>90000</v>
      </c>
      <c r="G393" s="60">
        <v>1</v>
      </c>
      <c r="H393" s="60">
        <v>0</v>
      </c>
      <c r="I393" s="60">
        <v>0</v>
      </c>
      <c r="J393" s="60">
        <v>0</v>
      </c>
      <c r="K393" s="60">
        <v>0</v>
      </c>
      <c r="L393" s="60">
        <v>0</v>
      </c>
      <c r="M393" s="69">
        <v>0.31860015130899999</v>
      </c>
      <c r="O393" t="s">
        <v>0</v>
      </c>
    </row>
    <row r="394" spans="1:15" x14ac:dyDescent="0.35">
      <c r="A394" t="s">
        <v>45</v>
      </c>
      <c r="B394" t="s">
        <v>53</v>
      </c>
      <c r="C394" t="s">
        <v>37</v>
      </c>
      <c r="D394" t="s">
        <v>27</v>
      </c>
      <c r="E394" s="5" t="s">
        <v>362</v>
      </c>
      <c r="F394" s="36">
        <v>90000</v>
      </c>
      <c r="G394" s="60">
        <v>1</v>
      </c>
      <c r="H394" s="60">
        <v>0</v>
      </c>
      <c r="I394" s="60">
        <v>0</v>
      </c>
      <c r="J394" s="60">
        <v>0</v>
      </c>
      <c r="K394" s="60">
        <v>0</v>
      </c>
      <c r="L394" s="60">
        <v>0</v>
      </c>
      <c r="M394" s="69">
        <v>0.24515341471800001</v>
      </c>
      <c r="O394" t="s">
        <v>0</v>
      </c>
    </row>
    <row r="395" spans="1:15" x14ac:dyDescent="0.35">
      <c r="A395" t="s">
        <v>45</v>
      </c>
      <c r="B395" t="s">
        <v>43</v>
      </c>
      <c r="C395" t="s">
        <v>37</v>
      </c>
      <c r="D395" t="s">
        <v>27</v>
      </c>
      <c r="E395" s="5" t="s">
        <v>362</v>
      </c>
      <c r="F395" s="36">
        <v>90000</v>
      </c>
      <c r="G395" s="60">
        <v>1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9">
        <v>0.37871384575400002</v>
      </c>
      <c r="O395" t="s">
        <v>0</v>
      </c>
    </row>
    <row r="396" spans="1:15" x14ac:dyDescent="0.35">
      <c r="A396" t="s">
        <v>45</v>
      </c>
      <c r="B396" t="s">
        <v>43</v>
      </c>
      <c r="C396" t="s">
        <v>37</v>
      </c>
      <c r="D396" t="s">
        <v>27</v>
      </c>
      <c r="E396" s="5" t="s">
        <v>362</v>
      </c>
      <c r="F396" s="36">
        <v>90000</v>
      </c>
      <c r="G396" s="60">
        <v>1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9">
        <v>0.20696091658499999</v>
      </c>
      <c r="O396" t="s">
        <v>31</v>
      </c>
    </row>
    <row r="397" spans="1:15" x14ac:dyDescent="0.35">
      <c r="A397" t="s">
        <v>45</v>
      </c>
      <c r="B397" t="s">
        <v>43</v>
      </c>
      <c r="C397" t="s">
        <v>37</v>
      </c>
      <c r="D397" t="s">
        <v>27</v>
      </c>
      <c r="E397" s="5" t="s">
        <v>362</v>
      </c>
      <c r="F397" s="36">
        <v>90000</v>
      </c>
      <c r="G397" s="60">
        <v>1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9">
        <v>0.35878937256900001</v>
      </c>
      <c r="O397" t="s">
        <v>0</v>
      </c>
    </row>
    <row r="398" spans="1:15" x14ac:dyDescent="0.35">
      <c r="A398" t="s">
        <v>45</v>
      </c>
      <c r="B398" t="s">
        <v>43</v>
      </c>
      <c r="C398" t="s">
        <v>37</v>
      </c>
      <c r="D398" t="s">
        <v>27</v>
      </c>
      <c r="E398" s="5" t="s">
        <v>362</v>
      </c>
      <c r="F398" s="36">
        <v>90000</v>
      </c>
      <c r="G398" s="60">
        <v>1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9">
        <v>0.329354897935</v>
      </c>
      <c r="O398" t="s">
        <v>0</v>
      </c>
    </row>
    <row r="399" spans="1:15" x14ac:dyDescent="0.35">
      <c r="A399" t="s">
        <v>45</v>
      </c>
      <c r="B399" t="s">
        <v>53</v>
      </c>
      <c r="C399" t="s">
        <v>37</v>
      </c>
      <c r="D399" t="s">
        <v>27</v>
      </c>
      <c r="E399" s="5" t="s">
        <v>362</v>
      </c>
      <c r="F399" s="36">
        <v>90000</v>
      </c>
      <c r="G399" s="60">
        <v>1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9">
        <v>0.29956225663699998</v>
      </c>
      <c r="O399" t="s">
        <v>0</v>
      </c>
    </row>
    <row r="400" spans="1:15" x14ac:dyDescent="0.35">
      <c r="A400" t="s">
        <v>45</v>
      </c>
      <c r="B400" t="s">
        <v>53</v>
      </c>
      <c r="C400" t="s">
        <v>37</v>
      </c>
      <c r="D400" t="s">
        <v>27</v>
      </c>
      <c r="E400" s="5" t="s">
        <v>362</v>
      </c>
      <c r="F400" s="36">
        <v>90000</v>
      </c>
      <c r="G400" s="60">
        <v>1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9">
        <v>0.35694986252999999</v>
      </c>
      <c r="O400" t="s">
        <v>0</v>
      </c>
    </row>
    <row r="401" spans="1:15" x14ac:dyDescent="0.35">
      <c r="A401" t="s">
        <v>45</v>
      </c>
      <c r="B401" t="s">
        <v>29</v>
      </c>
      <c r="C401" t="s">
        <v>26</v>
      </c>
      <c r="D401" t="s">
        <v>27</v>
      </c>
      <c r="E401" s="5" t="s">
        <v>362</v>
      </c>
      <c r="F401" s="36">
        <v>90000</v>
      </c>
      <c r="G401" s="60">
        <v>1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9">
        <v>0.26815158126700001</v>
      </c>
      <c r="O401" t="s">
        <v>31</v>
      </c>
    </row>
    <row r="402" spans="1:15" x14ac:dyDescent="0.35">
      <c r="A402" t="s">
        <v>45</v>
      </c>
      <c r="B402" t="s">
        <v>53</v>
      </c>
      <c r="C402" t="s">
        <v>37</v>
      </c>
      <c r="D402" t="s">
        <v>27</v>
      </c>
      <c r="E402" s="5" t="s">
        <v>362</v>
      </c>
      <c r="F402" s="36">
        <v>90000</v>
      </c>
      <c r="G402" s="60">
        <v>1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9">
        <v>0.340364829639</v>
      </c>
      <c r="O402" t="s">
        <v>0</v>
      </c>
    </row>
    <row r="403" spans="1:15" x14ac:dyDescent="0.35">
      <c r="A403" t="s">
        <v>46</v>
      </c>
      <c r="B403" t="s">
        <v>43</v>
      </c>
      <c r="C403" t="s">
        <v>37</v>
      </c>
      <c r="D403" t="s">
        <v>27</v>
      </c>
      <c r="E403" s="5" t="s">
        <v>362</v>
      </c>
      <c r="F403" s="36">
        <v>90000</v>
      </c>
      <c r="G403" s="60">
        <v>1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9">
        <v>0.32786159690099997</v>
      </c>
      <c r="O403" t="s">
        <v>0</v>
      </c>
    </row>
    <row r="404" spans="1:15" x14ac:dyDescent="0.35">
      <c r="A404" t="s">
        <v>45</v>
      </c>
      <c r="B404" t="s">
        <v>29</v>
      </c>
      <c r="C404" t="s">
        <v>26</v>
      </c>
      <c r="D404" t="s">
        <v>27</v>
      </c>
      <c r="E404" s="5" t="s">
        <v>362</v>
      </c>
      <c r="F404" s="36">
        <v>90000</v>
      </c>
      <c r="G404" s="60">
        <v>1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9">
        <v>0.31484164757999999</v>
      </c>
      <c r="O404" t="s">
        <v>0</v>
      </c>
    </row>
    <row r="405" spans="1:15" x14ac:dyDescent="0.35">
      <c r="A405" t="s">
        <v>45</v>
      </c>
      <c r="B405" t="s">
        <v>53</v>
      </c>
      <c r="C405" t="s">
        <v>37</v>
      </c>
      <c r="D405" t="s">
        <v>27</v>
      </c>
      <c r="E405" s="5" t="s">
        <v>362</v>
      </c>
      <c r="F405" s="36">
        <v>90000</v>
      </c>
      <c r="G405" s="60">
        <v>1</v>
      </c>
      <c r="H405" s="60">
        <v>0</v>
      </c>
      <c r="I405" s="60">
        <v>0</v>
      </c>
      <c r="J405" s="60">
        <v>0</v>
      </c>
      <c r="K405" s="60">
        <v>0</v>
      </c>
      <c r="L405" s="60">
        <v>0</v>
      </c>
      <c r="M405" s="69">
        <v>0.36996786205600002</v>
      </c>
      <c r="O405" t="s">
        <v>0</v>
      </c>
    </row>
    <row r="406" spans="1:15" x14ac:dyDescent="0.35">
      <c r="A406" t="s">
        <v>46</v>
      </c>
      <c r="B406" t="s">
        <v>43</v>
      </c>
      <c r="C406" t="s">
        <v>37</v>
      </c>
      <c r="D406" t="s">
        <v>27</v>
      </c>
      <c r="E406" s="5" t="s">
        <v>362</v>
      </c>
      <c r="F406" s="36">
        <v>90000</v>
      </c>
      <c r="G406" s="60">
        <v>1</v>
      </c>
      <c r="H406" s="60">
        <v>0</v>
      </c>
      <c r="I406" s="60">
        <v>0</v>
      </c>
      <c r="J406" s="60">
        <v>0</v>
      </c>
      <c r="K406" s="60">
        <v>0</v>
      </c>
      <c r="L406" s="60">
        <v>0</v>
      </c>
      <c r="M406" s="69">
        <v>0.25611989909600003</v>
      </c>
      <c r="O406" t="s">
        <v>0</v>
      </c>
    </row>
    <row r="407" spans="1:15" x14ac:dyDescent="0.35">
      <c r="A407" t="s">
        <v>45</v>
      </c>
      <c r="B407" t="s">
        <v>43</v>
      </c>
      <c r="C407" t="s">
        <v>37</v>
      </c>
      <c r="D407" t="s">
        <v>27</v>
      </c>
      <c r="E407" s="5" t="s">
        <v>362</v>
      </c>
      <c r="F407" s="36">
        <v>90000</v>
      </c>
      <c r="G407" s="60">
        <v>1</v>
      </c>
      <c r="H407" s="60">
        <v>0</v>
      </c>
      <c r="I407" s="60">
        <v>0</v>
      </c>
      <c r="J407" s="60">
        <v>0</v>
      </c>
      <c r="K407" s="60">
        <v>0</v>
      </c>
      <c r="L407" s="60">
        <v>0</v>
      </c>
      <c r="M407" s="69">
        <v>0.40597116978600001</v>
      </c>
      <c r="O407" t="s">
        <v>0</v>
      </c>
    </row>
    <row r="408" spans="1:15" x14ac:dyDescent="0.35">
      <c r="A408" t="s">
        <v>46</v>
      </c>
      <c r="B408" t="s">
        <v>43</v>
      </c>
      <c r="C408" t="s">
        <v>37</v>
      </c>
      <c r="D408" t="s">
        <v>27</v>
      </c>
      <c r="E408" s="5" t="s">
        <v>362</v>
      </c>
      <c r="F408" s="36">
        <v>90000</v>
      </c>
      <c r="G408" s="60">
        <v>1</v>
      </c>
      <c r="H408" s="60">
        <v>0</v>
      </c>
      <c r="I408" s="60">
        <v>0</v>
      </c>
      <c r="J408" s="60">
        <v>0</v>
      </c>
      <c r="K408" s="60">
        <v>0</v>
      </c>
      <c r="L408" s="60">
        <v>0</v>
      </c>
      <c r="M408" s="69">
        <v>0.27704368601099999</v>
      </c>
      <c r="O408" t="s">
        <v>0</v>
      </c>
    </row>
    <row r="409" spans="1:15" x14ac:dyDescent="0.35">
      <c r="A409" t="s">
        <v>45</v>
      </c>
      <c r="B409" t="s">
        <v>53</v>
      </c>
      <c r="C409" t="s">
        <v>37</v>
      </c>
      <c r="D409" t="s">
        <v>27</v>
      </c>
      <c r="E409" s="5" t="s">
        <v>362</v>
      </c>
      <c r="F409" s="36">
        <v>90000</v>
      </c>
      <c r="G409" s="60">
        <v>1</v>
      </c>
      <c r="H409" s="60">
        <v>0</v>
      </c>
      <c r="I409" s="60">
        <v>0</v>
      </c>
      <c r="J409" s="60">
        <v>0</v>
      </c>
      <c r="K409" s="60">
        <v>0</v>
      </c>
      <c r="L409" s="60">
        <v>0</v>
      </c>
      <c r="M409" s="69">
        <v>0.30189153859899998</v>
      </c>
      <c r="O409" t="s">
        <v>0</v>
      </c>
    </row>
    <row r="410" spans="1:15" x14ac:dyDescent="0.35">
      <c r="A410" t="s">
        <v>46</v>
      </c>
      <c r="B410" t="s">
        <v>43</v>
      </c>
      <c r="C410" t="s">
        <v>37</v>
      </c>
      <c r="D410" t="s">
        <v>27</v>
      </c>
      <c r="E410" s="5" t="s">
        <v>362</v>
      </c>
      <c r="F410" s="36">
        <v>90000</v>
      </c>
      <c r="G410" s="60">
        <v>1</v>
      </c>
      <c r="H410" s="60">
        <v>0</v>
      </c>
      <c r="I410" s="60">
        <v>0</v>
      </c>
      <c r="J410" s="60">
        <v>0</v>
      </c>
      <c r="K410" s="60">
        <v>0</v>
      </c>
      <c r="L410" s="60">
        <v>0</v>
      </c>
      <c r="M410" s="69">
        <v>0.22866364416500001</v>
      </c>
      <c r="O410" t="s">
        <v>31</v>
      </c>
    </row>
    <row r="411" spans="1:15" x14ac:dyDescent="0.35">
      <c r="A411" t="s">
        <v>45</v>
      </c>
      <c r="B411" t="s">
        <v>43</v>
      </c>
      <c r="C411" t="s">
        <v>37</v>
      </c>
      <c r="D411" t="s">
        <v>27</v>
      </c>
      <c r="E411" s="5" t="s">
        <v>362</v>
      </c>
      <c r="F411" s="36">
        <v>90000</v>
      </c>
      <c r="G411" s="60">
        <v>1</v>
      </c>
      <c r="H411" s="60">
        <v>0</v>
      </c>
      <c r="I411" s="60">
        <v>0</v>
      </c>
      <c r="J411" s="60">
        <v>0</v>
      </c>
      <c r="K411" s="60">
        <v>0</v>
      </c>
      <c r="L411" s="60">
        <v>0</v>
      </c>
      <c r="M411" s="69">
        <v>0.35086193572899999</v>
      </c>
      <c r="O411" t="s">
        <v>0</v>
      </c>
    </row>
    <row r="412" spans="1:15" x14ac:dyDescent="0.35">
      <c r="A412" t="s">
        <v>45</v>
      </c>
      <c r="B412" t="s">
        <v>53</v>
      </c>
      <c r="C412" t="s">
        <v>37</v>
      </c>
      <c r="D412" t="s">
        <v>27</v>
      </c>
      <c r="E412" s="5" t="s">
        <v>362</v>
      </c>
      <c r="F412" s="36">
        <v>90000</v>
      </c>
      <c r="G412" s="60">
        <v>1</v>
      </c>
      <c r="H412" s="60">
        <v>0</v>
      </c>
      <c r="I412" s="60">
        <v>0</v>
      </c>
      <c r="J412" s="60">
        <v>0</v>
      </c>
      <c r="K412" s="60">
        <v>0</v>
      </c>
      <c r="L412" s="60">
        <v>0</v>
      </c>
      <c r="M412" s="69">
        <v>0.36494231076700001</v>
      </c>
      <c r="O412" t="s">
        <v>0</v>
      </c>
    </row>
    <row r="413" spans="1:15" x14ac:dyDescent="0.35">
      <c r="A413" t="s">
        <v>45</v>
      </c>
      <c r="B413" t="s">
        <v>53</v>
      </c>
      <c r="C413" t="s">
        <v>37</v>
      </c>
      <c r="D413" t="s">
        <v>27</v>
      </c>
      <c r="E413" s="5" t="s">
        <v>362</v>
      </c>
      <c r="F413" s="36">
        <v>90000</v>
      </c>
      <c r="G413" s="60">
        <v>1</v>
      </c>
      <c r="H413" s="60">
        <v>0</v>
      </c>
      <c r="I413" s="60">
        <v>0</v>
      </c>
      <c r="J413" s="60">
        <v>0</v>
      </c>
      <c r="K413" s="60">
        <v>0</v>
      </c>
      <c r="L413" s="60">
        <v>0</v>
      </c>
      <c r="M413" s="69">
        <v>0.36617122578599998</v>
      </c>
      <c r="O413" t="s">
        <v>0</v>
      </c>
    </row>
    <row r="414" spans="1:15" x14ac:dyDescent="0.35">
      <c r="A414" t="s">
        <v>46</v>
      </c>
      <c r="B414" t="s">
        <v>43</v>
      </c>
      <c r="C414" t="s">
        <v>37</v>
      </c>
      <c r="D414" t="s">
        <v>27</v>
      </c>
      <c r="E414" s="5" t="s">
        <v>362</v>
      </c>
      <c r="F414" s="36">
        <v>90000</v>
      </c>
      <c r="G414" s="60">
        <v>1</v>
      </c>
      <c r="H414" s="60">
        <v>0</v>
      </c>
      <c r="I414" s="60">
        <v>0</v>
      </c>
      <c r="J414" s="60">
        <v>0</v>
      </c>
      <c r="K414" s="60">
        <v>0</v>
      </c>
      <c r="L414" s="60">
        <v>0</v>
      </c>
      <c r="M414" s="69">
        <v>0.270586284156</v>
      </c>
      <c r="O414" t="s">
        <v>0</v>
      </c>
    </row>
    <row r="415" spans="1:15" x14ac:dyDescent="0.35">
      <c r="A415" t="s">
        <v>46</v>
      </c>
      <c r="B415" t="s">
        <v>43</v>
      </c>
      <c r="C415" t="s">
        <v>37</v>
      </c>
      <c r="D415" t="s">
        <v>27</v>
      </c>
      <c r="E415" s="5" t="s">
        <v>362</v>
      </c>
      <c r="F415" s="36">
        <v>90000</v>
      </c>
      <c r="G415" s="60">
        <v>1</v>
      </c>
      <c r="H415" s="60">
        <v>0</v>
      </c>
      <c r="I415" s="60">
        <v>0</v>
      </c>
      <c r="J415" s="60">
        <v>0</v>
      </c>
      <c r="K415" s="60">
        <v>0</v>
      </c>
      <c r="L415" s="60">
        <v>0</v>
      </c>
      <c r="M415" s="69">
        <v>0.31040394395699999</v>
      </c>
      <c r="O415" t="s">
        <v>31</v>
      </c>
    </row>
    <row r="416" spans="1:15" x14ac:dyDescent="0.35">
      <c r="A416" t="s">
        <v>46</v>
      </c>
      <c r="B416" t="s">
        <v>43</v>
      </c>
      <c r="C416" t="s">
        <v>37</v>
      </c>
      <c r="D416" t="s">
        <v>27</v>
      </c>
      <c r="E416" s="5" t="s">
        <v>362</v>
      </c>
      <c r="F416" s="36">
        <v>90000</v>
      </c>
      <c r="G416" s="60">
        <v>1</v>
      </c>
      <c r="H416" s="60">
        <v>0</v>
      </c>
      <c r="I416" s="60">
        <v>0</v>
      </c>
      <c r="J416" s="60">
        <v>0</v>
      </c>
      <c r="K416" s="60">
        <v>0</v>
      </c>
      <c r="L416" s="60">
        <v>0</v>
      </c>
      <c r="M416" s="69">
        <v>0.26128848171300001</v>
      </c>
      <c r="O416" t="s">
        <v>0</v>
      </c>
    </row>
    <row r="417" spans="1:15" x14ac:dyDescent="0.35">
      <c r="A417" t="s">
        <v>46</v>
      </c>
      <c r="B417" t="s">
        <v>43</v>
      </c>
      <c r="C417" t="s">
        <v>37</v>
      </c>
      <c r="D417" t="s">
        <v>27</v>
      </c>
      <c r="E417" s="5" t="s">
        <v>362</v>
      </c>
      <c r="F417" s="36">
        <v>90000</v>
      </c>
      <c r="G417" s="60">
        <v>1</v>
      </c>
      <c r="H417" s="60">
        <v>0</v>
      </c>
      <c r="I417" s="60">
        <v>0</v>
      </c>
      <c r="J417" s="60">
        <v>0</v>
      </c>
      <c r="K417" s="60">
        <v>0</v>
      </c>
      <c r="L417" s="60">
        <v>0</v>
      </c>
      <c r="M417" s="69">
        <v>0.33753487285</v>
      </c>
      <c r="O417" t="s">
        <v>31</v>
      </c>
    </row>
    <row r="418" spans="1:15" x14ac:dyDescent="0.35">
      <c r="A418" t="s">
        <v>45</v>
      </c>
      <c r="B418" t="s">
        <v>43</v>
      </c>
      <c r="C418" t="s">
        <v>37</v>
      </c>
      <c r="D418" t="s">
        <v>27</v>
      </c>
      <c r="E418" s="5" t="s">
        <v>363</v>
      </c>
      <c r="F418" s="36">
        <v>90000</v>
      </c>
      <c r="G418" s="60">
        <v>0</v>
      </c>
      <c r="H418" s="60">
        <v>1</v>
      </c>
      <c r="I418" s="60">
        <v>0</v>
      </c>
      <c r="J418" s="60">
        <v>0</v>
      </c>
      <c r="K418" s="60">
        <v>0</v>
      </c>
      <c r="L418" s="60">
        <v>0</v>
      </c>
      <c r="M418" s="69">
        <v>0.31192830036000002</v>
      </c>
      <c r="O418" t="s">
        <v>0</v>
      </c>
    </row>
    <row r="419" spans="1:15" x14ac:dyDescent="0.35">
      <c r="A419" t="s">
        <v>28</v>
      </c>
      <c r="B419" t="s">
        <v>43</v>
      </c>
      <c r="C419" t="s">
        <v>37</v>
      </c>
      <c r="D419" t="s">
        <v>27</v>
      </c>
      <c r="E419" s="5" t="s">
        <v>363</v>
      </c>
      <c r="F419" s="36">
        <v>90000</v>
      </c>
      <c r="G419" s="60">
        <v>0</v>
      </c>
      <c r="H419" s="60">
        <v>1</v>
      </c>
      <c r="I419" s="60">
        <v>0</v>
      </c>
      <c r="J419" s="60">
        <v>0</v>
      </c>
      <c r="K419" s="60">
        <v>0</v>
      </c>
      <c r="L419" s="60">
        <v>0</v>
      </c>
      <c r="M419" s="69">
        <v>0.28292889010099997</v>
      </c>
      <c r="O419" t="s">
        <v>31</v>
      </c>
    </row>
    <row r="420" spans="1:15" x14ac:dyDescent="0.35">
      <c r="A420" t="s">
        <v>45</v>
      </c>
      <c r="B420" t="s">
        <v>53</v>
      </c>
      <c r="C420" t="s">
        <v>37</v>
      </c>
      <c r="D420" t="s">
        <v>27</v>
      </c>
      <c r="E420" s="5" t="s">
        <v>363</v>
      </c>
      <c r="F420" s="36">
        <v>90000</v>
      </c>
      <c r="G420" s="60">
        <v>0</v>
      </c>
      <c r="H420" s="60">
        <v>1</v>
      </c>
      <c r="I420" s="60">
        <v>0</v>
      </c>
      <c r="J420" s="60">
        <v>0</v>
      </c>
      <c r="K420" s="60">
        <v>0</v>
      </c>
      <c r="L420" s="60">
        <v>0</v>
      </c>
      <c r="M420" s="69">
        <v>0.27894152325999999</v>
      </c>
      <c r="O420" t="s">
        <v>0</v>
      </c>
    </row>
    <row r="421" spans="1:15" x14ac:dyDescent="0.35">
      <c r="A421" t="s">
        <v>45</v>
      </c>
      <c r="B421" t="s">
        <v>43</v>
      </c>
      <c r="C421" t="s">
        <v>37</v>
      </c>
      <c r="D421" t="s">
        <v>27</v>
      </c>
      <c r="E421" s="5" t="s">
        <v>363</v>
      </c>
      <c r="F421" s="36">
        <v>90000</v>
      </c>
      <c r="G421" s="60">
        <v>0</v>
      </c>
      <c r="H421" s="60">
        <v>1</v>
      </c>
      <c r="I421" s="60">
        <v>0</v>
      </c>
      <c r="J421" s="60">
        <v>0</v>
      </c>
      <c r="K421" s="60">
        <v>0</v>
      </c>
      <c r="L421" s="60">
        <v>0</v>
      </c>
      <c r="M421" s="69">
        <v>0.40418089395099999</v>
      </c>
      <c r="O421" t="s">
        <v>0</v>
      </c>
    </row>
    <row r="422" spans="1:15" x14ac:dyDescent="0.35">
      <c r="A422" t="s">
        <v>46</v>
      </c>
      <c r="B422" t="s">
        <v>43</v>
      </c>
      <c r="C422" t="s">
        <v>37</v>
      </c>
      <c r="D422" t="s">
        <v>27</v>
      </c>
      <c r="E422" s="5" t="s">
        <v>363</v>
      </c>
      <c r="F422" s="36">
        <v>90000</v>
      </c>
      <c r="G422" s="60">
        <v>0</v>
      </c>
      <c r="H422" s="60">
        <v>1</v>
      </c>
      <c r="I422" s="60">
        <v>0</v>
      </c>
      <c r="J422" s="60">
        <v>0</v>
      </c>
      <c r="K422" s="60">
        <v>0</v>
      </c>
      <c r="L422" s="60">
        <v>0</v>
      </c>
      <c r="M422" s="69">
        <v>0.38832231189700001</v>
      </c>
      <c r="O422" t="s">
        <v>0</v>
      </c>
    </row>
    <row r="423" spans="1:15" x14ac:dyDescent="0.35">
      <c r="A423" t="s">
        <v>28</v>
      </c>
      <c r="B423" t="s">
        <v>43</v>
      </c>
      <c r="C423" t="s">
        <v>37</v>
      </c>
      <c r="D423" t="s">
        <v>27</v>
      </c>
      <c r="E423" s="5" t="s">
        <v>363</v>
      </c>
      <c r="F423" s="36">
        <v>90000</v>
      </c>
      <c r="G423" s="60">
        <v>0</v>
      </c>
      <c r="H423" s="60">
        <v>1</v>
      </c>
      <c r="I423" s="60">
        <v>0</v>
      </c>
      <c r="J423" s="60">
        <v>0</v>
      </c>
      <c r="K423" s="60">
        <v>0</v>
      </c>
      <c r="L423" s="60">
        <v>0</v>
      </c>
      <c r="M423" s="69">
        <v>0.29157192604499999</v>
      </c>
      <c r="O423" t="s">
        <v>31</v>
      </c>
    </row>
    <row r="424" spans="1:15" x14ac:dyDescent="0.35">
      <c r="A424" t="s">
        <v>45</v>
      </c>
      <c r="B424" t="s">
        <v>43</v>
      </c>
      <c r="C424" t="s">
        <v>37</v>
      </c>
      <c r="D424" t="s">
        <v>27</v>
      </c>
      <c r="E424" s="5" t="s">
        <v>363</v>
      </c>
      <c r="F424" s="36">
        <v>90000</v>
      </c>
      <c r="G424" s="60">
        <v>0</v>
      </c>
      <c r="H424" s="60">
        <v>1</v>
      </c>
      <c r="I424" s="60">
        <v>0</v>
      </c>
      <c r="J424" s="60">
        <v>0</v>
      </c>
      <c r="K424" s="60">
        <v>0</v>
      </c>
      <c r="L424" s="60">
        <v>0</v>
      </c>
      <c r="M424" s="69">
        <v>0.37446560770600001</v>
      </c>
      <c r="O424" t="s">
        <v>0</v>
      </c>
    </row>
    <row r="425" spans="1:15" x14ac:dyDescent="0.35">
      <c r="A425" t="s">
        <v>45</v>
      </c>
      <c r="B425" t="s">
        <v>53</v>
      </c>
      <c r="C425" t="s">
        <v>37</v>
      </c>
      <c r="D425" t="s">
        <v>27</v>
      </c>
      <c r="E425" s="5" t="s">
        <v>363</v>
      </c>
      <c r="F425" s="36">
        <v>90000</v>
      </c>
      <c r="G425" s="60">
        <v>0</v>
      </c>
      <c r="H425" s="60">
        <v>1</v>
      </c>
      <c r="I425" s="60">
        <v>0</v>
      </c>
      <c r="J425" s="60">
        <v>0</v>
      </c>
      <c r="K425" s="60">
        <v>0</v>
      </c>
      <c r="L425" s="60">
        <v>0</v>
      </c>
      <c r="M425" s="69">
        <v>0.28611762584599998</v>
      </c>
      <c r="O425" t="s">
        <v>31</v>
      </c>
    </row>
    <row r="426" spans="1:15" x14ac:dyDescent="0.35">
      <c r="A426" t="s">
        <v>46</v>
      </c>
      <c r="B426" t="s">
        <v>53</v>
      </c>
      <c r="C426" t="s">
        <v>37</v>
      </c>
      <c r="D426" t="s">
        <v>27</v>
      </c>
      <c r="E426" s="5" t="s">
        <v>363</v>
      </c>
      <c r="F426" s="36">
        <v>90000</v>
      </c>
      <c r="G426" s="60">
        <v>0</v>
      </c>
      <c r="H426" s="60">
        <v>1</v>
      </c>
      <c r="I426" s="60">
        <v>0</v>
      </c>
      <c r="J426" s="60">
        <v>0</v>
      </c>
      <c r="K426" s="60">
        <v>0</v>
      </c>
      <c r="L426" s="60">
        <v>0</v>
      </c>
      <c r="M426" s="69">
        <v>0.23309474009100001</v>
      </c>
      <c r="O426" t="s">
        <v>0</v>
      </c>
    </row>
    <row r="427" spans="1:15" x14ac:dyDescent="0.35">
      <c r="A427" t="s">
        <v>45</v>
      </c>
      <c r="B427" t="s">
        <v>53</v>
      </c>
      <c r="C427" t="s">
        <v>37</v>
      </c>
      <c r="D427" t="s">
        <v>27</v>
      </c>
      <c r="E427" s="5" t="s">
        <v>363</v>
      </c>
      <c r="F427" s="36">
        <v>90000</v>
      </c>
      <c r="G427" s="60">
        <v>0</v>
      </c>
      <c r="H427" s="60">
        <v>1</v>
      </c>
      <c r="I427" s="60">
        <v>0</v>
      </c>
      <c r="J427" s="60">
        <v>0</v>
      </c>
      <c r="K427" s="60">
        <v>0</v>
      </c>
      <c r="L427" s="60">
        <v>0</v>
      </c>
      <c r="M427" s="69">
        <v>0.31951036100399999</v>
      </c>
      <c r="O427" t="s">
        <v>0</v>
      </c>
    </row>
    <row r="428" spans="1:15" x14ac:dyDescent="0.35">
      <c r="A428" t="s">
        <v>45</v>
      </c>
      <c r="B428" t="s">
        <v>53</v>
      </c>
      <c r="C428" t="s">
        <v>37</v>
      </c>
      <c r="D428" t="s">
        <v>27</v>
      </c>
      <c r="E428" s="5" t="s">
        <v>363</v>
      </c>
      <c r="F428" s="36">
        <v>90000</v>
      </c>
      <c r="G428" s="60">
        <v>0</v>
      </c>
      <c r="H428" s="60">
        <v>1</v>
      </c>
      <c r="I428" s="60">
        <v>0</v>
      </c>
      <c r="J428" s="60">
        <v>0</v>
      </c>
      <c r="K428" s="60">
        <v>0</v>
      </c>
      <c r="L428" s="60">
        <v>0</v>
      </c>
      <c r="M428" s="69">
        <v>0.339986448193</v>
      </c>
      <c r="O428" t="s">
        <v>0</v>
      </c>
    </row>
    <row r="429" spans="1:15" x14ac:dyDescent="0.35">
      <c r="A429" t="s">
        <v>45</v>
      </c>
      <c r="B429" t="s">
        <v>53</v>
      </c>
      <c r="C429" t="s">
        <v>37</v>
      </c>
      <c r="D429" t="s">
        <v>27</v>
      </c>
      <c r="E429" s="5" t="s">
        <v>363</v>
      </c>
      <c r="F429" s="36">
        <v>90000</v>
      </c>
      <c r="G429" s="60">
        <v>0</v>
      </c>
      <c r="H429" s="60">
        <v>1</v>
      </c>
      <c r="I429" s="60">
        <v>0</v>
      </c>
      <c r="J429" s="60">
        <v>0</v>
      </c>
      <c r="K429" s="60">
        <v>0</v>
      </c>
      <c r="L429" s="60">
        <v>0</v>
      </c>
      <c r="M429" s="69">
        <v>0.28902490862699998</v>
      </c>
      <c r="O429" t="s">
        <v>0</v>
      </c>
    </row>
    <row r="430" spans="1:15" x14ac:dyDescent="0.35">
      <c r="A430" t="s">
        <v>46</v>
      </c>
      <c r="B430" t="s">
        <v>43</v>
      </c>
      <c r="C430" t="s">
        <v>37</v>
      </c>
      <c r="D430" t="s">
        <v>27</v>
      </c>
      <c r="E430" s="5" t="s">
        <v>363</v>
      </c>
      <c r="F430" s="36">
        <v>90000</v>
      </c>
      <c r="G430" s="60">
        <v>0</v>
      </c>
      <c r="H430" s="60">
        <v>1</v>
      </c>
      <c r="I430" s="60">
        <v>0</v>
      </c>
      <c r="J430" s="60">
        <v>0</v>
      </c>
      <c r="K430" s="60">
        <v>0</v>
      </c>
      <c r="L430" s="60">
        <v>0</v>
      </c>
      <c r="M430" s="69">
        <v>0.31589968077399999</v>
      </c>
      <c r="O430" t="s">
        <v>0</v>
      </c>
    </row>
    <row r="431" spans="1:15" x14ac:dyDescent="0.35">
      <c r="A431" t="s">
        <v>45</v>
      </c>
      <c r="B431" t="s">
        <v>43</v>
      </c>
      <c r="C431" t="s">
        <v>37</v>
      </c>
      <c r="D431" t="s">
        <v>27</v>
      </c>
      <c r="E431" s="5" t="s">
        <v>363</v>
      </c>
      <c r="F431" s="36">
        <v>90000</v>
      </c>
      <c r="G431" s="60">
        <v>0</v>
      </c>
      <c r="H431" s="60">
        <v>1</v>
      </c>
      <c r="I431" s="60">
        <v>0</v>
      </c>
      <c r="J431" s="60">
        <v>0</v>
      </c>
      <c r="K431" s="60">
        <v>0</v>
      </c>
      <c r="L431" s="60">
        <v>0</v>
      </c>
      <c r="M431" s="69">
        <v>0.37932271281000002</v>
      </c>
      <c r="O431" t="s">
        <v>0</v>
      </c>
    </row>
    <row r="432" spans="1:15" x14ac:dyDescent="0.35">
      <c r="A432" t="s">
        <v>45</v>
      </c>
      <c r="B432" t="s">
        <v>43</v>
      </c>
      <c r="C432" t="s">
        <v>37</v>
      </c>
      <c r="D432" t="s">
        <v>27</v>
      </c>
      <c r="E432" s="5" t="s">
        <v>363</v>
      </c>
      <c r="F432" s="36">
        <v>90000</v>
      </c>
      <c r="G432" s="60">
        <v>0</v>
      </c>
      <c r="H432" s="60">
        <v>1</v>
      </c>
      <c r="I432" s="60">
        <v>0</v>
      </c>
      <c r="J432" s="60">
        <v>0</v>
      </c>
      <c r="K432" s="60">
        <v>0</v>
      </c>
      <c r="L432" s="60">
        <v>0</v>
      </c>
      <c r="M432" s="69">
        <v>0.32267492166599998</v>
      </c>
      <c r="O432" t="s">
        <v>0</v>
      </c>
    </row>
    <row r="433" spans="1:15" x14ac:dyDescent="0.35">
      <c r="A433" t="s">
        <v>46</v>
      </c>
      <c r="B433" t="s">
        <v>43</v>
      </c>
      <c r="C433" t="s">
        <v>37</v>
      </c>
      <c r="D433" t="s">
        <v>27</v>
      </c>
      <c r="E433" s="5" t="s">
        <v>363</v>
      </c>
      <c r="F433" s="36">
        <v>90000</v>
      </c>
      <c r="G433" s="60">
        <v>0</v>
      </c>
      <c r="H433" s="60">
        <v>1</v>
      </c>
      <c r="I433" s="60">
        <v>0</v>
      </c>
      <c r="J433" s="60">
        <v>0</v>
      </c>
      <c r="K433" s="60">
        <v>0</v>
      </c>
      <c r="L433" s="60">
        <v>0</v>
      </c>
      <c r="M433" s="69">
        <v>0.31262599898900001</v>
      </c>
      <c r="O433" t="s">
        <v>0</v>
      </c>
    </row>
    <row r="434" spans="1:15" x14ac:dyDescent="0.35">
      <c r="A434" t="s">
        <v>45</v>
      </c>
      <c r="B434" t="s">
        <v>43</v>
      </c>
      <c r="C434" t="s">
        <v>37</v>
      </c>
      <c r="D434" t="s">
        <v>27</v>
      </c>
      <c r="E434" s="5" t="s">
        <v>363</v>
      </c>
      <c r="F434" s="36">
        <v>90000</v>
      </c>
      <c r="G434" s="60">
        <v>0</v>
      </c>
      <c r="H434" s="60">
        <v>1</v>
      </c>
      <c r="I434" s="60">
        <v>0</v>
      </c>
      <c r="J434" s="60">
        <v>0</v>
      </c>
      <c r="K434" s="60">
        <v>0</v>
      </c>
      <c r="L434" s="60">
        <v>0</v>
      </c>
      <c r="M434" s="69">
        <v>0.29044467075500002</v>
      </c>
      <c r="O434" t="s">
        <v>0</v>
      </c>
    </row>
    <row r="435" spans="1:15" x14ac:dyDescent="0.35">
      <c r="A435" t="s">
        <v>45</v>
      </c>
      <c r="B435" t="s">
        <v>43</v>
      </c>
      <c r="C435" t="s">
        <v>37</v>
      </c>
      <c r="D435" t="s">
        <v>27</v>
      </c>
      <c r="E435" s="5" t="s">
        <v>363</v>
      </c>
      <c r="F435" s="36">
        <v>90000</v>
      </c>
      <c r="G435" s="60">
        <v>0</v>
      </c>
      <c r="H435" s="60">
        <v>1</v>
      </c>
      <c r="I435" s="60">
        <v>0</v>
      </c>
      <c r="J435" s="60">
        <v>0</v>
      </c>
      <c r="K435" s="60">
        <v>0</v>
      </c>
      <c r="L435" s="60">
        <v>0</v>
      </c>
      <c r="M435" s="69">
        <v>0.30754229241600001</v>
      </c>
      <c r="O435" t="s">
        <v>31</v>
      </c>
    </row>
    <row r="436" spans="1:15" x14ac:dyDescent="0.35">
      <c r="A436" t="s">
        <v>46</v>
      </c>
      <c r="B436" t="s">
        <v>43</v>
      </c>
      <c r="C436" t="s">
        <v>37</v>
      </c>
      <c r="D436" t="s">
        <v>27</v>
      </c>
      <c r="E436" s="5" t="s">
        <v>363</v>
      </c>
      <c r="F436" s="36">
        <v>90000</v>
      </c>
      <c r="G436" s="60">
        <v>0</v>
      </c>
      <c r="H436" s="60">
        <v>1</v>
      </c>
      <c r="I436" s="60">
        <v>0</v>
      </c>
      <c r="J436" s="60">
        <v>0</v>
      </c>
      <c r="K436" s="60">
        <v>0</v>
      </c>
      <c r="L436" s="60">
        <v>0</v>
      </c>
      <c r="M436" s="69">
        <v>0.35449734001799998</v>
      </c>
      <c r="O436" t="s">
        <v>0</v>
      </c>
    </row>
    <row r="437" spans="1:15" x14ac:dyDescent="0.35">
      <c r="A437" t="s">
        <v>46</v>
      </c>
      <c r="B437" t="s">
        <v>43</v>
      </c>
      <c r="C437" t="s">
        <v>37</v>
      </c>
      <c r="D437" t="s">
        <v>27</v>
      </c>
      <c r="E437" s="5" t="s">
        <v>363</v>
      </c>
      <c r="F437" s="36">
        <v>90000</v>
      </c>
      <c r="G437" s="60">
        <v>0</v>
      </c>
      <c r="H437" s="60">
        <v>1</v>
      </c>
      <c r="I437" s="60">
        <v>0</v>
      </c>
      <c r="J437" s="60">
        <v>0</v>
      </c>
      <c r="K437" s="60">
        <v>0</v>
      </c>
      <c r="L437" s="60">
        <v>0</v>
      </c>
      <c r="M437" s="69">
        <v>0.254272400196</v>
      </c>
      <c r="O437" t="s">
        <v>0</v>
      </c>
    </row>
    <row r="438" spans="1:15" x14ac:dyDescent="0.35">
      <c r="A438" t="s">
        <v>45</v>
      </c>
      <c r="B438" t="s">
        <v>53</v>
      </c>
      <c r="C438" t="s">
        <v>37</v>
      </c>
      <c r="D438" t="s">
        <v>27</v>
      </c>
      <c r="E438" s="5" t="s">
        <v>363</v>
      </c>
      <c r="F438" s="36">
        <v>90000</v>
      </c>
      <c r="G438" s="60">
        <v>0</v>
      </c>
      <c r="H438" s="60">
        <v>1</v>
      </c>
      <c r="I438" s="60">
        <v>0</v>
      </c>
      <c r="J438" s="60">
        <v>0</v>
      </c>
      <c r="K438" s="60">
        <v>0</v>
      </c>
      <c r="L438" s="60">
        <v>0</v>
      </c>
      <c r="M438" s="69">
        <v>0.30598128194899998</v>
      </c>
      <c r="O438" t="s">
        <v>31</v>
      </c>
    </row>
    <row r="439" spans="1:15" x14ac:dyDescent="0.35">
      <c r="A439" t="s">
        <v>46</v>
      </c>
      <c r="B439" t="s">
        <v>43</v>
      </c>
      <c r="C439" t="s">
        <v>37</v>
      </c>
      <c r="D439" t="s">
        <v>27</v>
      </c>
      <c r="E439" s="5" t="s">
        <v>363</v>
      </c>
      <c r="F439" s="36">
        <v>90000</v>
      </c>
      <c r="G439" s="60">
        <v>0</v>
      </c>
      <c r="H439" s="60">
        <v>1</v>
      </c>
      <c r="I439" s="60">
        <v>0</v>
      </c>
      <c r="J439" s="60">
        <v>0</v>
      </c>
      <c r="K439" s="60">
        <v>0</v>
      </c>
      <c r="L439" s="60">
        <v>0</v>
      </c>
      <c r="M439" s="69">
        <v>0.28684394440700001</v>
      </c>
      <c r="O439" t="s">
        <v>0</v>
      </c>
    </row>
    <row r="440" spans="1:15" x14ac:dyDescent="0.35">
      <c r="A440" t="s">
        <v>28</v>
      </c>
      <c r="B440" t="s">
        <v>43</v>
      </c>
      <c r="C440" t="s">
        <v>37</v>
      </c>
      <c r="D440" t="s">
        <v>27</v>
      </c>
      <c r="E440" s="5" t="s">
        <v>363</v>
      </c>
      <c r="F440" s="36">
        <v>90000</v>
      </c>
      <c r="G440" s="60">
        <v>0</v>
      </c>
      <c r="H440" s="60">
        <v>1</v>
      </c>
      <c r="I440" s="60">
        <v>0</v>
      </c>
      <c r="J440" s="60">
        <v>0</v>
      </c>
      <c r="K440" s="60">
        <v>0</v>
      </c>
      <c r="L440" s="60">
        <v>0</v>
      </c>
      <c r="M440" s="69">
        <v>0.17782598443700001</v>
      </c>
      <c r="O440" t="s">
        <v>31</v>
      </c>
    </row>
    <row r="441" spans="1:15" x14ac:dyDescent="0.35">
      <c r="A441" t="s">
        <v>28</v>
      </c>
      <c r="B441" t="s">
        <v>43</v>
      </c>
      <c r="C441" t="s">
        <v>37</v>
      </c>
      <c r="D441" t="s">
        <v>27</v>
      </c>
      <c r="E441" s="5" t="s">
        <v>363</v>
      </c>
      <c r="F441" s="36">
        <v>90000</v>
      </c>
      <c r="G441" s="60">
        <v>0</v>
      </c>
      <c r="H441" s="60">
        <v>1</v>
      </c>
      <c r="I441" s="60">
        <v>0</v>
      </c>
      <c r="J441" s="60">
        <v>0</v>
      </c>
      <c r="K441" s="60">
        <v>0</v>
      </c>
      <c r="L441" s="60">
        <v>0</v>
      </c>
      <c r="M441" s="69">
        <v>0.28043542454100001</v>
      </c>
      <c r="O441" t="s">
        <v>31</v>
      </c>
    </row>
    <row r="442" spans="1:15" x14ac:dyDescent="0.35">
      <c r="A442" t="s">
        <v>46</v>
      </c>
      <c r="B442" t="s">
        <v>43</v>
      </c>
      <c r="C442" t="s">
        <v>37</v>
      </c>
      <c r="D442" t="s">
        <v>27</v>
      </c>
      <c r="E442" s="5" t="s">
        <v>363</v>
      </c>
      <c r="F442" s="36">
        <v>90000</v>
      </c>
      <c r="G442" s="60">
        <v>0</v>
      </c>
      <c r="H442" s="60">
        <v>1</v>
      </c>
      <c r="I442" s="60">
        <v>0</v>
      </c>
      <c r="J442" s="60">
        <v>0</v>
      </c>
      <c r="K442" s="60">
        <v>0</v>
      </c>
      <c r="L442" s="60">
        <v>0</v>
      </c>
      <c r="M442" s="69">
        <v>0.31259572090900001</v>
      </c>
      <c r="O442" t="s">
        <v>31</v>
      </c>
    </row>
    <row r="443" spans="1:15" x14ac:dyDescent="0.35">
      <c r="A443" t="s">
        <v>28</v>
      </c>
      <c r="B443" t="s">
        <v>43</v>
      </c>
      <c r="C443" t="s">
        <v>37</v>
      </c>
      <c r="D443" t="s">
        <v>27</v>
      </c>
      <c r="E443" s="5" t="s">
        <v>363</v>
      </c>
      <c r="F443" s="36">
        <v>90000</v>
      </c>
      <c r="G443" s="60">
        <v>0</v>
      </c>
      <c r="H443" s="60">
        <v>1</v>
      </c>
      <c r="I443" s="60">
        <v>0</v>
      </c>
      <c r="J443" s="60">
        <v>0</v>
      </c>
      <c r="K443" s="60">
        <v>0</v>
      </c>
      <c r="L443" s="60">
        <v>0</v>
      </c>
      <c r="M443" s="69">
        <v>0.235414058964</v>
      </c>
      <c r="O443" t="s">
        <v>31</v>
      </c>
    </row>
    <row r="444" spans="1:15" x14ac:dyDescent="0.35">
      <c r="A444" t="s">
        <v>45</v>
      </c>
      <c r="B444" t="s">
        <v>43</v>
      </c>
      <c r="C444" t="s">
        <v>37</v>
      </c>
      <c r="D444" t="s">
        <v>27</v>
      </c>
      <c r="E444" s="5" t="s">
        <v>363</v>
      </c>
      <c r="F444" s="36">
        <v>90000</v>
      </c>
      <c r="G444" s="60">
        <v>0</v>
      </c>
      <c r="H444" s="60">
        <v>1</v>
      </c>
      <c r="I444" s="60">
        <v>0</v>
      </c>
      <c r="J444" s="60">
        <v>0</v>
      </c>
      <c r="K444" s="60">
        <v>0</v>
      </c>
      <c r="L444" s="60">
        <v>0</v>
      </c>
      <c r="M444" s="69">
        <v>0.26291585910699999</v>
      </c>
      <c r="O444" t="s">
        <v>0</v>
      </c>
    </row>
    <row r="445" spans="1:15" x14ac:dyDescent="0.35">
      <c r="A445" t="s">
        <v>45</v>
      </c>
      <c r="B445" t="s">
        <v>43</v>
      </c>
      <c r="C445" t="s">
        <v>37</v>
      </c>
      <c r="D445" t="s">
        <v>27</v>
      </c>
      <c r="E445" s="5" t="s">
        <v>363</v>
      </c>
      <c r="F445" s="36">
        <v>90000</v>
      </c>
      <c r="G445" s="60">
        <v>0</v>
      </c>
      <c r="H445" s="60">
        <v>1</v>
      </c>
      <c r="I445" s="60">
        <v>0</v>
      </c>
      <c r="J445" s="60">
        <v>0</v>
      </c>
      <c r="K445" s="60">
        <v>0</v>
      </c>
      <c r="L445" s="60">
        <v>0</v>
      </c>
      <c r="M445" s="69">
        <v>0.281767177817</v>
      </c>
      <c r="O445" t="s">
        <v>0</v>
      </c>
    </row>
    <row r="446" spans="1:15" x14ac:dyDescent="0.35">
      <c r="A446" t="s">
        <v>45</v>
      </c>
      <c r="B446" t="s">
        <v>53</v>
      </c>
      <c r="C446" t="s">
        <v>37</v>
      </c>
      <c r="D446" t="s">
        <v>27</v>
      </c>
      <c r="E446" s="5" t="s">
        <v>363</v>
      </c>
      <c r="F446" s="36">
        <v>90000</v>
      </c>
      <c r="G446" s="60">
        <v>0</v>
      </c>
      <c r="H446" s="60">
        <v>1</v>
      </c>
      <c r="I446" s="60">
        <v>0</v>
      </c>
      <c r="J446" s="60">
        <v>0</v>
      </c>
      <c r="K446" s="60">
        <v>0</v>
      </c>
      <c r="L446" s="60">
        <v>0</v>
      </c>
      <c r="M446" s="69">
        <v>0.50229415993299997</v>
      </c>
      <c r="O446" t="s">
        <v>0</v>
      </c>
    </row>
    <row r="447" spans="1:15" x14ac:dyDescent="0.35">
      <c r="A447" t="s">
        <v>45</v>
      </c>
      <c r="B447" t="s">
        <v>43</v>
      </c>
      <c r="C447" t="s">
        <v>37</v>
      </c>
      <c r="D447" t="s">
        <v>27</v>
      </c>
      <c r="E447" s="5" t="s">
        <v>363</v>
      </c>
      <c r="F447" s="36">
        <v>90000</v>
      </c>
      <c r="G447" s="60">
        <v>0</v>
      </c>
      <c r="H447" s="60">
        <v>1</v>
      </c>
      <c r="I447" s="60">
        <v>0</v>
      </c>
      <c r="J447" s="60">
        <v>0</v>
      </c>
      <c r="K447" s="60">
        <v>0</v>
      </c>
      <c r="L447" s="60">
        <v>0</v>
      </c>
      <c r="M447" s="69">
        <v>0.35908088198299998</v>
      </c>
      <c r="O447" t="s">
        <v>0</v>
      </c>
    </row>
    <row r="448" spans="1:15" x14ac:dyDescent="0.35">
      <c r="A448" t="s">
        <v>46</v>
      </c>
      <c r="B448" t="s">
        <v>43</v>
      </c>
      <c r="C448" t="s">
        <v>37</v>
      </c>
      <c r="D448" t="s">
        <v>27</v>
      </c>
      <c r="E448" s="5" t="s">
        <v>363</v>
      </c>
      <c r="F448" s="36">
        <v>90000</v>
      </c>
      <c r="G448" s="60">
        <v>0</v>
      </c>
      <c r="H448" s="60">
        <v>1</v>
      </c>
      <c r="I448" s="60">
        <v>0</v>
      </c>
      <c r="J448" s="60">
        <v>0</v>
      </c>
      <c r="K448" s="60">
        <v>0</v>
      </c>
      <c r="L448" s="60">
        <v>0</v>
      </c>
      <c r="M448" s="69">
        <v>0.25227981222000001</v>
      </c>
      <c r="O448" t="s">
        <v>0</v>
      </c>
    </row>
    <row r="449" spans="1:15" x14ac:dyDescent="0.35">
      <c r="A449" t="s">
        <v>45</v>
      </c>
      <c r="B449" t="s">
        <v>43</v>
      </c>
      <c r="C449" t="s">
        <v>37</v>
      </c>
      <c r="D449" t="s">
        <v>27</v>
      </c>
      <c r="E449" s="5" t="s">
        <v>363</v>
      </c>
      <c r="F449" s="36">
        <v>90000</v>
      </c>
      <c r="G449" s="60">
        <v>0</v>
      </c>
      <c r="H449" s="60">
        <v>1</v>
      </c>
      <c r="I449" s="60">
        <v>0</v>
      </c>
      <c r="J449" s="60">
        <v>0</v>
      </c>
      <c r="K449" s="60">
        <v>0</v>
      </c>
      <c r="L449" s="60">
        <v>0</v>
      </c>
      <c r="M449" s="69">
        <v>0.36804839605900003</v>
      </c>
      <c r="O449" t="s">
        <v>0</v>
      </c>
    </row>
    <row r="450" spans="1:15" x14ac:dyDescent="0.35">
      <c r="A450" t="s">
        <v>45</v>
      </c>
      <c r="B450" t="s">
        <v>43</v>
      </c>
      <c r="C450" t="s">
        <v>37</v>
      </c>
      <c r="D450" t="s">
        <v>27</v>
      </c>
      <c r="E450" s="5" t="s">
        <v>363</v>
      </c>
      <c r="F450" s="36">
        <v>90000</v>
      </c>
      <c r="G450" s="60">
        <v>0</v>
      </c>
      <c r="H450" s="60">
        <v>1</v>
      </c>
      <c r="I450" s="60">
        <v>0</v>
      </c>
      <c r="J450" s="60">
        <v>0</v>
      </c>
      <c r="K450" s="60">
        <v>0</v>
      </c>
      <c r="L450" s="60">
        <v>0</v>
      </c>
      <c r="M450" s="69">
        <v>0.36832874189999998</v>
      </c>
      <c r="O450" t="s">
        <v>0</v>
      </c>
    </row>
    <row r="451" spans="1:15" x14ac:dyDescent="0.35">
      <c r="A451" t="s">
        <v>46</v>
      </c>
      <c r="B451" t="s">
        <v>43</v>
      </c>
      <c r="C451" t="s">
        <v>37</v>
      </c>
      <c r="D451" t="s">
        <v>27</v>
      </c>
      <c r="E451" s="5" t="s">
        <v>363</v>
      </c>
      <c r="F451" s="36">
        <v>90000</v>
      </c>
      <c r="G451" s="60">
        <v>0</v>
      </c>
      <c r="H451" s="60">
        <v>1</v>
      </c>
      <c r="I451" s="60">
        <v>0</v>
      </c>
      <c r="J451" s="60">
        <v>0</v>
      </c>
      <c r="K451" s="60">
        <v>0</v>
      </c>
      <c r="L451" s="60">
        <v>0</v>
      </c>
      <c r="M451" s="69">
        <v>0.334845777314</v>
      </c>
      <c r="O451" t="s">
        <v>31</v>
      </c>
    </row>
    <row r="452" spans="1:15" x14ac:dyDescent="0.35">
      <c r="A452" t="s">
        <v>45</v>
      </c>
      <c r="B452" t="s">
        <v>43</v>
      </c>
      <c r="C452" t="s">
        <v>37</v>
      </c>
      <c r="D452" t="s">
        <v>27</v>
      </c>
      <c r="E452" s="5" t="s">
        <v>363</v>
      </c>
      <c r="F452" s="36">
        <v>90000</v>
      </c>
      <c r="G452" s="60">
        <v>0</v>
      </c>
      <c r="H452" s="60">
        <v>1</v>
      </c>
      <c r="I452" s="60">
        <v>0</v>
      </c>
      <c r="J452" s="60">
        <v>0</v>
      </c>
      <c r="K452" s="60">
        <v>0</v>
      </c>
      <c r="L452" s="60">
        <v>0</v>
      </c>
      <c r="M452" s="69">
        <v>0.356138500902</v>
      </c>
      <c r="O452" t="s">
        <v>0</v>
      </c>
    </row>
    <row r="453" spans="1:15" x14ac:dyDescent="0.35">
      <c r="A453" t="s">
        <v>28</v>
      </c>
      <c r="B453" t="s">
        <v>43</v>
      </c>
      <c r="C453" t="s">
        <v>37</v>
      </c>
      <c r="D453" t="s">
        <v>27</v>
      </c>
      <c r="E453" s="5" t="s">
        <v>363</v>
      </c>
      <c r="F453" s="36">
        <v>90000</v>
      </c>
      <c r="G453" s="60">
        <v>0</v>
      </c>
      <c r="H453" s="60">
        <v>1</v>
      </c>
      <c r="I453" s="60">
        <v>0</v>
      </c>
      <c r="J453" s="60">
        <v>0</v>
      </c>
      <c r="K453" s="60">
        <v>0</v>
      </c>
      <c r="L453" s="60">
        <v>0</v>
      </c>
      <c r="M453" s="69">
        <v>0.27219676660300002</v>
      </c>
      <c r="O453" t="s">
        <v>0</v>
      </c>
    </row>
    <row r="454" spans="1:15" x14ac:dyDescent="0.35">
      <c r="A454" t="s">
        <v>45</v>
      </c>
      <c r="B454" t="s">
        <v>53</v>
      </c>
      <c r="C454" t="s">
        <v>37</v>
      </c>
      <c r="D454" t="s">
        <v>27</v>
      </c>
      <c r="E454" s="5" t="s">
        <v>363</v>
      </c>
      <c r="F454" s="36">
        <v>90000</v>
      </c>
      <c r="G454" s="60">
        <v>0</v>
      </c>
      <c r="H454" s="60">
        <v>1</v>
      </c>
      <c r="I454" s="60">
        <v>0</v>
      </c>
      <c r="J454" s="60">
        <v>0</v>
      </c>
      <c r="K454" s="60">
        <v>0</v>
      </c>
      <c r="L454" s="60">
        <v>0</v>
      </c>
      <c r="M454" s="69">
        <v>0.35168041864299998</v>
      </c>
      <c r="O454" t="s">
        <v>0</v>
      </c>
    </row>
    <row r="455" spans="1:15" x14ac:dyDescent="0.35">
      <c r="A455" t="s">
        <v>28</v>
      </c>
      <c r="B455" t="s">
        <v>43</v>
      </c>
      <c r="C455" t="s">
        <v>37</v>
      </c>
      <c r="D455" t="s">
        <v>27</v>
      </c>
      <c r="E455" s="5" t="s">
        <v>363</v>
      </c>
      <c r="F455" s="36">
        <v>90000</v>
      </c>
      <c r="G455" s="60">
        <v>0</v>
      </c>
      <c r="H455" s="60">
        <v>1</v>
      </c>
      <c r="I455" s="60">
        <v>0</v>
      </c>
      <c r="J455" s="60">
        <v>0</v>
      </c>
      <c r="K455" s="60">
        <v>0</v>
      </c>
      <c r="L455" s="60">
        <v>0</v>
      </c>
      <c r="M455" s="69">
        <v>0.27882531941700001</v>
      </c>
      <c r="O455" t="s">
        <v>31</v>
      </c>
    </row>
    <row r="456" spans="1:15" x14ac:dyDescent="0.35">
      <c r="A456" t="s">
        <v>45</v>
      </c>
      <c r="B456" t="s">
        <v>43</v>
      </c>
      <c r="C456" t="s">
        <v>37</v>
      </c>
      <c r="D456" t="s">
        <v>27</v>
      </c>
      <c r="E456" s="5" t="s">
        <v>363</v>
      </c>
      <c r="F456" s="36">
        <v>90000</v>
      </c>
      <c r="G456" s="60">
        <v>0</v>
      </c>
      <c r="H456" s="60">
        <v>1</v>
      </c>
      <c r="I456" s="60">
        <v>0</v>
      </c>
      <c r="J456" s="60">
        <v>0</v>
      </c>
      <c r="K456" s="60">
        <v>0</v>
      </c>
      <c r="L456" s="60">
        <v>0</v>
      </c>
      <c r="M456" s="69">
        <v>0.35781091287400002</v>
      </c>
      <c r="O456" t="s">
        <v>31</v>
      </c>
    </row>
    <row r="457" spans="1:15" x14ac:dyDescent="0.35">
      <c r="A457" t="s">
        <v>46</v>
      </c>
      <c r="B457" t="s">
        <v>43</v>
      </c>
      <c r="C457" t="s">
        <v>37</v>
      </c>
      <c r="D457" t="s">
        <v>27</v>
      </c>
      <c r="E457" s="5" t="s">
        <v>363</v>
      </c>
      <c r="F457" s="36">
        <v>90000</v>
      </c>
      <c r="G457" s="60">
        <v>0</v>
      </c>
      <c r="H457" s="60">
        <v>1</v>
      </c>
      <c r="I457" s="60">
        <v>0</v>
      </c>
      <c r="J457" s="60">
        <v>0</v>
      </c>
      <c r="K457" s="60">
        <v>0</v>
      </c>
      <c r="L457" s="60">
        <v>0</v>
      </c>
      <c r="M457" s="69">
        <v>0.228408096679</v>
      </c>
      <c r="O457" t="s">
        <v>0</v>
      </c>
    </row>
    <row r="458" spans="1:15" x14ac:dyDescent="0.35">
      <c r="A458" t="s">
        <v>46</v>
      </c>
      <c r="B458" t="s">
        <v>43</v>
      </c>
      <c r="C458" t="s">
        <v>37</v>
      </c>
      <c r="D458" t="s">
        <v>27</v>
      </c>
      <c r="E458" s="5" t="s">
        <v>363</v>
      </c>
      <c r="F458" s="36">
        <v>90000</v>
      </c>
      <c r="G458" s="60">
        <v>0</v>
      </c>
      <c r="H458" s="60">
        <v>1</v>
      </c>
      <c r="I458" s="60">
        <v>0</v>
      </c>
      <c r="J458" s="60">
        <v>0</v>
      </c>
      <c r="K458" s="60">
        <v>0</v>
      </c>
      <c r="L458" s="60">
        <v>0</v>
      </c>
      <c r="M458" s="69">
        <v>0.37202918413500002</v>
      </c>
      <c r="O458" t="s">
        <v>0</v>
      </c>
    </row>
    <row r="459" spans="1:15" x14ac:dyDescent="0.35">
      <c r="A459" t="s">
        <v>46</v>
      </c>
      <c r="B459" t="s">
        <v>43</v>
      </c>
      <c r="C459" t="s">
        <v>37</v>
      </c>
      <c r="D459" t="s">
        <v>27</v>
      </c>
      <c r="E459" s="5" t="s">
        <v>363</v>
      </c>
      <c r="F459" s="36">
        <v>90000</v>
      </c>
      <c r="G459" s="60">
        <v>0</v>
      </c>
      <c r="H459" s="60">
        <v>1</v>
      </c>
      <c r="I459" s="60">
        <v>0</v>
      </c>
      <c r="J459" s="60">
        <v>0</v>
      </c>
      <c r="K459" s="60">
        <v>0</v>
      </c>
      <c r="L459" s="60">
        <v>0</v>
      </c>
      <c r="M459" s="69">
        <v>0.33593691605199999</v>
      </c>
      <c r="O459" t="s">
        <v>0</v>
      </c>
    </row>
    <row r="460" spans="1:15" x14ac:dyDescent="0.35">
      <c r="A460" t="s">
        <v>28</v>
      </c>
      <c r="B460" t="s">
        <v>43</v>
      </c>
      <c r="C460" t="s">
        <v>37</v>
      </c>
      <c r="D460" t="s">
        <v>27</v>
      </c>
      <c r="E460" s="5" t="s">
        <v>363</v>
      </c>
      <c r="F460" s="36">
        <v>90000</v>
      </c>
      <c r="G460" s="60">
        <v>0</v>
      </c>
      <c r="H460" s="60">
        <v>1</v>
      </c>
      <c r="I460" s="60">
        <v>0</v>
      </c>
      <c r="J460" s="60">
        <v>0</v>
      </c>
      <c r="K460" s="60">
        <v>0</v>
      </c>
      <c r="L460" s="60">
        <v>0</v>
      </c>
      <c r="M460" s="69">
        <v>0.23090383954300001</v>
      </c>
      <c r="O460" t="s">
        <v>31</v>
      </c>
    </row>
    <row r="461" spans="1:15" x14ac:dyDescent="0.35">
      <c r="A461" t="s">
        <v>46</v>
      </c>
      <c r="B461" t="s">
        <v>43</v>
      </c>
      <c r="C461" t="s">
        <v>37</v>
      </c>
      <c r="D461" t="s">
        <v>27</v>
      </c>
      <c r="E461" s="5" t="s">
        <v>363</v>
      </c>
      <c r="F461" s="36">
        <v>90000</v>
      </c>
      <c r="G461" s="60">
        <v>0</v>
      </c>
      <c r="H461" s="60">
        <v>1</v>
      </c>
      <c r="I461" s="60">
        <v>0</v>
      </c>
      <c r="J461" s="60">
        <v>0</v>
      </c>
      <c r="K461" s="60">
        <v>0</v>
      </c>
      <c r="L461" s="60">
        <v>0</v>
      </c>
      <c r="M461" s="69">
        <v>0.35448361036699999</v>
      </c>
      <c r="O461" t="s">
        <v>0</v>
      </c>
    </row>
    <row r="462" spans="1:15" x14ac:dyDescent="0.35">
      <c r="A462" t="s">
        <v>45</v>
      </c>
      <c r="B462" t="s">
        <v>43</v>
      </c>
      <c r="C462" t="s">
        <v>37</v>
      </c>
      <c r="D462" t="s">
        <v>27</v>
      </c>
      <c r="E462" s="5" t="s">
        <v>363</v>
      </c>
      <c r="F462" s="36">
        <v>90000</v>
      </c>
      <c r="G462" s="60">
        <v>0</v>
      </c>
      <c r="H462" s="60">
        <v>1</v>
      </c>
      <c r="I462" s="60">
        <v>0</v>
      </c>
      <c r="J462" s="60">
        <v>0</v>
      </c>
      <c r="K462" s="60">
        <v>0</v>
      </c>
      <c r="L462" s="60">
        <v>0</v>
      </c>
      <c r="M462" s="69">
        <v>0.29256177604799999</v>
      </c>
      <c r="O462" t="s">
        <v>31</v>
      </c>
    </row>
    <row r="463" spans="1:15" x14ac:dyDescent="0.35">
      <c r="A463" t="s">
        <v>45</v>
      </c>
      <c r="B463" t="s">
        <v>43</v>
      </c>
      <c r="C463" t="s">
        <v>37</v>
      </c>
      <c r="D463" t="s">
        <v>27</v>
      </c>
      <c r="E463" s="5" t="s">
        <v>363</v>
      </c>
      <c r="F463" s="36">
        <v>90000</v>
      </c>
      <c r="G463" s="60">
        <v>0</v>
      </c>
      <c r="H463" s="60">
        <v>1</v>
      </c>
      <c r="I463" s="60">
        <v>0</v>
      </c>
      <c r="J463" s="60">
        <v>0</v>
      </c>
      <c r="K463" s="60">
        <v>0</v>
      </c>
      <c r="L463" s="60">
        <v>0</v>
      </c>
      <c r="M463" s="69">
        <v>0.36266067285499998</v>
      </c>
      <c r="O463" t="s">
        <v>0</v>
      </c>
    </row>
    <row r="464" spans="1:15" x14ac:dyDescent="0.35">
      <c r="A464" t="s">
        <v>24</v>
      </c>
      <c r="B464" t="s">
        <v>43</v>
      </c>
      <c r="C464" t="s">
        <v>37</v>
      </c>
      <c r="D464" t="s">
        <v>27</v>
      </c>
      <c r="E464" s="5" t="s">
        <v>363</v>
      </c>
      <c r="F464" s="36">
        <v>90000</v>
      </c>
      <c r="G464" s="60">
        <v>0</v>
      </c>
      <c r="H464" s="60">
        <v>1</v>
      </c>
      <c r="I464" s="60">
        <v>0</v>
      </c>
      <c r="J464" s="60">
        <v>0</v>
      </c>
      <c r="K464" s="60">
        <v>0</v>
      </c>
      <c r="L464" s="60">
        <v>0</v>
      </c>
      <c r="M464" s="69">
        <v>0.28887637094099999</v>
      </c>
      <c r="O464" t="s">
        <v>0</v>
      </c>
    </row>
    <row r="465" spans="1:15" x14ac:dyDescent="0.35">
      <c r="A465" t="s">
        <v>45</v>
      </c>
      <c r="B465" t="s">
        <v>43</v>
      </c>
      <c r="C465" t="s">
        <v>37</v>
      </c>
      <c r="D465" t="s">
        <v>27</v>
      </c>
      <c r="E465" s="5" t="s">
        <v>363</v>
      </c>
      <c r="F465" s="36">
        <v>90000</v>
      </c>
      <c r="G465" s="60">
        <v>0</v>
      </c>
      <c r="H465" s="60">
        <v>1</v>
      </c>
      <c r="I465" s="60">
        <v>0</v>
      </c>
      <c r="J465" s="60">
        <v>0</v>
      </c>
      <c r="K465" s="60">
        <v>0</v>
      </c>
      <c r="L465" s="60">
        <v>0</v>
      </c>
      <c r="M465" s="69">
        <v>0.38030047364199998</v>
      </c>
      <c r="O465" t="s">
        <v>0</v>
      </c>
    </row>
    <row r="466" spans="1:15" x14ac:dyDescent="0.35">
      <c r="A466" t="s">
        <v>45</v>
      </c>
      <c r="B466" t="s">
        <v>53</v>
      </c>
      <c r="C466" t="s">
        <v>37</v>
      </c>
      <c r="D466" t="s">
        <v>27</v>
      </c>
      <c r="E466" s="5" t="s">
        <v>363</v>
      </c>
      <c r="F466" s="36">
        <v>90000</v>
      </c>
      <c r="G466" s="60">
        <v>0</v>
      </c>
      <c r="H466" s="60">
        <v>1</v>
      </c>
      <c r="I466" s="60">
        <v>0</v>
      </c>
      <c r="J466" s="60">
        <v>0</v>
      </c>
      <c r="K466" s="60">
        <v>0</v>
      </c>
      <c r="L466" s="60">
        <v>0</v>
      </c>
      <c r="M466" s="69">
        <v>0.30578321229700001</v>
      </c>
      <c r="O466" t="s">
        <v>0</v>
      </c>
    </row>
    <row r="467" spans="1:15" x14ac:dyDescent="0.35">
      <c r="A467" t="s">
        <v>46</v>
      </c>
      <c r="B467" t="s">
        <v>43</v>
      </c>
      <c r="C467" t="s">
        <v>37</v>
      </c>
      <c r="D467" t="s">
        <v>27</v>
      </c>
      <c r="E467" s="5" t="s">
        <v>363</v>
      </c>
      <c r="F467" s="36">
        <v>90000</v>
      </c>
      <c r="G467" s="60">
        <v>0</v>
      </c>
      <c r="H467" s="60">
        <v>1</v>
      </c>
      <c r="I467" s="60">
        <v>0</v>
      </c>
      <c r="J467" s="60">
        <v>0</v>
      </c>
      <c r="K467" s="60">
        <v>0</v>
      </c>
      <c r="L467" s="60">
        <v>0</v>
      </c>
      <c r="M467" s="69">
        <v>0.302824469338</v>
      </c>
      <c r="O467" t="s">
        <v>0</v>
      </c>
    </row>
    <row r="468" spans="1:15" x14ac:dyDescent="0.35">
      <c r="A468" t="s">
        <v>46</v>
      </c>
      <c r="B468" t="s">
        <v>43</v>
      </c>
      <c r="C468" t="s">
        <v>37</v>
      </c>
      <c r="D468" t="s">
        <v>27</v>
      </c>
      <c r="E468" s="5" t="s">
        <v>363</v>
      </c>
      <c r="F468" s="36">
        <v>90000</v>
      </c>
      <c r="G468" s="60">
        <v>0</v>
      </c>
      <c r="H468" s="60">
        <v>1</v>
      </c>
      <c r="I468" s="60">
        <v>0</v>
      </c>
      <c r="J468" s="60">
        <v>0</v>
      </c>
      <c r="K468" s="60">
        <v>0</v>
      </c>
      <c r="L468" s="60">
        <v>0</v>
      </c>
      <c r="M468" s="69">
        <v>0.335316215074</v>
      </c>
      <c r="O468" t="s">
        <v>0</v>
      </c>
    </row>
    <row r="469" spans="1:15" x14ac:dyDescent="0.35">
      <c r="A469" t="s">
        <v>46</v>
      </c>
      <c r="B469" t="s">
        <v>43</v>
      </c>
      <c r="C469" t="s">
        <v>37</v>
      </c>
      <c r="D469" t="s">
        <v>27</v>
      </c>
      <c r="E469" s="5" t="s">
        <v>363</v>
      </c>
      <c r="F469" s="36">
        <v>90000</v>
      </c>
      <c r="G469" s="60">
        <v>0</v>
      </c>
      <c r="H469" s="60">
        <v>1</v>
      </c>
      <c r="I469" s="60">
        <v>0</v>
      </c>
      <c r="J469" s="60">
        <v>0</v>
      </c>
      <c r="K469" s="60">
        <v>0</v>
      </c>
      <c r="L469" s="60">
        <v>0</v>
      </c>
      <c r="M469" s="69">
        <v>0.26020238726900002</v>
      </c>
      <c r="O469" t="s">
        <v>0</v>
      </c>
    </row>
    <row r="470" spans="1:15" x14ac:dyDescent="0.35">
      <c r="A470" t="s">
        <v>45</v>
      </c>
      <c r="B470" t="s">
        <v>43</v>
      </c>
      <c r="C470" t="s">
        <v>37</v>
      </c>
      <c r="D470" t="s">
        <v>27</v>
      </c>
      <c r="E470" s="5" t="s">
        <v>363</v>
      </c>
      <c r="F470" s="36">
        <v>90000</v>
      </c>
      <c r="G470" s="60">
        <v>0</v>
      </c>
      <c r="H470" s="60">
        <v>1</v>
      </c>
      <c r="I470" s="60">
        <v>0</v>
      </c>
      <c r="J470" s="60">
        <v>0</v>
      </c>
      <c r="K470" s="60">
        <v>0</v>
      </c>
      <c r="L470" s="60">
        <v>0</v>
      </c>
      <c r="M470" s="69">
        <v>0.304531904588</v>
      </c>
      <c r="O470" t="s">
        <v>31</v>
      </c>
    </row>
    <row r="471" spans="1:15" x14ac:dyDescent="0.35">
      <c r="A471" t="s">
        <v>45</v>
      </c>
      <c r="B471" t="s">
        <v>53</v>
      </c>
      <c r="C471" t="s">
        <v>37</v>
      </c>
      <c r="D471" t="s">
        <v>27</v>
      </c>
      <c r="E471" s="5" t="s">
        <v>363</v>
      </c>
      <c r="F471" s="36">
        <v>90000</v>
      </c>
      <c r="G471" s="60">
        <v>0</v>
      </c>
      <c r="H471" s="60">
        <v>1</v>
      </c>
      <c r="I471" s="60">
        <v>0</v>
      </c>
      <c r="J471" s="60">
        <v>0</v>
      </c>
      <c r="K471" s="60">
        <v>0</v>
      </c>
      <c r="L471" s="60">
        <v>0</v>
      </c>
      <c r="M471" s="69">
        <v>0.359588915881</v>
      </c>
      <c r="O471" t="s">
        <v>0</v>
      </c>
    </row>
    <row r="472" spans="1:15" x14ac:dyDescent="0.35">
      <c r="A472" t="s">
        <v>45</v>
      </c>
      <c r="B472" t="s">
        <v>43</v>
      </c>
      <c r="C472" t="s">
        <v>37</v>
      </c>
      <c r="D472" t="s">
        <v>27</v>
      </c>
      <c r="E472" s="5" t="s">
        <v>363</v>
      </c>
      <c r="F472" s="36">
        <v>90000</v>
      </c>
      <c r="G472" s="60">
        <v>0</v>
      </c>
      <c r="H472" s="60">
        <v>1</v>
      </c>
      <c r="I472" s="60">
        <v>0</v>
      </c>
      <c r="J472" s="60">
        <v>0</v>
      </c>
      <c r="K472" s="60">
        <v>0</v>
      </c>
      <c r="L472" s="60">
        <v>0</v>
      </c>
      <c r="M472" s="69">
        <v>0.34182590112599998</v>
      </c>
      <c r="O472" t="s">
        <v>0</v>
      </c>
    </row>
    <row r="473" spans="1:15" x14ac:dyDescent="0.35">
      <c r="A473" t="s">
        <v>45</v>
      </c>
      <c r="B473" t="s">
        <v>53</v>
      </c>
      <c r="C473" t="s">
        <v>37</v>
      </c>
      <c r="D473" t="s">
        <v>27</v>
      </c>
      <c r="E473" s="5" t="s">
        <v>363</v>
      </c>
      <c r="F473" s="36">
        <v>90000</v>
      </c>
      <c r="G473" s="60">
        <v>0</v>
      </c>
      <c r="H473" s="60">
        <v>1</v>
      </c>
      <c r="I473" s="60">
        <v>0</v>
      </c>
      <c r="J473" s="60">
        <v>0</v>
      </c>
      <c r="K473" s="60">
        <v>0</v>
      </c>
      <c r="L473" s="60">
        <v>0</v>
      </c>
      <c r="M473" s="69">
        <v>0.43550609297699999</v>
      </c>
      <c r="O473" t="s">
        <v>0</v>
      </c>
    </row>
    <row r="474" spans="1:15" x14ac:dyDescent="0.35">
      <c r="A474" t="s">
        <v>45</v>
      </c>
      <c r="B474" t="s">
        <v>43</v>
      </c>
      <c r="C474" t="s">
        <v>37</v>
      </c>
      <c r="D474" t="s">
        <v>27</v>
      </c>
      <c r="E474" s="5" t="s">
        <v>363</v>
      </c>
      <c r="F474" s="36">
        <v>90000</v>
      </c>
      <c r="G474" s="60">
        <v>0</v>
      </c>
      <c r="H474" s="60">
        <v>1</v>
      </c>
      <c r="I474" s="60">
        <v>0</v>
      </c>
      <c r="J474" s="60">
        <v>0</v>
      </c>
      <c r="K474" s="60">
        <v>0</v>
      </c>
      <c r="L474" s="60">
        <v>0</v>
      </c>
      <c r="M474" s="69">
        <v>0.32302610114800001</v>
      </c>
      <c r="O474" t="s">
        <v>31</v>
      </c>
    </row>
    <row r="475" spans="1:15" x14ac:dyDescent="0.35">
      <c r="A475" t="s">
        <v>28</v>
      </c>
      <c r="B475" t="s">
        <v>43</v>
      </c>
      <c r="C475" t="s">
        <v>37</v>
      </c>
      <c r="D475" t="s">
        <v>27</v>
      </c>
      <c r="E475" s="5" t="s">
        <v>363</v>
      </c>
      <c r="F475" s="36">
        <v>90000</v>
      </c>
      <c r="G475" s="60">
        <v>0</v>
      </c>
      <c r="H475" s="60">
        <v>1</v>
      </c>
      <c r="I475" s="60">
        <v>0</v>
      </c>
      <c r="J475" s="60">
        <v>0</v>
      </c>
      <c r="K475" s="60">
        <v>0</v>
      </c>
      <c r="L475" s="60">
        <v>0</v>
      </c>
      <c r="M475" s="69">
        <v>0.27808045502399997</v>
      </c>
      <c r="O475" t="s">
        <v>31</v>
      </c>
    </row>
    <row r="476" spans="1:15" x14ac:dyDescent="0.35">
      <c r="A476" t="s">
        <v>45</v>
      </c>
      <c r="B476" t="s">
        <v>43</v>
      </c>
      <c r="C476" t="s">
        <v>37</v>
      </c>
      <c r="D476" t="s">
        <v>27</v>
      </c>
      <c r="E476" s="5" t="s">
        <v>363</v>
      </c>
      <c r="F476" s="36">
        <v>90000</v>
      </c>
      <c r="G476" s="60">
        <v>0</v>
      </c>
      <c r="H476" s="60">
        <v>1</v>
      </c>
      <c r="I476" s="60">
        <v>0</v>
      </c>
      <c r="J476" s="60">
        <v>0</v>
      </c>
      <c r="K476" s="60">
        <v>0</v>
      </c>
      <c r="L476" s="60">
        <v>0</v>
      </c>
      <c r="M476" s="69">
        <v>0.43739925784</v>
      </c>
      <c r="O476" t="s">
        <v>31</v>
      </c>
    </row>
    <row r="477" spans="1:15" x14ac:dyDescent="0.35">
      <c r="A477" t="s">
        <v>45</v>
      </c>
      <c r="B477" t="s">
        <v>53</v>
      </c>
      <c r="C477" t="s">
        <v>37</v>
      </c>
      <c r="D477" t="s">
        <v>27</v>
      </c>
      <c r="E477" s="5" t="s">
        <v>363</v>
      </c>
      <c r="F477" s="36">
        <v>90000</v>
      </c>
      <c r="G477" s="60">
        <v>0</v>
      </c>
      <c r="H477" s="60">
        <v>1</v>
      </c>
      <c r="I477" s="60">
        <v>0</v>
      </c>
      <c r="J477" s="60">
        <v>0</v>
      </c>
      <c r="K477" s="60">
        <v>0</v>
      </c>
      <c r="L477" s="60">
        <v>0</v>
      </c>
      <c r="M477" s="69">
        <v>0.32561490093700002</v>
      </c>
      <c r="O477" t="s">
        <v>31</v>
      </c>
    </row>
    <row r="478" spans="1:15" x14ac:dyDescent="0.35">
      <c r="A478" t="s">
        <v>46</v>
      </c>
      <c r="B478" t="s">
        <v>43</v>
      </c>
      <c r="C478" t="s">
        <v>37</v>
      </c>
      <c r="D478" t="s">
        <v>27</v>
      </c>
      <c r="E478" s="5" t="s">
        <v>363</v>
      </c>
      <c r="F478" s="36">
        <v>90000</v>
      </c>
      <c r="G478" s="60">
        <v>0</v>
      </c>
      <c r="H478" s="60">
        <v>1</v>
      </c>
      <c r="I478" s="60">
        <v>0</v>
      </c>
      <c r="J478" s="60">
        <v>0</v>
      </c>
      <c r="K478" s="60">
        <v>0</v>
      </c>
      <c r="L478" s="60">
        <v>0</v>
      </c>
      <c r="M478" s="69">
        <v>0.37150640168600002</v>
      </c>
      <c r="O478" t="s">
        <v>0</v>
      </c>
    </row>
    <row r="479" spans="1:15" x14ac:dyDescent="0.35">
      <c r="A479" t="s">
        <v>46</v>
      </c>
      <c r="B479" t="s">
        <v>43</v>
      </c>
      <c r="C479" t="s">
        <v>37</v>
      </c>
      <c r="D479" t="s">
        <v>27</v>
      </c>
      <c r="E479" s="5" t="s">
        <v>363</v>
      </c>
      <c r="F479" s="36">
        <v>90000</v>
      </c>
      <c r="G479" s="60">
        <v>0</v>
      </c>
      <c r="H479" s="60">
        <v>1</v>
      </c>
      <c r="I479" s="60">
        <v>0</v>
      </c>
      <c r="J479" s="60">
        <v>0</v>
      </c>
      <c r="K479" s="60">
        <v>0</v>
      </c>
      <c r="L479" s="60">
        <v>0</v>
      </c>
      <c r="M479" s="69">
        <v>0.380933071437</v>
      </c>
      <c r="O479" t="s">
        <v>0</v>
      </c>
    </row>
    <row r="480" spans="1:15" x14ac:dyDescent="0.35">
      <c r="A480" t="s">
        <v>45</v>
      </c>
      <c r="B480" t="s">
        <v>53</v>
      </c>
      <c r="C480" t="s">
        <v>37</v>
      </c>
      <c r="D480" t="s">
        <v>27</v>
      </c>
      <c r="E480" s="5" t="s">
        <v>363</v>
      </c>
      <c r="F480" s="36">
        <v>90000</v>
      </c>
      <c r="G480" s="60">
        <v>0</v>
      </c>
      <c r="H480" s="60">
        <v>1</v>
      </c>
      <c r="I480" s="60">
        <v>0</v>
      </c>
      <c r="J480" s="60">
        <v>0</v>
      </c>
      <c r="K480" s="60">
        <v>0</v>
      </c>
      <c r="L480" s="60">
        <v>0</v>
      </c>
      <c r="M480" s="69">
        <v>0.32811035816099998</v>
      </c>
      <c r="O480" t="s">
        <v>0</v>
      </c>
    </row>
    <row r="481" spans="1:15" x14ac:dyDescent="0.35">
      <c r="A481" t="s">
        <v>28</v>
      </c>
      <c r="B481" t="s">
        <v>43</v>
      </c>
      <c r="C481" t="s">
        <v>37</v>
      </c>
      <c r="D481" t="s">
        <v>27</v>
      </c>
      <c r="E481" s="5" t="s">
        <v>363</v>
      </c>
      <c r="F481" s="36">
        <v>90000</v>
      </c>
      <c r="G481" s="60">
        <v>0</v>
      </c>
      <c r="H481" s="60">
        <v>1</v>
      </c>
      <c r="I481" s="60">
        <v>0</v>
      </c>
      <c r="J481" s="60">
        <v>0</v>
      </c>
      <c r="K481" s="60">
        <v>0</v>
      </c>
      <c r="L481" s="60">
        <v>0</v>
      </c>
      <c r="M481" s="69">
        <v>0.29026759231299998</v>
      </c>
      <c r="O481" t="s">
        <v>31</v>
      </c>
    </row>
    <row r="482" spans="1:15" x14ac:dyDescent="0.35">
      <c r="A482" t="s">
        <v>45</v>
      </c>
      <c r="B482" t="s">
        <v>53</v>
      </c>
      <c r="C482" t="s">
        <v>37</v>
      </c>
      <c r="D482" t="s">
        <v>27</v>
      </c>
      <c r="E482" s="5" t="s">
        <v>363</v>
      </c>
      <c r="F482" s="36">
        <v>90000</v>
      </c>
      <c r="G482" s="60">
        <v>0</v>
      </c>
      <c r="H482" s="60">
        <v>1</v>
      </c>
      <c r="I482" s="60">
        <v>0</v>
      </c>
      <c r="J482" s="60">
        <v>0</v>
      </c>
      <c r="K482" s="60">
        <v>0</v>
      </c>
      <c r="L482" s="60">
        <v>0</v>
      </c>
      <c r="M482" s="69">
        <v>0.25593405465300001</v>
      </c>
      <c r="O482" t="s">
        <v>31</v>
      </c>
    </row>
    <row r="483" spans="1:15" x14ac:dyDescent="0.35">
      <c r="A483" t="s">
        <v>46</v>
      </c>
      <c r="B483" t="s">
        <v>43</v>
      </c>
      <c r="C483" t="s">
        <v>37</v>
      </c>
      <c r="D483" t="s">
        <v>27</v>
      </c>
      <c r="E483" s="5" t="s">
        <v>363</v>
      </c>
      <c r="F483" s="36">
        <v>90000</v>
      </c>
      <c r="G483" s="60">
        <v>0</v>
      </c>
      <c r="H483" s="60">
        <v>1</v>
      </c>
      <c r="I483" s="60">
        <v>0</v>
      </c>
      <c r="J483" s="60">
        <v>0</v>
      </c>
      <c r="K483" s="60">
        <v>0</v>
      </c>
      <c r="L483" s="60">
        <v>0</v>
      </c>
      <c r="M483" s="69">
        <v>0.30121364820899998</v>
      </c>
      <c r="O483" t="s">
        <v>0</v>
      </c>
    </row>
    <row r="484" spans="1:15" x14ac:dyDescent="0.35">
      <c r="A484" t="s">
        <v>24</v>
      </c>
      <c r="B484" t="s">
        <v>43</v>
      </c>
      <c r="C484" t="s">
        <v>37</v>
      </c>
      <c r="D484" t="s">
        <v>27</v>
      </c>
      <c r="E484" s="5" t="s">
        <v>363</v>
      </c>
      <c r="F484" s="36">
        <v>90000</v>
      </c>
      <c r="G484" s="60">
        <v>0</v>
      </c>
      <c r="H484" s="60">
        <v>1</v>
      </c>
      <c r="I484" s="60">
        <v>0</v>
      </c>
      <c r="J484" s="60">
        <v>0</v>
      </c>
      <c r="K484" s="60">
        <v>0</v>
      </c>
      <c r="L484" s="60">
        <v>0</v>
      </c>
      <c r="M484" s="69">
        <v>0.343766688481</v>
      </c>
      <c r="O484" t="s">
        <v>0</v>
      </c>
    </row>
    <row r="485" spans="1:15" x14ac:dyDescent="0.35">
      <c r="A485" t="s">
        <v>46</v>
      </c>
      <c r="B485" t="s">
        <v>43</v>
      </c>
      <c r="C485" t="s">
        <v>37</v>
      </c>
      <c r="D485" t="s">
        <v>27</v>
      </c>
      <c r="E485" s="5" t="s">
        <v>363</v>
      </c>
      <c r="F485" s="36">
        <v>90000</v>
      </c>
      <c r="G485" s="60">
        <v>0</v>
      </c>
      <c r="H485" s="60">
        <v>1</v>
      </c>
      <c r="I485" s="60">
        <v>0</v>
      </c>
      <c r="J485" s="60">
        <v>0</v>
      </c>
      <c r="K485" s="60">
        <v>0</v>
      </c>
      <c r="L485" s="60">
        <v>0</v>
      </c>
      <c r="M485" s="69">
        <v>0.26378429131300002</v>
      </c>
      <c r="O485" t="s">
        <v>0</v>
      </c>
    </row>
    <row r="486" spans="1:15" x14ac:dyDescent="0.35">
      <c r="A486" t="s">
        <v>46</v>
      </c>
      <c r="B486" t="s">
        <v>43</v>
      </c>
      <c r="C486" t="s">
        <v>37</v>
      </c>
      <c r="D486" t="s">
        <v>27</v>
      </c>
      <c r="E486" s="5" t="s">
        <v>363</v>
      </c>
      <c r="F486" s="36">
        <v>90000</v>
      </c>
      <c r="G486" s="60">
        <v>0</v>
      </c>
      <c r="H486" s="60">
        <v>1</v>
      </c>
      <c r="I486" s="60">
        <v>0</v>
      </c>
      <c r="J486" s="60">
        <v>0</v>
      </c>
      <c r="K486" s="60">
        <v>0</v>
      </c>
      <c r="L486" s="60">
        <v>0</v>
      </c>
      <c r="M486" s="69">
        <v>0.29013791077599999</v>
      </c>
      <c r="O486" t="s">
        <v>0</v>
      </c>
    </row>
    <row r="487" spans="1:15" x14ac:dyDescent="0.35">
      <c r="A487" t="s">
        <v>45</v>
      </c>
      <c r="B487" t="s">
        <v>53</v>
      </c>
      <c r="C487" t="s">
        <v>37</v>
      </c>
      <c r="D487" t="s">
        <v>27</v>
      </c>
      <c r="E487" s="5" t="s">
        <v>363</v>
      </c>
      <c r="F487" s="36">
        <v>90000</v>
      </c>
      <c r="G487" s="60">
        <v>0</v>
      </c>
      <c r="H487" s="60">
        <v>1</v>
      </c>
      <c r="I487" s="60">
        <v>0</v>
      </c>
      <c r="J487" s="60">
        <v>0</v>
      </c>
      <c r="K487" s="60">
        <v>0</v>
      </c>
      <c r="L487" s="60">
        <v>0</v>
      </c>
      <c r="M487" s="69">
        <v>0.41824854866099997</v>
      </c>
      <c r="O487" t="s">
        <v>0</v>
      </c>
    </row>
    <row r="488" spans="1:15" x14ac:dyDescent="0.35">
      <c r="A488" t="s">
        <v>45</v>
      </c>
      <c r="B488" t="s">
        <v>43</v>
      </c>
      <c r="C488" t="s">
        <v>37</v>
      </c>
      <c r="D488" t="s">
        <v>27</v>
      </c>
      <c r="E488" s="5" t="s">
        <v>363</v>
      </c>
      <c r="F488" s="36">
        <v>90000</v>
      </c>
      <c r="G488" s="60">
        <v>0</v>
      </c>
      <c r="H488" s="60">
        <v>1</v>
      </c>
      <c r="I488" s="60">
        <v>0</v>
      </c>
      <c r="J488" s="60">
        <v>0</v>
      </c>
      <c r="K488" s="60">
        <v>0</v>
      </c>
      <c r="L488" s="60">
        <v>0</v>
      </c>
      <c r="M488" s="69">
        <v>0.344634262079</v>
      </c>
      <c r="O488" t="s">
        <v>0</v>
      </c>
    </row>
    <row r="489" spans="1:15" x14ac:dyDescent="0.35">
      <c r="A489" t="s">
        <v>45</v>
      </c>
      <c r="B489" t="s">
        <v>53</v>
      </c>
      <c r="C489" t="s">
        <v>37</v>
      </c>
      <c r="D489" t="s">
        <v>27</v>
      </c>
      <c r="E489" s="5" t="s">
        <v>363</v>
      </c>
      <c r="F489" s="36">
        <v>90000</v>
      </c>
      <c r="G489" s="60">
        <v>0</v>
      </c>
      <c r="H489" s="60">
        <v>1</v>
      </c>
      <c r="I489" s="60">
        <v>0</v>
      </c>
      <c r="J489" s="60">
        <v>0</v>
      </c>
      <c r="K489" s="60">
        <v>0</v>
      </c>
      <c r="L489" s="60">
        <v>0</v>
      </c>
      <c r="M489" s="69">
        <v>0.372374424398</v>
      </c>
      <c r="O489" t="s">
        <v>0</v>
      </c>
    </row>
    <row r="490" spans="1:15" x14ac:dyDescent="0.35">
      <c r="A490" t="s">
        <v>46</v>
      </c>
      <c r="B490" t="s">
        <v>43</v>
      </c>
      <c r="C490" t="s">
        <v>37</v>
      </c>
      <c r="D490" t="s">
        <v>27</v>
      </c>
      <c r="E490" s="5" t="s">
        <v>363</v>
      </c>
      <c r="F490" s="36">
        <v>90000</v>
      </c>
      <c r="G490" s="60">
        <v>0</v>
      </c>
      <c r="H490" s="60">
        <v>1</v>
      </c>
      <c r="I490" s="60">
        <v>0</v>
      </c>
      <c r="J490" s="60">
        <v>0</v>
      </c>
      <c r="K490" s="60">
        <v>0</v>
      </c>
      <c r="L490" s="60">
        <v>0</v>
      </c>
      <c r="M490" s="69">
        <v>0.41347378040299998</v>
      </c>
      <c r="O490" t="s">
        <v>31</v>
      </c>
    </row>
    <row r="491" spans="1:15" x14ac:dyDescent="0.35">
      <c r="A491" t="s">
        <v>46</v>
      </c>
      <c r="B491" t="s">
        <v>43</v>
      </c>
      <c r="C491" t="s">
        <v>37</v>
      </c>
      <c r="D491" t="s">
        <v>27</v>
      </c>
      <c r="E491" s="5" t="s">
        <v>363</v>
      </c>
      <c r="F491" s="36">
        <v>90000</v>
      </c>
      <c r="G491" s="60">
        <v>0</v>
      </c>
      <c r="H491" s="60">
        <v>1</v>
      </c>
      <c r="I491" s="60">
        <v>0</v>
      </c>
      <c r="J491" s="60">
        <v>0</v>
      </c>
      <c r="K491" s="60">
        <v>0</v>
      </c>
      <c r="L491" s="60">
        <v>0</v>
      </c>
      <c r="M491" s="69">
        <v>0.304317214522</v>
      </c>
      <c r="O491" t="s">
        <v>0</v>
      </c>
    </row>
    <row r="492" spans="1:15" x14ac:dyDescent="0.35">
      <c r="A492" t="s">
        <v>46</v>
      </c>
      <c r="B492" t="s">
        <v>43</v>
      </c>
      <c r="C492" t="s">
        <v>37</v>
      </c>
      <c r="D492" t="s">
        <v>27</v>
      </c>
      <c r="E492" s="5" t="s">
        <v>363</v>
      </c>
      <c r="F492" s="36">
        <v>90000</v>
      </c>
      <c r="G492" s="60">
        <v>0</v>
      </c>
      <c r="H492" s="60">
        <v>1</v>
      </c>
      <c r="I492" s="60">
        <v>0</v>
      </c>
      <c r="J492" s="60">
        <v>0</v>
      </c>
      <c r="K492" s="60">
        <v>0</v>
      </c>
      <c r="L492" s="60">
        <v>0</v>
      </c>
      <c r="M492" s="69">
        <v>0.27627206504599999</v>
      </c>
      <c r="O492" t="s">
        <v>0</v>
      </c>
    </row>
    <row r="493" spans="1:15" x14ac:dyDescent="0.35">
      <c r="A493" t="s">
        <v>45</v>
      </c>
      <c r="B493" t="s">
        <v>43</v>
      </c>
      <c r="C493" t="s">
        <v>37</v>
      </c>
      <c r="D493" t="s">
        <v>27</v>
      </c>
      <c r="E493" s="5" t="s">
        <v>363</v>
      </c>
      <c r="F493" s="36">
        <v>90000</v>
      </c>
      <c r="G493" s="60">
        <v>0</v>
      </c>
      <c r="H493" s="60">
        <v>1</v>
      </c>
      <c r="I493" s="60">
        <v>0</v>
      </c>
      <c r="J493" s="60">
        <v>0</v>
      </c>
      <c r="K493" s="60">
        <v>0</v>
      </c>
      <c r="L493" s="60">
        <v>0</v>
      </c>
      <c r="M493" s="69">
        <v>0.38826589770199998</v>
      </c>
      <c r="O493" t="s">
        <v>0</v>
      </c>
    </row>
    <row r="494" spans="1:15" x14ac:dyDescent="0.35">
      <c r="A494" t="s">
        <v>46</v>
      </c>
      <c r="B494" t="s">
        <v>43</v>
      </c>
      <c r="C494" t="s">
        <v>37</v>
      </c>
      <c r="D494" t="s">
        <v>27</v>
      </c>
      <c r="E494" s="5" t="s">
        <v>363</v>
      </c>
      <c r="F494" s="36">
        <v>90000</v>
      </c>
      <c r="G494" s="60">
        <v>0</v>
      </c>
      <c r="H494" s="60">
        <v>1</v>
      </c>
      <c r="I494" s="60">
        <v>0</v>
      </c>
      <c r="J494" s="60">
        <v>0</v>
      </c>
      <c r="K494" s="60">
        <v>0</v>
      </c>
      <c r="L494" s="60">
        <v>0</v>
      </c>
      <c r="M494" s="69">
        <v>0.26797910084100002</v>
      </c>
      <c r="O494" t="s">
        <v>0</v>
      </c>
    </row>
    <row r="495" spans="1:15" x14ac:dyDescent="0.35">
      <c r="A495" t="s">
        <v>28</v>
      </c>
      <c r="B495" t="s">
        <v>43</v>
      </c>
      <c r="C495" t="s">
        <v>37</v>
      </c>
      <c r="D495" t="s">
        <v>27</v>
      </c>
      <c r="E495" s="5" t="s">
        <v>363</v>
      </c>
      <c r="F495" s="36">
        <v>90000</v>
      </c>
      <c r="G495" s="60">
        <v>0</v>
      </c>
      <c r="H495" s="60">
        <v>1</v>
      </c>
      <c r="I495" s="60">
        <v>0</v>
      </c>
      <c r="J495" s="60">
        <v>0</v>
      </c>
      <c r="K495" s="60">
        <v>0</v>
      </c>
      <c r="L495" s="60">
        <v>0</v>
      </c>
      <c r="M495" s="69">
        <v>0.240878801586</v>
      </c>
      <c r="O495" t="s">
        <v>31</v>
      </c>
    </row>
    <row r="496" spans="1:15" x14ac:dyDescent="0.35">
      <c r="A496" t="s">
        <v>45</v>
      </c>
      <c r="B496" t="s">
        <v>53</v>
      </c>
      <c r="C496" t="s">
        <v>37</v>
      </c>
      <c r="D496" t="s">
        <v>27</v>
      </c>
      <c r="E496" s="5" t="s">
        <v>363</v>
      </c>
      <c r="F496" s="36">
        <v>90000</v>
      </c>
      <c r="G496" s="60">
        <v>0</v>
      </c>
      <c r="H496" s="60">
        <v>1</v>
      </c>
      <c r="I496" s="60">
        <v>0</v>
      </c>
      <c r="J496" s="60">
        <v>0</v>
      </c>
      <c r="K496" s="60">
        <v>0</v>
      </c>
      <c r="L496" s="60">
        <v>0</v>
      </c>
      <c r="M496" s="69">
        <v>0.33664315780199999</v>
      </c>
      <c r="O496" t="s">
        <v>0</v>
      </c>
    </row>
    <row r="497" spans="1:15" x14ac:dyDescent="0.35">
      <c r="A497" t="s">
        <v>46</v>
      </c>
      <c r="B497" t="s">
        <v>43</v>
      </c>
      <c r="C497" t="s">
        <v>37</v>
      </c>
      <c r="D497" t="s">
        <v>27</v>
      </c>
      <c r="E497" s="5" t="s">
        <v>363</v>
      </c>
      <c r="F497" s="36">
        <v>90000</v>
      </c>
      <c r="G497" s="60">
        <v>0</v>
      </c>
      <c r="H497" s="60">
        <v>1</v>
      </c>
      <c r="I497" s="60">
        <v>0</v>
      </c>
      <c r="J497" s="60">
        <v>0</v>
      </c>
      <c r="K497" s="60">
        <v>0</v>
      </c>
      <c r="L497" s="60">
        <v>0</v>
      </c>
      <c r="M497" s="69">
        <v>0.37135140524600002</v>
      </c>
      <c r="O497" t="s">
        <v>0</v>
      </c>
    </row>
    <row r="498" spans="1:15" x14ac:dyDescent="0.35">
      <c r="A498" t="s">
        <v>45</v>
      </c>
      <c r="B498" t="s">
        <v>43</v>
      </c>
      <c r="C498" t="s">
        <v>37</v>
      </c>
      <c r="D498" t="s">
        <v>27</v>
      </c>
      <c r="E498" s="5" t="s">
        <v>363</v>
      </c>
      <c r="F498" s="36">
        <v>90000</v>
      </c>
      <c r="G498" s="60">
        <v>0</v>
      </c>
      <c r="H498" s="60">
        <v>1</v>
      </c>
      <c r="I498" s="60">
        <v>0</v>
      </c>
      <c r="J498" s="60">
        <v>0</v>
      </c>
      <c r="K498" s="60">
        <v>0</v>
      </c>
      <c r="L498" s="60">
        <v>0</v>
      </c>
      <c r="M498" s="69">
        <v>0.24029254879</v>
      </c>
      <c r="O498" t="s">
        <v>31</v>
      </c>
    </row>
    <row r="499" spans="1:15" x14ac:dyDescent="0.35">
      <c r="A499" t="s">
        <v>28</v>
      </c>
      <c r="B499" t="s">
        <v>43</v>
      </c>
      <c r="C499" t="s">
        <v>37</v>
      </c>
      <c r="D499" t="s">
        <v>27</v>
      </c>
      <c r="E499" s="5" t="s">
        <v>363</v>
      </c>
      <c r="F499" s="36">
        <v>90000</v>
      </c>
      <c r="G499" s="60">
        <v>0</v>
      </c>
      <c r="H499" s="60">
        <v>1</v>
      </c>
      <c r="I499" s="60">
        <v>0</v>
      </c>
      <c r="J499" s="60">
        <v>0</v>
      </c>
      <c r="K499" s="60">
        <v>0</v>
      </c>
      <c r="L499" s="60">
        <v>0</v>
      </c>
      <c r="M499" s="69">
        <v>0.23524486181599999</v>
      </c>
      <c r="O499" t="s">
        <v>31</v>
      </c>
    </row>
    <row r="500" spans="1:15" x14ac:dyDescent="0.35">
      <c r="A500" t="s">
        <v>45</v>
      </c>
      <c r="B500" t="s">
        <v>43</v>
      </c>
      <c r="C500" t="s">
        <v>37</v>
      </c>
      <c r="D500" t="s">
        <v>27</v>
      </c>
      <c r="E500" s="5" t="s">
        <v>363</v>
      </c>
      <c r="F500" s="36">
        <v>90000</v>
      </c>
      <c r="G500" s="60">
        <v>0</v>
      </c>
      <c r="H500" s="60">
        <v>1</v>
      </c>
      <c r="I500" s="60">
        <v>0</v>
      </c>
      <c r="J500" s="60">
        <v>0</v>
      </c>
      <c r="K500" s="60">
        <v>0</v>
      </c>
      <c r="L500" s="60">
        <v>0</v>
      </c>
      <c r="M500" s="69">
        <v>0.30410222920500002</v>
      </c>
      <c r="O500" t="s">
        <v>31</v>
      </c>
    </row>
    <row r="501" spans="1:15" x14ac:dyDescent="0.35">
      <c r="A501" t="s">
        <v>24</v>
      </c>
      <c r="B501" t="s">
        <v>43</v>
      </c>
      <c r="C501" t="s">
        <v>37</v>
      </c>
      <c r="D501" t="s">
        <v>27</v>
      </c>
      <c r="E501" s="5" t="s">
        <v>363</v>
      </c>
      <c r="F501" s="36">
        <v>90000</v>
      </c>
      <c r="G501" s="60">
        <v>0</v>
      </c>
      <c r="H501" s="60">
        <v>1</v>
      </c>
      <c r="I501" s="60">
        <v>0</v>
      </c>
      <c r="J501" s="60">
        <v>0</v>
      </c>
      <c r="K501" s="60">
        <v>0</v>
      </c>
      <c r="L501" s="60">
        <v>0</v>
      </c>
      <c r="M501" s="69">
        <v>0.359013488278</v>
      </c>
      <c r="O501" t="s">
        <v>0</v>
      </c>
    </row>
    <row r="502" spans="1:15" x14ac:dyDescent="0.35">
      <c r="A502" t="s">
        <v>28</v>
      </c>
      <c r="B502" t="s">
        <v>43</v>
      </c>
      <c r="C502" t="s">
        <v>37</v>
      </c>
      <c r="D502" t="s">
        <v>27</v>
      </c>
      <c r="E502" s="5" t="s">
        <v>363</v>
      </c>
      <c r="F502" s="36">
        <v>90000</v>
      </c>
      <c r="G502" s="60">
        <v>0</v>
      </c>
      <c r="H502" s="60">
        <v>1</v>
      </c>
      <c r="I502" s="60">
        <v>0</v>
      </c>
      <c r="J502" s="60">
        <v>0</v>
      </c>
      <c r="K502" s="60">
        <v>0</v>
      </c>
      <c r="L502" s="60">
        <v>0</v>
      </c>
      <c r="M502" s="69">
        <v>0.31959501300999998</v>
      </c>
      <c r="O502" t="s">
        <v>31</v>
      </c>
    </row>
    <row r="503" spans="1:15" x14ac:dyDescent="0.35">
      <c r="A503" t="s">
        <v>45</v>
      </c>
      <c r="B503" t="s">
        <v>43</v>
      </c>
      <c r="C503" t="s">
        <v>37</v>
      </c>
      <c r="D503" t="s">
        <v>27</v>
      </c>
      <c r="E503" s="5" t="s">
        <v>363</v>
      </c>
      <c r="F503" s="36">
        <v>90000</v>
      </c>
      <c r="G503" s="60">
        <v>0</v>
      </c>
      <c r="H503" s="60">
        <v>1</v>
      </c>
      <c r="I503" s="60">
        <v>0</v>
      </c>
      <c r="J503" s="60">
        <v>0</v>
      </c>
      <c r="K503" s="60">
        <v>0</v>
      </c>
      <c r="L503" s="60">
        <v>0</v>
      </c>
      <c r="M503" s="69">
        <v>0.351561053939</v>
      </c>
      <c r="O503" t="s">
        <v>0</v>
      </c>
    </row>
    <row r="504" spans="1:15" x14ac:dyDescent="0.35">
      <c r="A504" t="s">
        <v>45</v>
      </c>
      <c r="B504" t="s">
        <v>43</v>
      </c>
      <c r="C504" t="s">
        <v>37</v>
      </c>
      <c r="D504" t="s">
        <v>27</v>
      </c>
      <c r="E504" s="5" t="s">
        <v>363</v>
      </c>
      <c r="F504" s="36">
        <v>90000</v>
      </c>
      <c r="G504" s="60">
        <v>0</v>
      </c>
      <c r="H504" s="60">
        <v>1</v>
      </c>
      <c r="I504" s="60">
        <v>0</v>
      </c>
      <c r="J504" s="60">
        <v>0</v>
      </c>
      <c r="K504" s="60">
        <v>0</v>
      </c>
      <c r="L504" s="60">
        <v>0</v>
      </c>
      <c r="M504" s="69">
        <v>0.25355179168600001</v>
      </c>
      <c r="O504" t="s">
        <v>0</v>
      </c>
    </row>
    <row r="505" spans="1:15" x14ac:dyDescent="0.35">
      <c r="A505" t="s">
        <v>46</v>
      </c>
      <c r="B505" t="s">
        <v>43</v>
      </c>
      <c r="C505" t="s">
        <v>37</v>
      </c>
      <c r="D505" t="s">
        <v>27</v>
      </c>
      <c r="E505" s="5" t="s">
        <v>363</v>
      </c>
      <c r="F505" s="36">
        <v>90000</v>
      </c>
      <c r="G505" s="60">
        <v>0</v>
      </c>
      <c r="H505" s="60">
        <v>1</v>
      </c>
      <c r="I505" s="60">
        <v>0</v>
      </c>
      <c r="J505" s="60">
        <v>0</v>
      </c>
      <c r="K505" s="60">
        <v>0</v>
      </c>
      <c r="L505" s="60">
        <v>0</v>
      </c>
      <c r="M505" s="69">
        <v>0.26827706999599998</v>
      </c>
      <c r="O505" t="s">
        <v>31</v>
      </c>
    </row>
    <row r="506" spans="1:15" x14ac:dyDescent="0.35">
      <c r="A506" t="s">
        <v>45</v>
      </c>
      <c r="B506" t="s">
        <v>43</v>
      </c>
      <c r="C506" t="s">
        <v>37</v>
      </c>
      <c r="D506" t="s">
        <v>27</v>
      </c>
      <c r="E506" s="5" t="s">
        <v>363</v>
      </c>
      <c r="F506" s="36">
        <v>90000</v>
      </c>
      <c r="G506" s="60">
        <v>0</v>
      </c>
      <c r="H506" s="60">
        <v>1</v>
      </c>
      <c r="I506" s="60">
        <v>0</v>
      </c>
      <c r="J506" s="60">
        <v>0</v>
      </c>
      <c r="K506" s="60">
        <v>0</v>
      </c>
      <c r="L506" s="60">
        <v>0</v>
      </c>
      <c r="M506" s="69">
        <v>0.33964427468399999</v>
      </c>
      <c r="O506" t="s">
        <v>0</v>
      </c>
    </row>
    <row r="507" spans="1:15" x14ac:dyDescent="0.35">
      <c r="A507" t="s">
        <v>46</v>
      </c>
      <c r="B507" t="s">
        <v>43</v>
      </c>
      <c r="C507" t="s">
        <v>37</v>
      </c>
      <c r="D507" t="s">
        <v>27</v>
      </c>
      <c r="E507" s="5" t="s">
        <v>363</v>
      </c>
      <c r="F507" s="36">
        <v>90000</v>
      </c>
      <c r="G507" s="60">
        <v>0</v>
      </c>
      <c r="H507" s="60">
        <v>1</v>
      </c>
      <c r="I507" s="60">
        <v>0</v>
      </c>
      <c r="J507" s="60">
        <v>0</v>
      </c>
      <c r="K507" s="60">
        <v>0</v>
      </c>
      <c r="L507" s="60">
        <v>0</v>
      </c>
      <c r="M507" s="69">
        <v>0.33505164327300002</v>
      </c>
      <c r="O507" t="s">
        <v>0</v>
      </c>
    </row>
    <row r="508" spans="1:15" x14ac:dyDescent="0.35">
      <c r="A508" t="s">
        <v>46</v>
      </c>
      <c r="B508" t="s">
        <v>43</v>
      </c>
      <c r="C508" t="s">
        <v>37</v>
      </c>
      <c r="D508" t="s">
        <v>27</v>
      </c>
      <c r="E508" s="5" t="s">
        <v>363</v>
      </c>
      <c r="F508" s="36">
        <v>90000</v>
      </c>
      <c r="G508" s="60">
        <v>0</v>
      </c>
      <c r="H508" s="60">
        <v>1</v>
      </c>
      <c r="I508" s="60">
        <v>0</v>
      </c>
      <c r="J508" s="60">
        <v>0</v>
      </c>
      <c r="K508" s="60">
        <v>0</v>
      </c>
      <c r="L508" s="60">
        <v>0</v>
      </c>
      <c r="M508" s="69">
        <v>0.36466672780199999</v>
      </c>
      <c r="O508" t="s">
        <v>0</v>
      </c>
    </row>
    <row r="509" spans="1:15" x14ac:dyDescent="0.35">
      <c r="A509" t="s">
        <v>46</v>
      </c>
      <c r="B509" t="s">
        <v>43</v>
      </c>
      <c r="C509" t="s">
        <v>37</v>
      </c>
      <c r="D509" t="s">
        <v>27</v>
      </c>
      <c r="E509" s="5" t="s">
        <v>363</v>
      </c>
      <c r="F509" s="36">
        <v>90000</v>
      </c>
      <c r="G509" s="60">
        <v>0</v>
      </c>
      <c r="H509" s="60">
        <v>1</v>
      </c>
      <c r="I509" s="60">
        <v>0</v>
      </c>
      <c r="J509" s="60">
        <v>0</v>
      </c>
      <c r="K509" s="60">
        <v>0</v>
      </c>
      <c r="L509" s="60">
        <v>0</v>
      </c>
      <c r="M509" s="69">
        <v>0.35857194711000001</v>
      </c>
      <c r="O509" t="s">
        <v>0</v>
      </c>
    </row>
    <row r="510" spans="1:15" x14ac:dyDescent="0.35">
      <c r="A510" t="s">
        <v>45</v>
      </c>
      <c r="B510" t="s">
        <v>53</v>
      </c>
      <c r="C510" t="s">
        <v>37</v>
      </c>
      <c r="D510" t="s">
        <v>27</v>
      </c>
      <c r="E510" s="5" t="s">
        <v>363</v>
      </c>
      <c r="F510" s="36">
        <v>90000</v>
      </c>
      <c r="G510" s="60">
        <v>0</v>
      </c>
      <c r="H510" s="60">
        <v>1</v>
      </c>
      <c r="I510" s="60">
        <v>0</v>
      </c>
      <c r="J510" s="60">
        <v>0</v>
      </c>
      <c r="K510" s="60">
        <v>0</v>
      </c>
      <c r="L510" s="60">
        <v>0</v>
      </c>
      <c r="M510" s="69">
        <v>0.29894114400900001</v>
      </c>
      <c r="O510" t="s">
        <v>31</v>
      </c>
    </row>
    <row r="511" spans="1:15" x14ac:dyDescent="0.35">
      <c r="A511" t="s">
        <v>24</v>
      </c>
      <c r="B511" t="s">
        <v>43</v>
      </c>
      <c r="C511" t="s">
        <v>37</v>
      </c>
      <c r="D511" t="s">
        <v>27</v>
      </c>
      <c r="E511" s="5" t="s">
        <v>363</v>
      </c>
      <c r="F511" s="36">
        <v>90000</v>
      </c>
      <c r="G511" s="60">
        <v>0</v>
      </c>
      <c r="H511" s="60">
        <v>1</v>
      </c>
      <c r="I511" s="60">
        <v>0</v>
      </c>
      <c r="J511" s="60">
        <v>0</v>
      </c>
      <c r="K511" s="60">
        <v>0</v>
      </c>
      <c r="L511" s="60">
        <v>0</v>
      </c>
      <c r="M511" s="69">
        <v>0.34063915429699998</v>
      </c>
      <c r="O511" t="s">
        <v>0</v>
      </c>
    </row>
    <row r="512" spans="1:15" x14ac:dyDescent="0.35">
      <c r="A512" t="s">
        <v>46</v>
      </c>
      <c r="B512" t="s">
        <v>43</v>
      </c>
      <c r="C512" t="s">
        <v>37</v>
      </c>
      <c r="D512" t="s">
        <v>27</v>
      </c>
      <c r="E512" s="5" t="s">
        <v>363</v>
      </c>
      <c r="F512" s="36">
        <v>90000</v>
      </c>
      <c r="G512" s="60">
        <v>0</v>
      </c>
      <c r="H512" s="60">
        <v>1</v>
      </c>
      <c r="I512" s="60">
        <v>0</v>
      </c>
      <c r="J512" s="60">
        <v>0</v>
      </c>
      <c r="K512" s="60">
        <v>0</v>
      </c>
      <c r="L512" s="60">
        <v>0</v>
      </c>
      <c r="M512" s="69">
        <v>0.37847480934799999</v>
      </c>
      <c r="O512" t="s">
        <v>0</v>
      </c>
    </row>
    <row r="513" spans="1:15" x14ac:dyDescent="0.35">
      <c r="A513" t="s">
        <v>46</v>
      </c>
      <c r="B513" t="s">
        <v>43</v>
      </c>
      <c r="C513" t="s">
        <v>37</v>
      </c>
      <c r="D513" t="s">
        <v>27</v>
      </c>
      <c r="E513" s="5" t="s">
        <v>363</v>
      </c>
      <c r="F513" s="36">
        <v>90000</v>
      </c>
      <c r="G513" s="60">
        <v>0</v>
      </c>
      <c r="H513" s="60">
        <v>1</v>
      </c>
      <c r="I513" s="60">
        <v>0</v>
      </c>
      <c r="J513" s="60">
        <v>0</v>
      </c>
      <c r="K513" s="60">
        <v>0</v>
      </c>
      <c r="L513" s="60">
        <v>0</v>
      </c>
      <c r="M513" s="69">
        <v>0.24705462506500001</v>
      </c>
      <c r="O513" t="s">
        <v>0</v>
      </c>
    </row>
    <row r="514" spans="1:15" x14ac:dyDescent="0.35">
      <c r="A514" t="s">
        <v>46</v>
      </c>
      <c r="B514" t="s">
        <v>43</v>
      </c>
      <c r="C514" t="s">
        <v>37</v>
      </c>
      <c r="D514" t="s">
        <v>27</v>
      </c>
      <c r="E514" s="5" t="s">
        <v>363</v>
      </c>
      <c r="F514" s="36">
        <v>90000</v>
      </c>
      <c r="G514" s="60">
        <v>0</v>
      </c>
      <c r="H514" s="60">
        <v>1</v>
      </c>
      <c r="I514" s="60">
        <v>0</v>
      </c>
      <c r="J514" s="60">
        <v>0</v>
      </c>
      <c r="K514" s="60">
        <v>0</v>
      </c>
      <c r="L514" s="60">
        <v>0</v>
      </c>
      <c r="M514" s="69">
        <v>0.33578833009699999</v>
      </c>
      <c r="O514" t="s">
        <v>31</v>
      </c>
    </row>
    <row r="515" spans="1:15" x14ac:dyDescent="0.35">
      <c r="A515" t="s">
        <v>46</v>
      </c>
      <c r="B515" t="s">
        <v>43</v>
      </c>
      <c r="C515" t="s">
        <v>37</v>
      </c>
      <c r="D515" t="s">
        <v>27</v>
      </c>
      <c r="E515" s="5" t="s">
        <v>363</v>
      </c>
      <c r="F515" s="36">
        <v>90000</v>
      </c>
      <c r="G515" s="60">
        <v>0</v>
      </c>
      <c r="H515" s="60">
        <v>1</v>
      </c>
      <c r="I515" s="60">
        <v>0</v>
      </c>
      <c r="J515" s="60">
        <v>0</v>
      </c>
      <c r="K515" s="60">
        <v>0</v>
      </c>
      <c r="L515" s="60">
        <v>0</v>
      </c>
      <c r="M515" s="69">
        <v>0.38969844953299998</v>
      </c>
      <c r="O515" t="s">
        <v>0</v>
      </c>
    </row>
    <row r="516" spans="1:15" x14ac:dyDescent="0.35">
      <c r="A516" t="s">
        <v>46</v>
      </c>
      <c r="B516" t="s">
        <v>43</v>
      </c>
      <c r="C516" t="s">
        <v>37</v>
      </c>
      <c r="D516" t="s">
        <v>27</v>
      </c>
      <c r="E516" s="5" t="s">
        <v>363</v>
      </c>
      <c r="F516" s="36">
        <v>90000</v>
      </c>
      <c r="G516" s="60">
        <v>0</v>
      </c>
      <c r="H516" s="60">
        <v>1</v>
      </c>
      <c r="I516" s="60">
        <v>0</v>
      </c>
      <c r="J516" s="60">
        <v>0</v>
      </c>
      <c r="K516" s="60">
        <v>0</v>
      </c>
      <c r="L516" s="60">
        <v>0</v>
      </c>
      <c r="M516" s="69">
        <v>0.26120821174499997</v>
      </c>
      <c r="O516" t="s">
        <v>0</v>
      </c>
    </row>
    <row r="517" spans="1:15" x14ac:dyDescent="0.35">
      <c r="A517" t="s">
        <v>46</v>
      </c>
      <c r="B517" t="s">
        <v>43</v>
      </c>
      <c r="C517" t="s">
        <v>37</v>
      </c>
      <c r="D517" t="s">
        <v>27</v>
      </c>
      <c r="E517" s="5" t="s">
        <v>363</v>
      </c>
      <c r="F517" s="36">
        <v>90000</v>
      </c>
      <c r="G517" s="60">
        <v>0</v>
      </c>
      <c r="H517" s="60">
        <v>1</v>
      </c>
      <c r="I517" s="60">
        <v>0</v>
      </c>
      <c r="J517" s="60">
        <v>0</v>
      </c>
      <c r="K517" s="60">
        <v>0</v>
      </c>
      <c r="L517" s="60">
        <v>0</v>
      </c>
      <c r="M517" s="69">
        <v>0.23192849212700001</v>
      </c>
      <c r="O517" t="s">
        <v>0</v>
      </c>
    </row>
    <row r="518" spans="1:15" x14ac:dyDescent="0.35">
      <c r="A518" t="s">
        <v>28</v>
      </c>
      <c r="B518" t="s">
        <v>43</v>
      </c>
      <c r="C518" t="s">
        <v>37</v>
      </c>
      <c r="D518" t="s">
        <v>27</v>
      </c>
      <c r="E518" s="5" t="s">
        <v>363</v>
      </c>
      <c r="F518" s="36">
        <v>90000</v>
      </c>
      <c r="G518" s="60">
        <v>0</v>
      </c>
      <c r="H518" s="60">
        <v>1</v>
      </c>
      <c r="I518" s="60">
        <v>0</v>
      </c>
      <c r="J518" s="60">
        <v>0</v>
      </c>
      <c r="K518" s="60">
        <v>0</v>
      </c>
      <c r="L518" s="60">
        <v>0</v>
      </c>
      <c r="M518" s="69">
        <v>0.38414424755100002</v>
      </c>
      <c r="O518" t="s">
        <v>0</v>
      </c>
    </row>
    <row r="519" spans="1:15" x14ac:dyDescent="0.35">
      <c r="A519" t="s">
        <v>46</v>
      </c>
      <c r="B519" t="s">
        <v>43</v>
      </c>
      <c r="C519" t="s">
        <v>37</v>
      </c>
      <c r="D519" t="s">
        <v>27</v>
      </c>
      <c r="E519" s="5" t="s">
        <v>363</v>
      </c>
      <c r="F519" s="36">
        <v>90000</v>
      </c>
      <c r="G519" s="60">
        <v>0</v>
      </c>
      <c r="H519" s="60">
        <v>1</v>
      </c>
      <c r="I519" s="60">
        <v>0</v>
      </c>
      <c r="J519" s="60">
        <v>0</v>
      </c>
      <c r="K519" s="60">
        <v>0</v>
      </c>
      <c r="L519" s="60">
        <v>0</v>
      </c>
      <c r="M519" s="69">
        <v>0.27959160147000001</v>
      </c>
      <c r="O519" t="s">
        <v>0</v>
      </c>
    </row>
    <row r="520" spans="1:15" x14ac:dyDescent="0.35">
      <c r="A520" t="s">
        <v>28</v>
      </c>
      <c r="B520" t="s">
        <v>43</v>
      </c>
      <c r="C520" t="s">
        <v>37</v>
      </c>
      <c r="D520" t="s">
        <v>27</v>
      </c>
      <c r="E520" s="5" t="s">
        <v>364</v>
      </c>
      <c r="F520" s="36">
        <v>90000</v>
      </c>
      <c r="G520" s="60">
        <v>0</v>
      </c>
      <c r="H520" s="60">
        <v>0</v>
      </c>
      <c r="I520" s="60">
        <v>1</v>
      </c>
      <c r="J520" s="60">
        <v>0</v>
      </c>
      <c r="K520" s="60">
        <v>0</v>
      </c>
      <c r="L520" s="60">
        <v>0</v>
      </c>
      <c r="M520" s="69">
        <v>0.219031854296</v>
      </c>
      <c r="O520" t="s">
        <v>31</v>
      </c>
    </row>
    <row r="521" spans="1:15" x14ac:dyDescent="0.35">
      <c r="A521" t="s">
        <v>28</v>
      </c>
      <c r="B521" t="s">
        <v>53</v>
      </c>
      <c r="C521" t="s">
        <v>37</v>
      </c>
      <c r="D521" t="s">
        <v>27</v>
      </c>
      <c r="E521" s="5" t="s">
        <v>364</v>
      </c>
      <c r="F521" s="36">
        <v>90000</v>
      </c>
      <c r="G521" s="60">
        <v>0</v>
      </c>
      <c r="H521" s="60">
        <v>0</v>
      </c>
      <c r="I521" s="60">
        <v>1</v>
      </c>
      <c r="J521" s="60">
        <v>0</v>
      </c>
      <c r="K521" s="60">
        <v>0</v>
      </c>
      <c r="L521" s="60">
        <v>0</v>
      </c>
      <c r="M521" s="69">
        <v>0.28094362032499998</v>
      </c>
      <c r="O521" t="s">
        <v>0</v>
      </c>
    </row>
    <row r="522" spans="1:15" x14ac:dyDescent="0.35">
      <c r="A522" t="s">
        <v>28</v>
      </c>
      <c r="B522" t="s">
        <v>43</v>
      </c>
      <c r="C522" t="s">
        <v>37</v>
      </c>
      <c r="D522" t="s">
        <v>27</v>
      </c>
      <c r="E522" s="5" t="s">
        <v>364</v>
      </c>
      <c r="F522" s="36">
        <v>90000</v>
      </c>
      <c r="G522" s="60">
        <v>0</v>
      </c>
      <c r="H522" s="60">
        <v>0</v>
      </c>
      <c r="I522" s="60">
        <v>1</v>
      </c>
      <c r="J522" s="60">
        <v>0</v>
      </c>
      <c r="K522" s="60">
        <v>0</v>
      </c>
      <c r="L522" s="60">
        <v>0</v>
      </c>
      <c r="M522" s="69">
        <v>0.31574992827100001</v>
      </c>
      <c r="O522" t="s">
        <v>0</v>
      </c>
    </row>
    <row r="523" spans="1:15" x14ac:dyDescent="0.35">
      <c r="A523" t="s">
        <v>28</v>
      </c>
      <c r="B523" t="s">
        <v>43</v>
      </c>
      <c r="C523" t="s">
        <v>37</v>
      </c>
      <c r="D523" t="s">
        <v>27</v>
      </c>
      <c r="E523" s="5" t="s">
        <v>364</v>
      </c>
      <c r="F523" s="36">
        <v>90000</v>
      </c>
      <c r="G523" s="60">
        <v>0</v>
      </c>
      <c r="H523" s="60">
        <v>0</v>
      </c>
      <c r="I523" s="60">
        <v>1</v>
      </c>
      <c r="J523" s="60">
        <v>0</v>
      </c>
      <c r="K523" s="60">
        <v>0</v>
      </c>
      <c r="L523" s="60">
        <v>0</v>
      </c>
      <c r="M523" s="69">
        <v>0.31501892698200001</v>
      </c>
      <c r="O523" t="s">
        <v>0</v>
      </c>
    </row>
    <row r="524" spans="1:15" x14ac:dyDescent="0.35">
      <c r="A524" t="s">
        <v>28</v>
      </c>
      <c r="B524" t="s">
        <v>43</v>
      </c>
      <c r="C524" t="s">
        <v>37</v>
      </c>
      <c r="D524" t="s">
        <v>27</v>
      </c>
      <c r="E524" s="5" t="s">
        <v>364</v>
      </c>
      <c r="F524" s="36">
        <v>90000</v>
      </c>
      <c r="G524" s="60">
        <v>0</v>
      </c>
      <c r="H524" s="60">
        <v>0</v>
      </c>
      <c r="I524" s="60">
        <v>1</v>
      </c>
      <c r="J524" s="60">
        <v>0</v>
      </c>
      <c r="K524" s="60">
        <v>0</v>
      </c>
      <c r="L524" s="60">
        <v>0</v>
      </c>
      <c r="M524" s="69">
        <v>0.31543301654900002</v>
      </c>
      <c r="O524" t="s">
        <v>0</v>
      </c>
    </row>
    <row r="525" spans="1:15" x14ac:dyDescent="0.35">
      <c r="A525" t="s">
        <v>28</v>
      </c>
      <c r="B525" t="s">
        <v>43</v>
      </c>
      <c r="C525" t="s">
        <v>37</v>
      </c>
      <c r="D525" t="s">
        <v>27</v>
      </c>
      <c r="E525" s="5" t="s">
        <v>364</v>
      </c>
      <c r="F525" s="36">
        <v>90000</v>
      </c>
      <c r="G525" s="60">
        <v>0</v>
      </c>
      <c r="H525" s="60">
        <v>0</v>
      </c>
      <c r="I525" s="60">
        <v>1</v>
      </c>
      <c r="J525" s="60">
        <v>0</v>
      </c>
      <c r="K525" s="60">
        <v>0</v>
      </c>
      <c r="L525" s="60">
        <v>0</v>
      </c>
      <c r="M525" s="69">
        <v>0.31386380903200001</v>
      </c>
      <c r="O525" t="s">
        <v>0</v>
      </c>
    </row>
    <row r="526" spans="1:15" x14ac:dyDescent="0.35">
      <c r="A526" t="s">
        <v>28</v>
      </c>
      <c r="B526" t="s">
        <v>53</v>
      </c>
      <c r="C526" t="s">
        <v>37</v>
      </c>
      <c r="D526" t="s">
        <v>27</v>
      </c>
      <c r="E526" s="5" t="s">
        <v>364</v>
      </c>
      <c r="F526" s="36">
        <v>90000</v>
      </c>
      <c r="G526" s="60">
        <v>0</v>
      </c>
      <c r="H526" s="60">
        <v>0</v>
      </c>
      <c r="I526" s="60">
        <v>1</v>
      </c>
      <c r="J526" s="60">
        <v>0</v>
      </c>
      <c r="K526" s="60">
        <v>0</v>
      </c>
      <c r="L526" s="60">
        <v>0</v>
      </c>
      <c r="M526" s="69">
        <v>0.26221105935299999</v>
      </c>
      <c r="O526" t="s">
        <v>0</v>
      </c>
    </row>
    <row r="527" spans="1:15" x14ac:dyDescent="0.35">
      <c r="A527" t="s">
        <v>28</v>
      </c>
      <c r="B527" t="s">
        <v>53</v>
      </c>
      <c r="C527" t="s">
        <v>37</v>
      </c>
      <c r="D527" t="s">
        <v>27</v>
      </c>
      <c r="E527" s="5" t="s">
        <v>364</v>
      </c>
      <c r="F527" s="36">
        <v>90000</v>
      </c>
      <c r="G527" s="60">
        <v>0</v>
      </c>
      <c r="H527" s="60">
        <v>0</v>
      </c>
      <c r="I527" s="60">
        <v>1</v>
      </c>
      <c r="J527" s="60">
        <v>0</v>
      </c>
      <c r="K527" s="60">
        <v>0</v>
      </c>
      <c r="L527" s="60">
        <v>0</v>
      </c>
      <c r="M527" s="69">
        <v>0.33807348003900001</v>
      </c>
      <c r="O527" t="s">
        <v>0</v>
      </c>
    </row>
    <row r="528" spans="1:15" x14ac:dyDescent="0.35">
      <c r="A528" t="s">
        <v>28</v>
      </c>
      <c r="B528" t="s">
        <v>43</v>
      </c>
      <c r="C528" t="s">
        <v>37</v>
      </c>
      <c r="D528" t="s">
        <v>27</v>
      </c>
      <c r="E528" s="5" t="s">
        <v>364</v>
      </c>
      <c r="F528" s="36">
        <v>90000</v>
      </c>
      <c r="G528" s="60">
        <v>0</v>
      </c>
      <c r="H528" s="60">
        <v>0</v>
      </c>
      <c r="I528" s="60">
        <v>1</v>
      </c>
      <c r="J528" s="60">
        <v>0</v>
      </c>
      <c r="K528" s="60">
        <v>0</v>
      </c>
      <c r="L528" s="60">
        <v>0</v>
      </c>
      <c r="M528" s="69">
        <v>0.217174732176</v>
      </c>
      <c r="O528" t="s">
        <v>31</v>
      </c>
    </row>
    <row r="529" spans="1:15" x14ac:dyDescent="0.35">
      <c r="A529" t="s">
        <v>28</v>
      </c>
      <c r="B529" t="s">
        <v>43</v>
      </c>
      <c r="C529" t="s">
        <v>37</v>
      </c>
      <c r="D529" t="s">
        <v>27</v>
      </c>
      <c r="E529" s="5" t="s">
        <v>364</v>
      </c>
      <c r="F529" s="36">
        <v>90000</v>
      </c>
      <c r="G529" s="60">
        <v>0</v>
      </c>
      <c r="H529" s="60">
        <v>0</v>
      </c>
      <c r="I529" s="60">
        <v>1</v>
      </c>
      <c r="J529" s="60">
        <v>0</v>
      </c>
      <c r="K529" s="60">
        <v>0</v>
      </c>
      <c r="L529" s="60">
        <v>0</v>
      </c>
      <c r="M529" s="69">
        <v>0.121862593854</v>
      </c>
      <c r="O529" t="s">
        <v>31</v>
      </c>
    </row>
    <row r="530" spans="1:15" x14ac:dyDescent="0.35">
      <c r="A530" t="s">
        <v>28</v>
      </c>
      <c r="B530" t="s">
        <v>43</v>
      </c>
      <c r="C530" t="s">
        <v>37</v>
      </c>
      <c r="D530" t="s">
        <v>27</v>
      </c>
      <c r="E530" s="5" t="s">
        <v>364</v>
      </c>
      <c r="F530" s="36">
        <v>90000</v>
      </c>
      <c r="G530" s="60">
        <v>0</v>
      </c>
      <c r="H530" s="60">
        <v>0</v>
      </c>
      <c r="I530" s="60">
        <v>1</v>
      </c>
      <c r="J530" s="60">
        <v>0</v>
      </c>
      <c r="K530" s="60">
        <v>0</v>
      </c>
      <c r="L530" s="60">
        <v>0</v>
      </c>
      <c r="M530" s="69">
        <v>0.28363189651499998</v>
      </c>
      <c r="O530" t="s">
        <v>31</v>
      </c>
    </row>
    <row r="531" spans="1:15" x14ac:dyDescent="0.35">
      <c r="A531" t="s">
        <v>28</v>
      </c>
      <c r="B531" t="s">
        <v>43</v>
      </c>
      <c r="C531" t="s">
        <v>37</v>
      </c>
      <c r="D531" t="s">
        <v>27</v>
      </c>
      <c r="E531" s="5" t="s">
        <v>364</v>
      </c>
      <c r="F531" s="36">
        <v>90000</v>
      </c>
      <c r="G531" s="60">
        <v>0</v>
      </c>
      <c r="H531" s="60">
        <v>0</v>
      </c>
      <c r="I531" s="60">
        <v>1</v>
      </c>
      <c r="J531" s="60">
        <v>0</v>
      </c>
      <c r="K531" s="60">
        <v>0</v>
      </c>
      <c r="L531" s="60">
        <v>0</v>
      </c>
      <c r="M531" s="69">
        <v>0.31400818807899999</v>
      </c>
      <c r="O531" t="s">
        <v>0</v>
      </c>
    </row>
    <row r="532" spans="1:15" x14ac:dyDescent="0.35">
      <c r="A532" t="s">
        <v>28</v>
      </c>
      <c r="B532" t="s">
        <v>43</v>
      </c>
      <c r="C532" t="s">
        <v>37</v>
      </c>
      <c r="D532" t="s">
        <v>27</v>
      </c>
      <c r="E532" s="5" t="s">
        <v>364</v>
      </c>
      <c r="F532" s="36">
        <v>90000</v>
      </c>
      <c r="G532" s="60">
        <v>0</v>
      </c>
      <c r="H532" s="60">
        <v>0</v>
      </c>
      <c r="I532" s="60">
        <v>1</v>
      </c>
      <c r="J532" s="60">
        <v>0</v>
      </c>
      <c r="K532" s="60">
        <v>0</v>
      </c>
      <c r="L532" s="60">
        <v>0</v>
      </c>
      <c r="M532" s="69">
        <v>0.264224074925</v>
      </c>
      <c r="O532" t="s">
        <v>31</v>
      </c>
    </row>
    <row r="533" spans="1:15" x14ac:dyDescent="0.35">
      <c r="A533" t="s">
        <v>28</v>
      </c>
      <c r="B533" t="s">
        <v>43</v>
      </c>
      <c r="C533" t="s">
        <v>37</v>
      </c>
      <c r="D533" t="s">
        <v>27</v>
      </c>
      <c r="E533" s="5" t="s">
        <v>364</v>
      </c>
      <c r="F533" s="36">
        <v>90000</v>
      </c>
      <c r="G533" s="60">
        <v>0</v>
      </c>
      <c r="H533" s="60">
        <v>0</v>
      </c>
      <c r="I533" s="60">
        <v>1</v>
      </c>
      <c r="J533" s="60">
        <v>0</v>
      </c>
      <c r="K533" s="60">
        <v>0</v>
      </c>
      <c r="L533" s="60">
        <v>0</v>
      </c>
      <c r="M533" s="69">
        <v>0.28512150017900001</v>
      </c>
      <c r="O533" t="s">
        <v>0</v>
      </c>
    </row>
    <row r="534" spans="1:15" x14ac:dyDescent="0.35">
      <c r="A534" t="s">
        <v>28</v>
      </c>
      <c r="B534" t="s">
        <v>43</v>
      </c>
      <c r="C534" t="s">
        <v>37</v>
      </c>
      <c r="D534" t="s">
        <v>27</v>
      </c>
      <c r="E534" s="5" t="s">
        <v>364</v>
      </c>
      <c r="F534" s="36">
        <v>90000</v>
      </c>
      <c r="G534" s="60">
        <v>0</v>
      </c>
      <c r="H534" s="60">
        <v>0</v>
      </c>
      <c r="I534" s="60">
        <v>1</v>
      </c>
      <c r="J534" s="60">
        <v>0</v>
      </c>
      <c r="K534" s="60">
        <v>0</v>
      </c>
      <c r="L534" s="60">
        <v>0</v>
      </c>
      <c r="M534" s="69">
        <v>0.264698215352</v>
      </c>
      <c r="O534" t="s">
        <v>0</v>
      </c>
    </row>
    <row r="535" spans="1:15" x14ac:dyDescent="0.35">
      <c r="A535" t="s">
        <v>46</v>
      </c>
      <c r="B535" t="s">
        <v>43</v>
      </c>
      <c r="C535" t="s">
        <v>37</v>
      </c>
      <c r="D535" t="s">
        <v>27</v>
      </c>
      <c r="E535" s="5" t="s">
        <v>364</v>
      </c>
      <c r="F535" s="36">
        <v>90000</v>
      </c>
      <c r="G535" s="60">
        <v>0</v>
      </c>
      <c r="H535" s="60">
        <v>0</v>
      </c>
      <c r="I535" s="60">
        <v>1</v>
      </c>
      <c r="J535" s="60">
        <v>0</v>
      </c>
      <c r="K535" s="60">
        <v>0</v>
      </c>
      <c r="L535" s="60">
        <v>0</v>
      </c>
      <c r="M535" s="69">
        <v>0.338698914992</v>
      </c>
      <c r="O535" t="s">
        <v>31</v>
      </c>
    </row>
    <row r="536" spans="1:15" x14ac:dyDescent="0.35">
      <c r="A536" t="s">
        <v>28</v>
      </c>
      <c r="B536" t="s">
        <v>43</v>
      </c>
      <c r="C536" t="s">
        <v>37</v>
      </c>
      <c r="D536" t="s">
        <v>27</v>
      </c>
      <c r="E536" s="5" t="s">
        <v>364</v>
      </c>
      <c r="F536" s="36">
        <v>90000</v>
      </c>
      <c r="G536" s="60">
        <v>0</v>
      </c>
      <c r="H536" s="60">
        <v>0</v>
      </c>
      <c r="I536" s="60">
        <v>1</v>
      </c>
      <c r="J536" s="60">
        <v>0</v>
      </c>
      <c r="K536" s="60">
        <v>0</v>
      </c>
      <c r="L536" s="60">
        <v>0</v>
      </c>
      <c r="M536" s="69">
        <v>0.33760580725400002</v>
      </c>
      <c r="O536" t="s">
        <v>0</v>
      </c>
    </row>
    <row r="537" spans="1:15" x14ac:dyDescent="0.35">
      <c r="A537" t="s">
        <v>28</v>
      </c>
      <c r="B537" t="s">
        <v>43</v>
      </c>
      <c r="C537" t="s">
        <v>37</v>
      </c>
      <c r="D537" t="s">
        <v>27</v>
      </c>
      <c r="E537" s="5" t="s">
        <v>364</v>
      </c>
      <c r="F537" s="36">
        <v>90000</v>
      </c>
      <c r="G537" s="60">
        <v>0</v>
      </c>
      <c r="H537" s="60">
        <v>0</v>
      </c>
      <c r="I537" s="60">
        <v>1</v>
      </c>
      <c r="J537" s="60">
        <v>0</v>
      </c>
      <c r="K537" s="60">
        <v>0</v>
      </c>
      <c r="L537" s="60">
        <v>0</v>
      </c>
      <c r="M537" s="69">
        <v>0.26969157992999998</v>
      </c>
      <c r="O537" t="s">
        <v>0</v>
      </c>
    </row>
    <row r="538" spans="1:15" x14ac:dyDescent="0.35">
      <c r="A538" t="s">
        <v>28</v>
      </c>
      <c r="B538" t="s">
        <v>43</v>
      </c>
      <c r="C538" t="s">
        <v>37</v>
      </c>
      <c r="D538" t="s">
        <v>27</v>
      </c>
      <c r="E538" s="5" t="s">
        <v>364</v>
      </c>
      <c r="F538" s="36">
        <v>90000</v>
      </c>
      <c r="G538" s="60">
        <v>0</v>
      </c>
      <c r="H538" s="60">
        <v>0</v>
      </c>
      <c r="I538" s="60">
        <v>1</v>
      </c>
      <c r="J538" s="60">
        <v>0</v>
      </c>
      <c r="K538" s="60">
        <v>0</v>
      </c>
      <c r="L538" s="60">
        <v>0</v>
      </c>
      <c r="M538" s="69">
        <v>0.20094506006999999</v>
      </c>
      <c r="O538" t="s">
        <v>31</v>
      </c>
    </row>
    <row r="539" spans="1:15" x14ac:dyDescent="0.35">
      <c r="A539" t="s">
        <v>28</v>
      </c>
      <c r="B539" t="s">
        <v>43</v>
      </c>
      <c r="C539" t="s">
        <v>37</v>
      </c>
      <c r="D539" t="s">
        <v>27</v>
      </c>
      <c r="E539" s="5" t="s">
        <v>364</v>
      </c>
      <c r="F539" s="36">
        <v>90000</v>
      </c>
      <c r="G539" s="60">
        <v>0</v>
      </c>
      <c r="H539" s="60">
        <v>0</v>
      </c>
      <c r="I539" s="60">
        <v>1</v>
      </c>
      <c r="J539" s="60">
        <v>0</v>
      </c>
      <c r="K539" s="60">
        <v>0</v>
      </c>
      <c r="L539" s="60">
        <v>0</v>
      </c>
      <c r="M539" s="69">
        <v>0.28026591758300001</v>
      </c>
      <c r="O539" t="s">
        <v>0</v>
      </c>
    </row>
    <row r="540" spans="1:15" x14ac:dyDescent="0.35">
      <c r="A540" t="s">
        <v>28</v>
      </c>
      <c r="B540" t="s">
        <v>43</v>
      </c>
      <c r="C540" t="s">
        <v>37</v>
      </c>
      <c r="D540" t="s">
        <v>27</v>
      </c>
      <c r="E540" s="5" t="s">
        <v>364</v>
      </c>
      <c r="F540" s="36">
        <v>90000</v>
      </c>
      <c r="G540" s="60">
        <v>0</v>
      </c>
      <c r="H540" s="60">
        <v>0</v>
      </c>
      <c r="I540" s="60">
        <v>1</v>
      </c>
      <c r="J540" s="60">
        <v>0</v>
      </c>
      <c r="K540" s="60">
        <v>0</v>
      </c>
      <c r="L540" s="60">
        <v>0</v>
      </c>
      <c r="M540" s="69">
        <v>0.30257479044199997</v>
      </c>
      <c r="O540" t="s">
        <v>0</v>
      </c>
    </row>
    <row r="541" spans="1:15" x14ac:dyDescent="0.35">
      <c r="A541" t="s">
        <v>28</v>
      </c>
      <c r="B541" t="s">
        <v>43</v>
      </c>
      <c r="C541" t="s">
        <v>37</v>
      </c>
      <c r="D541" t="s">
        <v>27</v>
      </c>
      <c r="E541" s="5" t="s">
        <v>364</v>
      </c>
      <c r="F541" s="36">
        <v>90000</v>
      </c>
      <c r="G541" s="60">
        <v>0</v>
      </c>
      <c r="H541" s="60">
        <v>0</v>
      </c>
      <c r="I541" s="60">
        <v>1</v>
      </c>
      <c r="J541" s="60">
        <v>0</v>
      </c>
      <c r="K541" s="60">
        <v>0</v>
      </c>
      <c r="L541" s="60">
        <v>0</v>
      </c>
      <c r="M541" s="69">
        <v>0.31572479099099998</v>
      </c>
      <c r="O541" t="s">
        <v>0</v>
      </c>
    </row>
    <row r="542" spans="1:15" x14ac:dyDescent="0.35">
      <c r="A542" t="s">
        <v>28</v>
      </c>
      <c r="B542" t="s">
        <v>43</v>
      </c>
      <c r="C542" t="s">
        <v>37</v>
      </c>
      <c r="D542" t="s">
        <v>27</v>
      </c>
      <c r="E542" s="5" t="s">
        <v>364</v>
      </c>
      <c r="F542" s="36">
        <v>90000</v>
      </c>
      <c r="G542" s="60">
        <v>0</v>
      </c>
      <c r="H542" s="60">
        <v>0</v>
      </c>
      <c r="I542" s="60">
        <v>1</v>
      </c>
      <c r="J542" s="60">
        <v>0</v>
      </c>
      <c r="K542" s="60">
        <v>0</v>
      </c>
      <c r="L542" s="60">
        <v>0</v>
      </c>
      <c r="M542" s="69">
        <v>0.36043112375800002</v>
      </c>
      <c r="O542" t="s">
        <v>31</v>
      </c>
    </row>
    <row r="543" spans="1:15" x14ac:dyDescent="0.35">
      <c r="A543" t="s">
        <v>28</v>
      </c>
      <c r="B543" t="s">
        <v>43</v>
      </c>
      <c r="C543" t="s">
        <v>37</v>
      </c>
      <c r="D543" t="s">
        <v>27</v>
      </c>
      <c r="E543" s="5" t="s">
        <v>364</v>
      </c>
      <c r="F543" s="36">
        <v>90000</v>
      </c>
      <c r="G543" s="60">
        <v>0</v>
      </c>
      <c r="H543" s="60">
        <v>0</v>
      </c>
      <c r="I543" s="60">
        <v>1</v>
      </c>
      <c r="J543" s="60">
        <v>0</v>
      </c>
      <c r="K543" s="60">
        <v>0</v>
      </c>
      <c r="L543" s="60">
        <v>0</v>
      </c>
      <c r="M543" s="69">
        <v>0.33638839458399999</v>
      </c>
      <c r="O543" t="s">
        <v>0</v>
      </c>
    </row>
    <row r="544" spans="1:15" x14ac:dyDescent="0.35">
      <c r="A544" t="s">
        <v>46</v>
      </c>
      <c r="B544" t="s">
        <v>43</v>
      </c>
      <c r="C544" t="s">
        <v>37</v>
      </c>
      <c r="D544" t="s">
        <v>27</v>
      </c>
      <c r="E544" s="5" t="s">
        <v>364</v>
      </c>
      <c r="F544" s="36">
        <v>90000</v>
      </c>
      <c r="G544" s="60">
        <v>0</v>
      </c>
      <c r="H544" s="60">
        <v>0</v>
      </c>
      <c r="I544" s="60">
        <v>1</v>
      </c>
      <c r="J544" s="60">
        <v>0</v>
      </c>
      <c r="K544" s="60">
        <v>0</v>
      </c>
      <c r="L544" s="60">
        <v>0</v>
      </c>
      <c r="M544" s="69">
        <v>0.26646827167100001</v>
      </c>
      <c r="O544" t="s">
        <v>0</v>
      </c>
    </row>
    <row r="545" spans="1:15" x14ac:dyDescent="0.35">
      <c r="A545" t="s">
        <v>28</v>
      </c>
      <c r="B545" t="s">
        <v>43</v>
      </c>
      <c r="C545" t="s">
        <v>37</v>
      </c>
      <c r="D545" t="s">
        <v>27</v>
      </c>
      <c r="E545" s="5" t="s">
        <v>364</v>
      </c>
      <c r="F545" s="36">
        <v>90000</v>
      </c>
      <c r="G545" s="60">
        <v>0</v>
      </c>
      <c r="H545" s="60">
        <v>0</v>
      </c>
      <c r="I545" s="60">
        <v>1</v>
      </c>
      <c r="J545" s="60">
        <v>0</v>
      </c>
      <c r="K545" s="60">
        <v>0</v>
      </c>
      <c r="L545" s="60">
        <v>0</v>
      </c>
      <c r="M545" s="69">
        <v>0.39085447438400001</v>
      </c>
      <c r="O545" t="s">
        <v>0</v>
      </c>
    </row>
    <row r="546" spans="1:15" x14ac:dyDescent="0.35">
      <c r="A546" t="s">
        <v>28</v>
      </c>
      <c r="B546" t="s">
        <v>43</v>
      </c>
      <c r="C546" t="s">
        <v>37</v>
      </c>
      <c r="D546" t="s">
        <v>27</v>
      </c>
      <c r="E546" s="5" t="s">
        <v>364</v>
      </c>
      <c r="F546" s="36">
        <v>90000</v>
      </c>
      <c r="G546" s="60">
        <v>0</v>
      </c>
      <c r="H546" s="60">
        <v>0</v>
      </c>
      <c r="I546" s="60">
        <v>1</v>
      </c>
      <c r="J546" s="60">
        <v>0</v>
      </c>
      <c r="K546" s="60">
        <v>0</v>
      </c>
      <c r="L546" s="60">
        <v>0</v>
      </c>
      <c r="M546" s="69">
        <v>0.31621063421000001</v>
      </c>
      <c r="O546" t="s">
        <v>0</v>
      </c>
    </row>
    <row r="547" spans="1:15" x14ac:dyDescent="0.35">
      <c r="A547" t="s">
        <v>28</v>
      </c>
      <c r="B547" t="s">
        <v>43</v>
      </c>
      <c r="C547" t="s">
        <v>37</v>
      </c>
      <c r="D547" t="s">
        <v>27</v>
      </c>
      <c r="E547" s="5" t="s">
        <v>364</v>
      </c>
      <c r="F547" s="36">
        <v>90000</v>
      </c>
      <c r="G547" s="60">
        <v>0</v>
      </c>
      <c r="H547" s="60">
        <v>0</v>
      </c>
      <c r="I547" s="60">
        <v>1</v>
      </c>
      <c r="J547" s="60">
        <v>0</v>
      </c>
      <c r="K547" s="60">
        <v>0</v>
      </c>
      <c r="L547" s="60">
        <v>0</v>
      </c>
      <c r="M547" s="69">
        <v>0.32490221135500003</v>
      </c>
      <c r="O547" t="s">
        <v>0</v>
      </c>
    </row>
    <row r="548" spans="1:15" x14ac:dyDescent="0.35">
      <c r="A548" t="s">
        <v>28</v>
      </c>
      <c r="B548" t="s">
        <v>43</v>
      </c>
      <c r="C548" t="s">
        <v>37</v>
      </c>
      <c r="D548" t="s">
        <v>27</v>
      </c>
      <c r="E548" s="5" t="s">
        <v>364</v>
      </c>
      <c r="F548" s="36">
        <v>90000</v>
      </c>
      <c r="G548" s="60">
        <v>0</v>
      </c>
      <c r="H548" s="60">
        <v>0</v>
      </c>
      <c r="I548" s="60">
        <v>1</v>
      </c>
      <c r="J548" s="60">
        <v>0</v>
      </c>
      <c r="K548" s="60">
        <v>0</v>
      </c>
      <c r="L548" s="60">
        <v>0</v>
      </c>
      <c r="M548" s="69">
        <v>0.31388454382800002</v>
      </c>
      <c r="O548" t="s">
        <v>0</v>
      </c>
    </row>
    <row r="549" spans="1:15" x14ac:dyDescent="0.35">
      <c r="A549" t="s">
        <v>28</v>
      </c>
      <c r="B549" t="s">
        <v>43</v>
      </c>
      <c r="C549" t="s">
        <v>37</v>
      </c>
      <c r="D549" t="s">
        <v>27</v>
      </c>
      <c r="E549" s="5" t="s">
        <v>364</v>
      </c>
      <c r="F549" s="36">
        <v>90000</v>
      </c>
      <c r="G549" s="60">
        <v>0</v>
      </c>
      <c r="H549" s="60">
        <v>0</v>
      </c>
      <c r="I549" s="60">
        <v>1</v>
      </c>
      <c r="J549" s="60">
        <v>0</v>
      </c>
      <c r="K549" s="60">
        <v>0</v>
      </c>
      <c r="L549" s="60">
        <v>0</v>
      </c>
      <c r="M549" s="69">
        <v>0.24302274623799999</v>
      </c>
      <c r="O549" t="s">
        <v>31</v>
      </c>
    </row>
    <row r="550" spans="1:15" x14ac:dyDescent="0.35">
      <c r="A550" t="s">
        <v>28</v>
      </c>
      <c r="B550" t="s">
        <v>43</v>
      </c>
      <c r="C550" t="s">
        <v>37</v>
      </c>
      <c r="D550" t="s">
        <v>27</v>
      </c>
      <c r="E550" s="5" t="s">
        <v>364</v>
      </c>
      <c r="F550" s="36">
        <v>90000</v>
      </c>
      <c r="G550" s="60">
        <v>0</v>
      </c>
      <c r="H550" s="60">
        <v>0</v>
      </c>
      <c r="I550" s="60">
        <v>1</v>
      </c>
      <c r="J550" s="60">
        <v>0</v>
      </c>
      <c r="K550" s="60">
        <v>0</v>
      </c>
      <c r="L550" s="60">
        <v>0</v>
      </c>
      <c r="M550" s="69">
        <v>0.87750875839599995</v>
      </c>
      <c r="O550" t="s">
        <v>0</v>
      </c>
    </row>
    <row r="551" spans="1:15" x14ac:dyDescent="0.35">
      <c r="A551" t="s">
        <v>28</v>
      </c>
      <c r="B551" t="s">
        <v>43</v>
      </c>
      <c r="C551" t="s">
        <v>37</v>
      </c>
      <c r="D551" t="s">
        <v>27</v>
      </c>
      <c r="E551" s="5" t="s">
        <v>364</v>
      </c>
      <c r="F551" s="36">
        <v>90000</v>
      </c>
      <c r="G551" s="60">
        <v>0</v>
      </c>
      <c r="H551" s="60">
        <v>0</v>
      </c>
      <c r="I551" s="60">
        <v>1</v>
      </c>
      <c r="J551" s="60">
        <v>0</v>
      </c>
      <c r="K551" s="60">
        <v>0</v>
      </c>
      <c r="L551" s="60">
        <v>0</v>
      </c>
      <c r="M551" s="69">
        <v>0.29253031991400003</v>
      </c>
      <c r="O551" t="s">
        <v>0</v>
      </c>
    </row>
    <row r="552" spans="1:15" x14ac:dyDescent="0.35">
      <c r="A552" t="s">
        <v>46</v>
      </c>
      <c r="B552" t="s">
        <v>43</v>
      </c>
      <c r="C552" t="s">
        <v>37</v>
      </c>
      <c r="D552" t="s">
        <v>27</v>
      </c>
      <c r="E552" s="5" t="s">
        <v>367</v>
      </c>
      <c r="F552" s="36">
        <v>90000</v>
      </c>
      <c r="G552" s="60">
        <v>0</v>
      </c>
      <c r="H552" s="60">
        <v>0</v>
      </c>
      <c r="I552" s="60">
        <v>0</v>
      </c>
      <c r="J552" s="60">
        <v>0</v>
      </c>
      <c r="K552" s="60">
        <v>0</v>
      </c>
      <c r="L552" s="60">
        <v>1</v>
      </c>
      <c r="M552" s="69">
        <v>0.30641082058899999</v>
      </c>
      <c r="O552" t="s">
        <v>0</v>
      </c>
    </row>
    <row r="553" spans="1:15" x14ac:dyDescent="0.35">
      <c r="A553" t="s">
        <v>46</v>
      </c>
      <c r="B553" t="s">
        <v>43</v>
      </c>
      <c r="C553" t="s">
        <v>37</v>
      </c>
      <c r="D553" t="s">
        <v>27</v>
      </c>
      <c r="E553" s="5" t="s">
        <v>367</v>
      </c>
      <c r="F553" s="36">
        <v>90000</v>
      </c>
      <c r="G553" s="60">
        <v>0</v>
      </c>
      <c r="H553" s="60">
        <v>0</v>
      </c>
      <c r="I553" s="60">
        <v>0</v>
      </c>
      <c r="J553" s="60">
        <v>0</v>
      </c>
      <c r="K553" s="60">
        <v>0</v>
      </c>
      <c r="L553" s="60">
        <v>1</v>
      </c>
      <c r="M553" s="69">
        <v>0.32413017140799999</v>
      </c>
      <c r="O553" t="s">
        <v>0</v>
      </c>
    </row>
    <row r="554" spans="1:15" x14ac:dyDescent="0.35">
      <c r="A554" t="s">
        <v>46</v>
      </c>
      <c r="B554" t="s">
        <v>43</v>
      </c>
      <c r="C554" t="s">
        <v>37</v>
      </c>
      <c r="D554" t="s">
        <v>27</v>
      </c>
      <c r="E554" s="5" t="s">
        <v>367</v>
      </c>
      <c r="F554" s="36">
        <v>90000</v>
      </c>
      <c r="G554" s="60">
        <v>0</v>
      </c>
      <c r="H554" s="60">
        <v>0</v>
      </c>
      <c r="I554" s="60">
        <v>0</v>
      </c>
      <c r="J554" s="60">
        <v>0</v>
      </c>
      <c r="K554" s="60">
        <v>0</v>
      </c>
      <c r="L554" s="60">
        <v>1</v>
      </c>
      <c r="M554" s="69">
        <v>0.30429398003699998</v>
      </c>
      <c r="O554" t="s">
        <v>0</v>
      </c>
    </row>
    <row r="555" spans="1:15" x14ac:dyDescent="0.35">
      <c r="A555" t="s">
        <v>46</v>
      </c>
      <c r="B555" t="s">
        <v>43</v>
      </c>
      <c r="C555" t="s">
        <v>37</v>
      </c>
      <c r="D555" t="s">
        <v>27</v>
      </c>
      <c r="E555" s="5" t="s">
        <v>367</v>
      </c>
      <c r="F555" s="36">
        <v>90000</v>
      </c>
      <c r="G555" s="60">
        <v>0</v>
      </c>
      <c r="H555" s="60">
        <v>0</v>
      </c>
      <c r="I555" s="60">
        <v>0</v>
      </c>
      <c r="J555" s="60">
        <v>0</v>
      </c>
      <c r="K555" s="60">
        <v>0</v>
      </c>
      <c r="L555" s="60">
        <v>1</v>
      </c>
      <c r="M555" s="69">
        <v>0.180937527106</v>
      </c>
      <c r="O555" t="s">
        <v>0</v>
      </c>
    </row>
    <row r="556" spans="1:15" x14ac:dyDescent="0.35">
      <c r="A556" t="s">
        <v>46</v>
      </c>
      <c r="B556" t="s">
        <v>43</v>
      </c>
      <c r="C556" t="s">
        <v>37</v>
      </c>
      <c r="D556" t="s">
        <v>27</v>
      </c>
      <c r="E556" s="5" t="s">
        <v>367</v>
      </c>
      <c r="F556" s="36">
        <v>90000</v>
      </c>
      <c r="G556" s="60">
        <v>0</v>
      </c>
      <c r="H556" s="60">
        <v>0</v>
      </c>
      <c r="I556" s="60">
        <v>0</v>
      </c>
      <c r="J556" s="60">
        <v>0</v>
      </c>
      <c r="K556" s="60">
        <v>0</v>
      </c>
      <c r="L556" s="60">
        <v>1</v>
      </c>
      <c r="M556" s="69">
        <v>0.23362233567400001</v>
      </c>
      <c r="O556" t="s">
        <v>0</v>
      </c>
    </row>
    <row r="557" spans="1:15" x14ac:dyDescent="0.35">
      <c r="A557" t="s">
        <v>46</v>
      </c>
      <c r="B557" t="s">
        <v>43</v>
      </c>
      <c r="C557" t="s">
        <v>37</v>
      </c>
      <c r="D557" t="s">
        <v>27</v>
      </c>
      <c r="E557" s="5" t="s">
        <v>367</v>
      </c>
      <c r="F557" s="36">
        <v>90000</v>
      </c>
      <c r="G557" s="60">
        <v>0</v>
      </c>
      <c r="H557" s="60">
        <v>0</v>
      </c>
      <c r="I557" s="60">
        <v>0</v>
      </c>
      <c r="J557" s="60">
        <v>0</v>
      </c>
      <c r="K557" s="60">
        <v>0</v>
      </c>
      <c r="L557" s="60">
        <v>1</v>
      </c>
      <c r="M557" s="69">
        <v>0.20398913521699999</v>
      </c>
      <c r="O557" t="s">
        <v>0</v>
      </c>
    </row>
    <row r="558" spans="1:15" x14ac:dyDescent="0.35">
      <c r="A558" t="s">
        <v>46</v>
      </c>
      <c r="B558" t="s">
        <v>43</v>
      </c>
      <c r="C558" t="s">
        <v>37</v>
      </c>
      <c r="D558" t="s">
        <v>27</v>
      </c>
      <c r="E558" s="5" t="s">
        <v>367</v>
      </c>
      <c r="F558" s="36">
        <v>90000</v>
      </c>
      <c r="G558" s="60">
        <v>0</v>
      </c>
      <c r="H558" s="60">
        <v>0</v>
      </c>
      <c r="I558" s="60">
        <v>0</v>
      </c>
      <c r="J558" s="60">
        <v>0</v>
      </c>
      <c r="K558" s="60">
        <v>0</v>
      </c>
      <c r="L558" s="60">
        <v>1</v>
      </c>
      <c r="M558" s="69">
        <v>0.244690068511</v>
      </c>
      <c r="O558" t="s">
        <v>0</v>
      </c>
    </row>
    <row r="559" spans="1:15" x14ac:dyDescent="0.35">
      <c r="A559" t="s">
        <v>46</v>
      </c>
      <c r="B559" t="s">
        <v>43</v>
      </c>
      <c r="C559" t="s">
        <v>37</v>
      </c>
      <c r="D559" t="s">
        <v>27</v>
      </c>
      <c r="E559" s="5" t="s">
        <v>367</v>
      </c>
      <c r="F559" s="36">
        <v>90000</v>
      </c>
      <c r="G559" s="60">
        <v>0</v>
      </c>
      <c r="H559" s="60">
        <v>0</v>
      </c>
      <c r="I559" s="60">
        <v>0</v>
      </c>
      <c r="J559" s="60">
        <v>0</v>
      </c>
      <c r="K559" s="60">
        <v>0</v>
      </c>
      <c r="L559" s="60">
        <v>1</v>
      </c>
      <c r="M559" s="69">
        <v>0.25880992961299998</v>
      </c>
      <c r="O559" t="s">
        <v>0</v>
      </c>
    </row>
    <row r="560" spans="1:15" x14ac:dyDescent="0.35">
      <c r="A560" t="s">
        <v>46</v>
      </c>
      <c r="B560" t="s">
        <v>43</v>
      </c>
      <c r="C560" t="s">
        <v>37</v>
      </c>
      <c r="D560" t="s">
        <v>27</v>
      </c>
      <c r="E560" s="5" t="s">
        <v>367</v>
      </c>
      <c r="F560" s="36">
        <v>90000</v>
      </c>
      <c r="G560" s="60">
        <v>0</v>
      </c>
      <c r="H560" s="60">
        <v>0</v>
      </c>
      <c r="I560" s="60">
        <v>0</v>
      </c>
      <c r="J560" s="60">
        <v>0</v>
      </c>
      <c r="K560" s="60">
        <v>0</v>
      </c>
      <c r="L560" s="60">
        <v>1</v>
      </c>
      <c r="M560" s="69">
        <v>0.27231302223600001</v>
      </c>
      <c r="O560" t="s">
        <v>0</v>
      </c>
    </row>
    <row r="561" spans="1:15" x14ac:dyDescent="0.35">
      <c r="A561" t="s">
        <v>46</v>
      </c>
      <c r="B561" t="s">
        <v>43</v>
      </c>
      <c r="C561" t="s">
        <v>37</v>
      </c>
      <c r="D561" t="s">
        <v>27</v>
      </c>
      <c r="E561" s="5" t="s">
        <v>367</v>
      </c>
      <c r="F561" s="36">
        <v>90000</v>
      </c>
      <c r="G561" s="60">
        <v>0</v>
      </c>
      <c r="H561" s="60">
        <v>0</v>
      </c>
      <c r="I561" s="60">
        <v>0</v>
      </c>
      <c r="J561" s="60">
        <v>0</v>
      </c>
      <c r="K561" s="60">
        <v>0</v>
      </c>
      <c r="L561" s="60">
        <v>1</v>
      </c>
      <c r="M561" s="69">
        <v>0.26661930393700001</v>
      </c>
      <c r="O561" t="s">
        <v>0</v>
      </c>
    </row>
    <row r="562" spans="1:15" x14ac:dyDescent="0.35">
      <c r="A562" t="s">
        <v>46</v>
      </c>
      <c r="B562" t="s">
        <v>43</v>
      </c>
      <c r="C562" t="s">
        <v>37</v>
      </c>
      <c r="D562" t="s">
        <v>27</v>
      </c>
      <c r="E562" s="5" t="s">
        <v>367</v>
      </c>
      <c r="F562" s="36">
        <v>90000</v>
      </c>
      <c r="G562" s="60">
        <v>0</v>
      </c>
      <c r="H562" s="60">
        <v>0</v>
      </c>
      <c r="I562" s="60">
        <v>0</v>
      </c>
      <c r="J562" s="60">
        <v>0</v>
      </c>
      <c r="K562" s="60">
        <v>0</v>
      </c>
      <c r="L562" s="60">
        <v>1</v>
      </c>
      <c r="M562" s="69">
        <v>0.243000544401</v>
      </c>
      <c r="O562" t="s">
        <v>0</v>
      </c>
    </row>
    <row r="563" spans="1:15" x14ac:dyDescent="0.35">
      <c r="A563" t="s">
        <v>46</v>
      </c>
      <c r="B563" t="s">
        <v>43</v>
      </c>
      <c r="C563" t="s">
        <v>37</v>
      </c>
      <c r="D563" t="s">
        <v>27</v>
      </c>
      <c r="E563" s="5" t="s">
        <v>367</v>
      </c>
      <c r="F563" s="36">
        <v>90000</v>
      </c>
      <c r="G563" s="60">
        <v>0</v>
      </c>
      <c r="H563" s="60">
        <v>0</v>
      </c>
      <c r="I563" s="60">
        <v>0</v>
      </c>
      <c r="J563" s="60">
        <v>0</v>
      </c>
      <c r="K563" s="60">
        <v>0</v>
      </c>
      <c r="L563" s="60">
        <v>1</v>
      </c>
      <c r="M563" s="69">
        <v>0.26981163414699999</v>
      </c>
      <c r="O563" t="s">
        <v>31</v>
      </c>
    </row>
    <row r="564" spans="1:15" x14ac:dyDescent="0.35">
      <c r="A564" t="s">
        <v>46</v>
      </c>
      <c r="B564" t="s">
        <v>43</v>
      </c>
      <c r="C564" t="s">
        <v>37</v>
      </c>
      <c r="D564" t="s">
        <v>27</v>
      </c>
      <c r="E564" s="5" t="s">
        <v>367</v>
      </c>
      <c r="F564" s="36">
        <v>90000</v>
      </c>
      <c r="G564" s="60">
        <v>0</v>
      </c>
      <c r="H564" s="60">
        <v>0</v>
      </c>
      <c r="I564" s="60">
        <v>0</v>
      </c>
      <c r="J564" s="60">
        <v>0</v>
      </c>
      <c r="K564" s="60">
        <v>0</v>
      </c>
      <c r="L564" s="60">
        <v>1</v>
      </c>
      <c r="M564" s="69">
        <v>0.27030247816399999</v>
      </c>
      <c r="O564" t="s">
        <v>0</v>
      </c>
    </row>
    <row r="565" spans="1:15" x14ac:dyDescent="0.35">
      <c r="A565" t="s">
        <v>46</v>
      </c>
      <c r="B565" t="s">
        <v>37</v>
      </c>
      <c r="C565" t="s">
        <v>37</v>
      </c>
      <c r="D565" t="s">
        <v>27</v>
      </c>
      <c r="E565" s="5" t="s">
        <v>367</v>
      </c>
      <c r="F565" s="36">
        <v>90000</v>
      </c>
      <c r="G565" s="60">
        <v>0</v>
      </c>
      <c r="H565" s="60">
        <v>0</v>
      </c>
      <c r="I565" s="60">
        <v>0</v>
      </c>
      <c r="J565" s="60">
        <v>0</v>
      </c>
      <c r="K565" s="60">
        <v>0</v>
      </c>
      <c r="L565" s="60">
        <v>1</v>
      </c>
      <c r="M565" s="69">
        <v>0.27120809989900002</v>
      </c>
      <c r="O565" t="s">
        <v>0</v>
      </c>
    </row>
    <row r="566" spans="1:15" x14ac:dyDescent="0.35">
      <c r="A566" t="s">
        <v>46</v>
      </c>
      <c r="B566" t="s">
        <v>37</v>
      </c>
      <c r="C566" t="s">
        <v>37</v>
      </c>
      <c r="D566" t="s">
        <v>27</v>
      </c>
      <c r="E566" s="5" t="s">
        <v>367</v>
      </c>
      <c r="F566" s="36">
        <v>90000</v>
      </c>
      <c r="G566" s="60">
        <v>0</v>
      </c>
      <c r="H566" s="60">
        <v>0</v>
      </c>
      <c r="I566" s="60">
        <v>0</v>
      </c>
      <c r="J566" s="60">
        <v>0</v>
      </c>
      <c r="K566" s="60">
        <v>0</v>
      </c>
      <c r="L566" s="60">
        <v>1</v>
      </c>
      <c r="M566" s="69">
        <v>0.28364931085700001</v>
      </c>
      <c r="O566" t="s">
        <v>0</v>
      </c>
    </row>
    <row r="567" spans="1:15" x14ac:dyDescent="0.35">
      <c r="A567" t="s">
        <v>46</v>
      </c>
      <c r="B567" t="s">
        <v>43</v>
      </c>
      <c r="C567" t="s">
        <v>37</v>
      </c>
      <c r="D567" t="s">
        <v>27</v>
      </c>
      <c r="E567" s="5" t="s">
        <v>367</v>
      </c>
      <c r="F567" s="36">
        <v>90000</v>
      </c>
      <c r="G567" s="60">
        <v>0</v>
      </c>
      <c r="H567" s="60">
        <v>0</v>
      </c>
      <c r="I567" s="60">
        <v>0</v>
      </c>
      <c r="J567" s="60">
        <v>0</v>
      </c>
      <c r="K567" s="60">
        <v>0</v>
      </c>
      <c r="L567" s="60">
        <v>1</v>
      </c>
      <c r="M567" s="69">
        <v>0.26873740272399999</v>
      </c>
      <c r="O567" t="s">
        <v>31</v>
      </c>
    </row>
    <row r="568" spans="1:15" x14ac:dyDescent="0.35">
      <c r="A568" t="s">
        <v>45</v>
      </c>
      <c r="B568" t="s">
        <v>53</v>
      </c>
      <c r="C568" t="s">
        <v>37</v>
      </c>
      <c r="D568" t="s">
        <v>27</v>
      </c>
      <c r="E568" s="5" t="s">
        <v>367</v>
      </c>
      <c r="F568" s="36">
        <v>90000</v>
      </c>
      <c r="G568" s="60">
        <v>0</v>
      </c>
      <c r="H568" s="60">
        <v>0</v>
      </c>
      <c r="I568" s="60">
        <v>0</v>
      </c>
      <c r="J568" s="60">
        <v>0</v>
      </c>
      <c r="K568" s="60">
        <v>0</v>
      </c>
      <c r="L568" s="60">
        <v>1</v>
      </c>
      <c r="M568" s="69">
        <v>0.35637276125700001</v>
      </c>
      <c r="O568" t="s">
        <v>0</v>
      </c>
    </row>
    <row r="569" spans="1:15" x14ac:dyDescent="0.35">
      <c r="A569" t="s">
        <v>45</v>
      </c>
      <c r="B569" t="s">
        <v>53</v>
      </c>
      <c r="C569" t="s">
        <v>37</v>
      </c>
      <c r="D569" t="s">
        <v>27</v>
      </c>
      <c r="E569" s="5" t="s">
        <v>367</v>
      </c>
      <c r="F569" s="36">
        <v>90000</v>
      </c>
      <c r="G569" s="60">
        <v>0</v>
      </c>
      <c r="H569" s="60">
        <v>0</v>
      </c>
      <c r="I569" s="60">
        <v>0</v>
      </c>
      <c r="J569" s="60">
        <v>0</v>
      </c>
      <c r="K569" s="60">
        <v>0</v>
      </c>
      <c r="L569" s="60">
        <v>1</v>
      </c>
      <c r="M569" s="69">
        <v>0.33140031016999999</v>
      </c>
      <c r="O569" t="s">
        <v>0</v>
      </c>
    </row>
    <row r="570" spans="1:15" x14ac:dyDescent="0.35">
      <c r="A570" t="s">
        <v>45</v>
      </c>
      <c r="B570" t="s">
        <v>53</v>
      </c>
      <c r="C570" t="s">
        <v>37</v>
      </c>
      <c r="D570" t="s">
        <v>27</v>
      </c>
      <c r="E570" s="5" t="s">
        <v>367</v>
      </c>
      <c r="F570" s="36">
        <v>90000</v>
      </c>
      <c r="G570" s="60">
        <v>0</v>
      </c>
      <c r="H570" s="60">
        <v>0</v>
      </c>
      <c r="I570" s="60">
        <v>0</v>
      </c>
      <c r="J570" s="60">
        <v>0</v>
      </c>
      <c r="K570" s="60">
        <v>0</v>
      </c>
      <c r="L570" s="60">
        <v>1</v>
      </c>
      <c r="M570" s="69">
        <v>0.45821725139300001</v>
      </c>
      <c r="O570" t="s">
        <v>0</v>
      </c>
    </row>
    <row r="571" spans="1:15" x14ac:dyDescent="0.35">
      <c r="A571" t="s">
        <v>45</v>
      </c>
      <c r="B571" t="s">
        <v>53</v>
      </c>
      <c r="C571" t="s">
        <v>37</v>
      </c>
      <c r="D571" t="s">
        <v>27</v>
      </c>
      <c r="E571" s="5" t="s">
        <v>367</v>
      </c>
      <c r="F571" s="36">
        <v>90000</v>
      </c>
      <c r="G571" s="60">
        <v>0</v>
      </c>
      <c r="H571" s="60">
        <v>0</v>
      </c>
      <c r="I571" s="60">
        <v>0</v>
      </c>
      <c r="J571" s="60">
        <v>0</v>
      </c>
      <c r="K571" s="60">
        <v>0</v>
      </c>
      <c r="L571" s="60">
        <v>1</v>
      </c>
      <c r="M571" s="69">
        <v>0.26895455538399998</v>
      </c>
      <c r="O571" t="s">
        <v>0</v>
      </c>
    </row>
    <row r="572" spans="1:15" x14ac:dyDescent="0.35">
      <c r="A572" t="s">
        <v>45</v>
      </c>
      <c r="B572" t="s">
        <v>53</v>
      </c>
      <c r="C572" t="s">
        <v>37</v>
      </c>
      <c r="D572" t="s">
        <v>27</v>
      </c>
      <c r="E572" s="5" t="s">
        <v>367</v>
      </c>
      <c r="F572" s="36">
        <v>90000</v>
      </c>
      <c r="G572" s="60">
        <v>0</v>
      </c>
      <c r="H572" s="60">
        <v>0</v>
      </c>
      <c r="I572" s="60">
        <v>0</v>
      </c>
      <c r="J572" s="60">
        <v>0</v>
      </c>
      <c r="K572" s="60">
        <v>0</v>
      </c>
      <c r="L572" s="60">
        <v>1</v>
      </c>
      <c r="M572" s="69">
        <v>0.34774945913999999</v>
      </c>
      <c r="O572" t="s">
        <v>0</v>
      </c>
    </row>
    <row r="573" spans="1:15" x14ac:dyDescent="0.35">
      <c r="A573" t="s">
        <v>45</v>
      </c>
      <c r="B573" t="s">
        <v>53</v>
      </c>
      <c r="C573" t="s">
        <v>37</v>
      </c>
      <c r="D573" t="s">
        <v>27</v>
      </c>
      <c r="E573" s="5" t="s">
        <v>367</v>
      </c>
      <c r="F573" s="36">
        <v>90000</v>
      </c>
      <c r="G573" s="60">
        <v>0</v>
      </c>
      <c r="H573" s="60">
        <v>0</v>
      </c>
      <c r="I573" s="60">
        <v>0</v>
      </c>
      <c r="J573" s="60">
        <v>0</v>
      </c>
      <c r="K573" s="60">
        <v>0</v>
      </c>
      <c r="L573" s="60">
        <v>1</v>
      </c>
      <c r="M573" s="69">
        <v>0.30719695198000002</v>
      </c>
      <c r="O573" t="s">
        <v>0</v>
      </c>
    </row>
    <row r="574" spans="1:15" x14ac:dyDescent="0.35">
      <c r="A574" t="s">
        <v>45</v>
      </c>
      <c r="B574" t="s">
        <v>43</v>
      </c>
      <c r="C574" t="s">
        <v>37</v>
      </c>
      <c r="D574" t="s">
        <v>27</v>
      </c>
      <c r="E574" s="5" t="s">
        <v>367</v>
      </c>
      <c r="F574" s="36">
        <v>90000</v>
      </c>
      <c r="G574" s="60">
        <v>0</v>
      </c>
      <c r="H574" s="60">
        <v>0</v>
      </c>
      <c r="I574" s="60">
        <v>0</v>
      </c>
      <c r="J574" s="60">
        <v>0</v>
      </c>
      <c r="K574" s="60">
        <v>0</v>
      </c>
      <c r="L574" s="60">
        <v>1</v>
      </c>
      <c r="M574" s="69">
        <v>0.34009121110899998</v>
      </c>
      <c r="O574" t="s">
        <v>0</v>
      </c>
    </row>
    <row r="575" spans="1:15" x14ac:dyDescent="0.35">
      <c r="A575" t="s">
        <v>45</v>
      </c>
      <c r="B575" t="s">
        <v>53</v>
      </c>
      <c r="C575" t="s">
        <v>37</v>
      </c>
      <c r="D575" t="s">
        <v>27</v>
      </c>
      <c r="E575" s="5" t="s">
        <v>367</v>
      </c>
      <c r="F575" s="36">
        <v>90000</v>
      </c>
      <c r="G575" s="60">
        <v>0</v>
      </c>
      <c r="H575" s="60">
        <v>0</v>
      </c>
      <c r="I575" s="60">
        <v>0</v>
      </c>
      <c r="J575" s="60">
        <v>0</v>
      </c>
      <c r="K575" s="60">
        <v>0</v>
      </c>
      <c r="L575" s="60">
        <v>1</v>
      </c>
      <c r="M575" s="69">
        <v>0.25917633533500001</v>
      </c>
      <c r="O575" t="s">
        <v>31</v>
      </c>
    </row>
    <row r="576" spans="1:15" x14ac:dyDescent="0.35">
      <c r="A576" t="s">
        <v>45</v>
      </c>
      <c r="B576" t="s">
        <v>53</v>
      </c>
      <c r="C576" t="s">
        <v>37</v>
      </c>
      <c r="D576" t="s">
        <v>27</v>
      </c>
      <c r="E576" s="5" t="s">
        <v>367</v>
      </c>
      <c r="F576" s="36">
        <v>90000</v>
      </c>
      <c r="G576" s="60">
        <v>0</v>
      </c>
      <c r="H576" s="60">
        <v>0</v>
      </c>
      <c r="I576" s="60">
        <v>0</v>
      </c>
      <c r="J576" s="60">
        <v>0</v>
      </c>
      <c r="K576" s="60">
        <v>0</v>
      </c>
      <c r="L576" s="60">
        <v>1</v>
      </c>
      <c r="M576" s="69">
        <v>0.36109095880699998</v>
      </c>
      <c r="O576" t="s">
        <v>0</v>
      </c>
    </row>
    <row r="577" spans="1:15" x14ac:dyDescent="0.35">
      <c r="A577" t="s">
        <v>45</v>
      </c>
      <c r="B577" t="s">
        <v>53</v>
      </c>
      <c r="C577" t="s">
        <v>37</v>
      </c>
      <c r="D577" t="s">
        <v>27</v>
      </c>
      <c r="E577" s="5" t="s">
        <v>367</v>
      </c>
      <c r="F577" s="36">
        <v>90000</v>
      </c>
      <c r="G577" s="60">
        <v>0</v>
      </c>
      <c r="H577" s="60">
        <v>0</v>
      </c>
      <c r="I577" s="60">
        <v>0</v>
      </c>
      <c r="J577" s="60">
        <v>0</v>
      </c>
      <c r="K577" s="60">
        <v>0</v>
      </c>
      <c r="L577" s="60">
        <v>1</v>
      </c>
      <c r="M577" s="69">
        <v>0.33776815553</v>
      </c>
      <c r="O577" t="s">
        <v>0</v>
      </c>
    </row>
    <row r="578" spans="1:15" x14ac:dyDescent="0.35">
      <c r="A578" t="s">
        <v>45</v>
      </c>
      <c r="B578" t="s">
        <v>43</v>
      </c>
      <c r="C578" t="s">
        <v>37</v>
      </c>
      <c r="D578" t="s">
        <v>27</v>
      </c>
      <c r="E578" s="5" t="s">
        <v>367</v>
      </c>
      <c r="F578" s="36">
        <v>90000</v>
      </c>
      <c r="G578" s="60">
        <v>0</v>
      </c>
      <c r="H578" s="60">
        <v>0</v>
      </c>
      <c r="I578" s="60">
        <v>0</v>
      </c>
      <c r="J578" s="60">
        <v>0</v>
      </c>
      <c r="K578" s="60">
        <v>0</v>
      </c>
      <c r="L578" s="60">
        <v>1</v>
      </c>
      <c r="M578" s="69">
        <v>0.30886477683500002</v>
      </c>
      <c r="O578" t="s">
        <v>0</v>
      </c>
    </row>
    <row r="579" spans="1:15" x14ac:dyDescent="0.35">
      <c r="A579" t="s">
        <v>45</v>
      </c>
      <c r="B579" t="s">
        <v>43</v>
      </c>
      <c r="C579" t="s">
        <v>37</v>
      </c>
      <c r="D579" t="s">
        <v>27</v>
      </c>
      <c r="E579" s="5" t="s">
        <v>367</v>
      </c>
      <c r="F579" s="36">
        <v>90000</v>
      </c>
      <c r="G579" s="60">
        <v>0</v>
      </c>
      <c r="H579" s="60">
        <v>0</v>
      </c>
      <c r="I579" s="60">
        <v>0</v>
      </c>
      <c r="J579" s="60">
        <v>0</v>
      </c>
      <c r="K579" s="60">
        <v>0</v>
      </c>
      <c r="L579" s="60">
        <v>1</v>
      </c>
      <c r="M579" s="69">
        <v>0.35904666337699997</v>
      </c>
      <c r="O579" t="s">
        <v>31</v>
      </c>
    </row>
    <row r="580" spans="1:15" x14ac:dyDescent="0.35">
      <c r="A580" t="s">
        <v>45</v>
      </c>
      <c r="B580" t="s">
        <v>43</v>
      </c>
      <c r="C580" t="s">
        <v>37</v>
      </c>
      <c r="D580" t="s">
        <v>27</v>
      </c>
      <c r="E580" s="5" t="s">
        <v>367</v>
      </c>
      <c r="F580" s="36">
        <v>90000</v>
      </c>
      <c r="G580" s="60">
        <v>0</v>
      </c>
      <c r="H580" s="60">
        <v>0</v>
      </c>
      <c r="I580" s="60">
        <v>0</v>
      </c>
      <c r="J580" s="60">
        <v>0</v>
      </c>
      <c r="K580" s="60">
        <v>0</v>
      </c>
      <c r="L580" s="60">
        <v>1</v>
      </c>
      <c r="M580" s="69">
        <v>0.38211236340900001</v>
      </c>
      <c r="O580" t="s">
        <v>0</v>
      </c>
    </row>
    <row r="581" spans="1:15" x14ac:dyDescent="0.35">
      <c r="A581" t="s">
        <v>45</v>
      </c>
      <c r="B581" t="s">
        <v>43</v>
      </c>
      <c r="C581" t="s">
        <v>37</v>
      </c>
      <c r="D581" t="s">
        <v>27</v>
      </c>
      <c r="E581" s="5">
        <v>90000</v>
      </c>
      <c r="F581" s="36"/>
      <c r="G581" s="60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69">
        <v>0.27373007959899998</v>
      </c>
      <c r="O581" t="s">
        <v>31</v>
      </c>
    </row>
    <row r="582" spans="1:15" x14ac:dyDescent="0.35">
      <c r="A582" t="s">
        <v>46</v>
      </c>
      <c r="B582" t="s">
        <v>43</v>
      </c>
      <c r="C582" t="s">
        <v>37</v>
      </c>
      <c r="D582" t="s">
        <v>27</v>
      </c>
      <c r="E582" s="5">
        <v>90000</v>
      </c>
      <c r="F582" s="36"/>
      <c r="G582" s="60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69">
        <v>0.34726800728200002</v>
      </c>
      <c r="O582" t="s">
        <v>31</v>
      </c>
    </row>
    <row r="583" spans="1:15" x14ac:dyDescent="0.35">
      <c r="A583" t="s">
        <v>46</v>
      </c>
      <c r="B583" t="s">
        <v>43</v>
      </c>
      <c r="C583" t="s">
        <v>37</v>
      </c>
      <c r="D583" t="s">
        <v>27</v>
      </c>
      <c r="E583" s="5">
        <v>90000</v>
      </c>
      <c r="F583" s="36"/>
      <c r="G583" s="60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69">
        <v>0.318555058429</v>
      </c>
      <c r="O583" t="s">
        <v>31</v>
      </c>
    </row>
    <row r="584" spans="1:15" x14ac:dyDescent="0.35">
      <c r="A584" t="s">
        <v>45</v>
      </c>
      <c r="B584" t="s">
        <v>43</v>
      </c>
      <c r="C584" t="s">
        <v>37</v>
      </c>
      <c r="D584" t="s">
        <v>27</v>
      </c>
      <c r="E584" s="5" t="s">
        <v>362</v>
      </c>
      <c r="F584" s="36">
        <v>90000</v>
      </c>
      <c r="G584" s="60">
        <v>1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69">
        <v>0.38211236340900001</v>
      </c>
      <c r="O584" t="s">
        <v>0</v>
      </c>
    </row>
    <row r="585" spans="1:15" x14ac:dyDescent="0.35">
      <c r="A585" t="s">
        <v>45</v>
      </c>
      <c r="B585" t="s">
        <v>43</v>
      </c>
      <c r="C585" t="s">
        <v>37</v>
      </c>
      <c r="D585" t="s">
        <v>27</v>
      </c>
      <c r="E585" s="5" t="s">
        <v>362</v>
      </c>
      <c r="F585" s="36">
        <v>90000</v>
      </c>
      <c r="G585" s="60">
        <v>1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69">
        <v>0.318555058429</v>
      </c>
      <c r="O585" t="s">
        <v>31</v>
      </c>
    </row>
    <row r="586" spans="1:15" x14ac:dyDescent="0.35">
      <c r="A586" t="s">
        <v>45</v>
      </c>
      <c r="B586" t="s">
        <v>53</v>
      </c>
      <c r="C586" t="s">
        <v>37</v>
      </c>
      <c r="D586" t="s">
        <v>27</v>
      </c>
      <c r="E586" s="5" t="s">
        <v>367</v>
      </c>
      <c r="F586" s="36">
        <v>90000</v>
      </c>
      <c r="G586" s="60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1</v>
      </c>
      <c r="M586" s="69">
        <v>0.38211236340900001</v>
      </c>
      <c r="O586" t="s">
        <v>0</v>
      </c>
    </row>
    <row r="587" spans="1:15" x14ac:dyDescent="0.35">
      <c r="A587" t="s">
        <v>45</v>
      </c>
      <c r="B587" t="s">
        <v>53</v>
      </c>
      <c r="C587" t="s">
        <v>37</v>
      </c>
      <c r="D587" t="s">
        <v>27</v>
      </c>
      <c r="E587" s="5" t="s">
        <v>367</v>
      </c>
      <c r="F587" s="36">
        <v>90000</v>
      </c>
      <c r="G587" s="60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1</v>
      </c>
      <c r="M587" s="69">
        <v>0.38211236340900001</v>
      </c>
      <c r="O587" t="s">
        <v>0</v>
      </c>
    </row>
    <row r="588" spans="1:15" x14ac:dyDescent="0.35">
      <c r="A588" t="s">
        <v>45</v>
      </c>
      <c r="B588" t="s">
        <v>53</v>
      </c>
      <c r="C588" t="s">
        <v>37</v>
      </c>
      <c r="D588" t="s">
        <v>27</v>
      </c>
      <c r="E588" s="5" t="s">
        <v>367</v>
      </c>
      <c r="F588" s="36">
        <v>90000</v>
      </c>
      <c r="G588" s="60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1</v>
      </c>
      <c r="M588" s="69">
        <v>0.38211236340900001</v>
      </c>
      <c r="O588" t="s">
        <v>0</v>
      </c>
    </row>
    <row r="589" spans="1:15" x14ac:dyDescent="0.35">
      <c r="A589" t="s">
        <v>45</v>
      </c>
      <c r="B589" t="s">
        <v>43</v>
      </c>
      <c r="C589" t="s">
        <v>37</v>
      </c>
      <c r="D589" t="s">
        <v>27</v>
      </c>
      <c r="E589" s="5" t="s">
        <v>367</v>
      </c>
      <c r="F589" s="36">
        <v>90000</v>
      </c>
      <c r="G589" s="60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1</v>
      </c>
      <c r="M589" s="69">
        <v>0.38211236340900001</v>
      </c>
      <c r="O589" t="s">
        <v>0</v>
      </c>
    </row>
    <row r="590" spans="1:15" x14ac:dyDescent="0.35">
      <c r="A590" t="s">
        <v>45</v>
      </c>
      <c r="B590" t="s">
        <v>43</v>
      </c>
      <c r="C590" t="s">
        <v>37</v>
      </c>
      <c r="D590" t="s">
        <v>27</v>
      </c>
      <c r="E590" s="5" t="s">
        <v>367</v>
      </c>
      <c r="F590" s="36">
        <v>90000</v>
      </c>
      <c r="G590" s="60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1</v>
      </c>
      <c r="M590" s="69">
        <v>0.38211236340900001</v>
      </c>
      <c r="O590" t="s">
        <v>0</v>
      </c>
    </row>
    <row r="591" spans="1:15" x14ac:dyDescent="0.35">
      <c r="A591" t="s">
        <v>45</v>
      </c>
      <c r="B591" t="s">
        <v>43</v>
      </c>
      <c r="C591" t="s">
        <v>37</v>
      </c>
      <c r="D591" t="s">
        <v>27</v>
      </c>
      <c r="E591" s="5" t="s">
        <v>367</v>
      </c>
      <c r="F591" s="36">
        <v>90000</v>
      </c>
      <c r="G591" s="60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1</v>
      </c>
      <c r="M591" s="69">
        <v>0.38211236340900001</v>
      </c>
      <c r="O591" t="s">
        <v>0</v>
      </c>
    </row>
    <row r="592" spans="1:15" x14ac:dyDescent="0.35">
      <c r="A592" t="s">
        <v>46</v>
      </c>
      <c r="B592" t="s">
        <v>43</v>
      </c>
      <c r="C592" t="s">
        <v>37</v>
      </c>
      <c r="D592" t="s">
        <v>27</v>
      </c>
      <c r="E592" s="5" t="s">
        <v>365</v>
      </c>
      <c r="F592" s="36">
        <v>90000</v>
      </c>
      <c r="G592" s="60">
        <v>0</v>
      </c>
      <c r="H592" s="59">
        <v>0</v>
      </c>
      <c r="I592" s="59">
        <v>0</v>
      </c>
      <c r="J592" s="59">
        <v>1</v>
      </c>
      <c r="K592" s="59">
        <v>0</v>
      </c>
      <c r="L592" s="59">
        <v>0</v>
      </c>
      <c r="M592" s="69">
        <v>0.38211236340900001</v>
      </c>
      <c r="O592" t="s">
        <v>0</v>
      </c>
    </row>
    <row r="593" spans="1:15" x14ac:dyDescent="0.35">
      <c r="A593" t="s">
        <v>46</v>
      </c>
      <c r="B593" t="s">
        <v>43</v>
      </c>
      <c r="C593" t="s">
        <v>37</v>
      </c>
      <c r="D593" t="s">
        <v>27</v>
      </c>
      <c r="E593" s="5" t="s">
        <v>363</v>
      </c>
      <c r="F593" s="36">
        <v>90000</v>
      </c>
      <c r="G593" s="60">
        <v>0</v>
      </c>
      <c r="H593" s="59">
        <v>1</v>
      </c>
      <c r="I593" s="59">
        <v>0</v>
      </c>
      <c r="J593" s="59">
        <v>0</v>
      </c>
      <c r="K593" s="59">
        <v>0</v>
      </c>
      <c r="L593" s="59">
        <v>0</v>
      </c>
      <c r="M593" s="69">
        <v>0.318555058429</v>
      </c>
      <c r="O593" t="s">
        <v>31</v>
      </c>
    </row>
    <row r="594" spans="1:15" x14ac:dyDescent="0.35">
      <c r="A594" t="s">
        <v>46</v>
      </c>
      <c r="B594" t="s">
        <v>43</v>
      </c>
      <c r="C594" t="s">
        <v>37</v>
      </c>
      <c r="D594" t="s">
        <v>27</v>
      </c>
      <c r="E594" s="5" t="s">
        <v>364</v>
      </c>
      <c r="F594" s="36">
        <v>90000</v>
      </c>
      <c r="G594" s="60">
        <v>0</v>
      </c>
      <c r="H594" s="59">
        <v>0</v>
      </c>
      <c r="I594" s="59">
        <v>1</v>
      </c>
      <c r="J594" s="59">
        <v>0</v>
      </c>
      <c r="K594" s="59">
        <v>0</v>
      </c>
      <c r="L594" s="59">
        <v>0</v>
      </c>
      <c r="M594" s="69">
        <v>0.38211236340900001</v>
      </c>
      <c r="O594" t="s">
        <v>0</v>
      </c>
    </row>
    <row r="595" spans="1:15" x14ac:dyDescent="0.35">
      <c r="A595" t="s">
        <v>45</v>
      </c>
      <c r="B595" t="s">
        <v>53</v>
      </c>
      <c r="C595" t="s">
        <v>37</v>
      </c>
      <c r="D595" t="s">
        <v>27</v>
      </c>
      <c r="E595" s="5">
        <v>90000</v>
      </c>
      <c r="F595" s="36"/>
      <c r="G595" s="60">
        <v>0</v>
      </c>
      <c r="H595" s="59">
        <v>0</v>
      </c>
      <c r="I595" s="59">
        <v>0</v>
      </c>
      <c r="J595" s="59">
        <v>0</v>
      </c>
      <c r="K595" s="59">
        <v>0</v>
      </c>
      <c r="L595" s="59">
        <v>0</v>
      </c>
      <c r="M595" s="69">
        <v>0.38211236340900001</v>
      </c>
      <c r="O595" t="s">
        <v>0</v>
      </c>
    </row>
    <row r="596" spans="1:15" x14ac:dyDescent="0.35">
      <c r="A596" t="s">
        <v>45</v>
      </c>
      <c r="B596" t="s">
        <v>53</v>
      </c>
      <c r="C596" t="s">
        <v>37</v>
      </c>
      <c r="D596" t="s">
        <v>27</v>
      </c>
      <c r="E596" s="5">
        <v>90000</v>
      </c>
      <c r="F596" s="36"/>
      <c r="G596" s="60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69">
        <v>0.38211236340900001</v>
      </c>
      <c r="O596" t="s">
        <v>0</v>
      </c>
    </row>
    <row r="597" spans="1:15" x14ac:dyDescent="0.35">
      <c r="A597" t="s">
        <v>45</v>
      </c>
      <c r="B597" t="s">
        <v>53</v>
      </c>
      <c r="C597" t="s">
        <v>37</v>
      </c>
      <c r="D597" t="s">
        <v>27</v>
      </c>
      <c r="E597" s="5">
        <v>90000</v>
      </c>
      <c r="F597" s="36"/>
      <c r="G597" s="60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69">
        <v>0.38211236340900001</v>
      </c>
      <c r="O597" t="s">
        <v>0</v>
      </c>
    </row>
    <row r="598" spans="1:15" x14ac:dyDescent="0.35">
      <c r="A598" t="s">
        <v>28</v>
      </c>
      <c r="B598" t="s">
        <v>34</v>
      </c>
      <c r="C598" t="s">
        <v>26</v>
      </c>
      <c r="D598" t="s">
        <v>27</v>
      </c>
      <c r="E598" s="5" t="s">
        <v>362</v>
      </c>
      <c r="F598" s="36">
        <v>91545</v>
      </c>
      <c r="G598" s="60">
        <v>1</v>
      </c>
      <c r="H598" s="60">
        <v>0</v>
      </c>
      <c r="I598" s="60">
        <v>0</v>
      </c>
      <c r="J598" s="60">
        <v>0</v>
      </c>
      <c r="K598" s="60">
        <v>0</v>
      </c>
      <c r="L598" s="60">
        <v>0</v>
      </c>
      <c r="M598" s="69">
        <v>0.12534280977600001</v>
      </c>
      <c r="O598" t="s">
        <v>0</v>
      </c>
    </row>
    <row r="599" spans="1:15" x14ac:dyDescent="0.35">
      <c r="A599" t="s">
        <v>28</v>
      </c>
      <c r="B599" t="s">
        <v>29</v>
      </c>
      <c r="C599" t="s">
        <v>26</v>
      </c>
      <c r="D599" t="s">
        <v>30</v>
      </c>
      <c r="E599" s="5" t="s">
        <v>365</v>
      </c>
      <c r="F599" s="36">
        <v>91545</v>
      </c>
      <c r="G599" s="60">
        <v>0</v>
      </c>
      <c r="H599" s="60">
        <v>0</v>
      </c>
      <c r="I599" s="60">
        <v>0</v>
      </c>
      <c r="J599" s="60">
        <v>1</v>
      </c>
      <c r="K599" s="60">
        <v>0</v>
      </c>
      <c r="L599" s="60">
        <v>0</v>
      </c>
      <c r="M599" s="69">
        <v>0.14216750658399999</v>
      </c>
      <c r="N599" s="69">
        <v>0.14216750658399999</v>
      </c>
      <c r="O599" t="s">
        <v>0</v>
      </c>
    </row>
    <row r="600" spans="1:15" x14ac:dyDescent="0.35">
      <c r="A600" t="s">
        <v>28</v>
      </c>
      <c r="B600" t="s">
        <v>25</v>
      </c>
      <c r="C600" t="s">
        <v>26</v>
      </c>
      <c r="D600" t="s">
        <v>27</v>
      </c>
      <c r="E600" s="5" t="s">
        <v>365</v>
      </c>
      <c r="F600" s="36">
        <v>91545</v>
      </c>
      <c r="G600" s="60">
        <v>0</v>
      </c>
      <c r="H600" s="60">
        <v>0</v>
      </c>
      <c r="I600" s="60">
        <v>0</v>
      </c>
      <c r="J600" s="60">
        <v>1</v>
      </c>
      <c r="K600" s="60">
        <v>0</v>
      </c>
      <c r="L600" s="60">
        <v>0</v>
      </c>
      <c r="M600" s="69">
        <v>0.18087927083399999</v>
      </c>
      <c r="O600" t="s">
        <v>0</v>
      </c>
    </row>
    <row r="601" spans="1:15" x14ac:dyDescent="0.35">
      <c r="A601" t="s">
        <v>24</v>
      </c>
      <c r="B601" t="s">
        <v>43</v>
      </c>
      <c r="C601" t="s">
        <v>37</v>
      </c>
      <c r="D601" t="s">
        <v>27</v>
      </c>
      <c r="E601" s="5" t="s">
        <v>365</v>
      </c>
      <c r="F601" s="36">
        <v>91545</v>
      </c>
      <c r="G601" s="60">
        <v>0</v>
      </c>
      <c r="H601" s="60">
        <v>0</v>
      </c>
      <c r="I601" s="60">
        <v>0</v>
      </c>
      <c r="J601" s="60">
        <v>1</v>
      </c>
      <c r="K601" s="60">
        <v>0</v>
      </c>
      <c r="L601" s="60">
        <v>0</v>
      </c>
      <c r="M601" s="69">
        <v>0.22759949068999999</v>
      </c>
      <c r="O601" t="s">
        <v>0</v>
      </c>
    </row>
    <row r="602" spans="1:15" x14ac:dyDescent="0.35">
      <c r="A602" t="s">
        <v>28</v>
      </c>
      <c r="B602" t="s">
        <v>29</v>
      </c>
      <c r="C602" t="s">
        <v>26</v>
      </c>
      <c r="D602" t="s">
        <v>30</v>
      </c>
      <c r="E602" s="5" t="s">
        <v>365</v>
      </c>
      <c r="F602" s="36">
        <v>91545</v>
      </c>
      <c r="G602" s="60">
        <v>0</v>
      </c>
      <c r="H602" s="60">
        <v>0</v>
      </c>
      <c r="I602" s="60">
        <v>0</v>
      </c>
      <c r="J602" s="60">
        <v>1</v>
      </c>
      <c r="K602" s="60">
        <v>0</v>
      </c>
      <c r="L602" s="60">
        <v>0</v>
      </c>
      <c r="M602" s="69">
        <v>0.15037032609500001</v>
      </c>
      <c r="N602" s="69">
        <v>0.15037032609500001</v>
      </c>
      <c r="O602" t="s">
        <v>0</v>
      </c>
    </row>
    <row r="603" spans="1:15" x14ac:dyDescent="0.35">
      <c r="A603" t="s">
        <v>38</v>
      </c>
      <c r="B603" t="s">
        <v>34</v>
      </c>
      <c r="C603" t="s">
        <v>26</v>
      </c>
      <c r="D603" t="s">
        <v>27</v>
      </c>
      <c r="E603" s="5" t="s">
        <v>363</v>
      </c>
      <c r="F603" s="36">
        <v>96930</v>
      </c>
      <c r="G603" s="60">
        <v>0</v>
      </c>
      <c r="H603" s="60">
        <v>1</v>
      </c>
      <c r="I603" s="60">
        <v>0</v>
      </c>
      <c r="J603" s="60">
        <v>0</v>
      </c>
      <c r="K603" s="60">
        <v>0</v>
      </c>
      <c r="L603" s="60">
        <v>0</v>
      </c>
      <c r="M603" s="69">
        <v>0.131806374704</v>
      </c>
      <c r="O603" t="s">
        <v>0</v>
      </c>
    </row>
    <row r="604" spans="1:15" x14ac:dyDescent="0.35">
      <c r="A604" t="s">
        <v>54</v>
      </c>
      <c r="B604" t="s">
        <v>34</v>
      </c>
      <c r="C604" t="s">
        <v>26</v>
      </c>
      <c r="D604" t="s">
        <v>27</v>
      </c>
      <c r="E604" s="5" t="s">
        <v>365</v>
      </c>
      <c r="F604" s="36">
        <v>96930</v>
      </c>
      <c r="G604" s="60">
        <v>0</v>
      </c>
      <c r="H604" s="60">
        <v>0</v>
      </c>
      <c r="I604" s="60">
        <v>0</v>
      </c>
      <c r="J604" s="60">
        <v>1</v>
      </c>
      <c r="K604" s="60">
        <v>0</v>
      </c>
      <c r="L604" s="60">
        <v>0</v>
      </c>
      <c r="M604" s="69">
        <v>0</v>
      </c>
      <c r="O604" t="s">
        <v>0</v>
      </c>
    </row>
    <row r="605" spans="1:15" x14ac:dyDescent="0.35">
      <c r="A605" t="s">
        <v>24</v>
      </c>
      <c r="B605" t="s">
        <v>29</v>
      </c>
      <c r="C605" t="s">
        <v>26</v>
      </c>
      <c r="D605" t="s">
        <v>27</v>
      </c>
      <c r="E605" s="5" t="s">
        <v>365</v>
      </c>
      <c r="F605" s="36">
        <v>96930</v>
      </c>
      <c r="G605" s="60">
        <v>0</v>
      </c>
      <c r="H605" s="60">
        <v>0</v>
      </c>
      <c r="I605" s="60">
        <v>0</v>
      </c>
      <c r="J605" s="60">
        <v>1</v>
      </c>
      <c r="K605" s="60">
        <v>0</v>
      </c>
      <c r="L605" s="60">
        <v>0</v>
      </c>
      <c r="M605" s="69">
        <v>0.245802895498</v>
      </c>
      <c r="O605" t="s">
        <v>0</v>
      </c>
    </row>
    <row r="606" spans="1:15" x14ac:dyDescent="0.35">
      <c r="A606" t="s">
        <v>55</v>
      </c>
      <c r="B606" t="s">
        <v>29</v>
      </c>
      <c r="C606" t="s">
        <v>26</v>
      </c>
      <c r="D606" t="s">
        <v>27</v>
      </c>
      <c r="E606" s="5" t="s">
        <v>362</v>
      </c>
      <c r="F606" s="36">
        <v>100000</v>
      </c>
      <c r="G606" s="60">
        <v>1</v>
      </c>
      <c r="H606" s="60">
        <v>0</v>
      </c>
      <c r="I606" s="60">
        <v>0</v>
      </c>
      <c r="J606" s="60">
        <v>0</v>
      </c>
      <c r="K606" s="60">
        <v>0</v>
      </c>
      <c r="L606" s="60">
        <v>0</v>
      </c>
      <c r="M606" s="69">
        <v>0.215570922902</v>
      </c>
      <c r="O606" t="s">
        <v>0</v>
      </c>
    </row>
    <row r="607" spans="1:15" x14ac:dyDescent="0.35">
      <c r="A607" t="s">
        <v>52</v>
      </c>
      <c r="B607" t="s">
        <v>39</v>
      </c>
      <c r="C607" t="s">
        <v>37</v>
      </c>
      <c r="D607" t="s">
        <v>27</v>
      </c>
      <c r="E607" s="5" t="s">
        <v>362</v>
      </c>
      <c r="F607" s="36">
        <v>105000</v>
      </c>
      <c r="G607" s="60">
        <v>1</v>
      </c>
      <c r="H607" s="60">
        <v>0</v>
      </c>
      <c r="I607" s="60">
        <v>0</v>
      </c>
      <c r="J607" s="60">
        <v>0</v>
      </c>
      <c r="K607" s="60">
        <v>0</v>
      </c>
      <c r="L607" s="60">
        <v>0</v>
      </c>
      <c r="M607" s="69">
        <v>0.43421444884799998</v>
      </c>
      <c r="O607" t="s">
        <v>0</v>
      </c>
    </row>
    <row r="608" spans="1:15" x14ac:dyDescent="0.35">
      <c r="A608" t="s">
        <v>52</v>
      </c>
      <c r="B608" t="s">
        <v>39</v>
      </c>
      <c r="C608" t="s">
        <v>37</v>
      </c>
      <c r="D608" t="s">
        <v>27</v>
      </c>
      <c r="E608" s="5" t="s">
        <v>362</v>
      </c>
      <c r="F608" s="36">
        <v>105000</v>
      </c>
      <c r="G608" s="60">
        <v>1</v>
      </c>
      <c r="H608" s="60">
        <v>0</v>
      </c>
      <c r="I608" s="60">
        <v>0</v>
      </c>
      <c r="J608" s="60">
        <v>0</v>
      </c>
      <c r="K608" s="60">
        <v>0</v>
      </c>
      <c r="L608" s="60">
        <v>0</v>
      </c>
      <c r="M608" s="69">
        <v>0.266522997461</v>
      </c>
      <c r="O608" t="s">
        <v>31</v>
      </c>
    </row>
    <row r="609" spans="1:15" x14ac:dyDescent="0.35">
      <c r="A609" t="s">
        <v>52</v>
      </c>
      <c r="B609" t="s">
        <v>39</v>
      </c>
      <c r="C609" t="s">
        <v>37</v>
      </c>
      <c r="D609" t="s">
        <v>27</v>
      </c>
      <c r="E609" s="5" t="s">
        <v>363</v>
      </c>
      <c r="F609" s="36">
        <v>105000</v>
      </c>
      <c r="G609" s="60">
        <v>0</v>
      </c>
      <c r="H609" s="60">
        <v>1</v>
      </c>
      <c r="I609" s="60">
        <v>0</v>
      </c>
      <c r="J609" s="60">
        <v>0</v>
      </c>
      <c r="K609" s="60">
        <v>0</v>
      </c>
      <c r="L609" s="60">
        <v>0</v>
      </c>
      <c r="M609" s="69">
        <v>0.27836573052199998</v>
      </c>
      <c r="O609" t="s">
        <v>31</v>
      </c>
    </row>
    <row r="610" spans="1:15" x14ac:dyDescent="0.35">
      <c r="A610" t="s">
        <v>52</v>
      </c>
      <c r="B610" t="s">
        <v>39</v>
      </c>
      <c r="C610" t="s">
        <v>37</v>
      </c>
      <c r="D610" t="s">
        <v>27</v>
      </c>
      <c r="E610" s="5" t="s">
        <v>363</v>
      </c>
      <c r="F610" s="36">
        <v>105000</v>
      </c>
      <c r="G610" s="60">
        <v>0</v>
      </c>
      <c r="H610" s="60">
        <v>1</v>
      </c>
      <c r="I610" s="60">
        <v>0</v>
      </c>
      <c r="J610" s="60">
        <v>0</v>
      </c>
      <c r="K610" s="60">
        <v>0</v>
      </c>
      <c r="L610" s="60">
        <v>0</v>
      </c>
      <c r="M610" s="69">
        <v>0.27709972965200003</v>
      </c>
      <c r="O610" t="s">
        <v>31</v>
      </c>
    </row>
    <row r="611" spans="1:15" x14ac:dyDescent="0.35">
      <c r="A611" t="s">
        <v>52</v>
      </c>
      <c r="B611" t="s">
        <v>39</v>
      </c>
      <c r="C611" t="s">
        <v>37</v>
      </c>
      <c r="D611" t="s">
        <v>27</v>
      </c>
      <c r="E611" s="5" t="s">
        <v>363</v>
      </c>
      <c r="F611" s="36">
        <v>105000</v>
      </c>
      <c r="G611" s="60">
        <v>0</v>
      </c>
      <c r="H611" s="60">
        <v>1</v>
      </c>
      <c r="I611" s="60">
        <v>0</v>
      </c>
      <c r="J611" s="60">
        <v>0</v>
      </c>
      <c r="K611" s="60">
        <v>0</v>
      </c>
      <c r="L611" s="60">
        <v>0</v>
      </c>
      <c r="M611" s="69">
        <v>0.32456556836900002</v>
      </c>
      <c r="O611" t="s">
        <v>31</v>
      </c>
    </row>
    <row r="612" spans="1:15" x14ac:dyDescent="0.35">
      <c r="A612" t="s">
        <v>52</v>
      </c>
      <c r="B612" t="s">
        <v>39</v>
      </c>
      <c r="C612" t="s">
        <v>37</v>
      </c>
      <c r="D612" t="s">
        <v>27</v>
      </c>
      <c r="E612" s="5" t="s">
        <v>363</v>
      </c>
      <c r="F612" s="36">
        <v>105000</v>
      </c>
      <c r="G612" s="60">
        <v>0</v>
      </c>
      <c r="H612" s="60">
        <v>1</v>
      </c>
      <c r="I612" s="60">
        <v>0</v>
      </c>
      <c r="J612" s="60">
        <v>0</v>
      </c>
      <c r="K612" s="60">
        <v>0</v>
      </c>
      <c r="L612" s="60">
        <v>0</v>
      </c>
      <c r="M612" s="69">
        <v>0.27019254530499998</v>
      </c>
      <c r="O612" t="s">
        <v>31</v>
      </c>
    </row>
    <row r="613" spans="1:15" x14ac:dyDescent="0.35">
      <c r="A613" t="s">
        <v>52</v>
      </c>
      <c r="B613" t="s">
        <v>39</v>
      </c>
      <c r="C613" t="s">
        <v>37</v>
      </c>
      <c r="D613" t="s">
        <v>27</v>
      </c>
      <c r="E613" s="5" t="s">
        <v>363</v>
      </c>
      <c r="F613" s="36">
        <v>105000</v>
      </c>
      <c r="G613" s="60">
        <v>0</v>
      </c>
      <c r="H613" s="60">
        <v>1</v>
      </c>
      <c r="I613" s="60">
        <v>0</v>
      </c>
      <c r="J613" s="60">
        <v>0</v>
      </c>
      <c r="K613" s="60">
        <v>0</v>
      </c>
      <c r="L613" s="60">
        <v>0</v>
      </c>
      <c r="M613" s="69">
        <v>0.38891304909199997</v>
      </c>
      <c r="O613" t="s">
        <v>0</v>
      </c>
    </row>
    <row r="614" spans="1:15" x14ac:dyDescent="0.35">
      <c r="A614" t="s">
        <v>52</v>
      </c>
      <c r="B614" t="s">
        <v>39</v>
      </c>
      <c r="C614" t="s">
        <v>37</v>
      </c>
      <c r="D614" t="s">
        <v>27</v>
      </c>
      <c r="E614" s="5" t="s">
        <v>363</v>
      </c>
      <c r="F614" s="36">
        <v>105000</v>
      </c>
      <c r="G614" s="60">
        <v>0</v>
      </c>
      <c r="H614" s="60">
        <v>1</v>
      </c>
      <c r="I614" s="60">
        <v>0</v>
      </c>
      <c r="J614" s="60">
        <v>0</v>
      </c>
      <c r="K614" s="60">
        <v>0</v>
      </c>
      <c r="L614" s="60">
        <v>0</v>
      </c>
      <c r="M614" s="69">
        <v>0.28490989703399999</v>
      </c>
      <c r="O614" t="s">
        <v>31</v>
      </c>
    </row>
    <row r="615" spans="1:15" x14ac:dyDescent="0.35">
      <c r="A615" t="s">
        <v>52</v>
      </c>
      <c r="B615" t="s">
        <v>39</v>
      </c>
      <c r="C615" t="s">
        <v>37</v>
      </c>
      <c r="D615" t="s">
        <v>27</v>
      </c>
      <c r="E615" s="5" t="s">
        <v>363</v>
      </c>
      <c r="F615" s="36">
        <v>105000</v>
      </c>
      <c r="G615" s="60">
        <v>0</v>
      </c>
      <c r="H615" s="60">
        <v>1</v>
      </c>
      <c r="I615" s="60">
        <v>0</v>
      </c>
      <c r="J615" s="60">
        <v>0</v>
      </c>
      <c r="K615" s="60">
        <v>0</v>
      </c>
      <c r="L615" s="60">
        <v>0</v>
      </c>
      <c r="M615" s="69">
        <v>0.30031624704900001</v>
      </c>
      <c r="O615" t="s">
        <v>31</v>
      </c>
    </row>
    <row r="616" spans="1:15" x14ac:dyDescent="0.35">
      <c r="A616" t="s">
        <v>52</v>
      </c>
      <c r="B616" t="s">
        <v>39</v>
      </c>
      <c r="C616" t="s">
        <v>37</v>
      </c>
      <c r="D616" t="s">
        <v>27</v>
      </c>
      <c r="E616" s="5" t="s">
        <v>363</v>
      </c>
      <c r="F616" s="36">
        <v>105000</v>
      </c>
      <c r="G616" s="60">
        <v>0</v>
      </c>
      <c r="H616" s="60">
        <v>1</v>
      </c>
      <c r="I616" s="60">
        <v>0</v>
      </c>
      <c r="J616" s="60">
        <v>0</v>
      </c>
      <c r="K616" s="60">
        <v>0</v>
      </c>
      <c r="L616" s="60">
        <v>0</v>
      </c>
      <c r="M616" s="69">
        <v>0.34825757755699999</v>
      </c>
      <c r="O616" t="s">
        <v>31</v>
      </c>
    </row>
    <row r="617" spans="1:15" x14ac:dyDescent="0.35">
      <c r="A617" t="s">
        <v>52</v>
      </c>
      <c r="B617" t="s">
        <v>39</v>
      </c>
      <c r="C617" t="s">
        <v>37</v>
      </c>
      <c r="D617" t="s">
        <v>27</v>
      </c>
      <c r="E617" s="5" t="s">
        <v>363</v>
      </c>
      <c r="F617" s="36">
        <v>105000</v>
      </c>
      <c r="G617" s="60">
        <v>0</v>
      </c>
      <c r="H617" s="60">
        <v>1</v>
      </c>
      <c r="I617" s="60">
        <v>0</v>
      </c>
      <c r="J617" s="60">
        <v>0</v>
      </c>
      <c r="K617" s="60">
        <v>0</v>
      </c>
      <c r="L617" s="60">
        <v>0</v>
      </c>
      <c r="M617" s="69">
        <v>0.37318782412599999</v>
      </c>
      <c r="O617" t="s">
        <v>31</v>
      </c>
    </row>
    <row r="618" spans="1:15" x14ac:dyDescent="0.35">
      <c r="A618" t="s">
        <v>52</v>
      </c>
      <c r="B618" t="s">
        <v>39</v>
      </c>
      <c r="C618" t="s">
        <v>37</v>
      </c>
      <c r="D618" t="s">
        <v>27</v>
      </c>
      <c r="E618" s="5" t="s">
        <v>364</v>
      </c>
      <c r="F618" s="36">
        <v>105000</v>
      </c>
      <c r="G618" s="60">
        <v>0</v>
      </c>
      <c r="H618" s="60">
        <v>0</v>
      </c>
      <c r="I618" s="60">
        <v>1</v>
      </c>
      <c r="J618" s="60">
        <v>0</v>
      </c>
      <c r="K618" s="60">
        <v>0</v>
      </c>
      <c r="L618" s="60">
        <v>0</v>
      </c>
      <c r="M618" s="69">
        <v>0.31251829654300001</v>
      </c>
      <c r="O618" t="s">
        <v>31</v>
      </c>
    </row>
    <row r="619" spans="1:15" x14ac:dyDescent="0.35">
      <c r="A619" t="s">
        <v>52</v>
      </c>
      <c r="B619" t="s">
        <v>39</v>
      </c>
      <c r="C619" t="s">
        <v>37</v>
      </c>
      <c r="D619" t="s">
        <v>27</v>
      </c>
      <c r="E619" s="5" t="s">
        <v>364</v>
      </c>
      <c r="F619" s="36">
        <v>105000</v>
      </c>
      <c r="G619" s="60">
        <v>0</v>
      </c>
      <c r="H619" s="60">
        <v>0</v>
      </c>
      <c r="I619" s="60">
        <v>1</v>
      </c>
      <c r="J619" s="60">
        <v>0</v>
      </c>
      <c r="K619" s="60">
        <v>0</v>
      </c>
      <c r="L619" s="60">
        <v>0</v>
      </c>
      <c r="M619" s="69">
        <v>0.31961162033000001</v>
      </c>
      <c r="O619" t="s">
        <v>0</v>
      </c>
    </row>
    <row r="620" spans="1:15" x14ac:dyDescent="0.35">
      <c r="A620" t="s">
        <v>52</v>
      </c>
      <c r="B620" t="s">
        <v>39</v>
      </c>
      <c r="C620" t="s">
        <v>37</v>
      </c>
      <c r="D620" t="s">
        <v>27</v>
      </c>
      <c r="E620" s="5" t="s">
        <v>365</v>
      </c>
      <c r="F620" s="36">
        <v>105000</v>
      </c>
      <c r="G620" s="60">
        <v>0</v>
      </c>
      <c r="H620" s="60">
        <v>0</v>
      </c>
      <c r="I620" s="60">
        <v>0</v>
      </c>
      <c r="J620" s="60">
        <v>1</v>
      </c>
      <c r="K620" s="60">
        <v>0</v>
      </c>
      <c r="L620" s="60">
        <v>0</v>
      </c>
      <c r="M620" s="69">
        <v>0.12655538943299999</v>
      </c>
      <c r="O620" t="s">
        <v>31</v>
      </c>
    </row>
    <row r="621" spans="1:15" x14ac:dyDescent="0.35">
      <c r="A621" t="s">
        <v>28</v>
      </c>
      <c r="B621" t="s">
        <v>39</v>
      </c>
      <c r="C621" t="s">
        <v>37</v>
      </c>
      <c r="D621" t="s">
        <v>27</v>
      </c>
      <c r="E621" s="5" t="s">
        <v>365</v>
      </c>
      <c r="F621" s="36">
        <v>105000</v>
      </c>
      <c r="G621" s="60">
        <v>0</v>
      </c>
      <c r="H621" s="60">
        <v>0</v>
      </c>
      <c r="I621" s="60">
        <v>0</v>
      </c>
      <c r="J621" s="60">
        <v>1</v>
      </c>
      <c r="K621" s="60">
        <v>0</v>
      </c>
      <c r="L621" s="60">
        <v>0</v>
      </c>
      <c r="M621" s="69">
        <v>0.242587187229</v>
      </c>
      <c r="O621" t="s">
        <v>0</v>
      </c>
    </row>
    <row r="622" spans="1:15" x14ac:dyDescent="0.35">
      <c r="A622" t="s">
        <v>44</v>
      </c>
      <c r="B622" t="s">
        <v>43</v>
      </c>
      <c r="C622" t="s">
        <v>37</v>
      </c>
      <c r="D622" t="s">
        <v>27</v>
      </c>
      <c r="E622" s="5" t="s">
        <v>365</v>
      </c>
      <c r="F622" s="36">
        <v>105000</v>
      </c>
      <c r="G622" s="60">
        <v>0</v>
      </c>
      <c r="H622" s="60">
        <v>0</v>
      </c>
      <c r="I622" s="60">
        <v>0</v>
      </c>
      <c r="J622" s="60">
        <v>1</v>
      </c>
      <c r="K622" s="60">
        <v>0</v>
      </c>
      <c r="L622" s="60">
        <v>0</v>
      </c>
      <c r="M622" s="69">
        <v>0.113227772703</v>
      </c>
      <c r="O622" t="s">
        <v>31</v>
      </c>
    </row>
    <row r="623" spans="1:15" x14ac:dyDescent="0.35">
      <c r="A623" t="s">
        <v>24</v>
      </c>
      <c r="B623" t="s">
        <v>43</v>
      </c>
      <c r="C623" t="s">
        <v>37</v>
      </c>
      <c r="D623" t="s">
        <v>27</v>
      </c>
      <c r="E623" s="5" t="s">
        <v>365</v>
      </c>
      <c r="F623" s="36">
        <v>105000</v>
      </c>
      <c r="G623" s="60">
        <v>0</v>
      </c>
      <c r="H623" s="60">
        <v>0</v>
      </c>
      <c r="I623" s="60">
        <v>0</v>
      </c>
      <c r="J623" s="60">
        <v>1</v>
      </c>
      <c r="K623" s="60">
        <v>0</v>
      </c>
      <c r="L623" s="60">
        <v>0</v>
      </c>
      <c r="M623" s="69">
        <v>0.27690978575199998</v>
      </c>
      <c r="O623" t="s">
        <v>31</v>
      </c>
    </row>
    <row r="624" spans="1:15" x14ac:dyDescent="0.35">
      <c r="A624" t="s">
        <v>28</v>
      </c>
      <c r="B624" t="s">
        <v>39</v>
      </c>
      <c r="C624" t="s">
        <v>37</v>
      </c>
      <c r="D624" t="s">
        <v>27</v>
      </c>
      <c r="E624" s="5" t="s">
        <v>365</v>
      </c>
      <c r="F624" s="36">
        <v>105000</v>
      </c>
      <c r="G624" s="60">
        <v>0</v>
      </c>
      <c r="H624" s="60">
        <v>0</v>
      </c>
      <c r="I624" s="60">
        <v>0</v>
      </c>
      <c r="J624" s="60">
        <v>1</v>
      </c>
      <c r="K624" s="60">
        <v>0</v>
      </c>
      <c r="L624" s="60">
        <v>0</v>
      </c>
      <c r="M624" s="69">
        <v>0.43284680595000002</v>
      </c>
      <c r="O624" t="s">
        <v>31</v>
      </c>
    </row>
    <row r="625" spans="1:15" x14ac:dyDescent="0.35">
      <c r="A625" t="s">
        <v>28</v>
      </c>
      <c r="B625" t="s">
        <v>39</v>
      </c>
      <c r="C625" t="s">
        <v>37</v>
      </c>
      <c r="D625" t="s">
        <v>27</v>
      </c>
      <c r="E625" s="5" t="s">
        <v>365</v>
      </c>
      <c r="F625" s="36">
        <v>105000</v>
      </c>
      <c r="G625" s="60">
        <v>0</v>
      </c>
      <c r="H625" s="60">
        <v>0</v>
      </c>
      <c r="I625" s="60">
        <v>0</v>
      </c>
      <c r="J625" s="60">
        <v>1</v>
      </c>
      <c r="K625" s="60">
        <v>0</v>
      </c>
      <c r="L625" s="60">
        <v>0</v>
      </c>
      <c r="M625" s="69">
        <v>0.14025609703399999</v>
      </c>
      <c r="O625" t="s">
        <v>0</v>
      </c>
    </row>
    <row r="626" spans="1:15" x14ac:dyDescent="0.35">
      <c r="A626" t="s">
        <v>52</v>
      </c>
      <c r="B626" t="s">
        <v>39</v>
      </c>
      <c r="C626" t="s">
        <v>37</v>
      </c>
      <c r="D626" t="s">
        <v>27</v>
      </c>
      <c r="E626" s="5" t="s">
        <v>365</v>
      </c>
      <c r="F626" s="36">
        <v>105000</v>
      </c>
      <c r="G626" s="60">
        <v>0</v>
      </c>
      <c r="H626" s="60">
        <v>0</v>
      </c>
      <c r="I626" s="60">
        <v>0</v>
      </c>
      <c r="J626" s="60">
        <v>1</v>
      </c>
      <c r="K626" s="60">
        <v>0</v>
      </c>
      <c r="L626" s="60">
        <v>0</v>
      </c>
      <c r="M626" s="69">
        <v>0.104489911587</v>
      </c>
      <c r="O626" t="s">
        <v>31</v>
      </c>
    </row>
    <row r="627" spans="1:15" x14ac:dyDescent="0.35">
      <c r="A627" t="s">
        <v>38</v>
      </c>
      <c r="B627" t="s">
        <v>39</v>
      </c>
      <c r="C627" t="s">
        <v>37</v>
      </c>
      <c r="D627" t="s">
        <v>27</v>
      </c>
      <c r="E627" s="5" t="s">
        <v>365</v>
      </c>
      <c r="F627" s="36">
        <v>105000</v>
      </c>
      <c r="G627" s="60">
        <v>0</v>
      </c>
      <c r="H627" s="60">
        <v>0</v>
      </c>
      <c r="I627" s="60">
        <v>0</v>
      </c>
      <c r="J627" s="60">
        <v>1</v>
      </c>
      <c r="K627" s="60">
        <v>0</v>
      </c>
      <c r="L627" s="60">
        <v>0</v>
      </c>
      <c r="M627" s="69">
        <v>0.135713751986</v>
      </c>
      <c r="O627" t="s">
        <v>31</v>
      </c>
    </row>
    <row r="628" spans="1:15" x14ac:dyDescent="0.35">
      <c r="A628" t="s">
        <v>28</v>
      </c>
      <c r="B628" t="s">
        <v>39</v>
      </c>
      <c r="C628" t="s">
        <v>37</v>
      </c>
      <c r="D628" t="s">
        <v>27</v>
      </c>
      <c r="E628" s="5" t="s">
        <v>365</v>
      </c>
      <c r="F628" s="36">
        <v>105000</v>
      </c>
      <c r="G628" s="60">
        <v>0</v>
      </c>
      <c r="H628" s="60">
        <v>0</v>
      </c>
      <c r="I628" s="60">
        <v>0</v>
      </c>
      <c r="J628" s="60">
        <v>1</v>
      </c>
      <c r="K628" s="60">
        <v>0</v>
      </c>
      <c r="L628" s="60">
        <v>0</v>
      </c>
      <c r="M628" s="69">
        <v>7.0960246330000004E-2</v>
      </c>
      <c r="O628" t="s">
        <v>0</v>
      </c>
    </row>
    <row r="629" spans="1:15" x14ac:dyDescent="0.35">
      <c r="A629" t="s">
        <v>28</v>
      </c>
      <c r="B629" t="s">
        <v>39</v>
      </c>
      <c r="C629" t="s">
        <v>37</v>
      </c>
      <c r="D629" t="s">
        <v>27</v>
      </c>
      <c r="E629" s="5" t="s">
        <v>365</v>
      </c>
      <c r="F629" s="36">
        <v>105000</v>
      </c>
      <c r="G629" s="60">
        <v>0</v>
      </c>
      <c r="H629" s="60">
        <v>0</v>
      </c>
      <c r="I629" s="60">
        <v>0</v>
      </c>
      <c r="J629" s="60">
        <v>1</v>
      </c>
      <c r="K629" s="60">
        <v>0</v>
      </c>
      <c r="L629" s="60">
        <v>0</v>
      </c>
      <c r="M629" s="69">
        <v>0.336528932078</v>
      </c>
      <c r="O629" t="s">
        <v>31</v>
      </c>
    </row>
    <row r="630" spans="1:15" x14ac:dyDescent="0.35">
      <c r="A630" t="s">
        <v>52</v>
      </c>
      <c r="B630" t="s">
        <v>39</v>
      </c>
      <c r="C630" t="s">
        <v>37</v>
      </c>
      <c r="D630" t="s">
        <v>27</v>
      </c>
      <c r="E630" s="5" t="s">
        <v>365</v>
      </c>
      <c r="F630" s="36">
        <v>105000</v>
      </c>
      <c r="G630" s="60">
        <v>0</v>
      </c>
      <c r="H630" s="60">
        <v>0</v>
      </c>
      <c r="I630" s="60">
        <v>0</v>
      </c>
      <c r="J630" s="60">
        <v>1</v>
      </c>
      <c r="K630" s="60">
        <v>0</v>
      </c>
      <c r="L630" s="60">
        <v>0</v>
      </c>
      <c r="M630" s="69">
        <v>0.27926601859299999</v>
      </c>
      <c r="O630" t="s">
        <v>31</v>
      </c>
    </row>
    <row r="631" spans="1:15" x14ac:dyDescent="0.35">
      <c r="A631" t="s">
        <v>52</v>
      </c>
      <c r="B631" t="s">
        <v>39</v>
      </c>
      <c r="C631" t="s">
        <v>37</v>
      </c>
      <c r="D631" t="s">
        <v>27</v>
      </c>
      <c r="E631" s="5" t="s">
        <v>365</v>
      </c>
      <c r="F631" s="36">
        <v>105000</v>
      </c>
      <c r="G631" s="60">
        <v>0</v>
      </c>
      <c r="H631" s="60">
        <v>0</v>
      </c>
      <c r="I631" s="60">
        <v>0</v>
      </c>
      <c r="J631" s="60">
        <v>1</v>
      </c>
      <c r="K631" s="60">
        <v>0</v>
      </c>
      <c r="L631" s="60">
        <v>0</v>
      </c>
      <c r="M631" s="69">
        <v>0.22762292536100001</v>
      </c>
      <c r="O631" t="s">
        <v>0</v>
      </c>
    </row>
    <row r="632" spans="1:15" x14ac:dyDescent="0.35">
      <c r="A632" t="s">
        <v>28</v>
      </c>
      <c r="B632" t="s">
        <v>39</v>
      </c>
      <c r="C632" t="s">
        <v>37</v>
      </c>
      <c r="D632" t="s">
        <v>27</v>
      </c>
      <c r="E632" s="5" t="s">
        <v>365</v>
      </c>
      <c r="F632" s="36">
        <v>105000</v>
      </c>
      <c r="G632" s="60">
        <v>0</v>
      </c>
      <c r="H632" s="60">
        <v>0</v>
      </c>
      <c r="I632" s="60">
        <v>0</v>
      </c>
      <c r="J632" s="60">
        <v>1</v>
      </c>
      <c r="K632" s="60">
        <v>0</v>
      </c>
      <c r="L632" s="60">
        <v>0</v>
      </c>
      <c r="M632" s="69">
        <v>0.23208867708799999</v>
      </c>
      <c r="O632" t="s">
        <v>0</v>
      </c>
    </row>
    <row r="633" spans="1:15" x14ac:dyDescent="0.35">
      <c r="A633" t="s">
        <v>44</v>
      </c>
      <c r="B633" t="s">
        <v>43</v>
      </c>
      <c r="C633" t="s">
        <v>37</v>
      </c>
      <c r="D633" t="s">
        <v>27</v>
      </c>
      <c r="E633" s="5" t="s">
        <v>365</v>
      </c>
      <c r="F633" s="36">
        <v>105000</v>
      </c>
      <c r="G633" s="60">
        <v>0</v>
      </c>
      <c r="H633" s="60">
        <v>0</v>
      </c>
      <c r="I633" s="60">
        <v>0</v>
      </c>
      <c r="J633" s="60">
        <v>1</v>
      </c>
      <c r="K633" s="60">
        <v>0</v>
      </c>
      <c r="L633" s="60">
        <v>0</v>
      </c>
      <c r="M633" s="69">
        <v>0.145367009582</v>
      </c>
      <c r="O633" t="s">
        <v>31</v>
      </c>
    </row>
    <row r="634" spans="1:15" x14ac:dyDescent="0.35">
      <c r="A634" t="s">
        <v>28</v>
      </c>
      <c r="B634" t="s">
        <v>39</v>
      </c>
      <c r="C634" t="s">
        <v>37</v>
      </c>
      <c r="D634" t="s">
        <v>27</v>
      </c>
      <c r="E634" s="5" t="s">
        <v>365</v>
      </c>
      <c r="F634" s="36">
        <v>105000</v>
      </c>
      <c r="G634" s="60">
        <v>0</v>
      </c>
      <c r="H634" s="60">
        <v>0</v>
      </c>
      <c r="I634" s="60">
        <v>0</v>
      </c>
      <c r="J634" s="60">
        <v>1</v>
      </c>
      <c r="K634" s="60">
        <v>0</v>
      </c>
      <c r="L634" s="60">
        <v>0</v>
      </c>
      <c r="M634" s="69">
        <v>7.8992407848000004E-2</v>
      </c>
      <c r="O634" t="s">
        <v>0</v>
      </c>
    </row>
    <row r="635" spans="1:15" x14ac:dyDescent="0.35">
      <c r="A635" t="s">
        <v>28</v>
      </c>
      <c r="B635" t="s">
        <v>39</v>
      </c>
      <c r="C635" t="s">
        <v>37</v>
      </c>
      <c r="D635" t="s">
        <v>27</v>
      </c>
      <c r="E635" s="5" t="s">
        <v>365</v>
      </c>
      <c r="F635" s="36">
        <v>105000</v>
      </c>
      <c r="G635" s="60">
        <v>0</v>
      </c>
      <c r="H635" s="60">
        <v>0</v>
      </c>
      <c r="I635" s="60">
        <v>0</v>
      </c>
      <c r="J635" s="60">
        <v>1</v>
      </c>
      <c r="K635" s="60">
        <v>0</v>
      </c>
      <c r="L635" s="60">
        <v>0</v>
      </c>
      <c r="M635" s="69">
        <v>7.8992407848000004E-2</v>
      </c>
      <c r="O635" t="s">
        <v>31</v>
      </c>
    </row>
    <row r="636" spans="1:15" x14ac:dyDescent="0.35">
      <c r="A636" t="s">
        <v>28</v>
      </c>
      <c r="B636" t="s">
        <v>39</v>
      </c>
      <c r="C636" t="s">
        <v>37</v>
      </c>
      <c r="D636" t="s">
        <v>27</v>
      </c>
      <c r="E636" s="5" t="s">
        <v>365</v>
      </c>
      <c r="F636" s="36">
        <v>105000</v>
      </c>
      <c r="G636" s="60">
        <v>0</v>
      </c>
      <c r="H636" s="60">
        <v>0</v>
      </c>
      <c r="I636" s="60">
        <v>0</v>
      </c>
      <c r="J636" s="60">
        <v>1</v>
      </c>
      <c r="K636" s="60">
        <v>0</v>
      </c>
      <c r="L636" s="60">
        <v>0</v>
      </c>
      <c r="M636" s="69">
        <v>7.8992407848000004E-2</v>
      </c>
      <c r="O636" t="s">
        <v>0</v>
      </c>
    </row>
    <row r="637" spans="1:15" x14ac:dyDescent="0.35">
      <c r="A637" t="s">
        <v>28</v>
      </c>
      <c r="B637" t="s">
        <v>29</v>
      </c>
      <c r="C637" t="s">
        <v>26</v>
      </c>
      <c r="D637" t="s">
        <v>27</v>
      </c>
      <c r="E637" s="5" t="s">
        <v>365</v>
      </c>
      <c r="F637" s="36">
        <v>105000</v>
      </c>
      <c r="G637" s="60">
        <v>0</v>
      </c>
      <c r="H637" s="60">
        <v>0</v>
      </c>
      <c r="I637" s="60">
        <v>0</v>
      </c>
      <c r="J637" s="60">
        <v>1</v>
      </c>
      <c r="K637" s="60">
        <v>0</v>
      </c>
      <c r="L637" s="60">
        <v>0</v>
      </c>
      <c r="M637" s="69">
        <v>5.4472873908E-2</v>
      </c>
      <c r="O637" t="s">
        <v>0</v>
      </c>
    </row>
    <row r="638" spans="1:15" x14ac:dyDescent="0.35">
      <c r="A638" t="s">
        <v>24</v>
      </c>
      <c r="B638" t="s">
        <v>43</v>
      </c>
      <c r="C638" t="s">
        <v>37</v>
      </c>
      <c r="D638" t="s">
        <v>27</v>
      </c>
      <c r="E638" s="5" t="s">
        <v>366</v>
      </c>
      <c r="F638" s="36">
        <v>105000</v>
      </c>
      <c r="G638" s="60">
        <v>0</v>
      </c>
      <c r="H638" s="60">
        <v>0</v>
      </c>
      <c r="I638" s="60">
        <v>0</v>
      </c>
      <c r="J638" s="60">
        <v>0</v>
      </c>
      <c r="K638" s="60">
        <v>1</v>
      </c>
      <c r="L638" s="60">
        <v>0</v>
      </c>
      <c r="M638" s="69">
        <v>4.8310427178E-2</v>
      </c>
      <c r="O638" t="s">
        <v>0</v>
      </c>
    </row>
    <row r="639" spans="1:15" x14ac:dyDescent="0.35">
      <c r="A639" t="s">
        <v>46</v>
      </c>
      <c r="B639" t="s">
        <v>43</v>
      </c>
      <c r="C639" t="s">
        <v>37</v>
      </c>
      <c r="D639" t="s">
        <v>27</v>
      </c>
      <c r="E639" s="5" t="s">
        <v>366</v>
      </c>
      <c r="F639" s="36">
        <v>105000</v>
      </c>
      <c r="G639" s="60">
        <v>0</v>
      </c>
      <c r="H639" s="60">
        <v>0</v>
      </c>
      <c r="I639" s="60">
        <v>0</v>
      </c>
      <c r="J639" s="60">
        <v>0</v>
      </c>
      <c r="K639" s="60">
        <v>1</v>
      </c>
      <c r="L639" s="60">
        <v>0</v>
      </c>
      <c r="M639" s="69">
        <v>5.2058779745999997E-2</v>
      </c>
      <c r="O639" t="s">
        <v>0</v>
      </c>
    </row>
    <row r="640" spans="1:15" x14ac:dyDescent="0.35">
      <c r="A640" t="s">
        <v>28</v>
      </c>
      <c r="B640" t="s">
        <v>29</v>
      </c>
      <c r="C640" t="s">
        <v>26</v>
      </c>
      <c r="D640" t="s">
        <v>27</v>
      </c>
      <c r="E640" s="5" t="s">
        <v>366</v>
      </c>
      <c r="F640" s="36">
        <v>105000</v>
      </c>
      <c r="G640" s="60">
        <v>0</v>
      </c>
      <c r="H640" s="60">
        <v>0</v>
      </c>
      <c r="I640" s="60">
        <v>0</v>
      </c>
      <c r="J640" s="60">
        <v>0</v>
      </c>
      <c r="K640" s="60">
        <v>1</v>
      </c>
      <c r="L640" s="60">
        <v>0</v>
      </c>
      <c r="M640" s="69">
        <v>5.4472873908E-2</v>
      </c>
      <c r="O640" t="s">
        <v>0</v>
      </c>
    </row>
    <row r="641" spans="1:15" x14ac:dyDescent="0.35">
      <c r="A641" t="s">
        <v>24</v>
      </c>
      <c r="B641" t="s">
        <v>43</v>
      </c>
      <c r="C641" t="s">
        <v>37</v>
      </c>
      <c r="D641" t="s">
        <v>27</v>
      </c>
      <c r="E641" s="5" t="s">
        <v>366</v>
      </c>
      <c r="F641" s="36">
        <v>105000</v>
      </c>
      <c r="G641" s="60">
        <v>0</v>
      </c>
      <c r="H641" s="60">
        <v>0</v>
      </c>
      <c r="I641" s="60">
        <v>0</v>
      </c>
      <c r="J641" s="60">
        <v>0</v>
      </c>
      <c r="K641" s="60">
        <v>1</v>
      </c>
      <c r="L641" s="60">
        <v>0</v>
      </c>
      <c r="M641" s="69">
        <v>4.4747242013000003E-2</v>
      </c>
      <c r="O641" t="s">
        <v>0</v>
      </c>
    </row>
    <row r="642" spans="1:15" x14ac:dyDescent="0.35">
      <c r="A642" t="s">
        <v>24</v>
      </c>
      <c r="B642" t="s">
        <v>43</v>
      </c>
      <c r="C642" t="s">
        <v>37</v>
      </c>
      <c r="D642" t="s">
        <v>27</v>
      </c>
      <c r="E642" s="5" t="s">
        <v>366</v>
      </c>
      <c r="F642" s="36">
        <v>105000</v>
      </c>
      <c r="G642" s="60">
        <v>0</v>
      </c>
      <c r="H642" s="60">
        <v>0</v>
      </c>
      <c r="I642" s="60">
        <v>0</v>
      </c>
      <c r="J642" s="60">
        <v>0</v>
      </c>
      <c r="K642" s="60">
        <v>1</v>
      </c>
      <c r="L642" s="60">
        <v>0</v>
      </c>
      <c r="M642" s="69">
        <v>2.1235427484000001E-2</v>
      </c>
      <c r="O642" t="s">
        <v>0</v>
      </c>
    </row>
    <row r="643" spans="1:15" x14ac:dyDescent="0.35">
      <c r="A643" t="s">
        <v>24</v>
      </c>
      <c r="B643" t="s">
        <v>29</v>
      </c>
      <c r="C643" t="s">
        <v>26</v>
      </c>
      <c r="D643" t="s">
        <v>27</v>
      </c>
      <c r="E643" s="5" t="s">
        <v>366</v>
      </c>
      <c r="F643" s="36">
        <v>105000</v>
      </c>
      <c r="G643" s="60">
        <v>0</v>
      </c>
      <c r="H643" s="60">
        <v>0</v>
      </c>
      <c r="I643" s="60">
        <v>0</v>
      </c>
      <c r="J643" s="60">
        <v>0</v>
      </c>
      <c r="K643" s="60">
        <v>1</v>
      </c>
      <c r="L643" s="60">
        <v>0</v>
      </c>
      <c r="M643" s="69">
        <v>2.7043150854000001E-2</v>
      </c>
      <c r="O643" t="s">
        <v>0</v>
      </c>
    </row>
    <row r="644" spans="1:15" x14ac:dyDescent="0.35">
      <c r="A644" t="s">
        <v>24</v>
      </c>
      <c r="B644" t="s">
        <v>43</v>
      </c>
      <c r="C644" t="s">
        <v>37</v>
      </c>
      <c r="D644" t="s">
        <v>27</v>
      </c>
      <c r="E644" s="5" t="s">
        <v>366</v>
      </c>
      <c r="F644" s="36">
        <v>105000</v>
      </c>
      <c r="G644" s="60">
        <v>0</v>
      </c>
      <c r="H644" s="60">
        <v>0</v>
      </c>
      <c r="I644" s="60">
        <v>0</v>
      </c>
      <c r="J644" s="60">
        <v>0</v>
      </c>
      <c r="K644" s="60">
        <v>1</v>
      </c>
      <c r="L644" s="60">
        <v>0</v>
      </c>
      <c r="M644" s="69">
        <v>4.8310427178E-2</v>
      </c>
      <c r="O644" t="s">
        <v>31</v>
      </c>
    </row>
    <row r="645" spans="1:15" x14ac:dyDescent="0.35">
      <c r="A645" t="s">
        <v>24</v>
      </c>
      <c r="B645" t="s">
        <v>43</v>
      </c>
      <c r="C645" t="s">
        <v>37</v>
      </c>
      <c r="D645" t="s">
        <v>27</v>
      </c>
      <c r="E645" s="5" t="s">
        <v>366</v>
      </c>
      <c r="F645" s="36">
        <v>105000</v>
      </c>
      <c r="G645" s="60">
        <v>0</v>
      </c>
      <c r="H645" s="60">
        <v>0</v>
      </c>
      <c r="I645" s="60">
        <v>0</v>
      </c>
      <c r="J645" s="60">
        <v>0</v>
      </c>
      <c r="K645" s="60">
        <v>1</v>
      </c>
      <c r="L645" s="60">
        <v>0</v>
      </c>
      <c r="M645" s="69">
        <v>2.9652548971999999E-2</v>
      </c>
      <c r="O645" t="s">
        <v>0</v>
      </c>
    </row>
    <row r="646" spans="1:15" x14ac:dyDescent="0.35">
      <c r="A646" t="s">
        <v>44</v>
      </c>
      <c r="B646" t="s">
        <v>43</v>
      </c>
      <c r="C646" t="s">
        <v>37</v>
      </c>
      <c r="D646" t="s">
        <v>27</v>
      </c>
      <c r="E646" s="5" t="s">
        <v>366</v>
      </c>
      <c r="F646" s="36">
        <v>105000</v>
      </c>
      <c r="G646" s="60">
        <v>0</v>
      </c>
      <c r="H646" s="60">
        <v>0</v>
      </c>
      <c r="I646" s="60">
        <v>0</v>
      </c>
      <c r="J646" s="60">
        <v>0</v>
      </c>
      <c r="K646" s="60">
        <v>1</v>
      </c>
      <c r="L646" s="60">
        <v>0</v>
      </c>
      <c r="M646" s="69">
        <v>0.145367009582</v>
      </c>
      <c r="O646" t="s">
        <v>0</v>
      </c>
    </row>
    <row r="647" spans="1:15" x14ac:dyDescent="0.35">
      <c r="A647" t="s">
        <v>24</v>
      </c>
      <c r="B647" t="s">
        <v>43</v>
      </c>
      <c r="C647" t="s">
        <v>37</v>
      </c>
      <c r="D647" t="s">
        <v>27</v>
      </c>
      <c r="E647" s="5" t="s">
        <v>366</v>
      </c>
      <c r="F647" s="36">
        <v>105000</v>
      </c>
      <c r="G647" s="60">
        <v>0</v>
      </c>
      <c r="H647" s="60">
        <v>0</v>
      </c>
      <c r="I647" s="60">
        <v>0</v>
      </c>
      <c r="J647" s="60">
        <v>0</v>
      </c>
      <c r="K647" s="60">
        <v>1</v>
      </c>
      <c r="L647" s="60">
        <v>0</v>
      </c>
      <c r="M647" s="69">
        <v>3.1782439694999998E-2</v>
      </c>
      <c r="O647" t="s">
        <v>0</v>
      </c>
    </row>
    <row r="648" spans="1:15" x14ac:dyDescent="0.35">
      <c r="A648" t="s">
        <v>28</v>
      </c>
      <c r="B648" t="s">
        <v>39</v>
      </c>
      <c r="C648" t="s">
        <v>37</v>
      </c>
      <c r="D648" t="s">
        <v>27</v>
      </c>
      <c r="E648" s="5" t="s">
        <v>366</v>
      </c>
      <c r="F648" s="36">
        <v>105000</v>
      </c>
      <c r="G648" s="60">
        <v>0</v>
      </c>
      <c r="H648" s="60">
        <v>0</v>
      </c>
      <c r="I648" s="60">
        <v>0</v>
      </c>
      <c r="J648" s="60">
        <v>0</v>
      </c>
      <c r="K648" s="60">
        <v>1</v>
      </c>
      <c r="L648" s="60">
        <v>0</v>
      </c>
      <c r="M648" s="69">
        <v>0.104917465879</v>
      </c>
      <c r="O648" t="s">
        <v>0</v>
      </c>
    </row>
    <row r="649" spans="1:15" x14ac:dyDescent="0.35">
      <c r="A649" t="s">
        <v>44</v>
      </c>
      <c r="B649" t="s">
        <v>43</v>
      </c>
      <c r="C649" t="s">
        <v>37</v>
      </c>
      <c r="D649" t="s">
        <v>27</v>
      </c>
      <c r="E649" s="5" t="s">
        <v>366</v>
      </c>
      <c r="F649" s="36">
        <v>105000</v>
      </c>
      <c r="G649" s="60">
        <v>0</v>
      </c>
      <c r="H649" s="60">
        <v>0</v>
      </c>
      <c r="I649" s="60">
        <v>0</v>
      </c>
      <c r="J649" s="60">
        <v>0</v>
      </c>
      <c r="K649" s="60">
        <v>1</v>
      </c>
      <c r="L649" s="60">
        <v>0</v>
      </c>
      <c r="M649" s="69">
        <v>0.145367009582</v>
      </c>
      <c r="O649" t="s">
        <v>0</v>
      </c>
    </row>
    <row r="650" spans="1:15" x14ac:dyDescent="0.35">
      <c r="A650" t="s">
        <v>24</v>
      </c>
      <c r="B650" t="s">
        <v>43</v>
      </c>
      <c r="C650" t="s">
        <v>37</v>
      </c>
      <c r="D650" t="s">
        <v>27</v>
      </c>
      <c r="E650" s="5" t="s">
        <v>366</v>
      </c>
      <c r="F650" s="36">
        <v>105000</v>
      </c>
      <c r="G650" s="60">
        <v>0</v>
      </c>
      <c r="H650" s="60">
        <v>0</v>
      </c>
      <c r="I650" s="60">
        <v>0</v>
      </c>
      <c r="J650" s="60">
        <v>0</v>
      </c>
      <c r="K650" s="60">
        <v>1</v>
      </c>
      <c r="L650" s="60">
        <v>0</v>
      </c>
      <c r="M650" s="69">
        <v>5.3308359849999999E-3</v>
      </c>
      <c r="O650" t="s">
        <v>0</v>
      </c>
    </row>
    <row r="651" spans="1:15" x14ac:dyDescent="0.35">
      <c r="A651" t="s">
        <v>24</v>
      </c>
      <c r="B651" t="s">
        <v>43</v>
      </c>
      <c r="C651" t="s">
        <v>37</v>
      </c>
      <c r="D651" t="s">
        <v>27</v>
      </c>
      <c r="E651" s="5" t="s">
        <v>366</v>
      </c>
      <c r="F651" s="36">
        <v>105000</v>
      </c>
      <c r="G651" s="60">
        <v>0</v>
      </c>
      <c r="H651" s="60">
        <v>0</v>
      </c>
      <c r="I651" s="60">
        <v>0</v>
      </c>
      <c r="J651" s="60">
        <v>0</v>
      </c>
      <c r="K651" s="60">
        <v>1</v>
      </c>
      <c r="L651" s="60">
        <v>0</v>
      </c>
      <c r="M651" s="69">
        <v>4.8310427178E-2</v>
      </c>
      <c r="O651" t="s">
        <v>0</v>
      </c>
    </row>
    <row r="652" spans="1:15" x14ac:dyDescent="0.35">
      <c r="A652" t="s">
        <v>24</v>
      </c>
      <c r="B652" t="s">
        <v>43</v>
      </c>
      <c r="C652" t="s">
        <v>37</v>
      </c>
      <c r="D652" t="s">
        <v>27</v>
      </c>
      <c r="E652" s="5" t="s">
        <v>366</v>
      </c>
      <c r="F652" s="36">
        <v>105000</v>
      </c>
      <c r="G652" s="60">
        <v>0</v>
      </c>
      <c r="H652" s="60">
        <v>0</v>
      </c>
      <c r="I652" s="60">
        <v>0</v>
      </c>
      <c r="J652" s="60">
        <v>0</v>
      </c>
      <c r="K652" s="60">
        <v>1</v>
      </c>
      <c r="L652" s="60">
        <v>0</v>
      </c>
      <c r="M652" s="69">
        <v>1.2996073414E-2</v>
      </c>
      <c r="O652" t="s">
        <v>0</v>
      </c>
    </row>
    <row r="653" spans="1:15" x14ac:dyDescent="0.35">
      <c r="A653" t="s">
        <v>44</v>
      </c>
      <c r="B653" t="s">
        <v>43</v>
      </c>
      <c r="C653" t="s">
        <v>37</v>
      </c>
      <c r="D653" t="s">
        <v>27</v>
      </c>
      <c r="E653" s="5" t="s">
        <v>366</v>
      </c>
      <c r="F653" s="36">
        <v>105000</v>
      </c>
      <c r="G653" s="60">
        <v>0</v>
      </c>
      <c r="H653" s="60">
        <v>0</v>
      </c>
      <c r="I653" s="60">
        <v>0</v>
      </c>
      <c r="J653" s="60">
        <v>0</v>
      </c>
      <c r="K653" s="60">
        <v>1</v>
      </c>
      <c r="L653" s="60">
        <v>0</v>
      </c>
      <c r="M653" s="69">
        <v>7.5017295893999997E-2</v>
      </c>
      <c r="O653" t="s">
        <v>31</v>
      </c>
    </row>
    <row r="654" spans="1:15" x14ac:dyDescent="0.35">
      <c r="A654" t="s">
        <v>24</v>
      </c>
      <c r="B654" t="s">
        <v>43</v>
      </c>
      <c r="C654" t="s">
        <v>37</v>
      </c>
      <c r="D654" t="s">
        <v>27</v>
      </c>
      <c r="E654" s="5" t="s">
        <v>366</v>
      </c>
      <c r="F654" s="36">
        <v>105000</v>
      </c>
      <c r="G654" s="60">
        <v>0</v>
      </c>
      <c r="H654" s="60">
        <v>0</v>
      </c>
      <c r="I654" s="60">
        <v>0</v>
      </c>
      <c r="J654" s="60">
        <v>0</v>
      </c>
      <c r="K654" s="60">
        <v>1</v>
      </c>
      <c r="L654" s="60">
        <v>0</v>
      </c>
      <c r="M654" s="69">
        <v>4.8310427178E-2</v>
      </c>
      <c r="O654" t="s">
        <v>0</v>
      </c>
    </row>
    <row r="655" spans="1:15" x14ac:dyDescent="0.35">
      <c r="A655" t="s">
        <v>24</v>
      </c>
      <c r="B655" t="s">
        <v>43</v>
      </c>
      <c r="C655" t="s">
        <v>37</v>
      </c>
      <c r="D655" t="s">
        <v>27</v>
      </c>
      <c r="E655" s="5" t="s">
        <v>366</v>
      </c>
      <c r="F655" s="36">
        <v>105000</v>
      </c>
      <c r="G655" s="60">
        <v>0</v>
      </c>
      <c r="H655" s="60">
        <v>0</v>
      </c>
      <c r="I655" s="60">
        <v>0</v>
      </c>
      <c r="J655" s="60">
        <v>0</v>
      </c>
      <c r="K655" s="60">
        <v>1</v>
      </c>
      <c r="L655" s="60">
        <v>0</v>
      </c>
      <c r="M655" s="69">
        <v>4.2872652566000001E-2</v>
      </c>
      <c r="O655" t="s">
        <v>0</v>
      </c>
    </row>
    <row r="656" spans="1:15" x14ac:dyDescent="0.35">
      <c r="A656" t="s">
        <v>28</v>
      </c>
      <c r="B656" t="s">
        <v>39</v>
      </c>
      <c r="C656" t="s">
        <v>37</v>
      </c>
      <c r="D656" t="s">
        <v>27</v>
      </c>
      <c r="E656" s="5" t="s">
        <v>366</v>
      </c>
      <c r="F656" s="36">
        <v>105000</v>
      </c>
      <c r="G656" s="60">
        <v>0</v>
      </c>
      <c r="H656" s="60">
        <v>0</v>
      </c>
      <c r="I656" s="60">
        <v>0</v>
      </c>
      <c r="J656" s="60">
        <v>0</v>
      </c>
      <c r="K656" s="60">
        <v>1</v>
      </c>
      <c r="L656" s="60">
        <v>0</v>
      </c>
      <c r="M656" s="69">
        <v>0.104917465879</v>
      </c>
      <c r="O656" t="s">
        <v>0</v>
      </c>
    </row>
    <row r="657" spans="1:15" x14ac:dyDescent="0.35">
      <c r="A657" t="s">
        <v>24</v>
      </c>
      <c r="B657" t="s">
        <v>43</v>
      </c>
      <c r="C657" t="s">
        <v>37</v>
      </c>
      <c r="D657" t="s">
        <v>27</v>
      </c>
      <c r="E657" s="5" t="s">
        <v>366</v>
      </c>
      <c r="F657" s="36">
        <v>105000</v>
      </c>
      <c r="G657" s="60">
        <v>0</v>
      </c>
      <c r="H657" s="60">
        <v>0</v>
      </c>
      <c r="I657" s="60">
        <v>0</v>
      </c>
      <c r="J657" s="60">
        <v>0</v>
      </c>
      <c r="K657" s="60">
        <v>1</v>
      </c>
      <c r="L657" s="60">
        <v>0</v>
      </c>
      <c r="M657" s="69">
        <v>4.8310427178E-2</v>
      </c>
      <c r="O657" t="s">
        <v>0</v>
      </c>
    </row>
    <row r="658" spans="1:15" x14ac:dyDescent="0.35">
      <c r="A658" t="s">
        <v>24</v>
      </c>
      <c r="B658" t="s">
        <v>43</v>
      </c>
      <c r="C658" t="s">
        <v>37</v>
      </c>
      <c r="D658" t="s">
        <v>27</v>
      </c>
      <c r="E658" s="5" t="s">
        <v>366</v>
      </c>
      <c r="F658" s="36">
        <v>105000</v>
      </c>
      <c r="G658" s="60">
        <v>0</v>
      </c>
      <c r="H658" s="60">
        <v>0</v>
      </c>
      <c r="I658" s="60">
        <v>0</v>
      </c>
      <c r="J658" s="60">
        <v>0</v>
      </c>
      <c r="K658" s="60">
        <v>1</v>
      </c>
      <c r="L658" s="60">
        <v>0</v>
      </c>
      <c r="M658" s="69">
        <v>4.8310427178E-2</v>
      </c>
      <c r="O658" t="s">
        <v>0</v>
      </c>
    </row>
    <row r="659" spans="1:15" x14ac:dyDescent="0.35">
      <c r="A659" t="s">
        <v>24</v>
      </c>
      <c r="B659" t="s">
        <v>43</v>
      </c>
      <c r="C659" t="s">
        <v>37</v>
      </c>
      <c r="D659" t="s">
        <v>27</v>
      </c>
      <c r="E659" s="5" t="s">
        <v>366</v>
      </c>
      <c r="F659" s="36">
        <v>105000</v>
      </c>
      <c r="G659" s="60">
        <v>0</v>
      </c>
      <c r="H659" s="60">
        <v>0</v>
      </c>
      <c r="I659" s="60">
        <v>0</v>
      </c>
      <c r="J659" s="60">
        <v>0</v>
      </c>
      <c r="K659" s="60">
        <v>1</v>
      </c>
      <c r="L659" s="60">
        <v>0</v>
      </c>
      <c r="M659" s="69">
        <v>4.7847709693999999E-2</v>
      </c>
      <c r="O659" t="s">
        <v>0</v>
      </c>
    </row>
    <row r="660" spans="1:15" x14ac:dyDescent="0.35">
      <c r="A660" t="s">
        <v>24</v>
      </c>
      <c r="B660" t="s">
        <v>43</v>
      </c>
      <c r="C660" t="s">
        <v>37</v>
      </c>
      <c r="D660" t="s">
        <v>27</v>
      </c>
      <c r="E660" s="5" t="s">
        <v>366</v>
      </c>
      <c r="F660" s="36">
        <v>105000</v>
      </c>
      <c r="G660" s="60">
        <v>0</v>
      </c>
      <c r="H660" s="60">
        <v>0</v>
      </c>
      <c r="I660" s="60">
        <v>0</v>
      </c>
      <c r="J660" s="60">
        <v>0</v>
      </c>
      <c r="K660" s="60">
        <v>1</v>
      </c>
      <c r="L660" s="60">
        <v>0</v>
      </c>
      <c r="M660" s="69">
        <v>4.8310427178E-2</v>
      </c>
      <c r="O660" t="s">
        <v>0</v>
      </c>
    </row>
    <row r="661" spans="1:15" x14ac:dyDescent="0.35">
      <c r="A661" t="s">
        <v>28</v>
      </c>
      <c r="B661" t="s">
        <v>43</v>
      </c>
      <c r="C661" t="s">
        <v>37</v>
      </c>
      <c r="D661" t="s">
        <v>27</v>
      </c>
      <c r="E661" s="5" t="s">
        <v>366</v>
      </c>
      <c r="F661" s="36">
        <v>105000</v>
      </c>
      <c r="G661" s="60">
        <v>0</v>
      </c>
      <c r="H661" s="60">
        <v>0</v>
      </c>
      <c r="I661" s="60">
        <v>0</v>
      </c>
      <c r="J661" s="60">
        <v>0</v>
      </c>
      <c r="K661" s="60">
        <v>1</v>
      </c>
      <c r="L661" s="60">
        <v>0</v>
      </c>
      <c r="M661" s="69">
        <v>3.4152075242999999E-2</v>
      </c>
      <c r="O661" t="s">
        <v>31</v>
      </c>
    </row>
    <row r="662" spans="1:15" x14ac:dyDescent="0.35">
      <c r="A662" t="s">
        <v>24</v>
      </c>
      <c r="B662" t="s">
        <v>43</v>
      </c>
      <c r="C662" t="s">
        <v>37</v>
      </c>
      <c r="D662" t="s">
        <v>27</v>
      </c>
      <c r="E662" s="5" t="s">
        <v>366</v>
      </c>
      <c r="F662" s="36">
        <v>105000</v>
      </c>
      <c r="G662" s="60">
        <v>0</v>
      </c>
      <c r="H662" s="60">
        <v>0</v>
      </c>
      <c r="I662" s="60">
        <v>0</v>
      </c>
      <c r="J662" s="60">
        <v>0</v>
      </c>
      <c r="K662" s="60">
        <v>1</v>
      </c>
      <c r="L662" s="60">
        <v>0</v>
      </c>
      <c r="M662" s="69">
        <v>4.8310427178E-2</v>
      </c>
      <c r="O662" t="s">
        <v>0</v>
      </c>
    </row>
    <row r="663" spans="1:15" x14ac:dyDescent="0.35">
      <c r="A663" t="s">
        <v>44</v>
      </c>
      <c r="B663" t="s">
        <v>43</v>
      </c>
      <c r="C663" t="s">
        <v>37</v>
      </c>
      <c r="D663" t="s">
        <v>27</v>
      </c>
      <c r="E663" s="5" t="s">
        <v>366</v>
      </c>
      <c r="F663" s="36">
        <v>105000</v>
      </c>
      <c r="G663" s="60">
        <v>0</v>
      </c>
      <c r="H663" s="60">
        <v>0</v>
      </c>
      <c r="I663" s="60">
        <v>0</v>
      </c>
      <c r="J663" s="60">
        <v>0</v>
      </c>
      <c r="K663" s="60">
        <v>1</v>
      </c>
      <c r="L663" s="60">
        <v>0</v>
      </c>
      <c r="M663" s="69">
        <v>7.5017295893999997E-2</v>
      </c>
      <c r="O663" t="s">
        <v>0</v>
      </c>
    </row>
    <row r="664" spans="1:15" x14ac:dyDescent="0.35">
      <c r="A664" t="s">
        <v>44</v>
      </c>
      <c r="B664" t="s">
        <v>43</v>
      </c>
      <c r="C664" t="s">
        <v>37</v>
      </c>
      <c r="D664" t="s">
        <v>27</v>
      </c>
      <c r="E664" s="5" t="s">
        <v>366</v>
      </c>
      <c r="F664" s="36">
        <v>105000</v>
      </c>
      <c r="G664" s="60">
        <v>0</v>
      </c>
      <c r="H664" s="60">
        <v>0</v>
      </c>
      <c r="I664" s="60">
        <v>0</v>
      </c>
      <c r="J664" s="60">
        <v>0</v>
      </c>
      <c r="K664" s="60">
        <v>1</v>
      </c>
      <c r="L664" s="60">
        <v>0</v>
      </c>
      <c r="M664" s="69">
        <v>1.0055976243E-2</v>
      </c>
      <c r="O664" t="s">
        <v>0</v>
      </c>
    </row>
    <row r="665" spans="1:15" x14ac:dyDescent="0.35">
      <c r="A665" t="s">
        <v>44</v>
      </c>
      <c r="B665" t="s">
        <v>43</v>
      </c>
      <c r="C665" t="s">
        <v>37</v>
      </c>
      <c r="D665" t="s">
        <v>27</v>
      </c>
      <c r="E665" s="5" t="s">
        <v>366</v>
      </c>
      <c r="F665" s="36">
        <v>105000</v>
      </c>
      <c r="G665" s="60">
        <v>0</v>
      </c>
      <c r="H665" s="60">
        <v>0</v>
      </c>
      <c r="I665" s="60">
        <v>0</v>
      </c>
      <c r="J665" s="60">
        <v>0</v>
      </c>
      <c r="K665" s="60">
        <v>1</v>
      </c>
      <c r="L665" s="60">
        <v>0</v>
      </c>
      <c r="M665" s="69">
        <v>1.0055976243E-2</v>
      </c>
      <c r="O665" t="s">
        <v>0</v>
      </c>
    </row>
    <row r="666" spans="1:15" x14ac:dyDescent="0.35">
      <c r="A666" t="s">
        <v>44</v>
      </c>
      <c r="B666" t="s">
        <v>43</v>
      </c>
      <c r="C666" t="s">
        <v>37</v>
      </c>
      <c r="D666" t="s">
        <v>27</v>
      </c>
      <c r="E666" s="5" t="s">
        <v>366</v>
      </c>
      <c r="F666" s="36">
        <v>105000</v>
      </c>
      <c r="G666" s="60">
        <v>0</v>
      </c>
      <c r="H666" s="60">
        <v>0</v>
      </c>
      <c r="I666" s="60">
        <v>0</v>
      </c>
      <c r="J666" s="60">
        <v>0</v>
      </c>
      <c r="K666" s="60">
        <v>1</v>
      </c>
      <c r="L666" s="60">
        <v>0</v>
      </c>
      <c r="M666" s="69">
        <v>1.0055976243E-2</v>
      </c>
      <c r="O666" t="s">
        <v>0</v>
      </c>
    </row>
    <row r="667" spans="1:15" x14ac:dyDescent="0.35">
      <c r="A667" t="s">
        <v>44</v>
      </c>
      <c r="B667" t="s">
        <v>43</v>
      </c>
      <c r="C667" t="s">
        <v>37</v>
      </c>
      <c r="D667" t="s">
        <v>27</v>
      </c>
      <c r="E667" s="5" t="s">
        <v>366</v>
      </c>
      <c r="F667" s="36">
        <v>105000</v>
      </c>
      <c r="G667" s="60">
        <v>0</v>
      </c>
      <c r="H667" s="60">
        <v>0</v>
      </c>
      <c r="I667" s="60">
        <v>0</v>
      </c>
      <c r="J667" s="60">
        <v>0</v>
      </c>
      <c r="K667" s="60">
        <v>1</v>
      </c>
      <c r="L667" s="60">
        <v>0</v>
      </c>
      <c r="M667" s="69">
        <v>1.0055976243E-2</v>
      </c>
      <c r="O667" t="s">
        <v>0</v>
      </c>
    </row>
    <row r="668" spans="1:15" x14ac:dyDescent="0.35">
      <c r="A668" t="s">
        <v>44</v>
      </c>
      <c r="B668" t="s">
        <v>43</v>
      </c>
      <c r="C668" t="s">
        <v>37</v>
      </c>
      <c r="D668" t="s">
        <v>27</v>
      </c>
      <c r="E668" s="5" t="s">
        <v>366</v>
      </c>
      <c r="F668" s="36">
        <v>105000</v>
      </c>
      <c r="G668" s="60">
        <v>0</v>
      </c>
      <c r="H668" s="60">
        <v>0</v>
      </c>
      <c r="I668" s="60">
        <v>0</v>
      </c>
      <c r="J668" s="60">
        <v>0</v>
      </c>
      <c r="K668" s="60">
        <v>1</v>
      </c>
      <c r="L668" s="60">
        <v>0</v>
      </c>
      <c r="M668" s="69">
        <v>1.0055976243E-2</v>
      </c>
      <c r="O668" t="s">
        <v>0</v>
      </c>
    </row>
    <row r="669" spans="1:15" x14ac:dyDescent="0.35">
      <c r="A669" t="s">
        <v>44</v>
      </c>
      <c r="B669" t="s">
        <v>43</v>
      </c>
      <c r="C669" t="s">
        <v>37</v>
      </c>
      <c r="D669" t="s">
        <v>27</v>
      </c>
      <c r="E669" s="5" t="s">
        <v>366</v>
      </c>
      <c r="F669" s="36">
        <v>105000</v>
      </c>
      <c r="G669" s="60">
        <v>0</v>
      </c>
      <c r="H669" s="60">
        <v>0</v>
      </c>
      <c r="I669" s="60">
        <v>0</v>
      </c>
      <c r="J669" s="60">
        <v>0</v>
      </c>
      <c r="K669" s="60">
        <v>1</v>
      </c>
      <c r="L669" s="60">
        <v>0</v>
      </c>
      <c r="M669" s="69">
        <v>1.0055976243E-2</v>
      </c>
      <c r="O669" t="s">
        <v>0</v>
      </c>
    </row>
    <row r="670" spans="1:15" x14ac:dyDescent="0.35">
      <c r="A670" t="s">
        <v>24</v>
      </c>
      <c r="B670" t="s">
        <v>43</v>
      </c>
      <c r="C670" t="s">
        <v>37</v>
      </c>
      <c r="D670" t="s">
        <v>27</v>
      </c>
      <c r="E670" s="5" t="s">
        <v>366</v>
      </c>
      <c r="F670" s="36">
        <v>105000</v>
      </c>
      <c r="G670" s="60">
        <v>0</v>
      </c>
      <c r="H670" s="60">
        <v>0</v>
      </c>
      <c r="I670" s="60">
        <v>0</v>
      </c>
      <c r="J670" s="60">
        <v>0</v>
      </c>
      <c r="K670" s="60">
        <v>1</v>
      </c>
      <c r="L670" s="60">
        <v>0</v>
      </c>
      <c r="M670" s="69">
        <v>4.8310427178E-2</v>
      </c>
      <c r="O670" t="s">
        <v>0</v>
      </c>
    </row>
    <row r="671" spans="1:15" x14ac:dyDescent="0.35">
      <c r="A671" t="s">
        <v>44</v>
      </c>
      <c r="B671" t="s">
        <v>43</v>
      </c>
      <c r="C671" t="s">
        <v>37</v>
      </c>
      <c r="D671" t="s">
        <v>27</v>
      </c>
      <c r="E671" s="5" t="s">
        <v>366</v>
      </c>
      <c r="F671" s="36">
        <v>105000</v>
      </c>
      <c r="G671" s="60">
        <v>0</v>
      </c>
      <c r="H671" s="60">
        <v>0</v>
      </c>
      <c r="I671" s="60">
        <v>0</v>
      </c>
      <c r="J671" s="60">
        <v>0</v>
      </c>
      <c r="K671" s="60">
        <v>1</v>
      </c>
      <c r="L671" s="60">
        <v>0</v>
      </c>
      <c r="M671" s="69">
        <v>4.8310427178E-2</v>
      </c>
      <c r="O671" t="s">
        <v>0</v>
      </c>
    </row>
    <row r="672" spans="1:15" x14ac:dyDescent="0.35">
      <c r="A672" t="s">
        <v>44</v>
      </c>
      <c r="B672" t="s">
        <v>43</v>
      </c>
      <c r="C672" t="s">
        <v>37</v>
      </c>
      <c r="D672" t="s">
        <v>27</v>
      </c>
      <c r="E672" s="5" t="s">
        <v>366</v>
      </c>
      <c r="F672" s="36">
        <v>105000</v>
      </c>
      <c r="G672" s="60">
        <v>0</v>
      </c>
      <c r="H672" s="60">
        <v>0</v>
      </c>
      <c r="I672" s="60">
        <v>0</v>
      </c>
      <c r="J672" s="60">
        <v>0</v>
      </c>
      <c r="K672" s="60">
        <v>1</v>
      </c>
      <c r="L672" s="60">
        <v>0</v>
      </c>
      <c r="M672" s="69">
        <v>4.8310427178E-2</v>
      </c>
      <c r="O672" t="s">
        <v>0</v>
      </c>
    </row>
    <row r="673" spans="1:15" x14ac:dyDescent="0.35">
      <c r="A673" t="s">
        <v>44</v>
      </c>
      <c r="B673" t="s">
        <v>43</v>
      </c>
      <c r="C673" t="s">
        <v>37</v>
      </c>
      <c r="D673" t="s">
        <v>27</v>
      </c>
      <c r="E673" s="5" t="s">
        <v>366</v>
      </c>
      <c r="F673" s="36">
        <v>105000</v>
      </c>
      <c r="G673" s="60">
        <v>0</v>
      </c>
      <c r="H673" s="60">
        <v>0</v>
      </c>
      <c r="I673" s="60">
        <v>0</v>
      </c>
      <c r="J673" s="60">
        <v>0</v>
      </c>
      <c r="K673" s="60">
        <v>1</v>
      </c>
      <c r="L673" s="60">
        <v>0</v>
      </c>
      <c r="M673" s="69">
        <v>4.8310427178E-2</v>
      </c>
      <c r="O673" t="s">
        <v>0</v>
      </c>
    </row>
    <row r="674" spans="1:15" x14ac:dyDescent="0.35">
      <c r="A674" t="s">
        <v>44</v>
      </c>
      <c r="B674" t="s">
        <v>43</v>
      </c>
      <c r="C674" t="s">
        <v>37</v>
      </c>
      <c r="D674" t="s">
        <v>27</v>
      </c>
      <c r="E674" s="5" t="s">
        <v>366</v>
      </c>
      <c r="F674" s="36">
        <v>105000</v>
      </c>
      <c r="G674" s="60">
        <v>0</v>
      </c>
      <c r="H674" s="60">
        <v>0</v>
      </c>
      <c r="I674" s="60">
        <v>0</v>
      </c>
      <c r="J674" s="60">
        <v>0</v>
      </c>
      <c r="K674" s="60">
        <v>1</v>
      </c>
      <c r="L674" s="60">
        <v>0</v>
      </c>
      <c r="M674" s="69">
        <v>4.8310427178E-2</v>
      </c>
      <c r="O674" t="s">
        <v>0</v>
      </c>
    </row>
    <row r="675" spans="1:15" x14ac:dyDescent="0.35">
      <c r="A675" t="s">
        <v>44</v>
      </c>
      <c r="B675" t="s">
        <v>43</v>
      </c>
      <c r="C675" t="s">
        <v>37</v>
      </c>
      <c r="D675" t="s">
        <v>27</v>
      </c>
      <c r="E675" s="5" t="s">
        <v>366</v>
      </c>
      <c r="F675" s="36">
        <v>105000</v>
      </c>
      <c r="G675" s="60">
        <v>0</v>
      </c>
      <c r="H675" s="60">
        <v>0</v>
      </c>
      <c r="I675" s="60">
        <v>0</v>
      </c>
      <c r="J675" s="60">
        <v>0</v>
      </c>
      <c r="K675" s="60">
        <v>1</v>
      </c>
      <c r="L675" s="60">
        <v>0</v>
      </c>
      <c r="M675" s="69">
        <v>4.8310427178E-2</v>
      </c>
      <c r="O675" t="s">
        <v>0</v>
      </c>
    </row>
    <row r="676" spans="1:15" x14ac:dyDescent="0.35">
      <c r="A676" t="s">
        <v>44</v>
      </c>
      <c r="B676" t="s">
        <v>43</v>
      </c>
      <c r="C676" t="s">
        <v>37</v>
      </c>
      <c r="D676" t="s">
        <v>27</v>
      </c>
      <c r="E676" s="5" t="s">
        <v>366</v>
      </c>
      <c r="F676" s="36">
        <v>105000</v>
      </c>
      <c r="G676" s="60">
        <v>0</v>
      </c>
      <c r="H676" s="60">
        <v>0</v>
      </c>
      <c r="I676" s="60">
        <v>0</v>
      </c>
      <c r="J676" s="60">
        <v>0</v>
      </c>
      <c r="K676" s="60">
        <v>1</v>
      </c>
      <c r="L676" s="60">
        <v>0</v>
      </c>
      <c r="M676" s="69">
        <v>4.8310427178E-2</v>
      </c>
      <c r="O676" t="s">
        <v>0</v>
      </c>
    </row>
    <row r="677" spans="1:15" x14ac:dyDescent="0.35">
      <c r="A677" t="s">
        <v>44</v>
      </c>
      <c r="B677" t="s">
        <v>43</v>
      </c>
      <c r="C677" t="s">
        <v>37</v>
      </c>
      <c r="D677" t="s">
        <v>27</v>
      </c>
      <c r="E677" s="5" t="s">
        <v>366</v>
      </c>
      <c r="F677" s="36">
        <v>105000</v>
      </c>
      <c r="G677" s="60">
        <v>0</v>
      </c>
      <c r="H677" s="60">
        <v>0</v>
      </c>
      <c r="I677" s="60">
        <v>0</v>
      </c>
      <c r="J677" s="60">
        <v>0</v>
      </c>
      <c r="K677" s="60">
        <v>1</v>
      </c>
      <c r="L677" s="60">
        <v>0</v>
      </c>
      <c r="M677" s="69">
        <v>4.8310427178E-2</v>
      </c>
      <c r="O677" t="s">
        <v>0</v>
      </c>
    </row>
    <row r="678" spans="1:15" x14ac:dyDescent="0.35">
      <c r="A678" t="s">
        <v>44</v>
      </c>
      <c r="B678" t="s">
        <v>43</v>
      </c>
      <c r="C678" t="s">
        <v>37</v>
      </c>
      <c r="D678" t="s">
        <v>27</v>
      </c>
      <c r="E678" s="5" t="s">
        <v>366</v>
      </c>
      <c r="F678" s="36">
        <v>105000</v>
      </c>
      <c r="G678" s="60">
        <v>0</v>
      </c>
      <c r="H678" s="60">
        <v>0</v>
      </c>
      <c r="I678" s="60">
        <v>0</v>
      </c>
      <c r="J678" s="60">
        <v>0</v>
      </c>
      <c r="K678" s="60">
        <v>1</v>
      </c>
      <c r="L678" s="60">
        <v>0</v>
      </c>
      <c r="M678" s="69">
        <v>4.8310427178E-2</v>
      </c>
      <c r="O678" t="s">
        <v>0</v>
      </c>
    </row>
    <row r="679" spans="1:15" x14ac:dyDescent="0.35">
      <c r="A679" t="s">
        <v>44</v>
      </c>
      <c r="B679" t="s">
        <v>43</v>
      </c>
      <c r="C679" t="s">
        <v>37</v>
      </c>
      <c r="D679" t="s">
        <v>27</v>
      </c>
      <c r="E679" s="5" t="s">
        <v>366</v>
      </c>
      <c r="F679" s="36">
        <v>105000</v>
      </c>
      <c r="G679" s="60">
        <v>0</v>
      </c>
      <c r="H679" s="60">
        <v>0</v>
      </c>
      <c r="I679" s="60">
        <v>0</v>
      </c>
      <c r="J679" s="60">
        <v>0</v>
      </c>
      <c r="K679" s="60">
        <v>1</v>
      </c>
      <c r="L679" s="60">
        <v>0</v>
      </c>
      <c r="M679" s="69">
        <v>4.8310427178E-2</v>
      </c>
      <c r="O679" t="s">
        <v>0</v>
      </c>
    </row>
    <row r="680" spans="1:15" x14ac:dyDescent="0.35">
      <c r="A680" t="s">
        <v>44</v>
      </c>
      <c r="B680" t="s">
        <v>43</v>
      </c>
      <c r="C680" t="s">
        <v>37</v>
      </c>
      <c r="D680" t="s">
        <v>27</v>
      </c>
      <c r="E680" s="5" t="s">
        <v>366</v>
      </c>
      <c r="F680" s="36">
        <v>105000</v>
      </c>
      <c r="G680" s="60">
        <v>0</v>
      </c>
      <c r="H680" s="60">
        <v>0</v>
      </c>
      <c r="I680" s="60">
        <v>0</v>
      </c>
      <c r="J680" s="60">
        <v>0</v>
      </c>
      <c r="K680" s="60">
        <v>1</v>
      </c>
      <c r="L680" s="60">
        <v>0</v>
      </c>
      <c r="M680" s="69">
        <v>4.8310427178E-2</v>
      </c>
      <c r="O680" t="s">
        <v>0</v>
      </c>
    </row>
    <row r="681" spans="1:15" x14ac:dyDescent="0.35">
      <c r="A681" t="s">
        <v>44</v>
      </c>
      <c r="B681" t="s">
        <v>43</v>
      </c>
      <c r="C681" t="s">
        <v>37</v>
      </c>
      <c r="D681" t="s">
        <v>27</v>
      </c>
      <c r="E681" s="5" t="s">
        <v>366</v>
      </c>
      <c r="F681" s="36">
        <v>105000</v>
      </c>
      <c r="G681" s="60">
        <v>0</v>
      </c>
      <c r="H681" s="60">
        <v>0</v>
      </c>
      <c r="I681" s="60">
        <v>0</v>
      </c>
      <c r="J681" s="60">
        <v>0</v>
      </c>
      <c r="K681" s="60">
        <v>1</v>
      </c>
      <c r="L681" s="60">
        <v>0</v>
      </c>
      <c r="M681" s="69">
        <v>4.8310427178E-2</v>
      </c>
      <c r="O681" t="s">
        <v>0</v>
      </c>
    </row>
    <row r="682" spans="1:15" x14ac:dyDescent="0.35">
      <c r="A682" t="s">
        <v>44</v>
      </c>
      <c r="B682" t="s">
        <v>43</v>
      </c>
      <c r="C682" t="s">
        <v>37</v>
      </c>
      <c r="D682" t="s">
        <v>27</v>
      </c>
      <c r="E682" s="5" t="s">
        <v>366</v>
      </c>
      <c r="F682" s="36">
        <v>105000</v>
      </c>
      <c r="G682" s="60">
        <v>0</v>
      </c>
      <c r="H682" s="60">
        <v>0</v>
      </c>
      <c r="I682" s="60">
        <v>0</v>
      </c>
      <c r="J682" s="60">
        <v>0</v>
      </c>
      <c r="K682" s="60">
        <v>1</v>
      </c>
      <c r="L682" s="60">
        <v>0</v>
      </c>
      <c r="M682" s="69">
        <v>4.8310427178E-2</v>
      </c>
      <c r="O682" t="s">
        <v>0</v>
      </c>
    </row>
    <row r="683" spans="1:15" x14ac:dyDescent="0.35">
      <c r="A683" t="s">
        <v>44</v>
      </c>
      <c r="B683" t="s">
        <v>43</v>
      </c>
      <c r="C683" t="s">
        <v>37</v>
      </c>
      <c r="D683" t="s">
        <v>27</v>
      </c>
      <c r="E683" s="5" t="s">
        <v>366</v>
      </c>
      <c r="F683" s="36">
        <v>105000</v>
      </c>
      <c r="G683" s="60">
        <v>0</v>
      </c>
      <c r="H683" s="60">
        <v>0</v>
      </c>
      <c r="I683" s="60">
        <v>0</v>
      </c>
      <c r="J683" s="60">
        <v>0</v>
      </c>
      <c r="K683" s="60">
        <v>1</v>
      </c>
      <c r="L683" s="60">
        <v>0</v>
      </c>
      <c r="M683" s="69">
        <v>4.8310427178E-2</v>
      </c>
      <c r="O683" t="s">
        <v>0</v>
      </c>
    </row>
    <row r="684" spans="1:15" x14ac:dyDescent="0.35">
      <c r="A684" t="s">
        <v>44</v>
      </c>
      <c r="B684" t="s">
        <v>43</v>
      </c>
      <c r="C684" t="s">
        <v>37</v>
      </c>
      <c r="D684" t="s">
        <v>27</v>
      </c>
      <c r="E684" s="5" t="s">
        <v>366</v>
      </c>
      <c r="F684" s="36">
        <v>105000</v>
      </c>
      <c r="G684" s="60">
        <v>0</v>
      </c>
      <c r="H684" s="60">
        <v>0</v>
      </c>
      <c r="I684" s="60">
        <v>0</v>
      </c>
      <c r="J684" s="60">
        <v>0</v>
      </c>
      <c r="K684" s="60">
        <v>1</v>
      </c>
      <c r="L684" s="60">
        <v>0</v>
      </c>
      <c r="M684" s="69">
        <v>4.8310427178E-2</v>
      </c>
      <c r="O684" t="s">
        <v>0</v>
      </c>
    </row>
    <row r="685" spans="1:15" x14ac:dyDescent="0.35">
      <c r="A685" t="s">
        <v>44</v>
      </c>
      <c r="B685" t="s">
        <v>43</v>
      </c>
      <c r="C685" t="s">
        <v>37</v>
      </c>
      <c r="D685" t="s">
        <v>27</v>
      </c>
      <c r="E685" s="5" t="s">
        <v>366</v>
      </c>
      <c r="F685" s="36">
        <v>105000</v>
      </c>
      <c r="G685" s="60">
        <v>0</v>
      </c>
      <c r="H685" s="60">
        <v>0</v>
      </c>
      <c r="I685" s="60">
        <v>0</v>
      </c>
      <c r="J685" s="60">
        <v>0</v>
      </c>
      <c r="K685" s="60">
        <v>1</v>
      </c>
      <c r="L685" s="60">
        <v>0</v>
      </c>
      <c r="M685" s="69">
        <v>4.8310427178E-2</v>
      </c>
      <c r="O685" t="s">
        <v>0</v>
      </c>
    </row>
    <row r="686" spans="1:15" x14ac:dyDescent="0.35">
      <c r="A686" t="s">
        <v>44</v>
      </c>
      <c r="B686" t="s">
        <v>43</v>
      </c>
      <c r="C686" t="s">
        <v>37</v>
      </c>
      <c r="D686" t="s">
        <v>27</v>
      </c>
      <c r="E686" s="5" t="s">
        <v>366</v>
      </c>
      <c r="F686" s="36">
        <v>105000</v>
      </c>
      <c r="G686" s="60">
        <v>0</v>
      </c>
      <c r="H686" s="60">
        <v>0</v>
      </c>
      <c r="I686" s="60">
        <v>0</v>
      </c>
      <c r="J686" s="60">
        <v>0</v>
      </c>
      <c r="K686" s="60">
        <v>1</v>
      </c>
      <c r="L686" s="60">
        <v>0</v>
      </c>
      <c r="M686" s="69">
        <v>4.8310427178E-2</v>
      </c>
      <c r="O686" t="s">
        <v>0</v>
      </c>
    </row>
    <row r="687" spans="1:15" x14ac:dyDescent="0.35">
      <c r="A687" t="s">
        <v>46</v>
      </c>
      <c r="B687" t="s">
        <v>43</v>
      </c>
      <c r="C687" t="s">
        <v>37</v>
      </c>
      <c r="D687" t="s">
        <v>27</v>
      </c>
      <c r="E687" s="5" t="s">
        <v>366</v>
      </c>
      <c r="F687" s="36">
        <v>105000</v>
      </c>
      <c r="G687" s="60">
        <v>0</v>
      </c>
      <c r="H687" s="60">
        <v>0</v>
      </c>
      <c r="I687" s="60">
        <v>0</v>
      </c>
      <c r="J687" s="60">
        <v>0</v>
      </c>
      <c r="K687" s="60">
        <v>1</v>
      </c>
      <c r="L687" s="60">
        <v>0</v>
      </c>
      <c r="M687" s="69">
        <v>4.8310427178E-2</v>
      </c>
      <c r="O687" t="s">
        <v>0</v>
      </c>
    </row>
    <row r="688" spans="1:15" x14ac:dyDescent="0.35">
      <c r="A688" t="s">
        <v>44</v>
      </c>
      <c r="B688" t="s">
        <v>43</v>
      </c>
      <c r="C688" t="s">
        <v>37</v>
      </c>
      <c r="D688" t="s">
        <v>27</v>
      </c>
      <c r="E688" s="5" t="s">
        <v>366</v>
      </c>
      <c r="F688" s="36">
        <v>105000</v>
      </c>
      <c r="G688" s="60">
        <v>0</v>
      </c>
      <c r="H688" s="60">
        <v>0</v>
      </c>
      <c r="I688" s="60">
        <v>0</v>
      </c>
      <c r="J688" s="60">
        <v>0</v>
      </c>
      <c r="K688" s="60">
        <v>1</v>
      </c>
      <c r="L688" s="60">
        <v>0</v>
      </c>
      <c r="M688" s="69">
        <v>4.8310427178E-2</v>
      </c>
      <c r="O688" t="s">
        <v>0</v>
      </c>
    </row>
    <row r="689" spans="1:15" x14ac:dyDescent="0.35">
      <c r="A689" t="s">
        <v>44</v>
      </c>
      <c r="B689" t="s">
        <v>43</v>
      </c>
      <c r="C689" t="s">
        <v>37</v>
      </c>
      <c r="D689" t="s">
        <v>27</v>
      </c>
      <c r="E689" s="5" t="s">
        <v>366</v>
      </c>
      <c r="F689" s="36">
        <v>105000</v>
      </c>
      <c r="G689" s="60">
        <v>0</v>
      </c>
      <c r="H689" s="60">
        <v>0</v>
      </c>
      <c r="I689" s="60">
        <v>0</v>
      </c>
      <c r="J689" s="60">
        <v>0</v>
      </c>
      <c r="K689" s="60">
        <v>1</v>
      </c>
      <c r="L689" s="60">
        <v>0</v>
      </c>
      <c r="M689" s="69">
        <v>4.8310427178E-2</v>
      </c>
      <c r="O689" t="s">
        <v>0</v>
      </c>
    </row>
    <row r="690" spans="1:15" x14ac:dyDescent="0.35">
      <c r="A690" t="s">
        <v>44</v>
      </c>
      <c r="B690" t="s">
        <v>43</v>
      </c>
      <c r="C690" t="s">
        <v>37</v>
      </c>
      <c r="D690" t="s">
        <v>27</v>
      </c>
      <c r="E690" s="5" t="s">
        <v>366</v>
      </c>
      <c r="F690" s="36">
        <v>105000</v>
      </c>
      <c r="G690" s="60">
        <v>0</v>
      </c>
      <c r="H690" s="60">
        <v>0</v>
      </c>
      <c r="I690" s="60">
        <v>0</v>
      </c>
      <c r="J690" s="60">
        <v>0</v>
      </c>
      <c r="K690" s="60">
        <v>1</v>
      </c>
      <c r="L690" s="60">
        <v>0</v>
      </c>
      <c r="M690" s="69">
        <v>4.8310427178E-2</v>
      </c>
      <c r="O690" t="s">
        <v>0</v>
      </c>
    </row>
    <row r="691" spans="1:15" x14ac:dyDescent="0.35">
      <c r="A691" t="s">
        <v>24</v>
      </c>
      <c r="B691" t="s">
        <v>43</v>
      </c>
      <c r="C691" t="s">
        <v>37</v>
      </c>
      <c r="D691" t="s">
        <v>27</v>
      </c>
      <c r="E691" s="5" t="s">
        <v>366</v>
      </c>
      <c r="F691" s="36">
        <v>105000</v>
      </c>
      <c r="G691" s="60">
        <v>0</v>
      </c>
      <c r="H691" s="60">
        <v>0</v>
      </c>
      <c r="I691" s="60">
        <v>0</v>
      </c>
      <c r="J691" s="60">
        <v>0</v>
      </c>
      <c r="K691" s="60">
        <v>1</v>
      </c>
      <c r="L691" s="60">
        <v>0</v>
      </c>
      <c r="M691" s="69">
        <v>4.8310427178E-2</v>
      </c>
      <c r="O691" t="s">
        <v>0</v>
      </c>
    </row>
    <row r="692" spans="1:15" x14ac:dyDescent="0.35">
      <c r="A692" t="s">
        <v>44</v>
      </c>
      <c r="B692" t="s">
        <v>43</v>
      </c>
      <c r="C692" t="s">
        <v>37</v>
      </c>
      <c r="D692" t="s">
        <v>27</v>
      </c>
      <c r="E692" s="5" t="s">
        <v>366</v>
      </c>
      <c r="F692" s="36">
        <v>105000</v>
      </c>
      <c r="G692" s="60">
        <v>0</v>
      </c>
      <c r="H692" s="60">
        <v>0</v>
      </c>
      <c r="I692" s="60">
        <v>0</v>
      </c>
      <c r="J692" s="60">
        <v>0</v>
      </c>
      <c r="K692" s="60">
        <v>1</v>
      </c>
      <c r="L692" s="60">
        <v>0</v>
      </c>
      <c r="M692" s="69">
        <v>4.8310427178E-2</v>
      </c>
      <c r="O692" t="s">
        <v>0</v>
      </c>
    </row>
    <row r="693" spans="1:15" x14ac:dyDescent="0.35">
      <c r="A693" t="s">
        <v>44</v>
      </c>
      <c r="B693" t="s">
        <v>43</v>
      </c>
      <c r="C693" t="s">
        <v>37</v>
      </c>
      <c r="D693" t="s">
        <v>27</v>
      </c>
      <c r="E693" s="5" t="s">
        <v>366</v>
      </c>
      <c r="F693" s="36">
        <v>105000</v>
      </c>
      <c r="G693" s="60">
        <v>0</v>
      </c>
      <c r="H693" s="60">
        <v>0</v>
      </c>
      <c r="I693" s="60">
        <v>0</v>
      </c>
      <c r="J693" s="60">
        <v>0</v>
      </c>
      <c r="K693" s="60">
        <v>1</v>
      </c>
      <c r="L693" s="60">
        <v>0</v>
      </c>
      <c r="M693" s="69">
        <v>4.8310427178E-2</v>
      </c>
      <c r="O693" t="s">
        <v>0</v>
      </c>
    </row>
    <row r="694" spans="1:15" x14ac:dyDescent="0.35">
      <c r="A694" t="s">
        <v>44</v>
      </c>
      <c r="B694" t="s">
        <v>43</v>
      </c>
      <c r="C694" t="s">
        <v>37</v>
      </c>
      <c r="D694" t="s">
        <v>27</v>
      </c>
      <c r="E694" s="5" t="s">
        <v>366</v>
      </c>
      <c r="F694" s="36">
        <v>105000</v>
      </c>
      <c r="G694" s="60">
        <v>0</v>
      </c>
      <c r="H694" s="60">
        <v>0</v>
      </c>
      <c r="I694" s="60">
        <v>0</v>
      </c>
      <c r="J694" s="60">
        <v>0</v>
      </c>
      <c r="K694" s="60">
        <v>1</v>
      </c>
      <c r="L694" s="60">
        <v>0</v>
      </c>
      <c r="M694" s="69">
        <v>4.8310427178E-2</v>
      </c>
      <c r="O694" t="s">
        <v>0</v>
      </c>
    </row>
    <row r="695" spans="1:15" x14ac:dyDescent="0.35">
      <c r="A695" t="s">
        <v>44</v>
      </c>
      <c r="B695" t="s">
        <v>43</v>
      </c>
      <c r="C695" t="s">
        <v>37</v>
      </c>
      <c r="D695" t="s">
        <v>27</v>
      </c>
      <c r="E695" s="5" t="s">
        <v>366</v>
      </c>
      <c r="F695" s="36">
        <v>105000</v>
      </c>
      <c r="G695" s="60">
        <v>0</v>
      </c>
      <c r="H695" s="60">
        <v>0</v>
      </c>
      <c r="I695" s="60">
        <v>0</v>
      </c>
      <c r="J695" s="60">
        <v>0</v>
      </c>
      <c r="K695" s="60">
        <v>1</v>
      </c>
      <c r="L695" s="60">
        <v>0</v>
      </c>
      <c r="M695" s="69">
        <v>4.8310427178E-2</v>
      </c>
      <c r="O695" t="s">
        <v>0</v>
      </c>
    </row>
    <row r="696" spans="1:15" x14ac:dyDescent="0.35">
      <c r="A696" t="s">
        <v>44</v>
      </c>
      <c r="B696" t="s">
        <v>43</v>
      </c>
      <c r="C696" t="s">
        <v>37</v>
      </c>
      <c r="D696" t="s">
        <v>27</v>
      </c>
      <c r="E696" s="5" t="s">
        <v>366</v>
      </c>
      <c r="F696" s="36">
        <v>105000</v>
      </c>
      <c r="G696" s="60">
        <v>0</v>
      </c>
      <c r="H696" s="60">
        <v>0</v>
      </c>
      <c r="I696" s="60">
        <v>0</v>
      </c>
      <c r="J696" s="60">
        <v>0</v>
      </c>
      <c r="K696" s="60">
        <v>1</v>
      </c>
      <c r="L696" s="60">
        <v>0</v>
      </c>
      <c r="M696" s="69">
        <v>4.8310427178E-2</v>
      </c>
      <c r="O696" t="s">
        <v>0</v>
      </c>
    </row>
    <row r="697" spans="1:15" x14ac:dyDescent="0.35">
      <c r="A697" t="s">
        <v>44</v>
      </c>
      <c r="B697" t="s">
        <v>43</v>
      </c>
      <c r="C697" t="s">
        <v>37</v>
      </c>
      <c r="D697" t="s">
        <v>27</v>
      </c>
      <c r="E697" s="5" t="s">
        <v>366</v>
      </c>
      <c r="F697" s="36">
        <v>105000</v>
      </c>
      <c r="G697" s="60">
        <v>0</v>
      </c>
      <c r="H697" s="60">
        <v>0</v>
      </c>
      <c r="I697" s="60">
        <v>0</v>
      </c>
      <c r="J697" s="60">
        <v>0</v>
      </c>
      <c r="K697" s="60">
        <v>1</v>
      </c>
      <c r="L697" s="60">
        <v>0</v>
      </c>
      <c r="M697" s="69">
        <v>4.8310427178E-2</v>
      </c>
      <c r="O697" t="s">
        <v>0</v>
      </c>
    </row>
    <row r="698" spans="1:15" x14ac:dyDescent="0.35">
      <c r="A698" t="s">
        <v>24</v>
      </c>
      <c r="B698" t="s">
        <v>43</v>
      </c>
      <c r="C698" t="s">
        <v>37</v>
      </c>
      <c r="D698" t="s">
        <v>27</v>
      </c>
      <c r="E698" s="5" t="s">
        <v>366</v>
      </c>
      <c r="F698" s="36">
        <v>105000</v>
      </c>
      <c r="G698" s="60">
        <v>0</v>
      </c>
      <c r="H698" s="60">
        <v>0</v>
      </c>
      <c r="I698" s="60">
        <v>0</v>
      </c>
      <c r="J698" s="60">
        <v>0</v>
      </c>
      <c r="K698" s="60">
        <v>1</v>
      </c>
      <c r="L698" s="60">
        <v>0</v>
      </c>
      <c r="M698" s="69">
        <v>4.8310427178E-2</v>
      </c>
      <c r="O698" t="s">
        <v>31</v>
      </c>
    </row>
    <row r="699" spans="1:15" x14ac:dyDescent="0.35">
      <c r="A699" t="s">
        <v>44</v>
      </c>
      <c r="B699" t="s">
        <v>43</v>
      </c>
      <c r="C699" t="s">
        <v>37</v>
      </c>
      <c r="D699" t="s">
        <v>27</v>
      </c>
      <c r="E699" s="5" t="s">
        <v>366</v>
      </c>
      <c r="F699" s="36">
        <v>105000</v>
      </c>
      <c r="G699" s="60">
        <v>0</v>
      </c>
      <c r="H699" s="60">
        <v>0</v>
      </c>
      <c r="I699" s="60">
        <v>0</v>
      </c>
      <c r="J699" s="60">
        <v>0</v>
      </c>
      <c r="K699" s="60">
        <v>1</v>
      </c>
      <c r="L699" s="60">
        <v>0</v>
      </c>
      <c r="M699" s="69">
        <v>1.0055976243E-2</v>
      </c>
      <c r="O699" t="s">
        <v>0</v>
      </c>
    </row>
    <row r="700" spans="1:15" x14ac:dyDescent="0.35">
      <c r="A700" t="s">
        <v>44</v>
      </c>
      <c r="B700" t="s">
        <v>43</v>
      </c>
      <c r="C700" t="s">
        <v>37</v>
      </c>
      <c r="D700" t="s">
        <v>27</v>
      </c>
      <c r="E700" s="5" t="s">
        <v>366</v>
      </c>
      <c r="F700" s="36">
        <v>105000</v>
      </c>
      <c r="G700" s="60">
        <v>0</v>
      </c>
      <c r="H700" s="60">
        <v>0</v>
      </c>
      <c r="I700" s="60">
        <v>0</v>
      </c>
      <c r="J700" s="60">
        <v>0</v>
      </c>
      <c r="K700" s="60">
        <v>1</v>
      </c>
      <c r="L700" s="60">
        <v>0</v>
      </c>
      <c r="M700" s="69">
        <v>1.0055976243E-2</v>
      </c>
      <c r="O700" t="s">
        <v>0</v>
      </c>
    </row>
    <row r="701" spans="1:15" x14ac:dyDescent="0.35">
      <c r="A701" t="s">
        <v>44</v>
      </c>
      <c r="B701" t="s">
        <v>43</v>
      </c>
      <c r="C701" t="s">
        <v>37</v>
      </c>
      <c r="D701" t="s">
        <v>27</v>
      </c>
      <c r="E701" s="5" t="s">
        <v>366</v>
      </c>
      <c r="F701" s="36">
        <v>105000</v>
      </c>
      <c r="G701" s="60">
        <v>0</v>
      </c>
      <c r="H701" s="60">
        <v>0</v>
      </c>
      <c r="I701" s="60">
        <v>0</v>
      </c>
      <c r="J701" s="60">
        <v>0</v>
      </c>
      <c r="K701" s="60">
        <v>1</v>
      </c>
      <c r="L701" s="60">
        <v>0</v>
      </c>
      <c r="M701" s="69">
        <v>1.0055976243E-2</v>
      </c>
      <c r="O701" t="s">
        <v>0</v>
      </c>
    </row>
    <row r="702" spans="1:15" x14ac:dyDescent="0.35">
      <c r="A702" t="s">
        <v>44</v>
      </c>
      <c r="B702" t="s">
        <v>43</v>
      </c>
      <c r="C702" t="s">
        <v>37</v>
      </c>
      <c r="D702" t="s">
        <v>27</v>
      </c>
      <c r="E702" s="5" t="s">
        <v>366</v>
      </c>
      <c r="F702" s="36">
        <v>105000</v>
      </c>
      <c r="G702" s="60">
        <v>0</v>
      </c>
      <c r="H702" s="60">
        <v>0</v>
      </c>
      <c r="I702" s="60">
        <v>0</v>
      </c>
      <c r="J702" s="60">
        <v>0</v>
      </c>
      <c r="K702" s="60">
        <v>1</v>
      </c>
      <c r="L702" s="60">
        <v>0</v>
      </c>
      <c r="M702" s="69">
        <v>1.0055976243E-2</v>
      </c>
      <c r="O702" t="s">
        <v>0</v>
      </c>
    </row>
    <row r="703" spans="1:15" x14ac:dyDescent="0.35">
      <c r="A703" t="s">
        <v>44</v>
      </c>
      <c r="B703" t="s">
        <v>43</v>
      </c>
      <c r="C703" t="s">
        <v>37</v>
      </c>
      <c r="D703" t="s">
        <v>27</v>
      </c>
      <c r="E703" s="5" t="s">
        <v>366</v>
      </c>
      <c r="F703" s="36">
        <v>105000</v>
      </c>
      <c r="G703" s="60">
        <v>0</v>
      </c>
      <c r="H703" s="60">
        <v>0</v>
      </c>
      <c r="I703" s="60">
        <v>0</v>
      </c>
      <c r="J703" s="60">
        <v>0</v>
      </c>
      <c r="K703" s="60">
        <v>1</v>
      </c>
      <c r="L703" s="60">
        <v>0</v>
      </c>
      <c r="M703" s="69">
        <v>1.0055976243E-2</v>
      </c>
      <c r="O703" t="s">
        <v>0</v>
      </c>
    </row>
    <row r="704" spans="1:15" x14ac:dyDescent="0.35">
      <c r="A704" t="s">
        <v>44</v>
      </c>
      <c r="B704" t="s">
        <v>43</v>
      </c>
      <c r="C704" t="s">
        <v>37</v>
      </c>
      <c r="D704" t="s">
        <v>27</v>
      </c>
      <c r="E704" s="5" t="s">
        <v>366</v>
      </c>
      <c r="F704" s="36">
        <v>105000</v>
      </c>
      <c r="G704" s="60">
        <v>0</v>
      </c>
      <c r="H704" s="60">
        <v>0</v>
      </c>
      <c r="I704" s="60">
        <v>0</v>
      </c>
      <c r="J704" s="60">
        <v>0</v>
      </c>
      <c r="K704" s="60">
        <v>1</v>
      </c>
      <c r="L704" s="60">
        <v>0</v>
      </c>
      <c r="M704" s="69">
        <v>1.0055976243E-2</v>
      </c>
      <c r="O704" t="s">
        <v>0</v>
      </c>
    </row>
    <row r="705" spans="1:15" x14ac:dyDescent="0.35">
      <c r="A705" t="s">
        <v>44</v>
      </c>
      <c r="B705" t="s">
        <v>43</v>
      </c>
      <c r="C705" t="s">
        <v>37</v>
      </c>
      <c r="D705" t="s">
        <v>27</v>
      </c>
      <c r="E705" s="5" t="s">
        <v>366</v>
      </c>
      <c r="F705" s="36">
        <v>105000</v>
      </c>
      <c r="G705" s="60">
        <v>0</v>
      </c>
      <c r="H705" s="60">
        <v>0</v>
      </c>
      <c r="I705" s="60">
        <v>0</v>
      </c>
      <c r="J705" s="60">
        <v>0</v>
      </c>
      <c r="K705" s="60">
        <v>1</v>
      </c>
      <c r="L705" s="60">
        <v>0</v>
      </c>
      <c r="M705" s="69">
        <v>1.0055976243E-2</v>
      </c>
      <c r="O705" t="s">
        <v>0</v>
      </c>
    </row>
    <row r="706" spans="1:15" x14ac:dyDescent="0.35">
      <c r="A706" t="s">
        <v>24</v>
      </c>
      <c r="B706" t="s">
        <v>29</v>
      </c>
      <c r="C706" t="s">
        <v>26</v>
      </c>
      <c r="D706" t="s">
        <v>27</v>
      </c>
      <c r="E706" s="5" t="s">
        <v>366</v>
      </c>
      <c r="F706" s="36">
        <v>105000</v>
      </c>
      <c r="G706" s="60">
        <v>0</v>
      </c>
      <c r="H706" s="60">
        <v>0</v>
      </c>
      <c r="I706" s="60">
        <v>0</v>
      </c>
      <c r="J706" s="60">
        <v>0</v>
      </c>
      <c r="K706" s="60">
        <v>1</v>
      </c>
      <c r="L706" s="60">
        <v>0</v>
      </c>
      <c r="M706" s="69">
        <v>4.8310427178E-2</v>
      </c>
      <c r="O706" t="s">
        <v>31</v>
      </c>
    </row>
    <row r="707" spans="1:15" x14ac:dyDescent="0.35">
      <c r="A707" t="s">
        <v>44</v>
      </c>
      <c r="B707" t="s">
        <v>43</v>
      </c>
      <c r="C707" t="s">
        <v>37</v>
      </c>
      <c r="D707" t="s">
        <v>27</v>
      </c>
      <c r="E707" s="5" t="s">
        <v>366</v>
      </c>
      <c r="F707" s="36">
        <v>105000</v>
      </c>
      <c r="G707" s="60">
        <v>0</v>
      </c>
      <c r="H707" s="60">
        <v>0</v>
      </c>
      <c r="I707" s="60">
        <v>0</v>
      </c>
      <c r="J707" s="60">
        <v>0</v>
      </c>
      <c r="K707" s="60">
        <v>1</v>
      </c>
      <c r="L707" s="60">
        <v>0</v>
      </c>
      <c r="M707" s="69">
        <v>1.0055976243E-2</v>
      </c>
      <c r="O707" t="s">
        <v>0</v>
      </c>
    </row>
    <row r="708" spans="1:15" x14ac:dyDescent="0.35">
      <c r="A708" t="s">
        <v>44</v>
      </c>
      <c r="B708" t="s">
        <v>43</v>
      </c>
      <c r="C708" t="s">
        <v>37</v>
      </c>
      <c r="D708" t="s">
        <v>27</v>
      </c>
      <c r="E708" s="5" t="s">
        <v>366</v>
      </c>
      <c r="F708" s="36">
        <v>105000</v>
      </c>
      <c r="G708" s="60">
        <v>0</v>
      </c>
      <c r="H708" s="60">
        <v>0</v>
      </c>
      <c r="I708" s="60">
        <v>0</v>
      </c>
      <c r="J708" s="60">
        <v>0</v>
      </c>
      <c r="K708" s="60">
        <v>1</v>
      </c>
      <c r="L708" s="60">
        <v>0</v>
      </c>
      <c r="M708" s="69">
        <v>1.0055976243E-2</v>
      </c>
      <c r="O708" t="s">
        <v>0</v>
      </c>
    </row>
    <row r="709" spans="1:15" x14ac:dyDescent="0.35">
      <c r="A709" t="s">
        <v>44</v>
      </c>
      <c r="B709" t="s">
        <v>43</v>
      </c>
      <c r="C709" t="s">
        <v>37</v>
      </c>
      <c r="D709" t="s">
        <v>27</v>
      </c>
      <c r="E709" s="5" t="s">
        <v>366</v>
      </c>
      <c r="F709" s="36">
        <v>105000</v>
      </c>
      <c r="G709" s="60">
        <v>0</v>
      </c>
      <c r="H709" s="60">
        <v>0</v>
      </c>
      <c r="I709" s="60">
        <v>0</v>
      </c>
      <c r="J709" s="60">
        <v>0</v>
      </c>
      <c r="K709" s="60">
        <v>1</v>
      </c>
      <c r="L709" s="60">
        <v>0</v>
      </c>
      <c r="M709" s="69">
        <v>1.0055976243E-2</v>
      </c>
      <c r="O709" t="s">
        <v>0</v>
      </c>
    </row>
    <row r="710" spans="1:15" x14ac:dyDescent="0.35">
      <c r="A710" t="s">
        <v>44</v>
      </c>
      <c r="B710" t="s">
        <v>43</v>
      </c>
      <c r="C710" t="s">
        <v>37</v>
      </c>
      <c r="D710" t="s">
        <v>27</v>
      </c>
      <c r="E710" s="5" t="s">
        <v>366</v>
      </c>
      <c r="F710" s="36">
        <v>105000</v>
      </c>
      <c r="G710" s="60">
        <v>0</v>
      </c>
      <c r="H710" s="60">
        <v>0</v>
      </c>
      <c r="I710" s="60">
        <v>0</v>
      </c>
      <c r="J710" s="60">
        <v>0</v>
      </c>
      <c r="K710" s="60">
        <v>1</v>
      </c>
      <c r="L710" s="60">
        <v>0</v>
      </c>
      <c r="M710" s="69">
        <v>1.0055976243E-2</v>
      </c>
      <c r="O710" t="s">
        <v>0</v>
      </c>
    </row>
    <row r="711" spans="1:15" x14ac:dyDescent="0.35">
      <c r="A711" t="s">
        <v>44</v>
      </c>
      <c r="B711" t="s">
        <v>43</v>
      </c>
      <c r="C711" t="s">
        <v>37</v>
      </c>
      <c r="D711" t="s">
        <v>27</v>
      </c>
      <c r="E711" s="5" t="s">
        <v>366</v>
      </c>
      <c r="F711" s="36">
        <v>105000</v>
      </c>
      <c r="G711" s="60">
        <v>0</v>
      </c>
      <c r="H711" s="60">
        <v>0</v>
      </c>
      <c r="I711" s="60">
        <v>0</v>
      </c>
      <c r="J711" s="60">
        <v>0</v>
      </c>
      <c r="K711" s="60">
        <v>1</v>
      </c>
      <c r="L711" s="60">
        <v>0</v>
      </c>
      <c r="M711" s="69">
        <v>1.0055976243E-2</v>
      </c>
      <c r="O711" t="s">
        <v>0</v>
      </c>
    </row>
    <row r="712" spans="1:15" x14ac:dyDescent="0.35">
      <c r="A712" t="s">
        <v>44</v>
      </c>
      <c r="B712" t="s">
        <v>43</v>
      </c>
      <c r="C712" t="s">
        <v>37</v>
      </c>
      <c r="D712" t="s">
        <v>27</v>
      </c>
      <c r="E712" s="5" t="s">
        <v>366</v>
      </c>
      <c r="F712" s="36">
        <v>105000</v>
      </c>
      <c r="G712" s="60">
        <v>0</v>
      </c>
      <c r="H712" s="60">
        <v>0</v>
      </c>
      <c r="I712" s="60">
        <v>0</v>
      </c>
      <c r="J712" s="60">
        <v>0</v>
      </c>
      <c r="K712" s="60">
        <v>1</v>
      </c>
      <c r="L712" s="60">
        <v>0</v>
      </c>
      <c r="M712" s="69">
        <v>1.0055976243E-2</v>
      </c>
      <c r="O712" t="s">
        <v>0</v>
      </c>
    </row>
    <row r="713" spans="1:15" x14ac:dyDescent="0.35">
      <c r="A713" t="s">
        <v>44</v>
      </c>
      <c r="B713" t="s">
        <v>43</v>
      </c>
      <c r="C713" t="s">
        <v>37</v>
      </c>
      <c r="D713" t="s">
        <v>27</v>
      </c>
      <c r="E713" s="5" t="s">
        <v>366</v>
      </c>
      <c r="F713" s="36">
        <v>105000</v>
      </c>
      <c r="G713" s="60">
        <v>0</v>
      </c>
      <c r="H713" s="60">
        <v>0</v>
      </c>
      <c r="I713" s="60">
        <v>0</v>
      </c>
      <c r="J713" s="60">
        <v>0</v>
      </c>
      <c r="K713" s="60">
        <v>1</v>
      </c>
      <c r="L713" s="60">
        <v>0</v>
      </c>
      <c r="M713" s="69">
        <v>1.0055976243E-2</v>
      </c>
      <c r="O713" t="s">
        <v>0</v>
      </c>
    </row>
    <row r="714" spans="1:15" x14ac:dyDescent="0.35">
      <c r="A714" t="s">
        <v>44</v>
      </c>
      <c r="B714" t="s">
        <v>43</v>
      </c>
      <c r="C714" t="s">
        <v>37</v>
      </c>
      <c r="D714" t="s">
        <v>27</v>
      </c>
      <c r="E714" s="5" t="s">
        <v>366</v>
      </c>
      <c r="F714" s="36">
        <v>105000</v>
      </c>
      <c r="G714" s="60">
        <v>0</v>
      </c>
      <c r="H714" s="60">
        <v>0</v>
      </c>
      <c r="I714" s="60">
        <v>0</v>
      </c>
      <c r="J714" s="60">
        <v>0</v>
      </c>
      <c r="K714" s="60">
        <v>1</v>
      </c>
      <c r="L714" s="60">
        <v>0</v>
      </c>
      <c r="M714" s="69">
        <v>1.0055976243E-2</v>
      </c>
      <c r="O714" t="s">
        <v>0</v>
      </c>
    </row>
    <row r="715" spans="1:15" x14ac:dyDescent="0.35">
      <c r="A715" t="s">
        <v>44</v>
      </c>
      <c r="B715" t="s">
        <v>43</v>
      </c>
      <c r="C715" t="s">
        <v>37</v>
      </c>
      <c r="D715" t="s">
        <v>27</v>
      </c>
      <c r="E715" s="5" t="s">
        <v>366</v>
      </c>
      <c r="F715" s="36">
        <v>105000</v>
      </c>
      <c r="G715" s="60">
        <v>0</v>
      </c>
      <c r="H715" s="60">
        <v>0</v>
      </c>
      <c r="I715" s="60">
        <v>0</v>
      </c>
      <c r="J715" s="60">
        <v>0</v>
      </c>
      <c r="K715" s="60">
        <v>1</v>
      </c>
      <c r="L715" s="60">
        <v>0</v>
      </c>
      <c r="M715" s="69">
        <v>1.0055976243E-2</v>
      </c>
      <c r="O715" t="s">
        <v>0</v>
      </c>
    </row>
    <row r="716" spans="1:15" x14ac:dyDescent="0.35">
      <c r="A716" t="s">
        <v>24</v>
      </c>
      <c r="B716" t="s">
        <v>43</v>
      </c>
      <c r="C716" t="s">
        <v>37</v>
      </c>
      <c r="D716" t="s">
        <v>27</v>
      </c>
      <c r="E716" s="5" t="s">
        <v>366</v>
      </c>
      <c r="F716" s="36">
        <v>105000</v>
      </c>
      <c r="G716" s="60">
        <v>0</v>
      </c>
      <c r="H716" s="60">
        <v>0</v>
      </c>
      <c r="I716" s="60">
        <v>0</v>
      </c>
      <c r="J716" s="60">
        <v>0</v>
      </c>
      <c r="K716" s="60">
        <v>1</v>
      </c>
      <c r="L716" s="60">
        <v>0</v>
      </c>
      <c r="M716" s="69">
        <v>9.3451303920000003E-3</v>
      </c>
      <c r="O716" t="s">
        <v>0</v>
      </c>
    </row>
    <row r="717" spans="1:15" x14ac:dyDescent="0.35">
      <c r="A717" t="s">
        <v>44</v>
      </c>
      <c r="B717" t="s">
        <v>43</v>
      </c>
      <c r="C717" t="s">
        <v>37</v>
      </c>
      <c r="D717" t="s">
        <v>27</v>
      </c>
      <c r="E717" s="5" t="s">
        <v>366</v>
      </c>
      <c r="F717" s="36">
        <v>105000</v>
      </c>
      <c r="G717" s="60">
        <v>0</v>
      </c>
      <c r="H717" s="60">
        <v>0</v>
      </c>
      <c r="I717" s="60">
        <v>0</v>
      </c>
      <c r="J717" s="60">
        <v>0</v>
      </c>
      <c r="K717" s="60">
        <v>1</v>
      </c>
      <c r="L717" s="60">
        <v>0</v>
      </c>
      <c r="M717" s="69">
        <v>1.0055976243E-2</v>
      </c>
      <c r="O717" t="s">
        <v>0</v>
      </c>
    </row>
    <row r="718" spans="1:15" x14ac:dyDescent="0.35">
      <c r="A718" t="s">
        <v>44</v>
      </c>
      <c r="B718" t="s">
        <v>43</v>
      </c>
      <c r="C718" t="s">
        <v>37</v>
      </c>
      <c r="D718" t="s">
        <v>27</v>
      </c>
      <c r="E718" s="5" t="s">
        <v>366</v>
      </c>
      <c r="F718" s="36">
        <v>105000</v>
      </c>
      <c r="G718" s="60">
        <v>0</v>
      </c>
      <c r="H718" s="60">
        <v>0</v>
      </c>
      <c r="I718" s="60">
        <v>0</v>
      </c>
      <c r="J718" s="60">
        <v>0</v>
      </c>
      <c r="K718" s="60">
        <v>1</v>
      </c>
      <c r="L718" s="60">
        <v>0</v>
      </c>
      <c r="M718" s="69">
        <v>1.0055976243E-2</v>
      </c>
      <c r="O718" t="s">
        <v>31</v>
      </c>
    </row>
    <row r="719" spans="1:15" x14ac:dyDescent="0.35">
      <c r="A719" t="s">
        <v>44</v>
      </c>
      <c r="B719" t="s">
        <v>43</v>
      </c>
      <c r="C719" t="s">
        <v>37</v>
      </c>
      <c r="D719" t="s">
        <v>27</v>
      </c>
      <c r="E719" s="5" t="s">
        <v>366</v>
      </c>
      <c r="F719" s="36">
        <v>105000</v>
      </c>
      <c r="G719" s="60">
        <v>0</v>
      </c>
      <c r="H719" s="60">
        <v>0</v>
      </c>
      <c r="I719" s="60">
        <v>0</v>
      </c>
      <c r="J719" s="60">
        <v>0</v>
      </c>
      <c r="K719" s="60">
        <v>1</v>
      </c>
      <c r="L719" s="60">
        <v>0</v>
      </c>
      <c r="M719" s="69">
        <v>1.0055976243E-2</v>
      </c>
      <c r="O719" t="s">
        <v>31</v>
      </c>
    </row>
    <row r="720" spans="1:15" x14ac:dyDescent="0.35">
      <c r="A720" t="s">
        <v>44</v>
      </c>
      <c r="B720" t="s">
        <v>43</v>
      </c>
      <c r="C720" t="s">
        <v>37</v>
      </c>
      <c r="D720" t="s">
        <v>27</v>
      </c>
      <c r="E720" s="5" t="s">
        <v>366</v>
      </c>
      <c r="F720" s="36">
        <v>105000</v>
      </c>
      <c r="G720" s="60">
        <v>0</v>
      </c>
      <c r="H720" s="60">
        <v>0</v>
      </c>
      <c r="I720" s="60">
        <v>0</v>
      </c>
      <c r="J720" s="60">
        <v>0</v>
      </c>
      <c r="K720" s="60">
        <v>1</v>
      </c>
      <c r="L720" s="60">
        <v>0</v>
      </c>
      <c r="M720" s="69">
        <v>1.0055976243E-2</v>
      </c>
      <c r="O720" t="s">
        <v>31</v>
      </c>
    </row>
    <row r="721" spans="1:15" x14ac:dyDescent="0.35">
      <c r="A721" t="s">
        <v>44</v>
      </c>
      <c r="B721" t="s">
        <v>43</v>
      </c>
      <c r="C721" t="s">
        <v>37</v>
      </c>
      <c r="D721" t="s">
        <v>27</v>
      </c>
      <c r="E721" s="5" t="s">
        <v>366</v>
      </c>
      <c r="F721" s="36">
        <v>105000</v>
      </c>
      <c r="G721" s="60">
        <v>0</v>
      </c>
      <c r="H721" s="60">
        <v>0</v>
      </c>
      <c r="I721" s="60">
        <v>0</v>
      </c>
      <c r="J721" s="60">
        <v>0</v>
      </c>
      <c r="K721" s="60">
        <v>1</v>
      </c>
      <c r="L721" s="60">
        <v>0</v>
      </c>
      <c r="M721" s="69">
        <v>1.0055976243E-2</v>
      </c>
      <c r="O721" t="s">
        <v>31</v>
      </c>
    </row>
    <row r="722" spans="1:15" x14ac:dyDescent="0.35">
      <c r="A722" t="s">
        <v>44</v>
      </c>
      <c r="B722" t="s">
        <v>43</v>
      </c>
      <c r="C722" t="s">
        <v>37</v>
      </c>
      <c r="D722" t="s">
        <v>27</v>
      </c>
      <c r="E722" s="5" t="s">
        <v>366</v>
      </c>
      <c r="F722" s="36">
        <v>105000</v>
      </c>
      <c r="G722" s="60">
        <v>0</v>
      </c>
      <c r="H722" s="60">
        <v>0</v>
      </c>
      <c r="I722" s="60">
        <v>0</v>
      </c>
      <c r="J722" s="60">
        <v>0</v>
      </c>
      <c r="K722" s="60">
        <v>1</v>
      </c>
      <c r="L722" s="60">
        <v>0</v>
      </c>
      <c r="M722" s="69">
        <v>1.0055976243E-2</v>
      </c>
      <c r="O722" t="s">
        <v>31</v>
      </c>
    </row>
    <row r="723" spans="1:15" x14ac:dyDescent="0.35">
      <c r="A723" t="s">
        <v>24</v>
      </c>
      <c r="B723" t="s">
        <v>43</v>
      </c>
      <c r="C723" t="s">
        <v>37</v>
      </c>
      <c r="D723" t="s">
        <v>27</v>
      </c>
      <c r="E723" s="5" t="s">
        <v>366</v>
      </c>
      <c r="F723" s="36">
        <v>105000</v>
      </c>
      <c r="G723" s="60">
        <v>0</v>
      </c>
      <c r="H723" s="60">
        <v>0</v>
      </c>
      <c r="I723" s="60">
        <v>0</v>
      </c>
      <c r="J723" s="60">
        <v>0</v>
      </c>
      <c r="K723" s="60">
        <v>1</v>
      </c>
      <c r="L723" s="60">
        <v>0</v>
      </c>
      <c r="M723" s="69">
        <v>4.8310427178E-2</v>
      </c>
      <c r="O723" t="s">
        <v>31</v>
      </c>
    </row>
    <row r="724" spans="1:15" x14ac:dyDescent="0.35">
      <c r="A724" t="s">
        <v>24</v>
      </c>
      <c r="B724" t="s">
        <v>43</v>
      </c>
      <c r="C724" t="s">
        <v>37</v>
      </c>
      <c r="D724" t="s">
        <v>27</v>
      </c>
      <c r="E724" s="5" t="s">
        <v>366</v>
      </c>
      <c r="F724" s="36">
        <v>105000</v>
      </c>
      <c r="G724" s="60">
        <v>0</v>
      </c>
      <c r="H724" s="60">
        <v>0</v>
      </c>
      <c r="I724" s="60">
        <v>0</v>
      </c>
      <c r="J724" s="60">
        <v>0</v>
      </c>
      <c r="K724" s="60">
        <v>1</v>
      </c>
      <c r="L724" s="60">
        <v>0</v>
      </c>
      <c r="M724" s="69">
        <v>4.8310427178E-2</v>
      </c>
      <c r="O724" t="s">
        <v>31</v>
      </c>
    </row>
    <row r="725" spans="1:15" x14ac:dyDescent="0.35">
      <c r="A725" t="s">
        <v>28</v>
      </c>
      <c r="B725" t="s">
        <v>29</v>
      </c>
      <c r="C725" t="s">
        <v>26</v>
      </c>
      <c r="D725" t="s">
        <v>27</v>
      </c>
      <c r="E725" s="5" t="s">
        <v>366</v>
      </c>
      <c r="F725" s="36">
        <v>105000</v>
      </c>
      <c r="G725" s="60">
        <v>0</v>
      </c>
      <c r="H725" s="60">
        <v>0</v>
      </c>
      <c r="I725" s="60">
        <v>0</v>
      </c>
      <c r="J725" s="60">
        <v>0</v>
      </c>
      <c r="K725" s="60">
        <v>1</v>
      </c>
      <c r="L725" s="60">
        <v>0</v>
      </c>
      <c r="M725" s="69">
        <v>5.4472873908E-2</v>
      </c>
      <c r="O725" t="s">
        <v>0</v>
      </c>
    </row>
    <row r="726" spans="1:15" x14ac:dyDescent="0.35">
      <c r="A726" t="s">
        <v>52</v>
      </c>
      <c r="B726" t="s">
        <v>39</v>
      </c>
      <c r="C726" t="s">
        <v>37</v>
      </c>
      <c r="D726" t="s">
        <v>27</v>
      </c>
      <c r="E726" s="5" t="s">
        <v>366</v>
      </c>
      <c r="F726" s="36">
        <v>105000</v>
      </c>
      <c r="G726" s="60">
        <v>0</v>
      </c>
      <c r="H726" s="60">
        <v>0</v>
      </c>
      <c r="I726" s="60">
        <v>0</v>
      </c>
      <c r="J726" s="60">
        <v>0</v>
      </c>
      <c r="K726" s="60">
        <v>1</v>
      </c>
      <c r="L726" s="60">
        <v>0</v>
      </c>
      <c r="M726" s="69">
        <v>0.104917465879</v>
      </c>
      <c r="O726" t="s">
        <v>0</v>
      </c>
    </row>
    <row r="727" spans="1:15" x14ac:dyDescent="0.35">
      <c r="A727" t="s">
        <v>46</v>
      </c>
      <c r="B727" t="s">
        <v>43</v>
      </c>
      <c r="C727" t="s">
        <v>37</v>
      </c>
      <c r="D727" t="s">
        <v>27</v>
      </c>
      <c r="E727" s="5" t="s">
        <v>366</v>
      </c>
      <c r="F727" s="36">
        <v>105000</v>
      </c>
      <c r="G727" s="60">
        <v>0</v>
      </c>
      <c r="H727" s="60">
        <v>0</v>
      </c>
      <c r="I727" s="60">
        <v>0</v>
      </c>
      <c r="J727" s="60">
        <v>0</v>
      </c>
      <c r="K727" s="60">
        <v>1</v>
      </c>
      <c r="L727" s="60">
        <v>0</v>
      </c>
      <c r="M727" s="69">
        <v>4.8310427178E-2</v>
      </c>
      <c r="O727" t="s">
        <v>0</v>
      </c>
    </row>
    <row r="728" spans="1:15" x14ac:dyDescent="0.35">
      <c r="A728" t="s">
        <v>44</v>
      </c>
      <c r="B728" t="s">
        <v>43</v>
      </c>
      <c r="C728" t="s">
        <v>37</v>
      </c>
      <c r="D728" t="s">
        <v>27</v>
      </c>
      <c r="E728" s="5" t="s">
        <v>366</v>
      </c>
      <c r="F728" s="36">
        <v>105000</v>
      </c>
      <c r="G728" s="60">
        <v>0</v>
      </c>
      <c r="H728" s="60">
        <v>0</v>
      </c>
      <c r="I728" s="60">
        <v>0</v>
      </c>
      <c r="J728" s="60">
        <v>0</v>
      </c>
      <c r="K728" s="60">
        <v>1</v>
      </c>
      <c r="L728" s="60">
        <v>0</v>
      </c>
      <c r="M728" s="69">
        <v>8.4463778599999997E-2</v>
      </c>
      <c r="O728" t="s">
        <v>31</v>
      </c>
    </row>
    <row r="729" spans="1:15" x14ac:dyDescent="0.35">
      <c r="A729" t="s">
        <v>52</v>
      </c>
      <c r="B729" t="s">
        <v>39</v>
      </c>
      <c r="C729" t="s">
        <v>37</v>
      </c>
      <c r="D729" t="s">
        <v>27</v>
      </c>
      <c r="E729" s="5" t="s">
        <v>366</v>
      </c>
      <c r="F729" s="36">
        <v>105000</v>
      </c>
      <c r="G729" s="60">
        <v>0</v>
      </c>
      <c r="H729" s="60">
        <v>0</v>
      </c>
      <c r="I729" s="60">
        <v>0</v>
      </c>
      <c r="J729" s="60">
        <v>0</v>
      </c>
      <c r="K729" s="60">
        <v>1</v>
      </c>
      <c r="L729" s="60">
        <v>0</v>
      </c>
      <c r="M729" s="69">
        <v>8.4463778599999997E-2</v>
      </c>
      <c r="O729" t="s">
        <v>31</v>
      </c>
    </row>
    <row r="730" spans="1:15" x14ac:dyDescent="0.35">
      <c r="A730" t="s">
        <v>52</v>
      </c>
      <c r="B730" t="s">
        <v>39</v>
      </c>
      <c r="C730" t="s">
        <v>37</v>
      </c>
      <c r="D730" t="s">
        <v>27</v>
      </c>
      <c r="E730" s="5" t="s">
        <v>364</v>
      </c>
      <c r="F730" s="36">
        <v>110000</v>
      </c>
      <c r="G730" s="60">
        <v>0</v>
      </c>
      <c r="H730" s="60">
        <v>0</v>
      </c>
      <c r="I730" s="60">
        <v>1</v>
      </c>
      <c r="J730" s="60">
        <v>0</v>
      </c>
      <c r="K730" s="60">
        <v>0</v>
      </c>
      <c r="L730" s="60">
        <v>0</v>
      </c>
      <c r="M730" s="69">
        <v>0.30656851555499998</v>
      </c>
      <c r="O730" t="s">
        <v>0</v>
      </c>
    </row>
    <row r="731" spans="1:15" x14ac:dyDescent="0.35">
      <c r="A731" t="s">
        <v>56</v>
      </c>
      <c r="B731" t="s">
        <v>29</v>
      </c>
      <c r="C731" t="s">
        <v>26</v>
      </c>
      <c r="D731" t="s">
        <v>30</v>
      </c>
      <c r="E731" s="5" t="s">
        <v>365</v>
      </c>
      <c r="F731" s="36">
        <v>118470</v>
      </c>
      <c r="G731" s="60">
        <v>0</v>
      </c>
      <c r="H731" s="60">
        <v>0</v>
      </c>
      <c r="I731" s="60">
        <v>0</v>
      </c>
      <c r="J731" s="60">
        <v>1</v>
      </c>
      <c r="K731" s="60">
        <v>0</v>
      </c>
      <c r="L731" s="60">
        <v>0</v>
      </c>
      <c r="M731" s="69">
        <v>0.117676247247</v>
      </c>
      <c r="N731" s="69">
        <v>0.117676247247</v>
      </c>
      <c r="O731" t="s">
        <v>0</v>
      </c>
    </row>
    <row r="732" spans="1:15" x14ac:dyDescent="0.35">
      <c r="A732" t="s">
        <v>57</v>
      </c>
      <c r="B732" t="s">
        <v>43</v>
      </c>
      <c r="C732" t="s">
        <v>37</v>
      </c>
      <c r="D732" t="s">
        <v>27</v>
      </c>
      <c r="E732" s="5" t="s">
        <v>362</v>
      </c>
      <c r="F732" s="36">
        <v>123855</v>
      </c>
      <c r="G732" s="60">
        <v>1</v>
      </c>
      <c r="H732" s="60">
        <v>0</v>
      </c>
      <c r="I732" s="60">
        <v>0</v>
      </c>
      <c r="J732" s="60">
        <v>0</v>
      </c>
      <c r="K732" s="60">
        <v>0</v>
      </c>
      <c r="L732" s="60">
        <v>0</v>
      </c>
      <c r="M732" s="69">
        <v>0.170600065424</v>
      </c>
      <c r="O732" t="s">
        <v>0</v>
      </c>
    </row>
    <row r="733" spans="1:15" x14ac:dyDescent="0.35">
      <c r="A733" t="s">
        <v>28</v>
      </c>
      <c r="B733" t="s">
        <v>43</v>
      </c>
      <c r="C733" t="s">
        <v>37</v>
      </c>
      <c r="D733" t="s">
        <v>27</v>
      </c>
      <c r="E733" s="5" t="s">
        <v>364</v>
      </c>
      <c r="F733" s="36">
        <v>123855</v>
      </c>
      <c r="G733" s="60">
        <v>0</v>
      </c>
      <c r="H733" s="60">
        <v>0</v>
      </c>
      <c r="I733" s="60">
        <v>1</v>
      </c>
      <c r="J733" s="60">
        <v>0</v>
      </c>
      <c r="K733" s="60">
        <v>0</v>
      </c>
      <c r="L733" s="60">
        <v>0</v>
      </c>
      <c r="M733" s="69">
        <v>0.278804927014</v>
      </c>
      <c r="O733" t="s">
        <v>0</v>
      </c>
    </row>
    <row r="734" spans="1:15" x14ac:dyDescent="0.35">
      <c r="A734" t="s">
        <v>28</v>
      </c>
      <c r="B734" t="s">
        <v>58</v>
      </c>
      <c r="C734" t="s">
        <v>59</v>
      </c>
      <c r="D734" t="s">
        <v>27</v>
      </c>
      <c r="E734" s="5" t="s">
        <v>60</v>
      </c>
      <c r="F734" s="36"/>
      <c r="G734" s="60">
        <v>0</v>
      </c>
      <c r="H734" s="60">
        <v>0</v>
      </c>
      <c r="I734" s="60">
        <v>0</v>
      </c>
      <c r="J734" s="60">
        <v>0</v>
      </c>
      <c r="K734" s="60">
        <v>0</v>
      </c>
      <c r="L734" s="60">
        <v>0</v>
      </c>
      <c r="M734" s="69">
        <v>0.246</v>
      </c>
      <c r="O734" t="s">
        <v>0</v>
      </c>
    </row>
    <row r="735" spans="1:15" x14ac:dyDescent="0.35">
      <c r="A735" t="s">
        <v>61</v>
      </c>
      <c r="B735" t="s">
        <v>62</v>
      </c>
      <c r="C735" t="s">
        <v>63</v>
      </c>
      <c r="D735" t="s">
        <v>27</v>
      </c>
      <c r="E735" s="5" t="s">
        <v>362</v>
      </c>
      <c r="F735" s="36">
        <v>525000</v>
      </c>
      <c r="G735" s="60">
        <v>1</v>
      </c>
      <c r="H735" s="60">
        <v>0</v>
      </c>
      <c r="I735" s="60">
        <v>0</v>
      </c>
      <c r="J735" s="60">
        <v>0</v>
      </c>
      <c r="K735" s="60">
        <v>0</v>
      </c>
      <c r="L735" s="60">
        <v>0</v>
      </c>
      <c r="M735" s="69">
        <v>0.70792282522899996</v>
      </c>
      <c r="O735" t="s">
        <v>0</v>
      </c>
    </row>
    <row r="736" spans="1:15" x14ac:dyDescent="0.35">
      <c r="A736" t="s">
        <v>61</v>
      </c>
      <c r="B736" t="s">
        <v>62</v>
      </c>
      <c r="C736" t="s">
        <v>63</v>
      </c>
      <c r="D736" t="s">
        <v>27</v>
      </c>
      <c r="E736" s="5" t="s">
        <v>362</v>
      </c>
      <c r="F736" s="36">
        <v>525000</v>
      </c>
      <c r="G736" s="60">
        <v>1</v>
      </c>
      <c r="H736" s="60">
        <v>0</v>
      </c>
      <c r="I736" s="60">
        <v>0</v>
      </c>
      <c r="J736" s="60">
        <v>0</v>
      </c>
      <c r="K736" s="60">
        <v>0</v>
      </c>
      <c r="L736" s="60">
        <v>0</v>
      </c>
      <c r="M736" s="69">
        <v>0.85303191723799998</v>
      </c>
      <c r="O736" t="s">
        <v>0</v>
      </c>
    </row>
    <row r="737" spans="1:15" x14ac:dyDescent="0.35">
      <c r="A737" t="s">
        <v>64</v>
      </c>
      <c r="B737" t="s">
        <v>66</v>
      </c>
      <c r="C737" t="s">
        <v>59</v>
      </c>
      <c r="D737" t="s">
        <v>67</v>
      </c>
      <c r="E737" t="s">
        <v>60</v>
      </c>
      <c r="F737" s="36"/>
      <c r="G737" s="60">
        <v>0</v>
      </c>
      <c r="H737" s="60">
        <v>0</v>
      </c>
      <c r="I737" s="60">
        <v>0</v>
      </c>
      <c r="J737" s="60">
        <v>0</v>
      </c>
      <c r="K737" s="60">
        <v>0</v>
      </c>
      <c r="L737" s="60">
        <v>0</v>
      </c>
      <c r="M737" s="69">
        <v>0</v>
      </c>
      <c r="O737" t="s">
        <v>0</v>
      </c>
    </row>
    <row r="738" spans="1:15" x14ac:dyDescent="0.35">
      <c r="A738" t="s">
        <v>64</v>
      </c>
      <c r="B738" t="s">
        <v>66</v>
      </c>
      <c r="C738" t="s">
        <v>59</v>
      </c>
      <c r="D738" t="s">
        <v>67</v>
      </c>
      <c r="E738" t="s">
        <v>60</v>
      </c>
      <c r="F738" s="36"/>
      <c r="G738" s="60">
        <v>0</v>
      </c>
      <c r="H738" s="60">
        <v>0</v>
      </c>
      <c r="I738" s="60">
        <v>0</v>
      </c>
      <c r="J738" s="60">
        <v>0</v>
      </c>
      <c r="K738" s="60">
        <v>0</v>
      </c>
      <c r="L738" s="60">
        <v>0</v>
      </c>
      <c r="M738" s="69">
        <v>0</v>
      </c>
      <c r="O738" t="s">
        <v>0</v>
      </c>
    </row>
    <row r="739" spans="1:15" x14ac:dyDescent="0.35">
      <c r="A739" t="s">
        <v>28</v>
      </c>
      <c r="B739" t="s">
        <v>68</v>
      </c>
      <c r="C739" t="s">
        <v>59</v>
      </c>
      <c r="D739" t="s">
        <v>27</v>
      </c>
      <c r="E739" s="5" t="s">
        <v>364</v>
      </c>
      <c r="F739" s="36">
        <v>86000</v>
      </c>
      <c r="G739" s="60">
        <v>0</v>
      </c>
      <c r="H739" s="60">
        <v>0</v>
      </c>
      <c r="I739" s="60">
        <v>1</v>
      </c>
      <c r="J739" s="60">
        <v>0</v>
      </c>
      <c r="K739" s="60">
        <v>0</v>
      </c>
      <c r="L739" s="60">
        <v>0</v>
      </c>
      <c r="M739" s="69">
        <v>0.246</v>
      </c>
      <c r="O739" t="s">
        <v>0</v>
      </c>
    </row>
    <row r="740" spans="1:15" x14ac:dyDescent="0.35">
      <c r="A740" t="s">
        <v>28</v>
      </c>
      <c r="B740" t="s">
        <v>68</v>
      </c>
      <c r="C740" t="s">
        <v>59</v>
      </c>
      <c r="D740" t="s">
        <v>27</v>
      </c>
      <c r="E740" s="5" t="s">
        <v>365</v>
      </c>
      <c r="F740" s="36">
        <v>86000</v>
      </c>
      <c r="G740" s="60">
        <v>0</v>
      </c>
      <c r="H740" s="60">
        <v>0</v>
      </c>
      <c r="I740" s="60">
        <v>0</v>
      </c>
      <c r="J740" s="60">
        <v>1</v>
      </c>
      <c r="K740" s="60">
        <v>0</v>
      </c>
      <c r="L740" s="60">
        <v>0</v>
      </c>
      <c r="M740" s="69">
        <v>0.246</v>
      </c>
      <c r="O740" t="s">
        <v>0</v>
      </c>
    </row>
    <row r="741" spans="1:15" x14ac:dyDescent="0.35">
      <c r="A741" t="s">
        <v>28</v>
      </c>
      <c r="B741" t="s">
        <v>68</v>
      </c>
      <c r="C741" t="s">
        <v>59</v>
      </c>
      <c r="D741" t="s">
        <v>27</v>
      </c>
      <c r="E741" s="5" t="s">
        <v>69</v>
      </c>
      <c r="F741" s="36"/>
      <c r="G741" s="60">
        <v>0</v>
      </c>
      <c r="H741" s="60">
        <v>0</v>
      </c>
      <c r="I741" s="60">
        <v>0</v>
      </c>
      <c r="J741" s="60">
        <v>0</v>
      </c>
      <c r="K741" s="60">
        <v>0</v>
      </c>
      <c r="L741" s="60">
        <v>0</v>
      </c>
      <c r="M741" s="69">
        <v>0.246</v>
      </c>
      <c r="O741" t="s">
        <v>0</v>
      </c>
    </row>
    <row r="742" spans="1:15" x14ac:dyDescent="0.35">
      <c r="A742" t="s">
        <v>70</v>
      </c>
      <c r="B742" t="s">
        <v>71</v>
      </c>
      <c r="C742" t="s">
        <v>59</v>
      </c>
      <c r="D742" t="s">
        <v>67</v>
      </c>
      <c r="E742" t="s">
        <v>60</v>
      </c>
      <c r="F742" s="36"/>
      <c r="G742" s="60">
        <v>0</v>
      </c>
      <c r="H742" s="60">
        <v>0</v>
      </c>
      <c r="I742" s="60">
        <v>0</v>
      </c>
      <c r="J742" s="60">
        <v>0</v>
      </c>
      <c r="K742" s="60">
        <v>0</v>
      </c>
      <c r="L742" s="60">
        <v>0</v>
      </c>
      <c r="M742" s="69">
        <v>0</v>
      </c>
      <c r="O742" t="s">
        <v>0</v>
      </c>
    </row>
    <row r="743" spans="1:15" x14ac:dyDescent="0.35">
      <c r="A743" t="s">
        <v>72</v>
      </c>
      <c r="B743" t="s">
        <v>71</v>
      </c>
      <c r="C743" t="s">
        <v>59</v>
      </c>
      <c r="D743" t="s">
        <v>67</v>
      </c>
      <c r="E743" s="5" t="s">
        <v>365</v>
      </c>
      <c r="F743" s="36">
        <v>53500</v>
      </c>
      <c r="G743" s="60">
        <v>0</v>
      </c>
      <c r="H743" s="60">
        <v>0</v>
      </c>
      <c r="I743" s="60">
        <v>0</v>
      </c>
      <c r="J743" s="60">
        <v>1</v>
      </c>
      <c r="K743" s="60">
        <v>0</v>
      </c>
      <c r="L743" s="60">
        <v>0</v>
      </c>
      <c r="M743" s="69">
        <v>0</v>
      </c>
      <c r="O743" t="s">
        <v>0</v>
      </c>
    </row>
    <row r="744" spans="1:15" x14ac:dyDescent="0.35">
      <c r="A744" t="s">
        <v>72</v>
      </c>
      <c r="B744" t="s">
        <v>71</v>
      </c>
      <c r="C744" t="s">
        <v>59</v>
      </c>
      <c r="D744" t="s">
        <v>67</v>
      </c>
      <c r="E744" s="5" t="s">
        <v>365</v>
      </c>
      <c r="F744" s="36">
        <v>53500</v>
      </c>
      <c r="G744" s="60">
        <v>0</v>
      </c>
      <c r="H744" s="60">
        <v>0</v>
      </c>
      <c r="I744" s="60">
        <v>0</v>
      </c>
      <c r="J744" s="60">
        <v>1</v>
      </c>
      <c r="K744" s="60">
        <v>0</v>
      </c>
      <c r="L744" s="60">
        <v>0</v>
      </c>
      <c r="M744" s="69">
        <v>0</v>
      </c>
      <c r="O744" t="s">
        <v>0</v>
      </c>
    </row>
    <row r="745" spans="1:15" x14ac:dyDescent="0.35">
      <c r="A745" t="s">
        <v>72</v>
      </c>
      <c r="B745" t="s">
        <v>71</v>
      </c>
      <c r="C745" t="s">
        <v>59</v>
      </c>
      <c r="D745" t="s">
        <v>67</v>
      </c>
      <c r="E745" s="5" t="s">
        <v>365</v>
      </c>
      <c r="F745" s="36">
        <v>53500</v>
      </c>
      <c r="G745" s="60">
        <v>0</v>
      </c>
      <c r="H745" s="60">
        <v>0</v>
      </c>
      <c r="I745" s="60">
        <v>0</v>
      </c>
      <c r="J745" s="60">
        <v>1</v>
      </c>
      <c r="K745" s="60">
        <v>0</v>
      </c>
      <c r="L745" s="60">
        <v>0</v>
      </c>
      <c r="M745" s="69">
        <v>0</v>
      </c>
      <c r="O745" t="s">
        <v>0</v>
      </c>
    </row>
    <row r="746" spans="1:15" x14ac:dyDescent="0.35">
      <c r="A746" t="s">
        <v>70</v>
      </c>
      <c r="B746" t="s">
        <v>66</v>
      </c>
      <c r="C746" t="s">
        <v>59</v>
      </c>
      <c r="D746" t="s">
        <v>67</v>
      </c>
      <c r="E746" t="s">
        <v>60</v>
      </c>
      <c r="F746" s="36"/>
      <c r="G746" s="60">
        <v>0</v>
      </c>
      <c r="H746" s="60">
        <v>0</v>
      </c>
      <c r="I746" s="60">
        <v>0</v>
      </c>
      <c r="J746" s="60">
        <v>0</v>
      </c>
      <c r="K746" s="60">
        <v>0</v>
      </c>
      <c r="L746" s="60">
        <v>0</v>
      </c>
      <c r="M746" s="69">
        <v>0</v>
      </c>
      <c r="O746" t="s">
        <v>0</v>
      </c>
    </row>
    <row r="747" spans="1:15" x14ac:dyDescent="0.35">
      <c r="A747" t="s">
        <v>70</v>
      </c>
      <c r="B747" t="s">
        <v>66</v>
      </c>
      <c r="C747" t="s">
        <v>59</v>
      </c>
      <c r="D747" t="s">
        <v>67</v>
      </c>
      <c r="E747" s="5" t="s">
        <v>367</v>
      </c>
      <c r="F747" s="36">
        <v>20500</v>
      </c>
      <c r="G747" s="60">
        <v>0</v>
      </c>
      <c r="H747" s="60">
        <v>0</v>
      </c>
      <c r="I747" s="60">
        <v>0</v>
      </c>
      <c r="J747" s="60">
        <v>0</v>
      </c>
      <c r="K747" s="60">
        <v>0</v>
      </c>
      <c r="L747" s="60">
        <v>1</v>
      </c>
      <c r="M747" s="69">
        <v>0</v>
      </c>
      <c r="O747" t="s">
        <v>0</v>
      </c>
    </row>
    <row r="748" spans="1:15" x14ac:dyDescent="0.35">
      <c r="A748" t="s">
        <v>70</v>
      </c>
      <c r="B748" t="s">
        <v>66</v>
      </c>
      <c r="C748" t="s">
        <v>59</v>
      </c>
      <c r="D748" t="s">
        <v>67</v>
      </c>
      <c r="E748" s="5" t="s">
        <v>367</v>
      </c>
      <c r="F748" s="36">
        <v>20500</v>
      </c>
      <c r="G748" s="60">
        <v>0</v>
      </c>
      <c r="H748" s="60">
        <v>0</v>
      </c>
      <c r="I748" s="60">
        <v>0</v>
      </c>
      <c r="J748" s="60">
        <v>0</v>
      </c>
      <c r="K748" s="60">
        <v>0</v>
      </c>
      <c r="L748" s="60">
        <v>1</v>
      </c>
      <c r="M748" s="69">
        <v>0</v>
      </c>
      <c r="O748" t="s">
        <v>0</v>
      </c>
    </row>
    <row r="749" spans="1:15" x14ac:dyDescent="0.35">
      <c r="A749" t="s">
        <v>70</v>
      </c>
      <c r="B749" t="s">
        <v>66</v>
      </c>
      <c r="C749" t="s">
        <v>59</v>
      </c>
      <c r="D749" t="s">
        <v>67</v>
      </c>
      <c r="E749" s="5" t="s">
        <v>367</v>
      </c>
      <c r="F749" s="36">
        <v>20500</v>
      </c>
      <c r="G749" s="60">
        <v>0</v>
      </c>
      <c r="H749" s="60">
        <v>0</v>
      </c>
      <c r="I749" s="60">
        <v>0</v>
      </c>
      <c r="J749" s="60">
        <v>0</v>
      </c>
      <c r="K749" s="60">
        <v>0</v>
      </c>
      <c r="L749" s="60">
        <v>1</v>
      </c>
      <c r="M749" s="69">
        <v>0</v>
      </c>
      <c r="O749" t="s">
        <v>0</v>
      </c>
    </row>
    <row r="750" spans="1:15" x14ac:dyDescent="0.35">
      <c r="A750" t="s">
        <v>70</v>
      </c>
      <c r="B750" t="s">
        <v>66</v>
      </c>
      <c r="C750" t="s">
        <v>59</v>
      </c>
      <c r="D750" t="s">
        <v>67</v>
      </c>
      <c r="E750" s="5" t="s">
        <v>367</v>
      </c>
      <c r="F750" s="36">
        <v>20500</v>
      </c>
      <c r="G750" s="60">
        <v>0</v>
      </c>
      <c r="H750" s="60">
        <v>0</v>
      </c>
      <c r="I750" s="60">
        <v>0</v>
      </c>
      <c r="J750" s="60">
        <v>0</v>
      </c>
      <c r="K750" s="60">
        <v>0</v>
      </c>
      <c r="L750" s="60">
        <v>1</v>
      </c>
      <c r="M750" s="69">
        <v>0</v>
      </c>
      <c r="O750" t="s">
        <v>0</v>
      </c>
    </row>
    <row r="751" spans="1:15" x14ac:dyDescent="0.35">
      <c r="A751" t="s">
        <v>70</v>
      </c>
      <c r="B751" t="s">
        <v>66</v>
      </c>
      <c r="C751" t="s">
        <v>59</v>
      </c>
      <c r="D751" t="s">
        <v>67</v>
      </c>
      <c r="E751" t="s">
        <v>60</v>
      </c>
      <c r="F751" s="36"/>
      <c r="G751" s="60">
        <v>0</v>
      </c>
      <c r="H751" s="60">
        <v>0</v>
      </c>
      <c r="I751" s="60">
        <v>0</v>
      </c>
      <c r="J751" s="60">
        <v>0</v>
      </c>
      <c r="K751" s="60">
        <v>0</v>
      </c>
      <c r="L751" s="60">
        <v>0</v>
      </c>
      <c r="M751" s="69">
        <v>0</v>
      </c>
      <c r="O751" t="s">
        <v>0</v>
      </c>
    </row>
    <row r="752" spans="1:15" x14ac:dyDescent="0.35">
      <c r="A752" t="s">
        <v>28</v>
      </c>
      <c r="B752" t="s">
        <v>39</v>
      </c>
      <c r="C752" t="s">
        <v>37</v>
      </c>
      <c r="D752" t="s">
        <v>27</v>
      </c>
      <c r="E752" s="5" t="s">
        <v>364</v>
      </c>
      <c r="F752" s="36">
        <v>123855</v>
      </c>
      <c r="G752" s="60">
        <v>0</v>
      </c>
      <c r="H752" s="60">
        <v>0</v>
      </c>
      <c r="I752" s="60">
        <v>1</v>
      </c>
      <c r="J752" s="60">
        <v>0</v>
      </c>
      <c r="K752" s="60">
        <v>0</v>
      </c>
      <c r="L752" s="60">
        <v>0</v>
      </c>
      <c r="M752" s="69">
        <v>0.32643054757899997</v>
      </c>
      <c r="O752" t="s">
        <v>31</v>
      </c>
    </row>
    <row r="753" spans="1:15" x14ac:dyDescent="0.35">
      <c r="A753" t="s">
        <v>28</v>
      </c>
      <c r="B753" t="s">
        <v>39</v>
      </c>
      <c r="C753" t="s">
        <v>37</v>
      </c>
      <c r="D753" t="s">
        <v>27</v>
      </c>
      <c r="E753" s="5" t="s">
        <v>364</v>
      </c>
      <c r="F753" s="36">
        <v>123855</v>
      </c>
      <c r="G753" s="60">
        <v>0</v>
      </c>
      <c r="H753" s="60">
        <v>0</v>
      </c>
      <c r="I753" s="60">
        <v>1</v>
      </c>
      <c r="J753" s="60">
        <v>0</v>
      </c>
      <c r="K753" s="60">
        <v>0</v>
      </c>
      <c r="L753" s="60">
        <v>0</v>
      </c>
      <c r="M753" s="69">
        <v>0.34094099554500001</v>
      </c>
      <c r="O753" t="s">
        <v>0</v>
      </c>
    </row>
    <row r="754" spans="1:15" x14ac:dyDescent="0.35">
      <c r="A754" t="s">
        <v>24</v>
      </c>
      <c r="B754" t="s">
        <v>43</v>
      </c>
      <c r="C754" t="s">
        <v>37</v>
      </c>
      <c r="D754" t="s">
        <v>27</v>
      </c>
      <c r="E754" s="5" t="s">
        <v>365</v>
      </c>
      <c r="F754" s="36">
        <v>123854.99999999999</v>
      </c>
      <c r="G754" s="60">
        <v>0</v>
      </c>
      <c r="H754" s="60">
        <v>0</v>
      </c>
      <c r="I754" s="60">
        <v>0</v>
      </c>
      <c r="J754" s="60">
        <v>1</v>
      </c>
      <c r="K754" s="60">
        <v>0</v>
      </c>
      <c r="L754" s="60">
        <v>0</v>
      </c>
      <c r="M754" s="69">
        <v>0.22101215470499999</v>
      </c>
      <c r="O754" t="s">
        <v>31</v>
      </c>
    </row>
    <row r="755" spans="1:15" x14ac:dyDescent="0.35">
      <c r="A755" t="s">
        <v>73</v>
      </c>
      <c r="B755" t="s">
        <v>74</v>
      </c>
      <c r="C755" t="s">
        <v>59</v>
      </c>
      <c r="D755" t="s">
        <v>67</v>
      </c>
      <c r="E755" t="s">
        <v>75</v>
      </c>
      <c r="F755" s="36"/>
      <c r="G755" s="60">
        <v>0</v>
      </c>
      <c r="H755" s="60">
        <v>0</v>
      </c>
      <c r="I755" s="60">
        <v>0</v>
      </c>
      <c r="J755" s="60">
        <v>0</v>
      </c>
      <c r="K755" s="60">
        <v>0</v>
      </c>
      <c r="L755" s="60">
        <v>0</v>
      </c>
      <c r="M755" s="69">
        <v>0</v>
      </c>
      <c r="O755" t="s">
        <v>0</v>
      </c>
    </row>
    <row r="756" spans="1:15" x14ac:dyDescent="0.35">
      <c r="A756" t="s">
        <v>70</v>
      </c>
      <c r="B756" t="s">
        <v>66</v>
      </c>
      <c r="C756" t="s">
        <v>59</v>
      </c>
      <c r="D756" t="s">
        <v>67</v>
      </c>
      <c r="E756" s="5" t="s">
        <v>367</v>
      </c>
      <c r="F756" s="36">
        <v>20500</v>
      </c>
      <c r="G756" s="60">
        <v>0</v>
      </c>
      <c r="H756" s="60">
        <v>0</v>
      </c>
      <c r="I756" s="60">
        <v>0</v>
      </c>
      <c r="J756" s="60">
        <v>0</v>
      </c>
      <c r="K756" s="60">
        <v>0</v>
      </c>
      <c r="L756" s="60">
        <v>1</v>
      </c>
      <c r="M756" s="69">
        <v>0</v>
      </c>
      <c r="O756" t="s">
        <v>0</v>
      </c>
    </row>
    <row r="757" spans="1:15" x14ac:dyDescent="0.35">
      <c r="A757" t="s">
        <v>70</v>
      </c>
      <c r="B757" t="s">
        <v>66</v>
      </c>
      <c r="C757" t="s">
        <v>59</v>
      </c>
      <c r="D757" t="s">
        <v>67</v>
      </c>
      <c r="E757" s="5" t="s">
        <v>367</v>
      </c>
      <c r="F757" s="36">
        <v>20500</v>
      </c>
      <c r="G757" s="60">
        <v>0</v>
      </c>
      <c r="H757" s="60">
        <v>0</v>
      </c>
      <c r="I757" s="60">
        <v>0</v>
      </c>
      <c r="J757" s="60">
        <v>0</v>
      </c>
      <c r="K757" s="60">
        <v>0</v>
      </c>
      <c r="L757" s="60">
        <v>1</v>
      </c>
      <c r="M757" s="69">
        <v>0</v>
      </c>
      <c r="O757" t="s">
        <v>0</v>
      </c>
    </row>
    <row r="758" spans="1:15" x14ac:dyDescent="0.35">
      <c r="A758" t="s">
        <v>70</v>
      </c>
      <c r="B758" t="s">
        <v>66</v>
      </c>
      <c r="C758" t="s">
        <v>59</v>
      </c>
      <c r="D758" t="s">
        <v>67</v>
      </c>
      <c r="E758" s="5" t="s">
        <v>367</v>
      </c>
      <c r="F758" s="36">
        <v>20500</v>
      </c>
      <c r="G758" s="60">
        <v>0</v>
      </c>
      <c r="H758" s="60">
        <v>0</v>
      </c>
      <c r="I758" s="60">
        <v>0</v>
      </c>
      <c r="J758" s="60">
        <v>0</v>
      </c>
      <c r="K758" s="60">
        <v>0</v>
      </c>
      <c r="L758" s="60">
        <v>1</v>
      </c>
      <c r="M758" s="69">
        <v>0</v>
      </c>
      <c r="O758" t="s">
        <v>0</v>
      </c>
    </row>
    <row r="759" spans="1:15" x14ac:dyDescent="0.35">
      <c r="A759" t="s">
        <v>70</v>
      </c>
      <c r="B759" t="s">
        <v>66</v>
      </c>
      <c r="C759" t="s">
        <v>59</v>
      </c>
      <c r="D759" t="s">
        <v>67</v>
      </c>
      <c r="E759" s="5" t="s">
        <v>367</v>
      </c>
      <c r="F759" s="36">
        <v>20500</v>
      </c>
      <c r="G759" s="60">
        <v>0</v>
      </c>
      <c r="H759" s="60">
        <v>0</v>
      </c>
      <c r="I759" s="60">
        <v>0</v>
      </c>
      <c r="J759" s="60">
        <v>0</v>
      </c>
      <c r="K759" s="60">
        <v>0</v>
      </c>
      <c r="L759" s="60">
        <v>1</v>
      </c>
      <c r="M759" s="69">
        <v>0</v>
      </c>
      <c r="O759" t="s">
        <v>0</v>
      </c>
    </row>
    <row r="760" spans="1:15" x14ac:dyDescent="0.35">
      <c r="A760" t="s">
        <v>70</v>
      </c>
      <c r="B760" t="s">
        <v>66</v>
      </c>
      <c r="C760" t="s">
        <v>59</v>
      </c>
      <c r="D760" t="s">
        <v>67</v>
      </c>
      <c r="E760" s="5" t="s">
        <v>367</v>
      </c>
      <c r="F760" s="36">
        <v>20500</v>
      </c>
      <c r="G760" s="60">
        <v>0</v>
      </c>
      <c r="H760" s="60">
        <v>0</v>
      </c>
      <c r="I760" s="60">
        <v>0</v>
      </c>
      <c r="J760" s="60">
        <v>0</v>
      </c>
      <c r="K760" s="60">
        <v>0</v>
      </c>
      <c r="L760" s="60">
        <v>1</v>
      </c>
      <c r="M760" s="69">
        <v>0</v>
      </c>
      <c r="O760" t="s">
        <v>0</v>
      </c>
    </row>
    <row r="761" spans="1:15" x14ac:dyDescent="0.35">
      <c r="A761" t="s">
        <v>76</v>
      </c>
      <c r="B761" t="s">
        <v>66</v>
      </c>
      <c r="C761" t="s">
        <v>59</v>
      </c>
      <c r="D761" t="s">
        <v>67</v>
      </c>
      <c r="E761" t="s">
        <v>77</v>
      </c>
      <c r="F761" s="36"/>
      <c r="G761" s="60">
        <v>0</v>
      </c>
      <c r="H761" s="60">
        <v>0</v>
      </c>
      <c r="I761" s="60">
        <v>0</v>
      </c>
      <c r="J761" s="60">
        <v>0</v>
      </c>
      <c r="K761" s="60">
        <v>0</v>
      </c>
      <c r="L761" s="60">
        <v>0</v>
      </c>
      <c r="M761" s="69">
        <v>0</v>
      </c>
      <c r="O761" t="s">
        <v>0</v>
      </c>
    </row>
    <row r="762" spans="1:15" x14ac:dyDescent="0.35">
      <c r="A762" t="s">
        <v>76</v>
      </c>
      <c r="B762" t="s">
        <v>66</v>
      </c>
      <c r="C762" t="s">
        <v>59</v>
      </c>
      <c r="D762" t="s">
        <v>67</v>
      </c>
      <c r="E762" t="s">
        <v>77</v>
      </c>
      <c r="F762" s="36"/>
      <c r="G762" s="60">
        <v>0</v>
      </c>
      <c r="H762" s="60">
        <v>0</v>
      </c>
      <c r="I762" s="60">
        <v>0</v>
      </c>
      <c r="J762" s="60">
        <v>0</v>
      </c>
      <c r="K762" s="60">
        <v>0</v>
      </c>
      <c r="L762" s="60">
        <v>0</v>
      </c>
      <c r="M762" s="69">
        <v>0</v>
      </c>
      <c r="O762" t="s">
        <v>0</v>
      </c>
    </row>
    <row r="763" spans="1:15" x14ac:dyDescent="0.35">
      <c r="A763" t="s">
        <v>76</v>
      </c>
      <c r="B763" t="s">
        <v>66</v>
      </c>
      <c r="C763" t="s">
        <v>59</v>
      </c>
      <c r="D763" t="s">
        <v>67</v>
      </c>
      <c r="E763" t="s">
        <v>77</v>
      </c>
      <c r="F763" s="36"/>
      <c r="G763" s="60">
        <v>0</v>
      </c>
      <c r="H763" s="60">
        <v>0</v>
      </c>
      <c r="I763" s="60">
        <v>0</v>
      </c>
      <c r="J763" s="60">
        <v>0</v>
      </c>
      <c r="K763" s="60">
        <v>0</v>
      </c>
      <c r="L763" s="60">
        <v>0</v>
      </c>
      <c r="M763" s="69">
        <v>0</v>
      </c>
      <c r="O763" t="s">
        <v>0</v>
      </c>
    </row>
    <row r="764" spans="1:15" x14ac:dyDescent="0.35">
      <c r="A764" t="s">
        <v>70</v>
      </c>
      <c r="B764" t="s">
        <v>66</v>
      </c>
      <c r="C764" t="s">
        <v>59</v>
      </c>
      <c r="D764" t="s">
        <v>67</v>
      </c>
      <c r="E764" t="s">
        <v>78</v>
      </c>
      <c r="F764" s="36"/>
      <c r="G764" s="60">
        <v>0</v>
      </c>
      <c r="H764" s="60">
        <v>0</v>
      </c>
      <c r="I764" s="60">
        <v>0</v>
      </c>
      <c r="J764" s="60">
        <v>0</v>
      </c>
      <c r="K764" s="60">
        <v>0</v>
      </c>
      <c r="L764" s="60">
        <v>0</v>
      </c>
      <c r="M764" s="69">
        <v>0</v>
      </c>
      <c r="O764" t="s">
        <v>0</v>
      </c>
    </row>
    <row r="765" spans="1:15" x14ac:dyDescent="0.35">
      <c r="A765" t="s">
        <v>70</v>
      </c>
      <c r="B765" t="s">
        <v>66</v>
      </c>
      <c r="C765" t="s">
        <v>59</v>
      </c>
      <c r="D765" t="s">
        <v>67</v>
      </c>
      <c r="E765" t="s">
        <v>78</v>
      </c>
      <c r="F765" s="36"/>
      <c r="G765" s="60">
        <v>0</v>
      </c>
      <c r="H765" s="60">
        <v>0</v>
      </c>
      <c r="I765" s="60">
        <v>0</v>
      </c>
      <c r="J765" s="60">
        <v>0</v>
      </c>
      <c r="K765" s="60">
        <v>0</v>
      </c>
      <c r="L765" s="60">
        <v>0</v>
      </c>
      <c r="M765" s="69">
        <v>0</v>
      </c>
      <c r="O765" t="s">
        <v>0</v>
      </c>
    </row>
    <row r="766" spans="1:15" x14ac:dyDescent="0.35">
      <c r="A766" t="s">
        <v>70</v>
      </c>
      <c r="B766" t="s">
        <v>66</v>
      </c>
      <c r="C766" t="s">
        <v>59</v>
      </c>
      <c r="D766" t="s">
        <v>67</v>
      </c>
      <c r="E766" s="5" t="s">
        <v>367</v>
      </c>
      <c r="F766" s="36">
        <v>20500</v>
      </c>
      <c r="G766" s="60">
        <v>0</v>
      </c>
      <c r="H766" s="60">
        <v>0</v>
      </c>
      <c r="I766" s="60">
        <v>0</v>
      </c>
      <c r="J766" s="60">
        <v>0</v>
      </c>
      <c r="K766" s="60">
        <v>0</v>
      </c>
      <c r="L766" s="60">
        <v>1</v>
      </c>
      <c r="M766" s="69">
        <v>0</v>
      </c>
      <c r="O766" t="s">
        <v>0</v>
      </c>
    </row>
    <row r="767" spans="1:15" x14ac:dyDescent="0.35">
      <c r="A767" t="s">
        <v>70</v>
      </c>
      <c r="B767" t="s">
        <v>79</v>
      </c>
      <c r="C767" t="s">
        <v>59</v>
      </c>
      <c r="D767" t="s">
        <v>67</v>
      </c>
      <c r="E767" t="s">
        <v>60</v>
      </c>
      <c r="F767" s="36"/>
      <c r="G767" s="60">
        <v>0</v>
      </c>
      <c r="H767" s="60">
        <v>0</v>
      </c>
      <c r="I767" s="60">
        <v>0</v>
      </c>
      <c r="J767" s="60">
        <v>0</v>
      </c>
      <c r="K767" s="60">
        <v>0</v>
      </c>
      <c r="L767" s="60">
        <v>0</v>
      </c>
      <c r="M767" s="69">
        <v>0</v>
      </c>
      <c r="O767" t="s">
        <v>0</v>
      </c>
    </row>
    <row r="768" spans="1:15" x14ac:dyDescent="0.35">
      <c r="A768" t="s">
        <v>70</v>
      </c>
      <c r="B768" t="s">
        <v>66</v>
      </c>
      <c r="C768" t="s">
        <v>59</v>
      </c>
      <c r="D768" t="s">
        <v>67</v>
      </c>
      <c r="E768" t="s">
        <v>80</v>
      </c>
      <c r="F768" s="36"/>
      <c r="G768" s="60">
        <v>0</v>
      </c>
      <c r="H768" s="60">
        <v>0</v>
      </c>
      <c r="I768" s="60">
        <v>0</v>
      </c>
      <c r="J768" s="60">
        <v>0</v>
      </c>
      <c r="K768" s="60">
        <v>0</v>
      </c>
      <c r="L768" s="60">
        <v>0</v>
      </c>
      <c r="M768" s="69">
        <v>0</v>
      </c>
      <c r="O768" t="s">
        <v>0</v>
      </c>
    </row>
    <row r="769" spans="1:15" x14ac:dyDescent="0.35">
      <c r="A769" t="s">
        <v>64</v>
      </c>
      <c r="B769" t="s">
        <v>82</v>
      </c>
      <c r="C769" t="s">
        <v>59</v>
      </c>
      <c r="D769" t="s">
        <v>67</v>
      </c>
      <c r="E769" t="s">
        <v>60</v>
      </c>
      <c r="F769" s="36"/>
      <c r="G769" s="60">
        <v>0</v>
      </c>
      <c r="H769" s="60">
        <v>0</v>
      </c>
      <c r="I769" s="60">
        <v>0</v>
      </c>
      <c r="J769" s="60">
        <v>0</v>
      </c>
      <c r="K769" s="60">
        <v>0</v>
      </c>
      <c r="L769" s="60">
        <v>0</v>
      </c>
      <c r="M769" s="69">
        <v>0</v>
      </c>
      <c r="O769" t="s">
        <v>0</v>
      </c>
    </row>
    <row r="770" spans="1:15" x14ac:dyDescent="0.35">
      <c r="A770" t="s">
        <v>64</v>
      </c>
      <c r="B770" t="s">
        <v>66</v>
      </c>
      <c r="C770" t="s">
        <v>59</v>
      </c>
      <c r="D770" t="s">
        <v>67</v>
      </c>
      <c r="E770" t="s">
        <v>60</v>
      </c>
      <c r="F770" s="36"/>
      <c r="G770" s="60">
        <v>0</v>
      </c>
      <c r="H770" s="60">
        <v>0</v>
      </c>
      <c r="I770" s="60">
        <v>0</v>
      </c>
      <c r="J770" s="60">
        <v>0</v>
      </c>
      <c r="K770" s="60">
        <v>0</v>
      </c>
      <c r="L770" s="60">
        <v>0</v>
      </c>
      <c r="M770" s="69">
        <v>0</v>
      </c>
      <c r="O770" t="s">
        <v>0</v>
      </c>
    </row>
    <row r="771" spans="1:15" x14ac:dyDescent="0.35">
      <c r="A771" t="s">
        <v>70</v>
      </c>
      <c r="B771" t="s">
        <v>82</v>
      </c>
      <c r="C771" t="s">
        <v>59</v>
      </c>
      <c r="D771" t="s">
        <v>67</v>
      </c>
      <c r="E771" t="s">
        <v>80</v>
      </c>
      <c r="F771" s="36"/>
      <c r="G771" s="60">
        <v>0</v>
      </c>
      <c r="H771" s="60">
        <v>0</v>
      </c>
      <c r="I771" s="60">
        <v>0</v>
      </c>
      <c r="J771" s="60">
        <v>0</v>
      </c>
      <c r="K771" s="60">
        <v>0</v>
      </c>
      <c r="L771" s="60">
        <v>0</v>
      </c>
      <c r="M771" s="69">
        <v>0</v>
      </c>
      <c r="O771" t="s">
        <v>31</v>
      </c>
    </row>
    <row r="772" spans="1:15" x14ac:dyDescent="0.35">
      <c r="A772" t="s">
        <v>70</v>
      </c>
      <c r="B772" t="s">
        <v>65</v>
      </c>
      <c r="C772" t="s">
        <v>59</v>
      </c>
      <c r="D772" t="s">
        <v>67</v>
      </c>
      <c r="E772" s="5" t="s">
        <v>367</v>
      </c>
      <c r="F772" s="36">
        <v>53500</v>
      </c>
      <c r="G772" s="60">
        <v>0</v>
      </c>
      <c r="H772" s="60">
        <v>0</v>
      </c>
      <c r="I772" s="60">
        <v>0</v>
      </c>
      <c r="J772" s="60">
        <v>0</v>
      </c>
      <c r="K772" s="60">
        <v>0</v>
      </c>
      <c r="L772" s="60">
        <v>1</v>
      </c>
      <c r="M772" s="69">
        <v>0</v>
      </c>
      <c r="O772" t="s">
        <v>0</v>
      </c>
    </row>
    <row r="773" spans="1:15" x14ac:dyDescent="0.35">
      <c r="A773" t="s">
        <v>83</v>
      </c>
      <c r="B773" t="s">
        <v>84</v>
      </c>
      <c r="C773" t="s">
        <v>59</v>
      </c>
      <c r="D773" t="s">
        <v>67</v>
      </c>
      <c r="E773" s="5" t="s">
        <v>362</v>
      </c>
      <c r="F773" s="36">
        <v>18700</v>
      </c>
      <c r="G773" s="60">
        <v>1</v>
      </c>
      <c r="H773" s="60">
        <v>0</v>
      </c>
      <c r="I773" s="60">
        <v>0</v>
      </c>
      <c r="J773" s="60">
        <v>0</v>
      </c>
      <c r="K773" s="60">
        <v>0</v>
      </c>
      <c r="L773" s="60">
        <v>0</v>
      </c>
      <c r="M773" s="69">
        <v>0</v>
      </c>
      <c r="O773" t="s">
        <v>0</v>
      </c>
    </row>
    <row r="774" spans="1:15" x14ac:dyDescent="0.35">
      <c r="A774" t="s">
        <v>85</v>
      </c>
      <c r="B774" t="s">
        <v>71</v>
      </c>
      <c r="C774" t="s">
        <v>59</v>
      </c>
      <c r="D774" t="s">
        <v>67</v>
      </c>
      <c r="E774" s="5" t="s">
        <v>365</v>
      </c>
      <c r="F774" s="36">
        <v>53500</v>
      </c>
      <c r="G774" s="60">
        <v>0</v>
      </c>
      <c r="H774" s="60">
        <v>0</v>
      </c>
      <c r="I774" s="60">
        <v>0</v>
      </c>
      <c r="J774" s="60">
        <v>1</v>
      </c>
      <c r="K774" s="60">
        <v>0</v>
      </c>
      <c r="L774" s="60">
        <v>0</v>
      </c>
      <c r="M774" s="69">
        <v>0</v>
      </c>
      <c r="O774" t="s">
        <v>0</v>
      </c>
    </row>
    <row r="775" spans="1:15" x14ac:dyDescent="0.35">
      <c r="A775" t="s">
        <v>85</v>
      </c>
      <c r="B775" t="s">
        <v>71</v>
      </c>
      <c r="C775" t="s">
        <v>59</v>
      </c>
      <c r="D775" t="s">
        <v>67</v>
      </c>
      <c r="E775" s="5" t="s">
        <v>365</v>
      </c>
      <c r="F775" s="36">
        <v>53500</v>
      </c>
      <c r="G775" s="60">
        <v>0</v>
      </c>
      <c r="H775" s="60">
        <v>0</v>
      </c>
      <c r="I775" s="60">
        <v>0</v>
      </c>
      <c r="J775" s="60">
        <v>1</v>
      </c>
      <c r="K775" s="60">
        <v>0</v>
      </c>
      <c r="L775" s="60">
        <v>0</v>
      </c>
      <c r="M775" s="69">
        <v>0</v>
      </c>
      <c r="O775" t="s">
        <v>0</v>
      </c>
    </row>
    <row r="776" spans="1:15" x14ac:dyDescent="0.35">
      <c r="A776" t="s">
        <v>85</v>
      </c>
      <c r="B776" t="s">
        <v>71</v>
      </c>
      <c r="C776" t="s">
        <v>59</v>
      </c>
      <c r="D776" t="s">
        <v>67</v>
      </c>
      <c r="E776" s="5" t="s">
        <v>365</v>
      </c>
      <c r="F776" s="36">
        <v>53500</v>
      </c>
      <c r="G776" s="60">
        <v>0</v>
      </c>
      <c r="H776" s="60">
        <v>0</v>
      </c>
      <c r="I776" s="60">
        <v>0</v>
      </c>
      <c r="J776" s="60">
        <v>1</v>
      </c>
      <c r="K776" s="60">
        <v>0</v>
      </c>
      <c r="L776" s="60">
        <v>0</v>
      </c>
      <c r="M776" s="69">
        <v>0</v>
      </c>
      <c r="O776" t="s">
        <v>0</v>
      </c>
    </row>
    <row r="777" spans="1:15" x14ac:dyDescent="0.35">
      <c r="A777" t="s">
        <v>85</v>
      </c>
      <c r="B777" t="s">
        <v>86</v>
      </c>
      <c r="C777" t="s">
        <v>59</v>
      </c>
      <c r="D777" t="s">
        <v>67</v>
      </c>
      <c r="E777" s="5">
        <v>167000</v>
      </c>
      <c r="F777" s="36"/>
      <c r="G777" s="60">
        <v>0</v>
      </c>
      <c r="H777" s="60">
        <v>0</v>
      </c>
      <c r="I777" s="60">
        <v>0</v>
      </c>
      <c r="J777" s="60">
        <v>0</v>
      </c>
      <c r="K777" s="60">
        <v>0</v>
      </c>
      <c r="L777" s="60">
        <v>0</v>
      </c>
      <c r="M777" s="69">
        <v>0</v>
      </c>
      <c r="O777" t="s">
        <v>0</v>
      </c>
    </row>
    <row r="778" spans="1:15" x14ac:dyDescent="0.35">
      <c r="A778" t="s">
        <v>85</v>
      </c>
      <c r="B778" t="s">
        <v>71</v>
      </c>
      <c r="C778" t="s">
        <v>59</v>
      </c>
      <c r="D778" t="s">
        <v>67</v>
      </c>
      <c r="E778" s="5" t="s">
        <v>365</v>
      </c>
      <c r="F778" s="36">
        <v>53500</v>
      </c>
      <c r="G778" s="60">
        <v>0</v>
      </c>
      <c r="H778" s="60">
        <v>0</v>
      </c>
      <c r="I778" s="60">
        <v>0</v>
      </c>
      <c r="J778" s="60">
        <v>1</v>
      </c>
      <c r="K778" s="60">
        <v>0</v>
      </c>
      <c r="L778" s="60">
        <v>0</v>
      </c>
      <c r="M778" s="69">
        <v>0</v>
      </c>
      <c r="O778" t="s">
        <v>0</v>
      </c>
    </row>
    <row r="779" spans="1:15" x14ac:dyDescent="0.35">
      <c r="A779" t="s">
        <v>85</v>
      </c>
      <c r="B779" t="s">
        <v>71</v>
      </c>
      <c r="C779" t="s">
        <v>59</v>
      </c>
      <c r="D779" t="s">
        <v>67</v>
      </c>
      <c r="E779" s="5" t="s">
        <v>365</v>
      </c>
      <c r="F779" s="36">
        <v>53500</v>
      </c>
      <c r="G779" s="60">
        <v>0</v>
      </c>
      <c r="H779" s="60">
        <v>0</v>
      </c>
      <c r="I779" s="60">
        <v>0</v>
      </c>
      <c r="J779" s="60">
        <v>1</v>
      </c>
      <c r="K779" s="60">
        <v>0</v>
      </c>
      <c r="L779" s="60">
        <v>0</v>
      </c>
      <c r="M779" s="69">
        <v>0</v>
      </c>
      <c r="O779" t="s">
        <v>0</v>
      </c>
    </row>
    <row r="780" spans="1:15" x14ac:dyDescent="0.35">
      <c r="A780" t="s">
        <v>70</v>
      </c>
      <c r="B780" t="s">
        <v>66</v>
      </c>
      <c r="C780" t="s">
        <v>59</v>
      </c>
      <c r="D780" t="s">
        <v>67</v>
      </c>
      <c r="E780" t="s">
        <v>60</v>
      </c>
      <c r="F780" s="36"/>
      <c r="G780" s="60">
        <v>0</v>
      </c>
      <c r="H780" s="60">
        <v>0</v>
      </c>
      <c r="I780" s="60">
        <v>0</v>
      </c>
      <c r="J780" s="60">
        <v>0</v>
      </c>
      <c r="K780" s="60">
        <v>0</v>
      </c>
      <c r="L780" s="60">
        <v>0</v>
      </c>
      <c r="M780" s="69">
        <v>0</v>
      </c>
      <c r="O780" t="s">
        <v>0</v>
      </c>
    </row>
    <row r="781" spans="1:15" x14ac:dyDescent="0.35">
      <c r="A781" t="s">
        <v>70</v>
      </c>
      <c r="B781" t="s">
        <v>66</v>
      </c>
      <c r="C781" t="s">
        <v>59</v>
      </c>
      <c r="D781" t="s">
        <v>67</v>
      </c>
      <c r="E781" t="s">
        <v>60</v>
      </c>
      <c r="F781" s="36"/>
      <c r="G781" s="60">
        <v>0</v>
      </c>
      <c r="H781" s="60">
        <v>0</v>
      </c>
      <c r="I781" s="60">
        <v>0</v>
      </c>
      <c r="J781" s="60">
        <v>0</v>
      </c>
      <c r="K781" s="60">
        <v>0</v>
      </c>
      <c r="L781" s="60">
        <v>0</v>
      </c>
      <c r="M781" s="69">
        <v>0</v>
      </c>
      <c r="O781" t="s">
        <v>0</v>
      </c>
    </row>
    <row r="782" spans="1:15" x14ac:dyDescent="0.35">
      <c r="A782" t="s">
        <v>70</v>
      </c>
      <c r="B782" t="s">
        <v>66</v>
      </c>
      <c r="C782" t="s">
        <v>59</v>
      </c>
      <c r="D782" t="s">
        <v>67</v>
      </c>
      <c r="E782" t="s">
        <v>60</v>
      </c>
      <c r="F782" s="36"/>
      <c r="G782" s="60">
        <v>0</v>
      </c>
      <c r="H782" s="60">
        <v>0</v>
      </c>
      <c r="I782" s="60">
        <v>0</v>
      </c>
      <c r="J782" s="60">
        <v>0</v>
      </c>
      <c r="K782" s="60">
        <v>0</v>
      </c>
      <c r="L782" s="60">
        <v>0</v>
      </c>
      <c r="M782" s="69">
        <v>0</v>
      </c>
      <c r="O782" t="s">
        <v>0</v>
      </c>
    </row>
    <row r="783" spans="1:15" x14ac:dyDescent="0.35">
      <c r="A783" t="s">
        <v>70</v>
      </c>
      <c r="B783" t="s">
        <v>66</v>
      </c>
      <c r="C783" t="s">
        <v>59</v>
      </c>
      <c r="D783" t="s">
        <v>67</v>
      </c>
      <c r="E783" t="s">
        <v>60</v>
      </c>
      <c r="F783" s="36"/>
      <c r="G783" s="60">
        <v>0</v>
      </c>
      <c r="H783" s="60">
        <v>0</v>
      </c>
      <c r="I783" s="60">
        <v>0</v>
      </c>
      <c r="J783" s="60">
        <v>0</v>
      </c>
      <c r="K783" s="60">
        <v>0</v>
      </c>
      <c r="L783" s="60">
        <v>0</v>
      </c>
      <c r="M783" s="69">
        <v>0</v>
      </c>
      <c r="O783" t="s">
        <v>0</v>
      </c>
    </row>
    <row r="784" spans="1:15" x14ac:dyDescent="0.35">
      <c r="A784" t="s">
        <v>72</v>
      </c>
      <c r="B784" t="s">
        <v>86</v>
      </c>
      <c r="C784" t="s">
        <v>59</v>
      </c>
      <c r="D784" t="s">
        <v>67</v>
      </c>
      <c r="E784" t="s">
        <v>77</v>
      </c>
      <c r="F784" s="36"/>
      <c r="G784" s="60">
        <v>0</v>
      </c>
      <c r="H784" s="60">
        <v>0</v>
      </c>
      <c r="I784" s="60">
        <v>0</v>
      </c>
      <c r="J784" s="60">
        <v>0</v>
      </c>
      <c r="K784" s="60">
        <v>0</v>
      </c>
      <c r="L784" s="60">
        <v>0</v>
      </c>
      <c r="M784" s="69">
        <v>0</v>
      </c>
      <c r="O784" t="s">
        <v>31</v>
      </c>
    </row>
    <row r="785" spans="1:15" x14ac:dyDescent="0.35">
      <c r="A785" t="s">
        <v>87</v>
      </c>
      <c r="B785" t="s">
        <v>88</v>
      </c>
      <c r="C785" t="s">
        <v>59</v>
      </c>
      <c r="D785" t="s">
        <v>67</v>
      </c>
      <c r="E785" t="s">
        <v>60</v>
      </c>
      <c r="F785" s="36"/>
      <c r="G785" s="60">
        <v>0</v>
      </c>
      <c r="H785" s="60">
        <v>0</v>
      </c>
      <c r="I785" s="60">
        <v>0</v>
      </c>
      <c r="J785" s="60">
        <v>0</v>
      </c>
      <c r="K785" s="60">
        <v>0</v>
      </c>
      <c r="L785" s="60">
        <v>0</v>
      </c>
      <c r="M785" s="69">
        <v>0</v>
      </c>
      <c r="O785" t="s">
        <v>0</v>
      </c>
    </row>
    <row r="786" spans="1:15" x14ac:dyDescent="0.35">
      <c r="A786" t="s">
        <v>28</v>
      </c>
      <c r="B786" t="s">
        <v>58</v>
      </c>
      <c r="C786" t="s">
        <v>59</v>
      </c>
      <c r="D786" t="s">
        <v>27</v>
      </c>
      <c r="E786" s="5" t="s">
        <v>89</v>
      </c>
      <c r="F786" s="36"/>
      <c r="G786" s="60">
        <v>0</v>
      </c>
      <c r="H786" s="60">
        <v>0</v>
      </c>
      <c r="I786" s="60">
        <v>0</v>
      </c>
      <c r="J786" s="60">
        <v>0</v>
      </c>
      <c r="K786" s="60">
        <v>0</v>
      </c>
      <c r="L786" s="60">
        <v>0</v>
      </c>
      <c r="M786" s="69">
        <v>0.246</v>
      </c>
      <c r="O786" t="s">
        <v>31</v>
      </c>
    </row>
    <row r="787" spans="1:15" x14ac:dyDescent="0.35">
      <c r="A787" t="s">
        <v>28</v>
      </c>
      <c r="B787" t="s">
        <v>58</v>
      </c>
      <c r="C787" t="s">
        <v>59</v>
      </c>
      <c r="D787" t="s">
        <v>27</v>
      </c>
      <c r="E787" s="5" t="s">
        <v>89</v>
      </c>
      <c r="F787" s="36"/>
      <c r="G787" s="60">
        <v>0</v>
      </c>
      <c r="H787" s="60">
        <v>0</v>
      </c>
      <c r="I787" s="60">
        <v>0</v>
      </c>
      <c r="J787" s="60">
        <v>0</v>
      </c>
      <c r="K787" s="60">
        <v>0</v>
      </c>
      <c r="L787" s="60">
        <v>0</v>
      </c>
      <c r="M787" s="69">
        <v>0.246</v>
      </c>
      <c r="O787" t="s">
        <v>0</v>
      </c>
    </row>
    <row r="788" spans="1:15" x14ac:dyDescent="0.35">
      <c r="A788" t="s">
        <v>28</v>
      </c>
      <c r="B788" t="s">
        <v>58</v>
      </c>
      <c r="C788" t="s">
        <v>59</v>
      </c>
      <c r="D788" t="s">
        <v>27</v>
      </c>
      <c r="E788" s="5" t="s">
        <v>78</v>
      </c>
      <c r="F788" s="36"/>
      <c r="G788" s="60">
        <v>0</v>
      </c>
      <c r="H788" s="60">
        <v>0</v>
      </c>
      <c r="I788" s="60">
        <v>0</v>
      </c>
      <c r="J788" s="60">
        <v>0</v>
      </c>
      <c r="K788" s="60">
        <v>0</v>
      </c>
      <c r="L788" s="60">
        <v>0</v>
      </c>
      <c r="M788" s="69">
        <v>0.246</v>
      </c>
      <c r="O788" t="s">
        <v>31</v>
      </c>
    </row>
    <row r="789" spans="1:15" x14ac:dyDescent="0.35">
      <c r="A789" t="s">
        <v>28</v>
      </c>
      <c r="B789" t="s">
        <v>58</v>
      </c>
      <c r="C789" t="s">
        <v>59</v>
      </c>
      <c r="D789" t="s">
        <v>27</v>
      </c>
      <c r="E789" s="5" t="s">
        <v>60</v>
      </c>
      <c r="F789" s="36"/>
      <c r="G789" s="60">
        <v>0</v>
      </c>
      <c r="H789" s="60">
        <v>0</v>
      </c>
      <c r="I789" s="60">
        <v>0</v>
      </c>
      <c r="J789" s="60">
        <v>0</v>
      </c>
      <c r="K789" s="60">
        <v>0</v>
      </c>
      <c r="L789" s="60">
        <v>0</v>
      </c>
      <c r="M789" s="69">
        <v>0.246</v>
      </c>
      <c r="O789" t="s">
        <v>31</v>
      </c>
    </row>
    <row r="790" spans="1:15" x14ac:dyDescent="0.35">
      <c r="A790" t="s">
        <v>28</v>
      </c>
      <c r="B790" t="s">
        <v>58</v>
      </c>
      <c r="C790" t="s">
        <v>59</v>
      </c>
      <c r="D790" t="s">
        <v>27</v>
      </c>
      <c r="E790" s="5" t="s">
        <v>60</v>
      </c>
      <c r="F790" s="36"/>
      <c r="G790" s="60">
        <v>0</v>
      </c>
      <c r="H790" s="60">
        <v>0</v>
      </c>
      <c r="I790" s="60">
        <v>0</v>
      </c>
      <c r="J790" s="60">
        <v>0</v>
      </c>
      <c r="K790" s="60">
        <v>0</v>
      </c>
      <c r="L790" s="60">
        <v>0</v>
      </c>
      <c r="M790" s="69">
        <v>0.246</v>
      </c>
      <c r="O790" t="s">
        <v>0</v>
      </c>
    </row>
    <row r="791" spans="1:15" x14ac:dyDescent="0.35">
      <c r="A791" t="s">
        <v>83</v>
      </c>
      <c r="B791" t="s">
        <v>90</v>
      </c>
      <c r="C791" t="s">
        <v>59</v>
      </c>
      <c r="D791" t="s">
        <v>67</v>
      </c>
      <c r="E791" s="5" t="s">
        <v>362</v>
      </c>
      <c r="F791" s="36">
        <v>247710</v>
      </c>
      <c r="G791" s="60">
        <v>1</v>
      </c>
      <c r="H791" s="60">
        <v>0</v>
      </c>
      <c r="I791" s="60">
        <v>0</v>
      </c>
      <c r="J791" s="60">
        <v>0</v>
      </c>
      <c r="K791" s="60">
        <v>0</v>
      </c>
      <c r="L791" s="60">
        <v>0</v>
      </c>
      <c r="M791" s="69">
        <v>0</v>
      </c>
      <c r="O791" t="s">
        <v>0</v>
      </c>
    </row>
    <row r="792" spans="1:15" x14ac:dyDescent="0.35">
      <c r="A792" t="s">
        <v>83</v>
      </c>
      <c r="B792" t="s">
        <v>90</v>
      </c>
      <c r="C792" t="s">
        <v>59</v>
      </c>
      <c r="D792" t="s">
        <v>67</v>
      </c>
      <c r="E792" s="5" t="s">
        <v>362</v>
      </c>
      <c r="F792" s="36">
        <v>247710</v>
      </c>
      <c r="G792" s="60">
        <v>1</v>
      </c>
      <c r="H792" s="60">
        <v>0</v>
      </c>
      <c r="I792" s="60">
        <v>0</v>
      </c>
      <c r="J792" s="60">
        <v>0</v>
      </c>
      <c r="K792" s="60">
        <v>0</v>
      </c>
      <c r="L792" s="60">
        <v>0</v>
      </c>
      <c r="M792" s="69">
        <v>0</v>
      </c>
      <c r="O792" t="s">
        <v>0</v>
      </c>
    </row>
    <row r="793" spans="1:15" x14ac:dyDescent="0.35">
      <c r="A793" t="s">
        <v>83</v>
      </c>
      <c r="B793" t="s">
        <v>90</v>
      </c>
      <c r="C793" t="s">
        <v>59</v>
      </c>
      <c r="D793" t="s">
        <v>67</v>
      </c>
      <c r="E793" s="5" t="s">
        <v>362</v>
      </c>
      <c r="F793" s="36">
        <v>247710</v>
      </c>
      <c r="G793" s="60">
        <v>1</v>
      </c>
      <c r="H793" s="60">
        <v>0</v>
      </c>
      <c r="I793" s="60">
        <v>0</v>
      </c>
      <c r="J793" s="60">
        <v>0</v>
      </c>
      <c r="K793" s="60">
        <v>0</v>
      </c>
      <c r="L793" s="60">
        <v>0</v>
      </c>
      <c r="M793" s="69">
        <v>0</v>
      </c>
      <c r="O793" t="s">
        <v>0</v>
      </c>
    </row>
    <row r="794" spans="1:15" x14ac:dyDescent="0.35">
      <c r="A794" t="s">
        <v>83</v>
      </c>
      <c r="B794" t="s">
        <v>90</v>
      </c>
      <c r="C794" t="s">
        <v>59</v>
      </c>
      <c r="D794" t="s">
        <v>67</v>
      </c>
      <c r="E794" s="5" t="s">
        <v>362</v>
      </c>
      <c r="F794" s="36">
        <v>247710</v>
      </c>
      <c r="G794" s="60">
        <v>1</v>
      </c>
      <c r="H794" s="60">
        <v>0</v>
      </c>
      <c r="I794" s="60">
        <v>0</v>
      </c>
      <c r="J794" s="60">
        <v>0</v>
      </c>
      <c r="K794" s="60">
        <v>0</v>
      </c>
      <c r="L794" s="60">
        <v>0</v>
      </c>
      <c r="M794" s="69">
        <v>0</v>
      </c>
      <c r="O794" t="s">
        <v>0</v>
      </c>
    </row>
    <row r="795" spans="1:15" x14ac:dyDescent="0.35">
      <c r="A795" t="s">
        <v>83</v>
      </c>
      <c r="B795" t="s">
        <v>90</v>
      </c>
      <c r="C795" t="s">
        <v>59</v>
      </c>
      <c r="D795" t="s">
        <v>67</v>
      </c>
      <c r="E795" s="5" t="s">
        <v>362</v>
      </c>
      <c r="F795" s="36">
        <v>247710</v>
      </c>
      <c r="G795" s="60">
        <v>1</v>
      </c>
      <c r="H795" s="60">
        <v>0</v>
      </c>
      <c r="I795" s="60">
        <v>0</v>
      </c>
      <c r="J795" s="60">
        <v>0</v>
      </c>
      <c r="K795" s="60">
        <v>0</v>
      </c>
      <c r="L795" s="60">
        <v>0</v>
      </c>
      <c r="M795" s="69">
        <v>0</v>
      </c>
      <c r="O795" t="s">
        <v>0</v>
      </c>
    </row>
    <row r="796" spans="1:15" x14ac:dyDescent="0.35">
      <c r="A796" t="s">
        <v>83</v>
      </c>
      <c r="B796" t="s">
        <v>90</v>
      </c>
      <c r="C796" t="s">
        <v>59</v>
      </c>
      <c r="D796" t="s">
        <v>67</v>
      </c>
      <c r="E796" s="5" t="s">
        <v>362</v>
      </c>
      <c r="F796" s="36">
        <v>247710</v>
      </c>
      <c r="G796" s="60">
        <v>1</v>
      </c>
      <c r="H796" s="60">
        <v>0</v>
      </c>
      <c r="I796" s="60">
        <v>0</v>
      </c>
      <c r="J796" s="60">
        <v>0</v>
      </c>
      <c r="K796" s="60">
        <v>0</v>
      </c>
      <c r="L796" s="60">
        <v>0</v>
      </c>
      <c r="M796" s="69">
        <v>0</v>
      </c>
      <c r="O796" t="s">
        <v>0</v>
      </c>
    </row>
    <row r="797" spans="1:15" x14ac:dyDescent="0.35">
      <c r="A797" t="s">
        <v>83</v>
      </c>
      <c r="B797" t="s">
        <v>90</v>
      </c>
      <c r="C797" t="s">
        <v>59</v>
      </c>
      <c r="D797" t="s">
        <v>67</v>
      </c>
      <c r="E797" s="5" t="s">
        <v>362</v>
      </c>
      <c r="F797" s="36">
        <v>247710</v>
      </c>
      <c r="G797" s="60">
        <v>1</v>
      </c>
      <c r="H797" s="60">
        <v>0</v>
      </c>
      <c r="I797" s="60">
        <v>0</v>
      </c>
      <c r="J797" s="60">
        <v>0</v>
      </c>
      <c r="K797" s="60">
        <v>0</v>
      </c>
      <c r="L797" s="60">
        <v>0</v>
      </c>
      <c r="M797" s="69">
        <v>0</v>
      </c>
      <c r="O797" t="s">
        <v>0</v>
      </c>
    </row>
    <row r="798" spans="1:15" x14ac:dyDescent="0.35">
      <c r="A798" t="s">
        <v>83</v>
      </c>
      <c r="B798" t="s">
        <v>90</v>
      </c>
      <c r="C798" t="s">
        <v>59</v>
      </c>
      <c r="D798" t="s">
        <v>67</v>
      </c>
      <c r="E798" s="5" t="s">
        <v>362</v>
      </c>
      <c r="F798" s="36">
        <v>247710</v>
      </c>
      <c r="G798" s="60">
        <v>1</v>
      </c>
      <c r="H798" s="60">
        <v>0</v>
      </c>
      <c r="I798" s="60">
        <v>0</v>
      </c>
      <c r="J798" s="60">
        <v>0</v>
      </c>
      <c r="K798" s="60">
        <v>0</v>
      </c>
      <c r="L798" s="60">
        <v>0</v>
      </c>
      <c r="M798" s="69">
        <v>0</v>
      </c>
      <c r="O798" t="s">
        <v>0</v>
      </c>
    </row>
    <row r="799" spans="1:15" x14ac:dyDescent="0.35">
      <c r="A799" t="s">
        <v>83</v>
      </c>
      <c r="B799" t="s">
        <v>90</v>
      </c>
      <c r="C799" t="s">
        <v>59</v>
      </c>
      <c r="D799" t="s">
        <v>67</v>
      </c>
      <c r="E799" s="5" t="s">
        <v>362</v>
      </c>
      <c r="F799" s="36">
        <v>247710</v>
      </c>
      <c r="G799" s="60">
        <v>1</v>
      </c>
      <c r="H799" s="60">
        <v>0</v>
      </c>
      <c r="I799" s="60">
        <v>0</v>
      </c>
      <c r="J799" s="60">
        <v>0</v>
      </c>
      <c r="K799" s="60">
        <v>0</v>
      </c>
      <c r="L799" s="60">
        <v>0</v>
      </c>
      <c r="M799" s="69">
        <v>0</v>
      </c>
      <c r="O799" t="s">
        <v>0</v>
      </c>
    </row>
    <row r="800" spans="1:15" x14ac:dyDescent="0.35">
      <c r="A800" t="s">
        <v>83</v>
      </c>
      <c r="B800" t="s">
        <v>90</v>
      </c>
      <c r="C800" t="s">
        <v>59</v>
      </c>
      <c r="D800" t="s">
        <v>67</v>
      </c>
      <c r="E800" s="5" t="s">
        <v>362</v>
      </c>
      <c r="F800" s="36">
        <v>247710</v>
      </c>
      <c r="G800" s="60">
        <v>1</v>
      </c>
      <c r="H800" s="60">
        <v>0</v>
      </c>
      <c r="I800" s="60">
        <v>0</v>
      </c>
      <c r="J800" s="60">
        <v>0</v>
      </c>
      <c r="K800" s="60">
        <v>0</v>
      </c>
      <c r="L800" s="60">
        <v>0</v>
      </c>
      <c r="M800" s="69">
        <v>0</v>
      </c>
      <c r="O800" t="s">
        <v>0</v>
      </c>
    </row>
    <row r="801" spans="1:15" x14ac:dyDescent="0.35">
      <c r="A801" t="s">
        <v>83</v>
      </c>
      <c r="B801" t="s">
        <v>90</v>
      </c>
      <c r="C801" t="s">
        <v>59</v>
      </c>
      <c r="D801" t="s">
        <v>67</v>
      </c>
      <c r="E801" s="5" t="s">
        <v>362</v>
      </c>
      <c r="F801" s="36">
        <v>247710</v>
      </c>
      <c r="G801" s="60">
        <v>1</v>
      </c>
      <c r="H801" s="60">
        <v>0</v>
      </c>
      <c r="I801" s="60">
        <v>0</v>
      </c>
      <c r="J801" s="60">
        <v>0</v>
      </c>
      <c r="K801" s="60">
        <v>0</v>
      </c>
      <c r="L801" s="60">
        <v>0</v>
      </c>
      <c r="M801" s="69">
        <v>0</v>
      </c>
      <c r="O801" t="s">
        <v>0</v>
      </c>
    </row>
    <row r="802" spans="1:15" x14ac:dyDescent="0.35">
      <c r="A802" t="s">
        <v>91</v>
      </c>
      <c r="B802" t="s">
        <v>90</v>
      </c>
      <c r="C802" t="s">
        <v>59</v>
      </c>
      <c r="D802" t="s">
        <v>67</v>
      </c>
      <c r="E802" s="5" t="s">
        <v>362</v>
      </c>
      <c r="F802" s="36">
        <v>247710</v>
      </c>
      <c r="G802" s="60">
        <v>1</v>
      </c>
      <c r="H802" s="60">
        <v>0</v>
      </c>
      <c r="I802" s="60">
        <v>0</v>
      </c>
      <c r="J802" s="60">
        <v>0</v>
      </c>
      <c r="K802" s="60">
        <v>0</v>
      </c>
      <c r="L802" s="60">
        <v>0</v>
      </c>
      <c r="M802" s="69">
        <v>0</v>
      </c>
      <c r="O802" t="s">
        <v>0</v>
      </c>
    </row>
    <row r="803" spans="1:15" x14ac:dyDescent="0.35">
      <c r="A803" t="s">
        <v>70</v>
      </c>
      <c r="B803" t="s">
        <v>79</v>
      </c>
      <c r="C803" t="s">
        <v>59</v>
      </c>
      <c r="D803" t="s">
        <v>67</v>
      </c>
      <c r="E803" s="5" t="s">
        <v>367</v>
      </c>
      <c r="F803" s="36">
        <v>61000</v>
      </c>
      <c r="G803" s="60">
        <v>0</v>
      </c>
      <c r="H803" s="60">
        <v>0</v>
      </c>
      <c r="I803" s="60">
        <v>0</v>
      </c>
      <c r="J803" s="60">
        <v>0</v>
      </c>
      <c r="K803" s="60">
        <v>0</v>
      </c>
      <c r="L803" s="60">
        <v>1</v>
      </c>
      <c r="M803" s="69">
        <v>0</v>
      </c>
      <c r="O803" t="s">
        <v>0</v>
      </c>
    </row>
    <row r="804" spans="1:15" x14ac:dyDescent="0.35">
      <c r="A804" t="s">
        <v>92</v>
      </c>
      <c r="B804" t="s">
        <v>71</v>
      </c>
      <c r="C804" t="s">
        <v>59</v>
      </c>
      <c r="D804" t="s">
        <v>67</v>
      </c>
      <c r="E804" t="s">
        <v>93</v>
      </c>
      <c r="F804" s="36"/>
      <c r="G804" s="60">
        <v>0</v>
      </c>
      <c r="H804" s="60">
        <v>0</v>
      </c>
      <c r="I804" s="60">
        <v>0</v>
      </c>
      <c r="J804" s="60">
        <v>0</v>
      </c>
      <c r="K804" s="60">
        <v>0</v>
      </c>
      <c r="L804" s="60">
        <v>0</v>
      </c>
      <c r="M804" s="69">
        <v>0</v>
      </c>
      <c r="O804" t="s">
        <v>0</v>
      </c>
    </row>
    <row r="805" spans="1:15" x14ac:dyDescent="0.35">
      <c r="A805" t="s">
        <v>94</v>
      </c>
      <c r="B805" t="s">
        <v>95</v>
      </c>
      <c r="C805" t="s">
        <v>59</v>
      </c>
      <c r="D805" t="s">
        <v>27</v>
      </c>
      <c r="E805" t="s">
        <v>96</v>
      </c>
      <c r="F805" s="36"/>
      <c r="G805" s="60">
        <v>0</v>
      </c>
      <c r="H805" s="60">
        <v>0</v>
      </c>
      <c r="I805" s="60">
        <v>0</v>
      </c>
      <c r="J805" s="60">
        <v>0</v>
      </c>
      <c r="K805" s="60">
        <v>0</v>
      </c>
      <c r="L805" s="60">
        <v>0</v>
      </c>
      <c r="M805" s="69">
        <v>0</v>
      </c>
      <c r="O805" t="s">
        <v>0</v>
      </c>
    </row>
    <row r="806" spans="1:15" x14ac:dyDescent="0.35">
      <c r="A806" t="s">
        <v>97</v>
      </c>
      <c r="B806" t="s">
        <v>98</v>
      </c>
      <c r="C806" t="s">
        <v>99</v>
      </c>
      <c r="D806" t="s">
        <v>27</v>
      </c>
      <c r="E806" s="5" t="s">
        <v>362</v>
      </c>
      <c r="F806" s="36">
        <v>180000</v>
      </c>
      <c r="G806" s="60">
        <v>1</v>
      </c>
      <c r="H806" s="60">
        <v>0</v>
      </c>
      <c r="I806" s="60">
        <v>0</v>
      </c>
      <c r="J806" s="60">
        <v>0</v>
      </c>
      <c r="K806" s="60">
        <v>0</v>
      </c>
      <c r="L806" s="60">
        <v>0</v>
      </c>
      <c r="M806" s="69">
        <v>2.3334327641820001</v>
      </c>
      <c r="O806" t="s">
        <v>0</v>
      </c>
    </row>
    <row r="807" spans="1:15" x14ac:dyDescent="0.35">
      <c r="A807" t="s">
        <v>100</v>
      </c>
      <c r="B807" t="s">
        <v>101</v>
      </c>
      <c r="C807" t="s">
        <v>59</v>
      </c>
      <c r="D807" t="s">
        <v>67</v>
      </c>
      <c r="E807" s="5" t="s">
        <v>366</v>
      </c>
      <c r="F807" s="36">
        <v>205000</v>
      </c>
      <c r="G807" s="60">
        <v>0</v>
      </c>
      <c r="H807" s="60">
        <v>0</v>
      </c>
      <c r="I807" s="60">
        <v>0</v>
      </c>
      <c r="J807" s="60">
        <v>0</v>
      </c>
      <c r="K807" s="60">
        <v>1</v>
      </c>
      <c r="L807" s="60">
        <v>0</v>
      </c>
      <c r="M807" s="69">
        <v>0</v>
      </c>
      <c r="O807" t="s">
        <v>0</v>
      </c>
    </row>
    <row r="808" spans="1:15" x14ac:dyDescent="0.35">
      <c r="A808" t="s">
        <v>28</v>
      </c>
      <c r="B808" t="s">
        <v>102</v>
      </c>
      <c r="C808" t="s">
        <v>59</v>
      </c>
      <c r="D808" t="s">
        <v>27</v>
      </c>
      <c r="E808" s="5" t="s">
        <v>60</v>
      </c>
      <c r="F808" s="36"/>
      <c r="G808" s="60">
        <v>0</v>
      </c>
      <c r="H808" s="60">
        <v>0</v>
      </c>
      <c r="I808" s="60">
        <v>0</v>
      </c>
      <c r="J808" s="60">
        <v>0</v>
      </c>
      <c r="K808" s="60">
        <v>0</v>
      </c>
      <c r="L808" s="60">
        <v>0</v>
      </c>
      <c r="M808" s="69">
        <v>0.246</v>
      </c>
      <c r="O808" t="s">
        <v>0</v>
      </c>
    </row>
    <row r="809" spans="1:15" x14ac:dyDescent="0.35">
      <c r="A809" t="s">
        <v>28</v>
      </c>
      <c r="B809" t="s">
        <v>102</v>
      </c>
      <c r="C809" t="s">
        <v>59</v>
      </c>
      <c r="D809" t="s">
        <v>27</v>
      </c>
      <c r="E809" s="5" t="s">
        <v>60</v>
      </c>
      <c r="F809" s="36"/>
      <c r="G809" s="60">
        <v>0</v>
      </c>
      <c r="H809" s="60">
        <v>0</v>
      </c>
      <c r="I809" s="60">
        <v>0</v>
      </c>
      <c r="J809" s="60">
        <v>0</v>
      </c>
      <c r="K809" s="60">
        <v>0</v>
      </c>
      <c r="L809" s="60">
        <v>0</v>
      </c>
      <c r="M809" s="69">
        <v>0.246</v>
      </c>
      <c r="O809" t="s">
        <v>0</v>
      </c>
    </row>
    <row r="810" spans="1:15" x14ac:dyDescent="0.35">
      <c r="A810" t="s">
        <v>28</v>
      </c>
      <c r="B810" t="s">
        <v>102</v>
      </c>
      <c r="C810" t="s">
        <v>59</v>
      </c>
      <c r="D810" t="s">
        <v>27</v>
      </c>
      <c r="E810" s="5" t="s">
        <v>80</v>
      </c>
      <c r="F810" s="36"/>
      <c r="G810" s="60">
        <v>0</v>
      </c>
      <c r="H810" s="60">
        <v>0</v>
      </c>
      <c r="I810" s="60">
        <v>0</v>
      </c>
      <c r="J810" s="60">
        <v>0</v>
      </c>
      <c r="K810" s="60">
        <v>0</v>
      </c>
      <c r="L810" s="60">
        <v>0</v>
      </c>
      <c r="M810" s="69">
        <v>0.246</v>
      </c>
      <c r="O810" t="s">
        <v>0</v>
      </c>
    </row>
    <row r="811" spans="1:15" x14ac:dyDescent="0.35">
      <c r="A811" t="s">
        <v>103</v>
      </c>
      <c r="B811" t="s">
        <v>79</v>
      </c>
      <c r="C811" t="s">
        <v>59</v>
      </c>
      <c r="D811" t="s">
        <v>67</v>
      </c>
      <c r="E811" s="5" t="s">
        <v>367</v>
      </c>
      <c r="F811" s="36">
        <v>61000</v>
      </c>
      <c r="G811" s="60">
        <v>0</v>
      </c>
      <c r="H811" s="60">
        <v>0</v>
      </c>
      <c r="I811" s="60">
        <v>0</v>
      </c>
      <c r="J811" s="60">
        <v>0</v>
      </c>
      <c r="K811" s="60">
        <v>0</v>
      </c>
      <c r="L811" s="60">
        <v>1</v>
      </c>
      <c r="M811" s="69">
        <v>0</v>
      </c>
      <c r="O811" t="s">
        <v>0</v>
      </c>
    </row>
    <row r="812" spans="1:15" x14ac:dyDescent="0.35">
      <c r="A812" t="s">
        <v>87</v>
      </c>
      <c r="B812" t="s">
        <v>88</v>
      </c>
      <c r="C812" t="s">
        <v>59</v>
      </c>
      <c r="D812" t="s">
        <v>67</v>
      </c>
      <c r="E812" s="5" t="s">
        <v>365</v>
      </c>
      <c r="F812" s="36">
        <v>20500</v>
      </c>
      <c r="G812" s="60">
        <v>0</v>
      </c>
      <c r="H812" s="60">
        <v>0</v>
      </c>
      <c r="I812" s="60">
        <v>0</v>
      </c>
      <c r="J812" s="60">
        <v>1</v>
      </c>
      <c r="K812" s="60">
        <v>0</v>
      </c>
      <c r="L812" s="60">
        <v>0</v>
      </c>
      <c r="M812" s="69">
        <v>0</v>
      </c>
      <c r="O812" t="s">
        <v>0</v>
      </c>
    </row>
    <row r="813" spans="1:15" x14ac:dyDescent="0.35">
      <c r="A813" t="s">
        <v>87</v>
      </c>
      <c r="B813" t="s">
        <v>88</v>
      </c>
      <c r="C813" t="s">
        <v>59</v>
      </c>
      <c r="D813" t="s">
        <v>67</v>
      </c>
      <c r="E813" s="5" t="s">
        <v>365</v>
      </c>
      <c r="F813" s="36">
        <v>20500</v>
      </c>
      <c r="G813" s="60">
        <v>0</v>
      </c>
      <c r="H813" s="60">
        <v>0</v>
      </c>
      <c r="I813" s="60">
        <v>0</v>
      </c>
      <c r="J813" s="60">
        <v>1</v>
      </c>
      <c r="K813" s="60">
        <v>0</v>
      </c>
      <c r="L813" s="60">
        <v>0</v>
      </c>
      <c r="M813" s="69">
        <v>0</v>
      </c>
      <c r="O813" t="s">
        <v>0</v>
      </c>
    </row>
    <row r="814" spans="1:15" x14ac:dyDescent="0.35">
      <c r="A814" t="s">
        <v>87</v>
      </c>
      <c r="B814" t="s">
        <v>88</v>
      </c>
      <c r="C814" t="s">
        <v>59</v>
      </c>
      <c r="D814" t="s">
        <v>67</v>
      </c>
      <c r="E814" s="5" t="s">
        <v>365</v>
      </c>
      <c r="F814" s="36">
        <v>20500</v>
      </c>
      <c r="G814" s="60">
        <v>0</v>
      </c>
      <c r="H814" s="60">
        <v>0</v>
      </c>
      <c r="I814" s="60">
        <v>0</v>
      </c>
      <c r="J814" s="60">
        <v>1</v>
      </c>
      <c r="K814" s="60">
        <v>0</v>
      </c>
      <c r="L814" s="60">
        <v>0</v>
      </c>
      <c r="M814" s="69">
        <v>0</v>
      </c>
      <c r="O814" t="s">
        <v>0</v>
      </c>
    </row>
    <row r="815" spans="1:15" x14ac:dyDescent="0.35">
      <c r="A815" t="s">
        <v>87</v>
      </c>
      <c r="B815" t="s">
        <v>88</v>
      </c>
      <c r="C815" t="s">
        <v>59</v>
      </c>
      <c r="D815" t="s">
        <v>67</v>
      </c>
      <c r="E815" s="5" t="s">
        <v>365</v>
      </c>
      <c r="F815" s="36">
        <v>20500</v>
      </c>
      <c r="G815" s="60">
        <v>0</v>
      </c>
      <c r="H815" s="60">
        <v>0</v>
      </c>
      <c r="I815" s="60">
        <v>0</v>
      </c>
      <c r="J815" s="60">
        <v>1</v>
      </c>
      <c r="K815" s="60">
        <v>0</v>
      </c>
      <c r="L815" s="60">
        <v>0</v>
      </c>
      <c r="M815" s="69">
        <v>0</v>
      </c>
      <c r="O815" t="s">
        <v>0</v>
      </c>
    </row>
    <row r="816" spans="1:15" x14ac:dyDescent="0.35">
      <c r="A816" t="s">
        <v>70</v>
      </c>
      <c r="B816" t="s">
        <v>79</v>
      </c>
      <c r="C816" t="s">
        <v>59</v>
      </c>
      <c r="D816" t="s">
        <v>67</v>
      </c>
      <c r="E816" t="s">
        <v>80</v>
      </c>
      <c r="F816" s="36"/>
      <c r="G816" s="60">
        <v>0</v>
      </c>
      <c r="H816" s="60">
        <v>0</v>
      </c>
      <c r="I816" s="60">
        <v>0</v>
      </c>
      <c r="J816" s="60">
        <v>0</v>
      </c>
      <c r="K816" s="60">
        <v>0</v>
      </c>
      <c r="L816" s="60">
        <v>0</v>
      </c>
      <c r="M816" s="69">
        <v>0</v>
      </c>
      <c r="O816" t="s">
        <v>0</v>
      </c>
    </row>
    <row r="817" spans="1:15" x14ac:dyDescent="0.35">
      <c r="A817" t="s">
        <v>104</v>
      </c>
      <c r="B817" t="s">
        <v>79</v>
      </c>
      <c r="C817" t="s">
        <v>59</v>
      </c>
      <c r="D817" t="s">
        <v>67</v>
      </c>
      <c r="E817" t="s">
        <v>60</v>
      </c>
      <c r="F817" s="36"/>
      <c r="G817" s="60">
        <v>0</v>
      </c>
      <c r="H817" s="60">
        <v>0</v>
      </c>
      <c r="I817" s="60">
        <v>0</v>
      </c>
      <c r="J817" s="60">
        <v>0</v>
      </c>
      <c r="K817" s="60">
        <v>0</v>
      </c>
      <c r="L817" s="60">
        <v>0</v>
      </c>
      <c r="M817" s="69">
        <v>0</v>
      </c>
      <c r="O817" t="s">
        <v>0</v>
      </c>
    </row>
    <row r="818" spans="1:15" x14ac:dyDescent="0.35">
      <c r="A818" t="s">
        <v>104</v>
      </c>
      <c r="B818" t="s">
        <v>65</v>
      </c>
      <c r="C818" t="s">
        <v>59</v>
      </c>
      <c r="D818" t="s">
        <v>67</v>
      </c>
      <c r="E818" t="s">
        <v>80</v>
      </c>
      <c r="F818" s="36"/>
      <c r="G818" s="60">
        <v>0</v>
      </c>
      <c r="H818" s="60">
        <v>0</v>
      </c>
      <c r="I818" s="60">
        <v>0</v>
      </c>
      <c r="J818" s="60">
        <v>0</v>
      </c>
      <c r="K818" s="60">
        <v>0</v>
      </c>
      <c r="L818" s="60">
        <v>0</v>
      </c>
      <c r="M818" s="69">
        <v>0</v>
      </c>
      <c r="O818" t="s">
        <v>0</v>
      </c>
    </row>
    <row r="819" spans="1:15" x14ac:dyDescent="0.35">
      <c r="A819" t="s">
        <v>104</v>
      </c>
      <c r="B819" t="s">
        <v>79</v>
      </c>
      <c r="C819" t="s">
        <v>59</v>
      </c>
      <c r="D819" t="s">
        <v>67</v>
      </c>
      <c r="E819" t="s">
        <v>80</v>
      </c>
      <c r="F819" s="36"/>
      <c r="G819" s="60">
        <v>0</v>
      </c>
      <c r="H819" s="60">
        <v>0</v>
      </c>
      <c r="I819" s="60">
        <v>0</v>
      </c>
      <c r="J819" s="60">
        <v>0</v>
      </c>
      <c r="K819" s="60">
        <v>0</v>
      </c>
      <c r="L819" s="60">
        <v>0</v>
      </c>
      <c r="M819" s="69">
        <v>0</v>
      </c>
      <c r="O819" t="s">
        <v>0</v>
      </c>
    </row>
    <row r="820" spans="1:15" x14ac:dyDescent="0.35">
      <c r="A820" t="s">
        <v>70</v>
      </c>
      <c r="B820" t="s">
        <v>79</v>
      </c>
      <c r="C820" t="s">
        <v>59</v>
      </c>
      <c r="D820" t="s">
        <v>67</v>
      </c>
      <c r="E820" t="s">
        <v>60</v>
      </c>
      <c r="F820" s="36"/>
      <c r="G820" s="60">
        <v>0</v>
      </c>
      <c r="H820" s="60">
        <v>0</v>
      </c>
      <c r="I820" s="60">
        <v>0</v>
      </c>
      <c r="J820" s="60">
        <v>0</v>
      </c>
      <c r="K820" s="60">
        <v>0</v>
      </c>
      <c r="L820" s="60">
        <v>0</v>
      </c>
      <c r="M820" s="69">
        <v>0</v>
      </c>
      <c r="O820" t="s">
        <v>0</v>
      </c>
    </row>
    <row r="821" spans="1:15" x14ac:dyDescent="0.35">
      <c r="A821" t="s">
        <v>70</v>
      </c>
      <c r="B821" t="s">
        <v>79</v>
      </c>
      <c r="C821" t="s">
        <v>59</v>
      </c>
      <c r="D821" t="s">
        <v>67</v>
      </c>
      <c r="E821" t="s">
        <v>60</v>
      </c>
      <c r="F821" s="36"/>
      <c r="G821" s="60">
        <v>0</v>
      </c>
      <c r="H821" s="60">
        <v>0</v>
      </c>
      <c r="I821" s="60">
        <v>0</v>
      </c>
      <c r="J821" s="60">
        <v>0</v>
      </c>
      <c r="K821" s="60">
        <v>0</v>
      </c>
      <c r="L821" s="60">
        <v>0</v>
      </c>
      <c r="M821" s="69">
        <v>0</v>
      </c>
      <c r="O821" t="s">
        <v>0</v>
      </c>
    </row>
    <row r="822" spans="1:15" x14ac:dyDescent="0.35">
      <c r="A822" t="s">
        <v>70</v>
      </c>
      <c r="B822" t="s">
        <v>79</v>
      </c>
      <c r="C822" t="s">
        <v>59</v>
      </c>
      <c r="D822" t="s">
        <v>67</v>
      </c>
      <c r="E822" t="s">
        <v>78</v>
      </c>
      <c r="F822" s="36"/>
      <c r="G822" s="60">
        <v>0</v>
      </c>
      <c r="H822" s="60">
        <v>0</v>
      </c>
      <c r="I822" s="60">
        <v>0</v>
      </c>
      <c r="J822" s="60">
        <v>0</v>
      </c>
      <c r="K822" s="60">
        <v>0</v>
      </c>
      <c r="L822" s="60">
        <v>0</v>
      </c>
      <c r="M822" s="69">
        <v>0</v>
      </c>
      <c r="O822" t="s">
        <v>0</v>
      </c>
    </row>
    <row r="823" spans="1:15" x14ac:dyDescent="0.35">
      <c r="A823" t="s">
        <v>70</v>
      </c>
      <c r="B823" t="s">
        <v>79</v>
      </c>
      <c r="C823" t="s">
        <v>59</v>
      </c>
      <c r="D823" t="s">
        <v>67</v>
      </c>
      <c r="E823" t="s">
        <v>80</v>
      </c>
      <c r="F823" s="36"/>
      <c r="G823" s="60">
        <v>0</v>
      </c>
      <c r="H823" s="60">
        <v>0</v>
      </c>
      <c r="I823" s="60">
        <v>0</v>
      </c>
      <c r="J823" s="60">
        <v>0</v>
      </c>
      <c r="K823" s="60">
        <v>0</v>
      </c>
      <c r="L823" s="60">
        <v>0</v>
      </c>
      <c r="M823" s="69">
        <v>0</v>
      </c>
      <c r="O823" t="s">
        <v>0</v>
      </c>
    </row>
    <row r="824" spans="1:15" x14ac:dyDescent="0.35">
      <c r="A824" t="s">
        <v>70</v>
      </c>
      <c r="B824" t="s">
        <v>79</v>
      </c>
      <c r="C824" t="s">
        <v>59</v>
      </c>
      <c r="D824" t="s">
        <v>67</v>
      </c>
      <c r="E824" t="s">
        <v>60</v>
      </c>
      <c r="F824" s="36"/>
      <c r="G824" s="60">
        <v>0</v>
      </c>
      <c r="H824" s="60">
        <v>0</v>
      </c>
      <c r="I824" s="60">
        <v>0</v>
      </c>
      <c r="J824" s="60">
        <v>0</v>
      </c>
      <c r="K824" s="60">
        <v>0</v>
      </c>
      <c r="L824" s="60">
        <v>0</v>
      </c>
      <c r="M824" s="69">
        <v>0</v>
      </c>
      <c r="O824" t="s">
        <v>0</v>
      </c>
    </row>
    <row r="825" spans="1:15" x14ac:dyDescent="0.35">
      <c r="A825" t="s">
        <v>70</v>
      </c>
      <c r="B825" t="s">
        <v>65</v>
      </c>
      <c r="C825" t="s">
        <v>59</v>
      </c>
      <c r="D825" t="s">
        <v>67</v>
      </c>
      <c r="E825" t="s">
        <v>60</v>
      </c>
      <c r="F825" s="36"/>
      <c r="G825" s="60">
        <v>0</v>
      </c>
      <c r="H825" s="60">
        <v>0</v>
      </c>
      <c r="I825" s="60">
        <v>0</v>
      </c>
      <c r="J825" s="60">
        <v>0</v>
      </c>
      <c r="K825" s="60">
        <v>0</v>
      </c>
      <c r="L825" s="60">
        <v>0</v>
      </c>
      <c r="M825" s="69">
        <v>0</v>
      </c>
      <c r="O825" t="s">
        <v>0</v>
      </c>
    </row>
    <row r="826" spans="1:15" x14ac:dyDescent="0.35">
      <c r="A826" t="s">
        <v>105</v>
      </c>
      <c r="B826" t="s">
        <v>106</v>
      </c>
      <c r="C826" t="s">
        <v>59</v>
      </c>
      <c r="D826" t="s">
        <v>27</v>
      </c>
      <c r="E826" s="5" t="s">
        <v>107</v>
      </c>
      <c r="F826" s="36"/>
      <c r="G826" s="60">
        <v>0</v>
      </c>
      <c r="H826" s="60">
        <v>0</v>
      </c>
      <c r="I826" s="60">
        <v>0</v>
      </c>
      <c r="J826" s="60">
        <v>0</v>
      </c>
      <c r="K826" s="60">
        <v>0</v>
      </c>
      <c r="L826" s="60">
        <v>0</v>
      </c>
      <c r="M826" s="69">
        <v>0.22162506115399999</v>
      </c>
      <c r="O826" t="s">
        <v>0</v>
      </c>
    </row>
    <row r="827" spans="1:15" x14ac:dyDescent="0.35">
      <c r="A827" t="s">
        <v>108</v>
      </c>
      <c r="B827" t="s">
        <v>109</v>
      </c>
      <c r="C827" t="s">
        <v>59</v>
      </c>
      <c r="D827" t="s">
        <v>27</v>
      </c>
      <c r="E827" s="5" t="s">
        <v>367</v>
      </c>
      <c r="F827" s="36">
        <v>259999.99999999997</v>
      </c>
      <c r="G827" s="60">
        <v>0</v>
      </c>
      <c r="H827" s="60">
        <v>0</v>
      </c>
      <c r="I827" s="60">
        <v>0</v>
      </c>
      <c r="J827" s="60">
        <v>0</v>
      </c>
      <c r="K827" s="60">
        <v>0</v>
      </c>
      <c r="L827" s="60">
        <v>1</v>
      </c>
      <c r="M827" s="69">
        <v>0.49212696866700001</v>
      </c>
      <c r="O827" t="s">
        <v>0</v>
      </c>
    </row>
    <row r="828" spans="1:15" x14ac:dyDescent="0.35">
      <c r="A828" t="s">
        <v>108</v>
      </c>
      <c r="B828" t="s">
        <v>109</v>
      </c>
      <c r="C828" t="s">
        <v>59</v>
      </c>
      <c r="D828" t="s">
        <v>27</v>
      </c>
      <c r="E828" s="5" t="s">
        <v>367</v>
      </c>
      <c r="F828" s="36">
        <v>259999.99999999997</v>
      </c>
      <c r="G828" s="60">
        <v>0</v>
      </c>
      <c r="H828" s="60">
        <v>0</v>
      </c>
      <c r="I828" s="60">
        <v>0</v>
      </c>
      <c r="J828" s="60">
        <v>0</v>
      </c>
      <c r="K828" s="60">
        <v>0</v>
      </c>
      <c r="L828" s="60">
        <v>1</v>
      </c>
      <c r="M828" s="69">
        <v>0.48828914405099999</v>
      </c>
      <c r="O828" t="s">
        <v>0</v>
      </c>
    </row>
    <row r="829" spans="1:15" x14ac:dyDescent="0.35">
      <c r="A829" t="s">
        <v>108</v>
      </c>
      <c r="B829" t="s">
        <v>109</v>
      </c>
      <c r="C829" t="s">
        <v>59</v>
      </c>
      <c r="D829" t="s">
        <v>27</v>
      </c>
      <c r="E829" s="5" t="s">
        <v>367</v>
      </c>
      <c r="F829" s="36">
        <v>259999.99999999997</v>
      </c>
      <c r="G829" s="60">
        <v>0</v>
      </c>
      <c r="H829" s="60">
        <v>0</v>
      </c>
      <c r="I829" s="60">
        <v>0</v>
      </c>
      <c r="J829" s="60">
        <v>0</v>
      </c>
      <c r="K829" s="60">
        <v>0</v>
      </c>
      <c r="L829" s="60">
        <v>1</v>
      </c>
      <c r="M829" s="69">
        <v>0.45097328596000003</v>
      </c>
      <c r="O829" t="s">
        <v>0</v>
      </c>
    </row>
    <row r="830" spans="1:15" x14ac:dyDescent="0.35">
      <c r="A830" t="s">
        <v>108</v>
      </c>
      <c r="B830" t="s">
        <v>110</v>
      </c>
      <c r="C830" t="s">
        <v>59</v>
      </c>
      <c r="D830" t="s">
        <v>27</v>
      </c>
      <c r="E830" s="5" t="s">
        <v>367</v>
      </c>
      <c r="F830" s="36">
        <v>259999.99999999997</v>
      </c>
      <c r="G830" s="60">
        <v>0</v>
      </c>
      <c r="H830" s="60">
        <v>0</v>
      </c>
      <c r="I830" s="60">
        <v>0</v>
      </c>
      <c r="J830" s="60">
        <v>0</v>
      </c>
      <c r="K830" s="60">
        <v>0</v>
      </c>
      <c r="L830" s="60">
        <v>1</v>
      </c>
      <c r="M830" s="69">
        <v>0.378692619412</v>
      </c>
      <c r="O830" t="s">
        <v>0</v>
      </c>
    </row>
    <row r="831" spans="1:15" x14ac:dyDescent="0.35">
      <c r="A831" t="s">
        <v>108</v>
      </c>
      <c r="B831" t="s">
        <v>109</v>
      </c>
      <c r="C831" t="s">
        <v>59</v>
      </c>
      <c r="D831" t="s">
        <v>27</v>
      </c>
      <c r="E831" s="5" t="s">
        <v>367</v>
      </c>
      <c r="F831" s="36">
        <v>259999.99999999997</v>
      </c>
      <c r="G831" s="60">
        <v>0</v>
      </c>
      <c r="H831" s="60">
        <v>0</v>
      </c>
      <c r="I831" s="60">
        <v>0</v>
      </c>
      <c r="J831" s="60">
        <v>0</v>
      </c>
      <c r="K831" s="60">
        <v>0</v>
      </c>
      <c r="L831" s="60">
        <v>1</v>
      </c>
      <c r="M831" s="69">
        <v>0.44132878000999998</v>
      </c>
      <c r="O831" t="s">
        <v>0</v>
      </c>
    </row>
    <row r="832" spans="1:15" x14ac:dyDescent="0.35">
      <c r="A832" t="s">
        <v>28</v>
      </c>
      <c r="B832" t="s">
        <v>102</v>
      </c>
      <c r="C832" t="s">
        <v>59</v>
      </c>
      <c r="D832" t="s">
        <v>27</v>
      </c>
      <c r="E832" s="5" t="s">
        <v>89</v>
      </c>
      <c r="F832" s="36"/>
      <c r="G832" s="60">
        <v>0</v>
      </c>
      <c r="H832" s="60">
        <v>0</v>
      </c>
      <c r="I832" s="60">
        <v>0</v>
      </c>
      <c r="J832" s="60">
        <v>0</v>
      </c>
      <c r="K832" s="60">
        <v>0</v>
      </c>
      <c r="L832" s="60">
        <v>0</v>
      </c>
      <c r="M832" s="69">
        <v>0.246</v>
      </c>
      <c r="O832" t="s">
        <v>0</v>
      </c>
    </row>
    <row r="833" spans="1:15" x14ac:dyDescent="0.35">
      <c r="A833" t="s">
        <v>28</v>
      </c>
      <c r="B833" t="s">
        <v>102</v>
      </c>
      <c r="C833" t="s">
        <v>59</v>
      </c>
      <c r="D833" t="s">
        <v>27</v>
      </c>
      <c r="E833" s="5" t="s">
        <v>89</v>
      </c>
      <c r="F833" s="36"/>
      <c r="G833" s="60">
        <v>0</v>
      </c>
      <c r="H833" s="60">
        <v>0</v>
      </c>
      <c r="I833" s="60">
        <v>0</v>
      </c>
      <c r="J833" s="60">
        <v>0</v>
      </c>
      <c r="K833" s="60">
        <v>0</v>
      </c>
      <c r="L833" s="60">
        <v>0</v>
      </c>
      <c r="M833" s="69">
        <v>0.246</v>
      </c>
      <c r="O833" t="s">
        <v>31</v>
      </c>
    </row>
    <row r="834" spans="1:15" x14ac:dyDescent="0.35">
      <c r="A834" t="s">
        <v>87</v>
      </c>
      <c r="B834" t="s">
        <v>88</v>
      </c>
      <c r="C834" t="s">
        <v>59</v>
      </c>
      <c r="D834" t="s">
        <v>67</v>
      </c>
      <c r="E834" s="5" t="s">
        <v>365</v>
      </c>
      <c r="F834" s="36">
        <v>20500</v>
      </c>
      <c r="G834" s="60">
        <v>0</v>
      </c>
      <c r="H834" s="60">
        <v>0</v>
      </c>
      <c r="I834" s="60">
        <v>0</v>
      </c>
      <c r="J834" s="60">
        <v>1</v>
      </c>
      <c r="K834" s="60">
        <v>0</v>
      </c>
      <c r="L834" s="60">
        <v>0</v>
      </c>
      <c r="M834" s="69">
        <v>0</v>
      </c>
      <c r="O834" t="s">
        <v>0</v>
      </c>
    </row>
    <row r="835" spans="1:15" x14ac:dyDescent="0.35">
      <c r="A835" t="s">
        <v>87</v>
      </c>
      <c r="B835" t="s">
        <v>79</v>
      </c>
      <c r="C835" t="s">
        <v>59</v>
      </c>
      <c r="D835" t="s">
        <v>67</v>
      </c>
      <c r="E835" s="5" t="s">
        <v>365</v>
      </c>
      <c r="F835" s="36">
        <v>61000</v>
      </c>
      <c r="G835" s="60">
        <v>0</v>
      </c>
      <c r="H835" s="60">
        <v>0</v>
      </c>
      <c r="I835" s="60">
        <v>0</v>
      </c>
      <c r="J835" s="60">
        <v>1</v>
      </c>
      <c r="K835" s="60">
        <v>0</v>
      </c>
      <c r="L835" s="60">
        <v>0</v>
      </c>
      <c r="M835" s="69">
        <v>0</v>
      </c>
      <c r="O835" t="s">
        <v>0</v>
      </c>
    </row>
    <row r="836" spans="1:15" x14ac:dyDescent="0.35">
      <c r="A836" t="s">
        <v>87</v>
      </c>
      <c r="B836" t="s">
        <v>88</v>
      </c>
      <c r="C836" t="s">
        <v>59</v>
      </c>
      <c r="D836" t="s">
        <v>67</v>
      </c>
      <c r="E836" s="5" t="s">
        <v>365</v>
      </c>
      <c r="F836" s="36">
        <v>20500</v>
      </c>
      <c r="G836" s="60">
        <v>0</v>
      </c>
      <c r="H836" s="60">
        <v>0</v>
      </c>
      <c r="I836" s="60">
        <v>0</v>
      </c>
      <c r="J836" s="60">
        <v>1</v>
      </c>
      <c r="K836" s="60">
        <v>0</v>
      </c>
      <c r="L836" s="60">
        <v>0</v>
      </c>
      <c r="M836" s="69">
        <v>0</v>
      </c>
      <c r="O836" t="s">
        <v>0</v>
      </c>
    </row>
    <row r="837" spans="1:15" x14ac:dyDescent="0.35">
      <c r="A837" t="s">
        <v>87</v>
      </c>
      <c r="B837" t="s">
        <v>88</v>
      </c>
      <c r="C837" t="s">
        <v>59</v>
      </c>
      <c r="D837" t="s">
        <v>67</v>
      </c>
      <c r="E837" s="5" t="s">
        <v>365</v>
      </c>
      <c r="F837" s="36">
        <v>20500</v>
      </c>
      <c r="G837" s="60">
        <v>0</v>
      </c>
      <c r="H837" s="60">
        <v>0</v>
      </c>
      <c r="I837" s="60">
        <v>0</v>
      </c>
      <c r="J837" s="60">
        <v>1</v>
      </c>
      <c r="K837" s="60">
        <v>0</v>
      </c>
      <c r="L837" s="60">
        <v>0</v>
      </c>
      <c r="M837" s="69">
        <v>0</v>
      </c>
      <c r="O837" t="s">
        <v>0</v>
      </c>
    </row>
    <row r="838" spans="1:15" x14ac:dyDescent="0.35">
      <c r="A838" t="s">
        <v>87</v>
      </c>
      <c r="B838" t="s">
        <v>88</v>
      </c>
      <c r="C838" t="s">
        <v>59</v>
      </c>
      <c r="D838" t="s">
        <v>67</v>
      </c>
      <c r="E838" s="5" t="s">
        <v>365</v>
      </c>
      <c r="F838" s="36">
        <v>20500</v>
      </c>
      <c r="G838" s="60">
        <v>0</v>
      </c>
      <c r="H838" s="60">
        <v>0</v>
      </c>
      <c r="I838" s="60">
        <v>0</v>
      </c>
      <c r="J838" s="60">
        <v>1</v>
      </c>
      <c r="K838" s="60">
        <v>0</v>
      </c>
      <c r="L838" s="60">
        <v>0</v>
      </c>
      <c r="M838" s="69">
        <v>0</v>
      </c>
      <c r="O838" t="s">
        <v>0</v>
      </c>
    </row>
    <row r="839" spans="1:15" x14ac:dyDescent="0.35">
      <c r="A839" t="s">
        <v>87</v>
      </c>
      <c r="B839" t="s">
        <v>88</v>
      </c>
      <c r="C839" t="s">
        <v>59</v>
      </c>
      <c r="D839" t="s">
        <v>67</v>
      </c>
      <c r="E839" s="5" t="s">
        <v>365</v>
      </c>
      <c r="F839" s="36">
        <v>20500</v>
      </c>
      <c r="G839" s="60">
        <v>0</v>
      </c>
      <c r="H839" s="60">
        <v>0</v>
      </c>
      <c r="I839" s="60">
        <v>0</v>
      </c>
      <c r="J839" s="60">
        <v>1</v>
      </c>
      <c r="K839" s="60">
        <v>0</v>
      </c>
      <c r="L839" s="60">
        <v>0</v>
      </c>
      <c r="M839" s="69">
        <v>0</v>
      </c>
      <c r="O839" t="s">
        <v>0</v>
      </c>
    </row>
    <row r="840" spans="1:15" x14ac:dyDescent="0.35">
      <c r="A840" t="s">
        <v>70</v>
      </c>
      <c r="B840" t="s">
        <v>71</v>
      </c>
      <c r="C840" t="s">
        <v>59</v>
      </c>
      <c r="D840" t="s">
        <v>67</v>
      </c>
      <c r="E840" t="s">
        <v>80</v>
      </c>
      <c r="F840" s="36"/>
      <c r="G840" s="60">
        <v>0</v>
      </c>
      <c r="H840" s="60">
        <v>0</v>
      </c>
      <c r="I840" s="60">
        <v>0</v>
      </c>
      <c r="J840" s="60">
        <v>0</v>
      </c>
      <c r="K840" s="60">
        <v>0</v>
      </c>
      <c r="L840" s="60">
        <v>0</v>
      </c>
      <c r="M840" s="69">
        <v>0</v>
      </c>
      <c r="O840" t="s">
        <v>0</v>
      </c>
    </row>
    <row r="841" spans="1:15" x14ac:dyDescent="0.35">
      <c r="A841" t="s">
        <v>70</v>
      </c>
      <c r="B841" t="s">
        <v>65</v>
      </c>
      <c r="C841" t="s">
        <v>59</v>
      </c>
      <c r="D841" t="s">
        <v>67</v>
      </c>
      <c r="E841" t="s">
        <v>80</v>
      </c>
      <c r="F841" s="36"/>
      <c r="G841" s="60">
        <v>0</v>
      </c>
      <c r="H841" s="60">
        <v>0</v>
      </c>
      <c r="I841" s="60">
        <v>0</v>
      </c>
      <c r="J841" s="60">
        <v>0</v>
      </c>
      <c r="K841" s="60">
        <v>0</v>
      </c>
      <c r="L841" s="60">
        <v>0</v>
      </c>
      <c r="M841" s="69">
        <v>0</v>
      </c>
      <c r="O841" t="s">
        <v>0</v>
      </c>
    </row>
    <row r="842" spans="1:15" x14ac:dyDescent="0.35">
      <c r="A842" t="s">
        <v>70</v>
      </c>
      <c r="B842" t="s">
        <v>65</v>
      </c>
      <c r="C842" t="s">
        <v>59</v>
      </c>
      <c r="D842" t="s">
        <v>67</v>
      </c>
      <c r="E842" t="s">
        <v>80</v>
      </c>
      <c r="F842" s="36"/>
      <c r="G842" s="60">
        <v>0</v>
      </c>
      <c r="H842" s="60">
        <v>0</v>
      </c>
      <c r="I842" s="60">
        <v>0</v>
      </c>
      <c r="J842" s="60">
        <v>0</v>
      </c>
      <c r="K842" s="60">
        <v>0</v>
      </c>
      <c r="L842" s="60">
        <v>0</v>
      </c>
      <c r="M842" s="69">
        <v>0</v>
      </c>
      <c r="O842" t="s">
        <v>0</v>
      </c>
    </row>
    <row r="843" spans="1:15" x14ac:dyDescent="0.35">
      <c r="A843" t="s">
        <v>72</v>
      </c>
      <c r="B843" t="s">
        <v>79</v>
      </c>
      <c r="C843" t="s">
        <v>59</v>
      </c>
      <c r="D843" t="s">
        <v>67</v>
      </c>
      <c r="E843" s="5" t="s">
        <v>365</v>
      </c>
      <c r="F843" s="36">
        <v>61000</v>
      </c>
      <c r="G843" s="60">
        <v>0</v>
      </c>
      <c r="H843" s="60">
        <v>0</v>
      </c>
      <c r="I843" s="60">
        <v>0</v>
      </c>
      <c r="J843" s="60">
        <v>1</v>
      </c>
      <c r="K843" s="60">
        <v>0</v>
      </c>
      <c r="L843" s="60">
        <v>0</v>
      </c>
      <c r="M843" s="69">
        <v>0</v>
      </c>
      <c r="O843" t="s">
        <v>0</v>
      </c>
    </row>
    <row r="844" spans="1:15" x14ac:dyDescent="0.35">
      <c r="A844" t="s">
        <v>85</v>
      </c>
      <c r="B844" t="s">
        <v>71</v>
      </c>
      <c r="C844" t="s">
        <v>59</v>
      </c>
      <c r="D844" t="s">
        <v>67</v>
      </c>
      <c r="E844" s="5" t="s">
        <v>365</v>
      </c>
      <c r="F844" s="36">
        <v>53500</v>
      </c>
      <c r="G844" s="60">
        <v>0</v>
      </c>
      <c r="H844" s="60">
        <v>0</v>
      </c>
      <c r="I844" s="60">
        <v>0</v>
      </c>
      <c r="J844" s="60">
        <v>1</v>
      </c>
      <c r="K844" s="60">
        <v>0</v>
      </c>
      <c r="L844" s="60">
        <v>0</v>
      </c>
      <c r="M844" s="69">
        <v>0</v>
      </c>
      <c r="O844" t="s">
        <v>0</v>
      </c>
    </row>
    <row r="845" spans="1:15" x14ac:dyDescent="0.35">
      <c r="A845" t="s">
        <v>85</v>
      </c>
      <c r="B845" t="s">
        <v>71</v>
      </c>
      <c r="C845" t="s">
        <v>59</v>
      </c>
      <c r="D845" t="s">
        <v>67</v>
      </c>
      <c r="E845" s="5" t="s">
        <v>365</v>
      </c>
      <c r="F845" s="36">
        <v>53500</v>
      </c>
      <c r="G845" s="60">
        <v>0</v>
      </c>
      <c r="H845" s="60">
        <v>0</v>
      </c>
      <c r="I845" s="60">
        <v>0</v>
      </c>
      <c r="J845" s="60">
        <v>1</v>
      </c>
      <c r="K845" s="60">
        <v>0</v>
      </c>
      <c r="L845" s="60">
        <v>0</v>
      </c>
      <c r="M845" s="69">
        <v>0</v>
      </c>
      <c r="O845" t="s">
        <v>0</v>
      </c>
    </row>
    <row r="846" spans="1:15" x14ac:dyDescent="0.35">
      <c r="A846" t="s">
        <v>85</v>
      </c>
      <c r="B846" t="s">
        <v>71</v>
      </c>
      <c r="C846" t="s">
        <v>59</v>
      </c>
      <c r="D846" t="s">
        <v>67</v>
      </c>
      <c r="E846" s="5" t="s">
        <v>365</v>
      </c>
      <c r="F846" s="36">
        <v>53500</v>
      </c>
      <c r="G846" s="60">
        <v>0</v>
      </c>
      <c r="H846" s="60">
        <v>0</v>
      </c>
      <c r="I846" s="60">
        <v>0</v>
      </c>
      <c r="J846" s="60">
        <v>1</v>
      </c>
      <c r="K846" s="60">
        <v>0</v>
      </c>
      <c r="L846" s="60">
        <v>0</v>
      </c>
      <c r="M846" s="69">
        <v>0</v>
      </c>
      <c r="O846" t="s">
        <v>0</v>
      </c>
    </row>
    <row r="847" spans="1:15" x14ac:dyDescent="0.35">
      <c r="A847" t="s">
        <v>72</v>
      </c>
      <c r="B847" t="s">
        <v>79</v>
      </c>
      <c r="C847" t="s">
        <v>59</v>
      </c>
      <c r="D847" t="s">
        <v>67</v>
      </c>
      <c r="E847" s="5" t="s">
        <v>367</v>
      </c>
      <c r="F847" s="36">
        <v>61000</v>
      </c>
      <c r="G847" s="60">
        <v>0</v>
      </c>
      <c r="H847" s="60">
        <v>0</v>
      </c>
      <c r="I847" s="60">
        <v>0</v>
      </c>
      <c r="J847" s="60">
        <v>0</v>
      </c>
      <c r="K847" s="60">
        <v>0</v>
      </c>
      <c r="L847" s="60">
        <v>1</v>
      </c>
      <c r="M847" s="69">
        <v>0</v>
      </c>
      <c r="O847" t="s">
        <v>0</v>
      </c>
    </row>
    <row r="848" spans="1:15" x14ac:dyDescent="0.35">
      <c r="A848" t="s">
        <v>85</v>
      </c>
      <c r="B848" t="s">
        <v>71</v>
      </c>
      <c r="C848" t="s">
        <v>59</v>
      </c>
      <c r="D848" t="s">
        <v>67</v>
      </c>
      <c r="E848" s="5" t="s">
        <v>365</v>
      </c>
      <c r="F848" s="36">
        <v>53500</v>
      </c>
      <c r="G848" s="60">
        <v>0</v>
      </c>
      <c r="H848" s="60">
        <v>0</v>
      </c>
      <c r="I848" s="60">
        <v>0</v>
      </c>
      <c r="J848" s="60">
        <v>1</v>
      </c>
      <c r="K848" s="60">
        <v>0</v>
      </c>
      <c r="L848" s="60">
        <v>0</v>
      </c>
      <c r="M848" s="69">
        <v>0</v>
      </c>
      <c r="O848" t="s">
        <v>0</v>
      </c>
    </row>
    <row r="849" spans="1:15" x14ac:dyDescent="0.35">
      <c r="A849" t="s">
        <v>70</v>
      </c>
      <c r="B849" t="s">
        <v>84</v>
      </c>
      <c r="C849" t="s">
        <v>59</v>
      </c>
      <c r="D849" t="s">
        <v>67</v>
      </c>
      <c r="E849" t="s">
        <v>60</v>
      </c>
      <c r="F849" s="36"/>
      <c r="G849" s="60">
        <v>0</v>
      </c>
      <c r="H849" s="60">
        <v>0</v>
      </c>
      <c r="I849" s="60">
        <v>0</v>
      </c>
      <c r="J849" s="60">
        <v>0</v>
      </c>
      <c r="K849" s="60">
        <v>0</v>
      </c>
      <c r="L849" s="60">
        <v>0</v>
      </c>
      <c r="M849" s="69">
        <v>0</v>
      </c>
      <c r="O849" t="s">
        <v>0</v>
      </c>
    </row>
    <row r="850" spans="1:15" x14ac:dyDescent="0.35">
      <c r="A850" t="s">
        <v>70</v>
      </c>
      <c r="B850" t="s">
        <v>111</v>
      </c>
      <c r="C850" t="s">
        <v>59</v>
      </c>
      <c r="D850" t="s">
        <v>67</v>
      </c>
      <c r="E850" t="s">
        <v>80</v>
      </c>
      <c r="F850" s="36"/>
      <c r="G850" s="60">
        <v>0</v>
      </c>
      <c r="H850" s="60">
        <v>0</v>
      </c>
      <c r="I850" s="60">
        <v>0</v>
      </c>
      <c r="J850" s="60">
        <v>0</v>
      </c>
      <c r="K850" s="60">
        <v>0</v>
      </c>
      <c r="L850" s="60">
        <v>0</v>
      </c>
      <c r="M850" s="69">
        <v>0</v>
      </c>
      <c r="O850" t="s">
        <v>0</v>
      </c>
    </row>
    <row r="851" spans="1:15" x14ac:dyDescent="0.35">
      <c r="A851" t="s">
        <v>70</v>
      </c>
      <c r="B851" t="s">
        <v>111</v>
      </c>
      <c r="C851" t="s">
        <v>59</v>
      </c>
      <c r="D851" t="s">
        <v>67</v>
      </c>
      <c r="E851" t="s">
        <v>80</v>
      </c>
      <c r="F851" s="36"/>
      <c r="G851" s="60">
        <v>0</v>
      </c>
      <c r="H851" s="60">
        <v>0</v>
      </c>
      <c r="I851" s="60">
        <v>0</v>
      </c>
      <c r="J851" s="60">
        <v>0</v>
      </c>
      <c r="K851" s="60">
        <v>0</v>
      </c>
      <c r="L851" s="60">
        <v>0</v>
      </c>
      <c r="M851" s="69">
        <v>0</v>
      </c>
      <c r="O851" t="s">
        <v>0</v>
      </c>
    </row>
    <row r="852" spans="1:15" x14ac:dyDescent="0.35">
      <c r="A852" t="s">
        <v>70</v>
      </c>
      <c r="B852" t="s">
        <v>111</v>
      </c>
      <c r="C852" t="s">
        <v>59</v>
      </c>
      <c r="D852" t="s">
        <v>67</v>
      </c>
      <c r="E852" t="s">
        <v>78</v>
      </c>
      <c r="F852" s="36"/>
      <c r="G852" s="60">
        <v>0</v>
      </c>
      <c r="H852" s="60">
        <v>0</v>
      </c>
      <c r="I852" s="60">
        <v>0</v>
      </c>
      <c r="J852" s="60">
        <v>0</v>
      </c>
      <c r="K852" s="60">
        <v>0</v>
      </c>
      <c r="L852" s="60">
        <v>0</v>
      </c>
      <c r="M852" s="69">
        <v>0</v>
      </c>
      <c r="O852" t="s">
        <v>0</v>
      </c>
    </row>
    <row r="853" spans="1:15" x14ac:dyDescent="0.35">
      <c r="A853" t="s">
        <v>70</v>
      </c>
      <c r="B853" t="s">
        <v>111</v>
      </c>
      <c r="C853" t="s">
        <v>59</v>
      </c>
      <c r="D853" t="s">
        <v>67</v>
      </c>
      <c r="E853" s="5" t="s">
        <v>367</v>
      </c>
      <c r="F853" s="36">
        <v>18700</v>
      </c>
      <c r="G853" s="60">
        <v>0</v>
      </c>
      <c r="H853" s="60">
        <v>0</v>
      </c>
      <c r="I853" s="60">
        <v>0</v>
      </c>
      <c r="J853" s="60">
        <v>0</v>
      </c>
      <c r="K853" s="60">
        <v>0</v>
      </c>
      <c r="L853" s="60">
        <v>1</v>
      </c>
      <c r="M853" s="69">
        <v>0</v>
      </c>
      <c r="O853" t="s">
        <v>0</v>
      </c>
    </row>
    <row r="854" spans="1:15" x14ac:dyDescent="0.35">
      <c r="A854" t="s">
        <v>70</v>
      </c>
      <c r="B854" t="s">
        <v>111</v>
      </c>
      <c r="C854" t="s">
        <v>59</v>
      </c>
      <c r="D854" t="s">
        <v>67</v>
      </c>
      <c r="E854" s="5" t="s">
        <v>367</v>
      </c>
      <c r="F854" s="36">
        <v>18700</v>
      </c>
      <c r="G854" s="60">
        <v>0</v>
      </c>
      <c r="H854" s="60">
        <v>0</v>
      </c>
      <c r="I854" s="60">
        <v>0</v>
      </c>
      <c r="J854" s="60">
        <v>0</v>
      </c>
      <c r="K854" s="60">
        <v>0</v>
      </c>
      <c r="L854" s="60">
        <v>1</v>
      </c>
      <c r="M854" s="69">
        <v>0</v>
      </c>
      <c r="O854" t="s">
        <v>0</v>
      </c>
    </row>
    <row r="855" spans="1:15" x14ac:dyDescent="0.35">
      <c r="A855" t="s">
        <v>70</v>
      </c>
      <c r="B855" t="s">
        <v>84</v>
      </c>
      <c r="C855" t="s">
        <v>59</v>
      </c>
      <c r="D855" t="s">
        <v>67</v>
      </c>
      <c r="E855" t="s">
        <v>78</v>
      </c>
      <c r="F855" s="36"/>
      <c r="G855" s="60">
        <v>0</v>
      </c>
      <c r="H855" s="60">
        <v>0</v>
      </c>
      <c r="I855" s="60">
        <v>0</v>
      </c>
      <c r="J855" s="60">
        <v>0</v>
      </c>
      <c r="K855" s="60">
        <v>0</v>
      </c>
      <c r="L855" s="60">
        <v>0</v>
      </c>
      <c r="M855" s="69">
        <v>0</v>
      </c>
      <c r="O855" t="s">
        <v>31</v>
      </c>
    </row>
    <row r="856" spans="1:15" x14ac:dyDescent="0.35">
      <c r="A856" t="s">
        <v>70</v>
      </c>
      <c r="B856" t="s">
        <v>84</v>
      </c>
      <c r="C856" t="s">
        <v>59</v>
      </c>
      <c r="D856" t="s">
        <v>67</v>
      </c>
      <c r="E856" t="s">
        <v>78</v>
      </c>
      <c r="F856" s="36"/>
      <c r="G856" s="60">
        <v>0</v>
      </c>
      <c r="H856" s="60">
        <v>0</v>
      </c>
      <c r="I856" s="60">
        <v>0</v>
      </c>
      <c r="J856" s="60">
        <v>0</v>
      </c>
      <c r="K856" s="60">
        <v>0</v>
      </c>
      <c r="L856" s="60">
        <v>0</v>
      </c>
      <c r="M856" s="69">
        <v>0</v>
      </c>
      <c r="O856" t="s">
        <v>0</v>
      </c>
    </row>
    <row r="857" spans="1:15" x14ac:dyDescent="0.35">
      <c r="A857" t="s">
        <v>70</v>
      </c>
      <c r="B857" t="s">
        <v>84</v>
      </c>
      <c r="C857" t="s">
        <v>59</v>
      </c>
      <c r="D857" t="s">
        <v>67</v>
      </c>
      <c r="E857" t="s">
        <v>78</v>
      </c>
      <c r="F857" s="36"/>
      <c r="G857" s="60">
        <v>0</v>
      </c>
      <c r="H857" s="60">
        <v>0</v>
      </c>
      <c r="I857" s="60">
        <v>0</v>
      </c>
      <c r="J857" s="60">
        <v>0</v>
      </c>
      <c r="K857" s="60">
        <v>0</v>
      </c>
      <c r="L857" s="60">
        <v>0</v>
      </c>
      <c r="M857" s="69">
        <v>0</v>
      </c>
      <c r="O857" t="s">
        <v>0</v>
      </c>
    </row>
    <row r="858" spans="1:15" x14ac:dyDescent="0.35">
      <c r="A858" t="s">
        <v>70</v>
      </c>
      <c r="B858" t="s">
        <v>84</v>
      </c>
      <c r="C858" t="s">
        <v>59</v>
      </c>
      <c r="D858" t="s">
        <v>67</v>
      </c>
      <c r="E858" t="s">
        <v>78</v>
      </c>
      <c r="F858" s="36"/>
      <c r="G858" s="60">
        <v>0</v>
      </c>
      <c r="H858" s="60">
        <v>0</v>
      </c>
      <c r="I858" s="60">
        <v>0</v>
      </c>
      <c r="J858" s="60">
        <v>0</v>
      </c>
      <c r="K858" s="60">
        <v>0</v>
      </c>
      <c r="L858" s="60">
        <v>0</v>
      </c>
      <c r="M858" s="69">
        <v>0</v>
      </c>
      <c r="O858" t="s">
        <v>0</v>
      </c>
    </row>
    <row r="859" spans="1:15" x14ac:dyDescent="0.35">
      <c r="A859" t="s">
        <v>70</v>
      </c>
      <c r="B859" t="s">
        <v>84</v>
      </c>
      <c r="C859" t="s">
        <v>59</v>
      </c>
      <c r="D859" t="s">
        <v>67</v>
      </c>
      <c r="E859" t="s">
        <v>78</v>
      </c>
      <c r="F859" s="36"/>
      <c r="G859" s="60">
        <v>0</v>
      </c>
      <c r="H859" s="60">
        <v>0</v>
      </c>
      <c r="I859" s="60">
        <v>0</v>
      </c>
      <c r="J859" s="60">
        <v>0</v>
      </c>
      <c r="K859" s="60">
        <v>0</v>
      </c>
      <c r="L859" s="60">
        <v>0</v>
      </c>
      <c r="M859" s="69">
        <v>0</v>
      </c>
      <c r="O859" t="s">
        <v>0</v>
      </c>
    </row>
    <row r="860" spans="1:15" x14ac:dyDescent="0.35">
      <c r="A860" t="s">
        <v>70</v>
      </c>
      <c r="B860" t="s">
        <v>82</v>
      </c>
      <c r="C860" t="s">
        <v>59</v>
      </c>
      <c r="D860" t="s">
        <v>67</v>
      </c>
      <c r="E860" s="5" t="s">
        <v>367</v>
      </c>
      <c r="F860" s="36">
        <v>18700</v>
      </c>
      <c r="G860" s="60">
        <v>0</v>
      </c>
      <c r="H860" s="60">
        <v>0</v>
      </c>
      <c r="I860" s="60">
        <v>0</v>
      </c>
      <c r="J860" s="60">
        <v>0</v>
      </c>
      <c r="K860" s="60">
        <v>0</v>
      </c>
      <c r="L860" s="60">
        <v>1</v>
      </c>
      <c r="M860" s="69">
        <v>0</v>
      </c>
      <c r="O860" t="s">
        <v>0</v>
      </c>
    </row>
    <row r="861" spans="1:15" x14ac:dyDescent="0.35">
      <c r="A861" t="s">
        <v>70</v>
      </c>
      <c r="B861" t="s">
        <v>112</v>
      </c>
      <c r="C861" t="s">
        <v>59</v>
      </c>
      <c r="D861" t="s">
        <v>67</v>
      </c>
      <c r="E861" s="5" t="s">
        <v>367</v>
      </c>
      <c r="F861" s="36">
        <v>68000.000000000015</v>
      </c>
      <c r="G861" s="60">
        <v>0</v>
      </c>
      <c r="H861" s="60">
        <v>0</v>
      </c>
      <c r="I861" s="60">
        <v>0</v>
      </c>
      <c r="J861" s="60">
        <v>0</v>
      </c>
      <c r="K861" s="60">
        <v>0</v>
      </c>
      <c r="L861" s="60">
        <v>1</v>
      </c>
      <c r="M861" s="69">
        <v>0</v>
      </c>
      <c r="O861" t="s">
        <v>0</v>
      </c>
    </row>
    <row r="862" spans="1:15" x14ac:dyDescent="0.35">
      <c r="A862" t="s">
        <v>87</v>
      </c>
      <c r="B862" t="s">
        <v>112</v>
      </c>
      <c r="C862" t="s">
        <v>59</v>
      </c>
      <c r="D862" t="s">
        <v>67</v>
      </c>
      <c r="E862" s="5" t="s">
        <v>366</v>
      </c>
      <c r="F862" s="36">
        <v>68000</v>
      </c>
      <c r="G862" s="60">
        <v>0</v>
      </c>
      <c r="H862" s="60">
        <v>0</v>
      </c>
      <c r="I862" s="60">
        <v>0</v>
      </c>
      <c r="J862" s="60">
        <v>0</v>
      </c>
      <c r="K862" s="60">
        <v>1</v>
      </c>
      <c r="L862" s="60">
        <v>0</v>
      </c>
      <c r="M862" s="69">
        <v>0</v>
      </c>
      <c r="O862" t="s">
        <v>0</v>
      </c>
    </row>
    <row r="863" spans="1:15" x14ac:dyDescent="0.35">
      <c r="A863" t="s">
        <v>94</v>
      </c>
      <c r="B863" t="s">
        <v>95</v>
      </c>
      <c r="C863" t="s">
        <v>59</v>
      </c>
      <c r="D863" t="s">
        <v>27</v>
      </c>
      <c r="E863" t="s">
        <v>113</v>
      </c>
      <c r="F863" s="36"/>
      <c r="G863" s="60">
        <v>0</v>
      </c>
      <c r="H863" s="60">
        <v>0</v>
      </c>
      <c r="I863" s="60">
        <v>0</v>
      </c>
      <c r="J863" s="60">
        <v>0</v>
      </c>
      <c r="K863" s="60">
        <v>0</v>
      </c>
      <c r="L863" s="60">
        <v>0</v>
      </c>
      <c r="M863" s="69">
        <v>0</v>
      </c>
      <c r="O863" t="s">
        <v>31</v>
      </c>
    </row>
    <row r="864" spans="1:15" x14ac:dyDescent="0.35">
      <c r="A864" t="s">
        <v>28</v>
      </c>
      <c r="B864" t="s">
        <v>58</v>
      </c>
      <c r="C864" t="s">
        <v>59</v>
      </c>
      <c r="D864" t="s">
        <v>27</v>
      </c>
      <c r="E864" s="5" t="s">
        <v>93</v>
      </c>
      <c r="F864" s="36"/>
      <c r="G864" s="60">
        <v>0</v>
      </c>
      <c r="H864" s="60">
        <v>0</v>
      </c>
      <c r="I864" s="60">
        <v>0</v>
      </c>
      <c r="J864" s="60">
        <v>0</v>
      </c>
      <c r="K864" s="60">
        <v>0</v>
      </c>
      <c r="L864" s="60">
        <v>0</v>
      </c>
      <c r="M864" s="69">
        <v>0.246</v>
      </c>
      <c r="O864" t="s">
        <v>0</v>
      </c>
    </row>
    <row r="865" spans="1:15" x14ac:dyDescent="0.35">
      <c r="A865" t="s">
        <v>28</v>
      </c>
      <c r="B865" t="s">
        <v>102</v>
      </c>
      <c r="C865" t="s">
        <v>59</v>
      </c>
      <c r="D865" t="s">
        <v>27</v>
      </c>
      <c r="E865" s="5" t="s">
        <v>78</v>
      </c>
      <c r="F865" s="36"/>
      <c r="G865" s="60">
        <v>0</v>
      </c>
      <c r="H865" s="60">
        <v>0</v>
      </c>
      <c r="I865" s="60">
        <v>0</v>
      </c>
      <c r="J865" s="60">
        <v>0</v>
      </c>
      <c r="K865" s="60">
        <v>0</v>
      </c>
      <c r="L865" s="60">
        <v>0</v>
      </c>
      <c r="M865" s="69">
        <v>0.246</v>
      </c>
      <c r="O865" t="s">
        <v>0</v>
      </c>
    </row>
    <row r="866" spans="1:15" x14ac:dyDescent="0.35">
      <c r="A866" t="s">
        <v>28</v>
      </c>
      <c r="B866" t="s">
        <v>102</v>
      </c>
      <c r="C866" t="s">
        <v>59</v>
      </c>
      <c r="D866" t="s">
        <v>27</v>
      </c>
      <c r="E866" s="5" t="s">
        <v>78</v>
      </c>
      <c r="F866" s="36"/>
      <c r="G866" s="60">
        <v>0</v>
      </c>
      <c r="H866" s="60">
        <v>0</v>
      </c>
      <c r="I866" s="60">
        <v>0</v>
      </c>
      <c r="J866" s="60">
        <v>0</v>
      </c>
      <c r="K866" s="60">
        <v>0</v>
      </c>
      <c r="L866" s="60">
        <v>0</v>
      </c>
      <c r="M866" s="69">
        <v>0.246</v>
      </c>
      <c r="O866" t="s">
        <v>0</v>
      </c>
    </row>
    <row r="867" spans="1:15" x14ac:dyDescent="0.35">
      <c r="A867" t="s">
        <v>28</v>
      </c>
      <c r="B867" t="s">
        <v>68</v>
      </c>
      <c r="C867" t="s">
        <v>59</v>
      </c>
      <c r="D867" t="s">
        <v>27</v>
      </c>
      <c r="E867" s="5" t="s">
        <v>80</v>
      </c>
      <c r="F867" s="36"/>
      <c r="G867" s="60">
        <v>0</v>
      </c>
      <c r="H867" s="60">
        <v>0</v>
      </c>
      <c r="I867" s="60">
        <v>0</v>
      </c>
      <c r="J867" s="60">
        <v>0</v>
      </c>
      <c r="K867" s="60">
        <v>0</v>
      </c>
      <c r="L867" s="60">
        <v>0</v>
      </c>
      <c r="M867" s="69">
        <v>0.246</v>
      </c>
      <c r="O867" t="s">
        <v>0</v>
      </c>
    </row>
    <row r="868" spans="1:15" x14ac:dyDescent="0.35">
      <c r="A868" t="s">
        <v>28</v>
      </c>
      <c r="B868" t="s">
        <v>68</v>
      </c>
      <c r="C868" t="s">
        <v>59</v>
      </c>
      <c r="D868" t="s">
        <v>27</v>
      </c>
      <c r="E868" s="5" t="s">
        <v>80</v>
      </c>
      <c r="F868" s="36"/>
      <c r="G868" s="60">
        <v>0</v>
      </c>
      <c r="H868" s="60">
        <v>0</v>
      </c>
      <c r="I868" s="60">
        <v>0</v>
      </c>
      <c r="J868" s="60">
        <v>0</v>
      </c>
      <c r="K868" s="60">
        <v>0</v>
      </c>
      <c r="L868" s="60">
        <v>0</v>
      </c>
      <c r="M868" s="69">
        <v>0.246</v>
      </c>
      <c r="O868" t="s">
        <v>0</v>
      </c>
    </row>
    <row r="869" spans="1:15" x14ac:dyDescent="0.35">
      <c r="A869" t="s">
        <v>28</v>
      </c>
      <c r="B869" t="s">
        <v>68</v>
      </c>
      <c r="C869" t="s">
        <v>59</v>
      </c>
      <c r="D869" t="s">
        <v>27</v>
      </c>
      <c r="E869" s="5" t="s">
        <v>80</v>
      </c>
      <c r="F869" s="36"/>
      <c r="G869" s="60">
        <v>0</v>
      </c>
      <c r="H869" s="60">
        <v>0</v>
      </c>
      <c r="I869" s="60">
        <v>0</v>
      </c>
      <c r="J869" s="60">
        <v>0</v>
      </c>
      <c r="K869" s="60">
        <v>0</v>
      </c>
      <c r="L869" s="60">
        <v>0</v>
      </c>
      <c r="M869" s="69">
        <v>0.246</v>
      </c>
      <c r="O869" t="s">
        <v>0</v>
      </c>
    </row>
    <row r="870" spans="1:15" x14ac:dyDescent="0.35">
      <c r="A870" t="s">
        <v>28</v>
      </c>
      <c r="B870" t="s">
        <v>68</v>
      </c>
      <c r="C870" t="s">
        <v>59</v>
      </c>
      <c r="D870" t="s">
        <v>27</v>
      </c>
      <c r="E870" s="5" t="s">
        <v>80</v>
      </c>
      <c r="F870" s="36"/>
      <c r="G870" s="60">
        <v>0</v>
      </c>
      <c r="H870" s="60">
        <v>0</v>
      </c>
      <c r="I870" s="60">
        <v>0</v>
      </c>
      <c r="J870" s="60">
        <v>0</v>
      </c>
      <c r="K870" s="60">
        <v>0</v>
      </c>
      <c r="L870" s="60">
        <v>0</v>
      </c>
      <c r="M870" s="69">
        <v>0.246</v>
      </c>
      <c r="O870" t="s">
        <v>0</v>
      </c>
    </row>
    <row r="871" spans="1:15" x14ac:dyDescent="0.35">
      <c r="A871" t="s">
        <v>28</v>
      </c>
      <c r="B871" t="s">
        <v>68</v>
      </c>
      <c r="C871" t="s">
        <v>59</v>
      </c>
      <c r="D871" t="s">
        <v>27</v>
      </c>
      <c r="E871" s="5" t="s">
        <v>80</v>
      </c>
      <c r="F871" s="36"/>
      <c r="G871" s="60">
        <v>0</v>
      </c>
      <c r="H871" s="60">
        <v>0</v>
      </c>
      <c r="I871" s="60">
        <v>0</v>
      </c>
      <c r="J871" s="60">
        <v>0</v>
      </c>
      <c r="K871" s="60">
        <v>0</v>
      </c>
      <c r="L871" s="60">
        <v>0</v>
      </c>
      <c r="M871" s="69">
        <v>0.246</v>
      </c>
      <c r="O871" t="s">
        <v>0</v>
      </c>
    </row>
    <row r="872" spans="1:15" x14ac:dyDescent="0.35">
      <c r="A872" t="s">
        <v>28</v>
      </c>
      <c r="B872" t="s">
        <v>68</v>
      </c>
      <c r="C872" t="s">
        <v>59</v>
      </c>
      <c r="D872" t="s">
        <v>27</v>
      </c>
      <c r="E872" s="5" t="s">
        <v>367</v>
      </c>
      <c r="F872" s="36">
        <v>86000</v>
      </c>
      <c r="G872" s="60">
        <v>0</v>
      </c>
      <c r="H872" s="60">
        <v>0</v>
      </c>
      <c r="I872" s="60">
        <v>0</v>
      </c>
      <c r="J872" s="60">
        <v>0</v>
      </c>
      <c r="K872" s="60">
        <v>0</v>
      </c>
      <c r="L872" s="60">
        <v>1</v>
      </c>
      <c r="M872" s="69">
        <v>0.246</v>
      </c>
      <c r="O872" t="s">
        <v>0</v>
      </c>
    </row>
    <row r="873" spans="1:15" x14ac:dyDescent="0.35">
      <c r="A873" t="s">
        <v>28</v>
      </c>
      <c r="B873" t="s">
        <v>68</v>
      </c>
      <c r="C873" t="s">
        <v>59</v>
      </c>
      <c r="D873" t="s">
        <v>27</v>
      </c>
      <c r="E873" s="5" t="s">
        <v>60</v>
      </c>
      <c r="F873" s="36"/>
      <c r="G873" s="60">
        <v>0</v>
      </c>
      <c r="H873" s="60">
        <v>0</v>
      </c>
      <c r="I873" s="60">
        <v>0</v>
      </c>
      <c r="J873" s="60">
        <v>0</v>
      </c>
      <c r="K873" s="60">
        <v>0</v>
      </c>
      <c r="L873" s="60">
        <v>0</v>
      </c>
      <c r="M873" s="69">
        <v>0.246</v>
      </c>
      <c r="O873" t="s">
        <v>0</v>
      </c>
    </row>
    <row r="874" spans="1:15" x14ac:dyDescent="0.35">
      <c r="A874" t="s">
        <v>28</v>
      </c>
      <c r="B874" t="s">
        <v>68</v>
      </c>
      <c r="C874" t="s">
        <v>59</v>
      </c>
      <c r="D874" t="s">
        <v>27</v>
      </c>
      <c r="E874" s="5" t="s">
        <v>78</v>
      </c>
      <c r="F874" s="36"/>
      <c r="G874" s="60">
        <v>0</v>
      </c>
      <c r="H874" s="60">
        <v>0</v>
      </c>
      <c r="I874" s="60">
        <v>0</v>
      </c>
      <c r="J874" s="60">
        <v>0</v>
      </c>
      <c r="K874" s="60">
        <v>0</v>
      </c>
      <c r="L874" s="60">
        <v>0</v>
      </c>
      <c r="M874" s="69">
        <v>0.246</v>
      </c>
      <c r="O874" t="s">
        <v>0</v>
      </c>
    </row>
    <row r="875" spans="1:15" x14ac:dyDescent="0.35">
      <c r="A875" t="s">
        <v>28</v>
      </c>
      <c r="B875" t="s">
        <v>102</v>
      </c>
      <c r="C875" t="s">
        <v>59</v>
      </c>
      <c r="D875" t="s">
        <v>27</v>
      </c>
      <c r="E875" s="5" t="s">
        <v>366</v>
      </c>
      <c r="F875" s="36">
        <v>156000</v>
      </c>
      <c r="G875" s="60">
        <v>0</v>
      </c>
      <c r="H875" s="60">
        <v>0</v>
      </c>
      <c r="I875" s="60">
        <v>0</v>
      </c>
      <c r="J875" s="60">
        <v>0</v>
      </c>
      <c r="K875" s="60">
        <v>1</v>
      </c>
      <c r="L875" s="60">
        <v>0</v>
      </c>
      <c r="M875" s="69">
        <v>0.246</v>
      </c>
      <c r="O875" t="s">
        <v>0</v>
      </c>
    </row>
    <row r="876" spans="1:15" x14ac:dyDescent="0.35">
      <c r="A876" t="s">
        <v>87</v>
      </c>
      <c r="B876" t="s">
        <v>112</v>
      </c>
      <c r="C876" t="s">
        <v>59</v>
      </c>
      <c r="D876" t="s">
        <v>67</v>
      </c>
      <c r="E876" s="5" t="s">
        <v>362</v>
      </c>
      <c r="F876" s="36">
        <v>73236</v>
      </c>
      <c r="G876" s="60">
        <v>1</v>
      </c>
      <c r="H876" s="60">
        <v>0</v>
      </c>
      <c r="I876" s="60">
        <v>0</v>
      </c>
      <c r="J876" s="60">
        <v>0</v>
      </c>
      <c r="K876" s="60">
        <v>0</v>
      </c>
      <c r="L876" s="60">
        <v>0</v>
      </c>
      <c r="M876" s="69">
        <v>0</v>
      </c>
      <c r="O876" t="s">
        <v>0</v>
      </c>
    </row>
    <row r="877" spans="1:15" x14ac:dyDescent="0.35">
      <c r="A877" t="s">
        <v>87</v>
      </c>
      <c r="B877" t="s">
        <v>114</v>
      </c>
      <c r="C877" t="s">
        <v>59</v>
      </c>
      <c r="D877" t="s">
        <v>67</v>
      </c>
      <c r="E877" s="5" t="s">
        <v>362</v>
      </c>
      <c r="F877" s="36">
        <v>247710</v>
      </c>
      <c r="G877" s="60">
        <v>1</v>
      </c>
      <c r="H877" s="60">
        <v>0</v>
      </c>
      <c r="I877" s="60">
        <v>0</v>
      </c>
      <c r="J877" s="60">
        <v>0</v>
      </c>
      <c r="K877" s="60">
        <v>0</v>
      </c>
      <c r="L877" s="60">
        <v>0</v>
      </c>
      <c r="M877" s="69">
        <v>0</v>
      </c>
      <c r="O877" t="s">
        <v>0</v>
      </c>
    </row>
    <row r="878" spans="1:15" x14ac:dyDescent="0.35">
      <c r="A878" t="s">
        <v>87</v>
      </c>
      <c r="B878" t="s">
        <v>114</v>
      </c>
      <c r="C878" t="s">
        <v>59</v>
      </c>
      <c r="D878" t="s">
        <v>67</v>
      </c>
      <c r="E878" s="5" t="s">
        <v>362</v>
      </c>
      <c r="F878" s="36">
        <v>247710</v>
      </c>
      <c r="G878" s="60">
        <v>1</v>
      </c>
      <c r="H878" s="60">
        <v>0</v>
      </c>
      <c r="I878" s="60">
        <v>0</v>
      </c>
      <c r="J878" s="60">
        <v>0</v>
      </c>
      <c r="K878" s="60">
        <v>0</v>
      </c>
      <c r="L878" s="60">
        <v>0</v>
      </c>
      <c r="M878" s="69">
        <v>0</v>
      </c>
      <c r="O878" t="s">
        <v>0</v>
      </c>
    </row>
    <row r="879" spans="1:15" x14ac:dyDescent="0.35">
      <c r="A879" t="s">
        <v>70</v>
      </c>
      <c r="B879" t="s">
        <v>82</v>
      </c>
      <c r="C879" t="s">
        <v>59</v>
      </c>
      <c r="D879" t="s">
        <v>67</v>
      </c>
      <c r="E879" s="5" t="s">
        <v>367</v>
      </c>
      <c r="F879" s="36">
        <v>18700</v>
      </c>
      <c r="G879" s="60">
        <v>0</v>
      </c>
      <c r="H879" s="60">
        <v>0</v>
      </c>
      <c r="I879" s="60">
        <v>0</v>
      </c>
      <c r="J879" s="60">
        <v>0</v>
      </c>
      <c r="K879" s="60">
        <v>0</v>
      </c>
      <c r="L879" s="60">
        <v>1</v>
      </c>
      <c r="M879" s="69">
        <v>0</v>
      </c>
      <c r="O879" t="s">
        <v>0</v>
      </c>
    </row>
    <row r="880" spans="1:15" x14ac:dyDescent="0.35">
      <c r="A880" t="s">
        <v>70</v>
      </c>
      <c r="B880" t="s">
        <v>82</v>
      </c>
      <c r="C880" t="s">
        <v>59</v>
      </c>
      <c r="D880" t="s">
        <v>67</v>
      </c>
      <c r="E880" s="5" t="s">
        <v>367</v>
      </c>
      <c r="F880" s="36">
        <v>18700</v>
      </c>
      <c r="G880" s="60">
        <v>0</v>
      </c>
      <c r="H880" s="60">
        <v>0</v>
      </c>
      <c r="I880" s="60">
        <v>0</v>
      </c>
      <c r="J880" s="60">
        <v>0</v>
      </c>
      <c r="K880" s="60">
        <v>0</v>
      </c>
      <c r="L880" s="60">
        <v>1</v>
      </c>
      <c r="M880" s="69">
        <v>0</v>
      </c>
      <c r="O880" t="s">
        <v>0</v>
      </c>
    </row>
    <row r="881" spans="1:15" x14ac:dyDescent="0.35">
      <c r="A881" t="s">
        <v>70</v>
      </c>
      <c r="B881" t="s">
        <v>82</v>
      </c>
      <c r="C881" t="s">
        <v>59</v>
      </c>
      <c r="D881" t="s">
        <v>67</v>
      </c>
      <c r="E881" s="5" t="s">
        <v>367</v>
      </c>
      <c r="F881" s="36">
        <v>18700</v>
      </c>
      <c r="G881" s="60">
        <v>0</v>
      </c>
      <c r="H881" s="60">
        <v>0</v>
      </c>
      <c r="I881" s="60">
        <v>0</v>
      </c>
      <c r="J881" s="60">
        <v>0</v>
      </c>
      <c r="K881" s="60">
        <v>0</v>
      </c>
      <c r="L881" s="60">
        <v>1</v>
      </c>
      <c r="M881" s="69">
        <v>0</v>
      </c>
      <c r="O881" t="s">
        <v>0</v>
      </c>
    </row>
    <row r="882" spans="1:15" x14ac:dyDescent="0.35">
      <c r="A882" t="s">
        <v>70</v>
      </c>
      <c r="B882" t="s">
        <v>82</v>
      </c>
      <c r="C882" t="s">
        <v>59</v>
      </c>
      <c r="D882" t="s">
        <v>67</v>
      </c>
      <c r="E882" s="5" t="s">
        <v>367</v>
      </c>
      <c r="F882" s="36">
        <v>18700</v>
      </c>
      <c r="G882" s="60">
        <v>0</v>
      </c>
      <c r="H882" s="60">
        <v>0</v>
      </c>
      <c r="I882" s="60">
        <v>0</v>
      </c>
      <c r="J882" s="60">
        <v>0</v>
      </c>
      <c r="K882" s="60">
        <v>0</v>
      </c>
      <c r="L882" s="60">
        <v>1</v>
      </c>
      <c r="M882" s="69">
        <v>0</v>
      </c>
      <c r="O882" t="s">
        <v>0</v>
      </c>
    </row>
    <row r="883" spans="1:15" x14ac:dyDescent="0.35">
      <c r="A883" t="s">
        <v>76</v>
      </c>
      <c r="B883" t="s">
        <v>115</v>
      </c>
      <c r="C883" t="s">
        <v>59</v>
      </c>
      <c r="D883" t="s">
        <v>67</v>
      </c>
      <c r="E883" t="s">
        <v>77</v>
      </c>
      <c r="F883" s="36"/>
      <c r="G883" s="60">
        <v>0</v>
      </c>
      <c r="H883" s="60">
        <v>0</v>
      </c>
      <c r="I883" s="60">
        <v>0</v>
      </c>
      <c r="J883" s="60">
        <v>0</v>
      </c>
      <c r="K883" s="60">
        <v>0</v>
      </c>
      <c r="L883" s="60">
        <v>0</v>
      </c>
      <c r="M883" s="69">
        <v>0</v>
      </c>
      <c r="O883" t="s">
        <v>0</v>
      </c>
    </row>
    <row r="884" spans="1:15" x14ac:dyDescent="0.35">
      <c r="A884" t="s">
        <v>100</v>
      </c>
      <c r="B884" t="s">
        <v>116</v>
      </c>
      <c r="C884" t="s">
        <v>59</v>
      </c>
      <c r="D884" t="s">
        <v>67</v>
      </c>
      <c r="E884" t="s">
        <v>117</v>
      </c>
      <c r="F884" s="36"/>
      <c r="G884" s="60">
        <v>0</v>
      </c>
      <c r="H884" s="60">
        <v>0</v>
      </c>
      <c r="I884" s="60">
        <v>0</v>
      </c>
      <c r="J884" s="60">
        <v>0</v>
      </c>
      <c r="K884" s="60">
        <v>0</v>
      </c>
      <c r="L884" s="60">
        <v>0</v>
      </c>
      <c r="M884" s="69">
        <v>0</v>
      </c>
      <c r="O884" t="s">
        <v>0</v>
      </c>
    </row>
    <row r="885" spans="1:15" x14ac:dyDescent="0.35">
      <c r="A885" t="s">
        <v>104</v>
      </c>
      <c r="B885" t="s">
        <v>65</v>
      </c>
      <c r="C885" t="s">
        <v>59</v>
      </c>
      <c r="D885" t="s">
        <v>67</v>
      </c>
      <c r="E885" t="s">
        <v>60</v>
      </c>
      <c r="F885" s="36"/>
      <c r="G885" s="60">
        <v>0</v>
      </c>
      <c r="H885" s="60">
        <v>0</v>
      </c>
      <c r="I885" s="60">
        <v>0</v>
      </c>
      <c r="J885" s="60">
        <v>0</v>
      </c>
      <c r="K885" s="60">
        <v>0</v>
      </c>
      <c r="L885" s="60">
        <v>0</v>
      </c>
      <c r="M885" s="69">
        <v>0</v>
      </c>
      <c r="O885" t="s">
        <v>0</v>
      </c>
    </row>
    <row r="886" spans="1:15" x14ac:dyDescent="0.35">
      <c r="A886" t="s">
        <v>70</v>
      </c>
      <c r="B886" t="s">
        <v>71</v>
      </c>
      <c r="C886" t="s">
        <v>59</v>
      </c>
      <c r="D886" t="s">
        <v>67</v>
      </c>
      <c r="E886" t="s">
        <v>60</v>
      </c>
      <c r="F886" s="36"/>
      <c r="G886" s="60">
        <v>0</v>
      </c>
      <c r="H886" s="60">
        <v>0</v>
      </c>
      <c r="I886" s="60">
        <v>0</v>
      </c>
      <c r="J886" s="60">
        <v>0</v>
      </c>
      <c r="K886" s="60">
        <v>0</v>
      </c>
      <c r="L886" s="60">
        <v>0</v>
      </c>
      <c r="M886" s="69">
        <v>0</v>
      </c>
      <c r="O886" t="s">
        <v>0</v>
      </c>
    </row>
    <row r="887" spans="1:15" x14ac:dyDescent="0.35">
      <c r="A887" t="s">
        <v>70</v>
      </c>
      <c r="B887" t="s">
        <v>71</v>
      </c>
      <c r="C887" t="s">
        <v>59</v>
      </c>
      <c r="D887" t="s">
        <v>67</v>
      </c>
      <c r="E887" t="s">
        <v>60</v>
      </c>
      <c r="F887" s="36"/>
      <c r="G887" s="60">
        <v>0</v>
      </c>
      <c r="H887" s="60">
        <v>0</v>
      </c>
      <c r="I887" s="60">
        <v>0</v>
      </c>
      <c r="J887" s="60">
        <v>0</v>
      </c>
      <c r="K887" s="60">
        <v>0</v>
      </c>
      <c r="L887" s="60">
        <v>0</v>
      </c>
      <c r="M887" s="69">
        <v>0</v>
      </c>
      <c r="O887" t="s">
        <v>0</v>
      </c>
    </row>
    <row r="888" spans="1:15" x14ac:dyDescent="0.35">
      <c r="A888" t="s">
        <v>70</v>
      </c>
      <c r="B888" t="s">
        <v>79</v>
      </c>
      <c r="C888" t="s">
        <v>59</v>
      </c>
      <c r="D888" t="s">
        <v>67</v>
      </c>
      <c r="E888" s="5" t="s">
        <v>367</v>
      </c>
      <c r="F888" s="36">
        <v>61000</v>
      </c>
      <c r="G888" s="60">
        <v>0</v>
      </c>
      <c r="H888" s="60">
        <v>0</v>
      </c>
      <c r="I888" s="60">
        <v>0</v>
      </c>
      <c r="J888" s="60">
        <v>0</v>
      </c>
      <c r="K888" s="60">
        <v>0</v>
      </c>
      <c r="L888" s="60">
        <v>1</v>
      </c>
      <c r="M888" s="69">
        <v>0</v>
      </c>
      <c r="O888" t="s">
        <v>0</v>
      </c>
    </row>
    <row r="889" spans="1:15" x14ac:dyDescent="0.35">
      <c r="A889" t="s">
        <v>70</v>
      </c>
      <c r="B889" t="s">
        <v>82</v>
      </c>
      <c r="C889" t="s">
        <v>59</v>
      </c>
      <c r="D889" t="s">
        <v>67</v>
      </c>
      <c r="E889" s="5" t="s">
        <v>367</v>
      </c>
      <c r="F889" s="36">
        <v>18700</v>
      </c>
      <c r="G889" s="60">
        <v>0</v>
      </c>
      <c r="H889" s="60">
        <v>0</v>
      </c>
      <c r="I889" s="60">
        <v>0</v>
      </c>
      <c r="J889" s="60">
        <v>0</v>
      </c>
      <c r="K889" s="60">
        <v>0</v>
      </c>
      <c r="L889" s="60">
        <v>1</v>
      </c>
      <c r="M889" s="69">
        <v>0</v>
      </c>
      <c r="O889" t="s">
        <v>0</v>
      </c>
    </row>
    <row r="890" spans="1:15" x14ac:dyDescent="0.35">
      <c r="A890" t="s">
        <v>70</v>
      </c>
      <c r="B890" t="s">
        <v>82</v>
      </c>
      <c r="C890" t="s">
        <v>59</v>
      </c>
      <c r="D890" t="s">
        <v>67</v>
      </c>
      <c r="E890" s="5" t="s">
        <v>367</v>
      </c>
      <c r="F890" s="36">
        <v>18700</v>
      </c>
      <c r="G890" s="60">
        <v>0</v>
      </c>
      <c r="H890" s="60">
        <v>0</v>
      </c>
      <c r="I890" s="60">
        <v>0</v>
      </c>
      <c r="J890" s="60">
        <v>0</v>
      </c>
      <c r="K890" s="60">
        <v>0</v>
      </c>
      <c r="L890" s="60">
        <v>1</v>
      </c>
      <c r="M890" s="69">
        <v>0</v>
      </c>
      <c r="O890" t="s">
        <v>0</v>
      </c>
    </row>
    <row r="891" spans="1:15" x14ac:dyDescent="0.35">
      <c r="A891" t="s">
        <v>70</v>
      </c>
      <c r="B891" t="s">
        <v>65</v>
      </c>
      <c r="C891" t="s">
        <v>59</v>
      </c>
      <c r="D891" t="s">
        <v>67</v>
      </c>
      <c r="E891" t="s">
        <v>60</v>
      </c>
      <c r="F891" s="36"/>
      <c r="G891" s="60">
        <v>0</v>
      </c>
      <c r="H891" s="60">
        <v>0</v>
      </c>
      <c r="I891" s="60">
        <v>0</v>
      </c>
      <c r="J891" s="60">
        <v>0</v>
      </c>
      <c r="K891" s="60">
        <v>0</v>
      </c>
      <c r="L891" s="60">
        <v>0</v>
      </c>
      <c r="M891" s="69">
        <v>0</v>
      </c>
      <c r="O891" t="s">
        <v>0</v>
      </c>
    </row>
    <row r="892" spans="1:15" x14ac:dyDescent="0.35">
      <c r="A892" t="s">
        <v>70</v>
      </c>
      <c r="B892" t="s">
        <v>115</v>
      </c>
      <c r="C892" t="s">
        <v>59</v>
      </c>
      <c r="D892" t="s">
        <v>67</v>
      </c>
      <c r="E892" t="s">
        <v>78</v>
      </c>
      <c r="F892" s="36"/>
      <c r="G892" s="60">
        <v>0</v>
      </c>
      <c r="H892" s="60">
        <v>0</v>
      </c>
      <c r="I892" s="60">
        <v>0</v>
      </c>
      <c r="J892" s="60">
        <v>0</v>
      </c>
      <c r="K892" s="60">
        <v>0</v>
      </c>
      <c r="L892" s="60">
        <v>0</v>
      </c>
      <c r="M892" s="69">
        <v>0</v>
      </c>
      <c r="O892" t="s">
        <v>0</v>
      </c>
    </row>
    <row r="893" spans="1:15" x14ac:dyDescent="0.35">
      <c r="A893" t="s">
        <v>70</v>
      </c>
      <c r="B893" t="s">
        <v>82</v>
      </c>
      <c r="C893" t="s">
        <v>59</v>
      </c>
      <c r="D893" t="s">
        <v>67</v>
      </c>
      <c r="E893" t="s">
        <v>78</v>
      </c>
      <c r="F893" s="36"/>
      <c r="G893" s="60">
        <v>0</v>
      </c>
      <c r="H893" s="60">
        <v>0</v>
      </c>
      <c r="I893" s="60">
        <v>0</v>
      </c>
      <c r="J893" s="60">
        <v>0</v>
      </c>
      <c r="K893" s="60">
        <v>0</v>
      </c>
      <c r="L893" s="60">
        <v>0</v>
      </c>
      <c r="M893" s="69">
        <v>0</v>
      </c>
      <c r="O893" t="s">
        <v>0</v>
      </c>
    </row>
    <row r="894" spans="1:15" x14ac:dyDescent="0.35">
      <c r="A894" t="s">
        <v>70</v>
      </c>
      <c r="B894" t="s">
        <v>82</v>
      </c>
      <c r="C894" t="s">
        <v>59</v>
      </c>
      <c r="D894" t="s">
        <v>67</v>
      </c>
      <c r="E894" t="s">
        <v>78</v>
      </c>
      <c r="F894" s="36"/>
      <c r="G894" s="60">
        <v>0</v>
      </c>
      <c r="H894" s="60">
        <v>0</v>
      </c>
      <c r="I894" s="60">
        <v>0</v>
      </c>
      <c r="J894" s="60">
        <v>0</v>
      </c>
      <c r="K894" s="60">
        <v>0</v>
      </c>
      <c r="L894" s="60">
        <v>0</v>
      </c>
      <c r="M894" s="69">
        <v>0</v>
      </c>
      <c r="O894" t="s">
        <v>0</v>
      </c>
    </row>
    <row r="895" spans="1:15" x14ac:dyDescent="0.35">
      <c r="A895" t="s">
        <v>70</v>
      </c>
      <c r="B895" t="s">
        <v>82</v>
      </c>
      <c r="C895" t="s">
        <v>59</v>
      </c>
      <c r="D895" t="s">
        <v>67</v>
      </c>
      <c r="E895" t="s">
        <v>78</v>
      </c>
      <c r="F895" s="36"/>
      <c r="G895" s="60">
        <v>0</v>
      </c>
      <c r="H895" s="60">
        <v>0</v>
      </c>
      <c r="I895" s="60">
        <v>0</v>
      </c>
      <c r="J895" s="60">
        <v>0</v>
      </c>
      <c r="K895" s="60">
        <v>0</v>
      </c>
      <c r="L895" s="60">
        <v>0</v>
      </c>
      <c r="M895" s="69">
        <v>0</v>
      </c>
      <c r="O895" t="s">
        <v>0</v>
      </c>
    </row>
    <row r="896" spans="1:15" x14ac:dyDescent="0.35">
      <c r="A896" t="s">
        <v>70</v>
      </c>
      <c r="B896" t="s">
        <v>82</v>
      </c>
      <c r="C896" t="s">
        <v>59</v>
      </c>
      <c r="D896" t="s">
        <v>67</v>
      </c>
      <c r="E896" t="s">
        <v>78</v>
      </c>
      <c r="F896" s="36"/>
      <c r="G896" s="60">
        <v>0</v>
      </c>
      <c r="H896" s="60">
        <v>0</v>
      </c>
      <c r="I896" s="60">
        <v>0</v>
      </c>
      <c r="J896" s="60">
        <v>0</v>
      </c>
      <c r="K896" s="60">
        <v>0</v>
      </c>
      <c r="L896" s="60">
        <v>0</v>
      </c>
      <c r="M896" s="69">
        <v>0</v>
      </c>
      <c r="O896" t="s">
        <v>0</v>
      </c>
    </row>
    <row r="897" spans="1:15" x14ac:dyDescent="0.35">
      <c r="A897" t="s">
        <v>70</v>
      </c>
      <c r="B897" t="s">
        <v>82</v>
      </c>
      <c r="C897" t="s">
        <v>59</v>
      </c>
      <c r="D897" t="s">
        <v>67</v>
      </c>
      <c r="E897" t="s">
        <v>78</v>
      </c>
      <c r="F897" s="36"/>
      <c r="G897" s="60">
        <v>0</v>
      </c>
      <c r="H897" s="60">
        <v>0</v>
      </c>
      <c r="I897" s="60">
        <v>0</v>
      </c>
      <c r="J897" s="60">
        <v>0</v>
      </c>
      <c r="K897" s="60">
        <v>0</v>
      </c>
      <c r="L897" s="60">
        <v>0</v>
      </c>
      <c r="M897" s="69">
        <v>0</v>
      </c>
      <c r="O897" t="s">
        <v>0</v>
      </c>
    </row>
    <row r="898" spans="1:15" x14ac:dyDescent="0.35">
      <c r="A898" t="s">
        <v>70</v>
      </c>
      <c r="B898" t="s">
        <v>82</v>
      </c>
      <c r="C898" t="s">
        <v>59</v>
      </c>
      <c r="D898" t="s">
        <v>67</v>
      </c>
      <c r="E898" t="s">
        <v>60</v>
      </c>
      <c r="F898" s="36"/>
      <c r="G898" s="60">
        <v>0</v>
      </c>
      <c r="H898" s="60">
        <v>0</v>
      </c>
      <c r="I898" s="60">
        <v>0</v>
      </c>
      <c r="J898" s="60">
        <v>0</v>
      </c>
      <c r="K898" s="60">
        <v>0</v>
      </c>
      <c r="L898" s="60">
        <v>0</v>
      </c>
      <c r="M898" s="69">
        <v>0</v>
      </c>
      <c r="O898" t="s">
        <v>0</v>
      </c>
    </row>
    <row r="899" spans="1:15" x14ac:dyDescent="0.35">
      <c r="A899" t="s">
        <v>70</v>
      </c>
      <c r="B899" t="s">
        <v>82</v>
      </c>
      <c r="C899" t="s">
        <v>59</v>
      </c>
      <c r="D899" t="s">
        <v>67</v>
      </c>
      <c r="E899" t="s">
        <v>60</v>
      </c>
      <c r="F899" s="36"/>
      <c r="G899" s="60">
        <v>0</v>
      </c>
      <c r="H899" s="60">
        <v>0</v>
      </c>
      <c r="I899" s="60">
        <v>0</v>
      </c>
      <c r="J899" s="60">
        <v>0</v>
      </c>
      <c r="K899" s="60">
        <v>0</v>
      </c>
      <c r="L899" s="60">
        <v>0</v>
      </c>
      <c r="M899" s="69">
        <v>0</v>
      </c>
      <c r="O899" t="s">
        <v>0</v>
      </c>
    </row>
    <row r="900" spans="1:15" x14ac:dyDescent="0.35">
      <c r="A900" t="s">
        <v>70</v>
      </c>
      <c r="B900" t="s">
        <v>79</v>
      </c>
      <c r="C900" t="s">
        <v>59</v>
      </c>
      <c r="D900" t="s">
        <v>67</v>
      </c>
      <c r="E900" t="s">
        <v>60</v>
      </c>
      <c r="F900" s="36"/>
      <c r="G900" s="60">
        <v>0</v>
      </c>
      <c r="H900" s="60">
        <v>0</v>
      </c>
      <c r="I900" s="60">
        <v>0</v>
      </c>
      <c r="J900" s="60">
        <v>0</v>
      </c>
      <c r="K900" s="60">
        <v>0</v>
      </c>
      <c r="L900" s="60">
        <v>0</v>
      </c>
      <c r="M900" s="69">
        <v>0</v>
      </c>
      <c r="O900" t="s">
        <v>0</v>
      </c>
    </row>
    <row r="901" spans="1:15" x14ac:dyDescent="0.35">
      <c r="A901" t="s">
        <v>70</v>
      </c>
      <c r="B901" t="s">
        <v>65</v>
      </c>
      <c r="C901" t="s">
        <v>59</v>
      </c>
      <c r="D901" t="s">
        <v>67</v>
      </c>
      <c r="E901" t="s">
        <v>60</v>
      </c>
      <c r="F901" s="36"/>
      <c r="G901" s="60">
        <v>0</v>
      </c>
      <c r="H901" s="60">
        <v>0</v>
      </c>
      <c r="I901" s="60">
        <v>0</v>
      </c>
      <c r="J901" s="60">
        <v>0</v>
      </c>
      <c r="K901" s="60">
        <v>0</v>
      </c>
      <c r="L901" s="60">
        <v>0</v>
      </c>
      <c r="M901" s="69">
        <v>0</v>
      </c>
      <c r="O901" t="s">
        <v>0</v>
      </c>
    </row>
    <row r="902" spans="1:15" x14ac:dyDescent="0.35">
      <c r="A902" t="s">
        <v>119</v>
      </c>
      <c r="B902" t="s">
        <v>120</v>
      </c>
      <c r="C902" t="s">
        <v>59</v>
      </c>
      <c r="D902" t="s">
        <v>67</v>
      </c>
      <c r="E902" t="s">
        <v>89</v>
      </c>
      <c r="F902" s="36"/>
      <c r="G902" s="60">
        <v>0</v>
      </c>
      <c r="H902" s="60">
        <v>0</v>
      </c>
      <c r="I902" s="60">
        <v>0</v>
      </c>
      <c r="J902" s="60">
        <v>0</v>
      </c>
      <c r="K902" s="60">
        <v>0</v>
      </c>
      <c r="L902" s="60">
        <v>0</v>
      </c>
      <c r="M902" s="69">
        <v>0</v>
      </c>
      <c r="O902" t="s">
        <v>0</v>
      </c>
    </row>
    <row r="903" spans="1:15" x14ac:dyDescent="0.35">
      <c r="A903" t="s">
        <v>121</v>
      </c>
      <c r="B903" t="s">
        <v>90</v>
      </c>
      <c r="C903" t="s">
        <v>59</v>
      </c>
      <c r="D903" t="s">
        <v>67</v>
      </c>
      <c r="E903" s="5" t="s">
        <v>362</v>
      </c>
      <c r="F903" s="36">
        <v>247710</v>
      </c>
      <c r="G903" s="60">
        <v>1</v>
      </c>
      <c r="H903" s="60">
        <v>0</v>
      </c>
      <c r="I903" s="60">
        <v>0</v>
      </c>
      <c r="J903" s="60">
        <v>0</v>
      </c>
      <c r="K903" s="60">
        <v>0</v>
      </c>
      <c r="L903" s="60">
        <v>0</v>
      </c>
      <c r="M903" s="69">
        <v>0</v>
      </c>
      <c r="O903" t="s">
        <v>0</v>
      </c>
    </row>
    <row r="904" spans="1:15" x14ac:dyDescent="0.35">
      <c r="A904" t="s">
        <v>121</v>
      </c>
      <c r="B904" t="s">
        <v>90</v>
      </c>
      <c r="C904" t="s">
        <v>59</v>
      </c>
      <c r="D904" t="s">
        <v>67</v>
      </c>
      <c r="E904" s="5" t="s">
        <v>362</v>
      </c>
      <c r="F904" s="36">
        <v>247710</v>
      </c>
      <c r="G904" s="60">
        <v>1</v>
      </c>
      <c r="H904" s="60">
        <v>0</v>
      </c>
      <c r="I904" s="60">
        <v>0</v>
      </c>
      <c r="J904" s="60">
        <v>0</v>
      </c>
      <c r="K904" s="60">
        <v>0</v>
      </c>
      <c r="L904" s="60">
        <v>0</v>
      </c>
      <c r="M904" s="69">
        <v>0</v>
      </c>
      <c r="O904" t="s">
        <v>0</v>
      </c>
    </row>
    <row r="905" spans="1:15" x14ac:dyDescent="0.35">
      <c r="A905" t="s">
        <v>122</v>
      </c>
      <c r="B905" t="s">
        <v>65</v>
      </c>
      <c r="C905" t="s">
        <v>59</v>
      </c>
      <c r="D905" t="s">
        <v>67</v>
      </c>
      <c r="E905" t="s">
        <v>123</v>
      </c>
      <c r="F905" s="36"/>
      <c r="G905" s="60">
        <v>0</v>
      </c>
      <c r="H905" s="60">
        <v>0</v>
      </c>
      <c r="I905" s="60">
        <v>0</v>
      </c>
      <c r="J905" s="60">
        <v>0</v>
      </c>
      <c r="K905" s="60">
        <v>0</v>
      </c>
      <c r="L905" s="60">
        <v>0</v>
      </c>
      <c r="M905" s="69">
        <v>0</v>
      </c>
      <c r="O905" t="s">
        <v>0</v>
      </c>
    </row>
    <row r="906" spans="1:15" x14ac:dyDescent="0.35">
      <c r="A906" t="s">
        <v>122</v>
      </c>
      <c r="B906" t="s">
        <v>124</v>
      </c>
      <c r="C906" t="s">
        <v>59</v>
      </c>
      <c r="D906" t="s">
        <v>67</v>
      </c>
      <c r="E906" t="s">
        <v>123</v>
      </c>
      <c r="F906" s="36"/>
      <c r="G906" s="60">
        <v>0</v>
      </c>
      <c r="H906" s="60">
        <v>0</v>
      </c>
      <c r="I906" s="60">
        <v>0</v>
      </c>
      <c r="J906" s="60">
        <v>0</v>
      </c>
      <c r="K906" s="60">
        <v>0</v>
      </c>
      <c r="L906" s="60">
        <v>0</v>
      </c>
      <c r="M906" s="69">
        <v>0</v>
      </c>
      <c r="O906" t="s">
        <v>0</v>
      </c>
    </row>
    <row r="907" spans="1:15" x14ac:dyDescent="0.35">
      <c r="A907" t="s">
        <v>125</v>
      </c>
      <c r="B907" t="s">
        <v>71</v>
      </c>
      <c r="C907" t="s">
        <v>59</v>
      </c>
      <c r="D907" t="s">
        <v>67</v>
      </c>
      <c r="E907" t="s">
        <v>78</v>
      </c>
      <c r="F907" s="36"/>
      <c r="G907" s="60">
        <v>0</v>
      </c>
      <c r="H907" s="60">
        <v>0</v>
      </c>
      <c r="I907" s="60">
        <v>0</v>
      </c>
      <c r="J907" s="60">
        <v>0</v>
      </c>
      <c r="K907" s="60">
        <v>0</v>
      </c>
      <c r="L907" s="60">
        <v>0</v>
      </c>
      <c r="M907" s="69">
        <v>0</v>
      </c>
      <c r="O907" t="s">
        <v>0</v>
      </c>
    </row>
    <row r="908" spans="1:15" x14ac:dyDescent="0.35">
      <c r="A908" t="s">
        <v>125</v>
      </c>
      <c r="B908" t="s">
        <v>65</v>
      </c>
      <c r="C908" t="s">
        <v>59</v>
      </c>
      <c r="D908" t="s">
        <v>67</v>
      </c>
      <c r="E908" s="5" t="s">
        <v>366</v>
      </c>
      <c r="F908" s="36">
        <v>40000</v>
      </c>
      <c r="G908" s="60">
        <v>0</v>
      </c>
      <c r="H908" s="60">
        <v>0</v>
      </c>
      <c r="I908" s="60">
        <v>0</v>
      </c>
      <c r="J908" s="60">
        <v>0</v>
      </c>
      <c r="K908" s="60">
        <v>1</v>
      </c>
      <c r="L908" s="60">
        <v>0</v>
      </c>
      <c r="M908" s="69">
        <v>0</v>
      </c>
      <c r="O908" t="s">
        <v>0</v>
      </c>
    </row>
    <row r="909" spans="1:15" x14ac:dyDescent="0.35">
      <c r="A909" t="s">
        <v>126</v>
      </c>
      <c r="B909" t="s">
        <v>65</v>
      </c>
      <c r="C909" t="s">
        <v>59</v>
      </c>
      <c r="D909" t="s">
        <v>67</v>
      </c>
      <c r="E909" t="s">
        <v>127</v>
      </c>
      <c r="F909" s="36"/>
      <c r="G909" s="60">
        <v>0</v>
      </c>
      <c r="H909" s="60">
        <v>0</v>
      </c>
      <c r="I909" s="60">
        <v>0</v>
      </c>
      <c r="J909" s="60">
        <v>0</v>
      </c>
      <c r="K909" s="60">
        <v>0</v>
      </c>
      <c r="L909" s="60">
        <v>0</v>
      </c>
      <c r="M909" s="69">
        <v>0</v>
      </c>
      <c r="O909" t="s">
        <v>0</v>
      </c>
    </row>
    <row r="910" spans="1:15" x14ac:dyDescent="0.35">
      <c r="A910" t="s">
        <v>126</v>
      </c>
      <c r="B910" t="s">
        <v>65</v>
      </c>
      <c r="C910" t="s">
        <v>59</v>
      </c>
      <c r="D910" t="s">
        <v>67</v>
      </c>
      <c r="E910" t="s">
        <v>127</v>
      </c>
      <c r="F910" s="36"/>
      <c r="G910" s="60">
        <v>0</v>
      </c>
      <c r="H910" s="60">
        <v>0</v>
      </c>
      <c r="I910" s="60">
        <v>0</v>
      </c>
      <c r="J910" s="60">
        <v>0</v>
      </c>
      <c r="K910" s="60">
        <v>0</v>
      </c>
      <c r="L910" s="60">
        <v>0</v>
      </c>
      <c r="M910" s="69">
        <v>0</v>
      </c>
      <c r="O910" t="s">
        <v>0</v>
      </c>
    </row>
    <row r="911" spans="1:15" x14ac:dyDescent="0.35">
      <c r="A911" t="s">
        <v>126</v>
      </c>
      <c r="B911" t="s">
        <v>88</v>
      </c>
      <c r="C911" t="s">
        <v>59</v>
      </c>
      <c r="D911" t="s">
        <v>67</v>
      </c>
      <c r="E911" t="s">
        <v>96</v>
      </c>
      <c r="F911" s="36"/>
      <c r="G911" s="60">
        <v>0</v>
      </c>
      <c r="H911" s="60">
        <v>0</v>
      </c>
      <c r="I911" s="60">
        <v>0</v>
      </c>
      <c r="J911" s="60">
        <v>0</v>
      </c>
      <c r="K911" s="60">
        <v>0</v>
      </c>
      <c r="L911" s="60">
        <v>0</v>
      </c>
      <c r="M911" s="69">
        <v>0</v>
      </c>
      <c r="O911" t="s">
        <v>0</v>
      </c>
    </row>
    <row r="912" spans="1:15" x14ac:dyDescent="0.35">
      <c r="A912" t="s">
        <v>126</v>
      </c>
      <c r="B912" t="s">
        <v>71</v>
      </c>
      <c r="C912" t="s">
        <v>59</v>
      </c>
      <c r="D912" t="s">
        <v>67</v>
      </c>
      <c r="E912" t="s">
        <v>127</v>
      </c>
      <c r="F912" s="36"/>
      <c r="G912" s="60">
        <v>0</v>
      </c>
      <c r="H912" s="60">
        <v>0</v>
      </c>
      <c r="I912" s="60">
        <v>0</v>
      </c>
      <c r="J912" s="60">
        <v>0</v>
      </c>
      <c r="K912" s="60">
        <v>0</v>
      </c>
      <c r="L912" s="60">
        <v>0</v>
      </c>
      <c r="M912" s="69">
        <v>0</v>
      </c>
      <c r="O912" t="s">
        <v>0</v>
      </c>
    </row>
    <row r="913" spans="1:15" x14ac:dyDescent="0.35">
      <c r="A913" t="s">
        <v>126</v>
      </c>
      <c r="B913" t="s">
        <v>88</v>
      </c>
      <c r="C913" t="s">
        <v>59</v>
      </c>
      <c r="D913" t="s">
        <v>67</v>
      </c>
      <c r="E913" t="s">
        <v>96</v>
      </c>
      <c r="F913" s="36"/>
      <c r="G913" s="60">
        <v>0</v>
      </c>
      <c r="H913" s="60">
        <v>0</v>
      </c>
      <c r="I913" s="60">
        <v>0</v>
      </c>
      <c r="J913" s="60">
        <v>0</v>
      </c>
      <c r="K913" s="60">
        <v>0</v>
      </c>
      <c r="L913" s="60">
        <v>0</v>
      </c>
      <c r="M913" s="69">
        <v>0</v>
      </c>
      <c r="O913" t="s">
        <v>0</v>
      </c>
    </row>
    <row r="914" spans="1:15" x14ac:dyDescent="0.35">
      <c r="A914" t="s">
        <v>126</v>
      </c>
      <c r="B914" t="s">
        <v>65</v>
      </c>
      <c r="C914" t="s">
        <v>59</v>
      </c>
      <c r="D914" t="s">
        <v>67</v>
      </c>
      <c r="E914" t="s">
        <v>127</v>
      </c>
      <c r="F914" s="36"/>
      <c r="G914" s="60">
        <v>0</v>
      </c>
      <c r="H914" s="60">
        <v>0</v>
      </c>
      <c r="I914" s="60">
        <v>0</v>
      </c>
      <c r="J914" s="60">
        <v>0</v>
      </c>
      <c r="K914" s="60">
        <v>0</v>
      </c>
      <c r="L914" s="60">
        <v>0</v>
      </c>
      <c r="M914" s="69">
        <v>0</v>
      </c>
      <c r="O914" t="s">
        <v>0</v>
      </c>
    </row>
    <row r="915" spans="1:15" x14ac:dyDescent="0.35">
      <c r="A915" t="s">
        <v>126</v>
      </c>
      <c r="B915" t="s">
        <v>88</v>
      </c>
      <c r="C915" t="s">
        <v>59</v>
      </c>
      <c r="D915" t="s">
        <v>67</v>
      </c>
      <c r="E915" t="s">
        <v>96</v>
      </c>
      <c r="F915" s="36"/>
      <c r="G915" s="60">
        <v>0</v>
      </c>
      <c r="H915" s="60">
        <v>0</v>
      </c>
      <c r="I915" s="60">
        <v>0</v>
      </c>
      <c r="J915" s="60">
        <v>0</v>
      </c>
      <c r="K915" s="60">
        <v>0</v>
      </c>
      <c r="L915" s="60">
        <v>0</v>
      </c>
      <c r="M915" s="69">
        <v>0</v>
      </c>
      <c r="O915" t="s">
        <v>0</v>
      </c>
    </row>
    <row r="916" spans="1:15" x14ac:dyDescent="0.35">
      <c r="A916" t="s">
        <v>126</v>
      </c>
      <c r="B916" t="s">
        <v>88</v>
      </c>
      <c r="C916" t="s">
        <v>59</v>
      </c>
      <c r="D916" t="s">
        <v>67</v>
      </c>
      <c r="E916" t="s">
        <v>96</v>
      </c>
      <c r="F916" s="36"/>
      <c r="G916" s="60">
        <v>0</v>
      </c>
      <c r="H916" s="60">
        <v>0</v>
      </c>
      <c r="I916" s="60">
        <v>0</v>
      </c>
      <c r="J916" s="60">
        <v>0</v>
      </c>
      <c r="K916" s="60">
        <v>0</v>
      </c>
      <c r="L916" s="60">
        <v>0</v>
      </c>
      <c r="M916" s="69">
        <v>0</v>
      </c>
      <c r="O916" t="s">
        <v>0</v>
      </c>
    </row>
    <row r="917" spans="1:15" x14ac:dyDescent="0.35">
      <c r="A917" t="s">
        <v>126</v>
      </c>
      <c r="B917" t="s">
        <v>65</v>
      </c>
      <c r="C917" t="s">
        <v>59</v>
      </c>
      <c r="D917" t="s">
        <v>67</v>
      </c>
      <c r="E917" t="s">
        <v>127</v>
      </c>
      <c r="F917" s="36"/>
      <c r="G917" s="60">
        <v>0</v>
      </c>
      <c r="H917" s="60">
        <v>0</v>
      </c>
      <c r="I917" s="60">
        <v>0</v>
      </c>
      <c r="J917" s="60">
        <v>0</v>
      </c>
      <c r="K917" s="60">
        <v>0</v>
      </c>
      <c r="L917" s="60">
        <v>0</v>
      </c>
      <c r="M917" s="69">
        <v>0</v>
      </c>
      <c r="O917" t="s">
        <v>0</v>
      </c>
    </row>
    <row r="918" spans="1:15" x14ac:dyDescent="0.35">
      <c r="A918" t="s">
        <v>126</v>
      </c>
      <c r="B918" t="s">
        <v>65</v>
      </c>
      <c r="C918" t="s">
        <v>59</v>
      </c>
      <c r="D918" t="s">
        <v>67</v>
      </c>
      <c r="E918" t="s">
        <v>96</v>
      </c>
      <c r="F918" s="36"/>
      <c r="G918" s="60">
        <v>0</v>
      </c>
      <c r="H918" s="60">
        <v>0</v>
      </c>
      <c r="I918" s="60">
        <v>0</v>
      </c>
      <c r="J918" s="60">
        <v>0</v>
      </c>
      <c r="K918" s="60">
        <v>0</v>
      </c>
      <c r="L918" s="60">
        <v>0</v>
      </c>
      <c r="M918" s="69">
        <v>0</v>
      </c>
      <c r="O918" t="s">
        <v>0</v>
      </c>
    </row>
    <row r="919" spans="1:15" x14ac:dyDescent="0.35">
      <c r="A919" t="s">
        <v>126</v>
      </c>
      <c r="B919" t="s">
        <v>88</v>
      </c>
      <c r="C919" t="s">
        <v>59</v>
      </c>
      <c r="D919" t="s">
        <v>67</v>
      </c>
      <c r="E919" t="s">
        <v>96</v>
      </c>
      <c r="F919" s="36"/>
      <c r="G919" s="60">
        <v>0</v>
      </c>
      <c r="H919" s="60">
        <v>0</v>
      </c>
      <c r="I919" s="60">
        <v>0</v>
      </c>
      <c r="J919" s="60">
        <v>0</v>
      </c>
      <c r="K919" s="60">
        <v>0</v>
      </c>
      <c r="L919" s="60">
        <v>0</v>
      </c>
      <c r="M919" s="69">
        <v>0</v>
      </c>
      <c r="O919" t="s">
        <v>0</v>
      </c>
    </row>
    <row r="920" spans="1:15" x14ac:dyDescent="0.35">
      <c r="A920" t="s">
        <v>126</v>
      </c>
      <c r="B920" t="s">
        <v>88</v>
      </c>
      <c r="C920" t="s">
        <v>59</v>
      </c>
      <c r="D920" t="s">
        <v>67</v>
      </c>
      <c r="E920" t="s">
        <v>96</v>
      </c>
      <c r="F920" s="36"/>
      <c r="G920" s="60">
        <v>0</v>
      </c>
      <c r="H920" s="60">
        <v>0</v>
      </c>
      <c r="I920" s="60">
        <v>0</v>
      </c>
      <c r="J920" s="60">
        <v>0</v>
      </c>
      <c r="K920" s="60">
        <v>0</v>
      </c>
      <c r="L920" s="60">
        <v>0</v>
      </c>
      <c r="M920" s="69">
        <v>0</v>
      </c>
      <c r="O920" t="s">
        <v>0</v>
      </c>
    </row>
    <row r="921" spans="1:15" x14ac:dyDescent="0.35">
      <c r="A921" t="s">
        <v>128</v>
      </c>
      <c r="B921" t="s">
        <v>82</v>
      </c>
      <c r="C921" t="s">
        <v>59</v>
      </c>
      <c r="D921" t="s">
        <v>67</v>
      </c>
      <c r="E921" s="5" t="s">
        <v>366</v>
      </c>
      <c r="F921" s="36">
        <v>18700</v>
      </c>
      <c r="G921" s="60">
        <v>0</v>
      </c>
      <c r="H921" s="60">
        <v>0</v>
      </c>
      <c r="I921" s="60">
        <v>0</v>
      </c>
      <c r="J921" s="60">
        <v>0</v>
      </c>
      <c r="K921" s="60">
        <v>1</v>
      </c>
      <c r="L921" s="60">
        <v>0</v>
      </c>
      <c r="M921" s="69">
        <v>0</v>
      </c>
      <c r="O921" t="s">
        <v>0</v>
      </c>
    </row>
    <row r="922" spans="1:15" x14ac:dyDescent="0.35">
      <c r="A922" t="s">
        <v>128</v>
      </c>
      <c r="B922" t="s">
        <v>82</v>
      </c>
      <c r="C922" t="s">
        <v>59</v>
      </c>
      <c r="D922" t="s">
        <v>67</v>
      </c>
      <c r="E922" s="5" t="s">
        <v>366</v>
      </c>
      <c r="F922" s="36">
        <v>18700</v>
      </c>
      <c r="G922" s="60">
        <v>0</v>
      </c>
      <c r="H922" s="60">
        <v>0</v>
      </c>
      <c r="I922" s="60">
        <v>0</v>
      </c>
      <c r="J922" s="60">
        <v>0</v>
      </c>
      <c r="K922" s="60">
        <v>1</v>
      </c>
      <c r="L922" s="60">
        <v>0</v>
      </c>
      <c r="M922" s="69">
        <v>0</v>
      </c>
      <c r="O922" t="s">
        <v>0</v>
      </c>
    </row>
    <row r="923" spans="1:15" x14ac:dyDescent="0.35">
      <c r="A923" t="s">
        <v>128</v>
      </c>
      <c r="B923" t="s">
        <v>82</v>
      </c>
      <c r="C923" t="s">
        <v>59</v>
      </c>
      <c r="D923" t="s">
        <v>67</v>
      </c>
      <c r="E923" s="5" t="s">
        <v>366</v>
      </c>
      <c r="F923" s="36">
        <v>18700</v>
      </c>
      <c r="G923" s="60">
        <v>0</v>
      </c>
      <c r="H923" s="60">
        <v>0</v>
      </c>
      <c r="I923" s="60">
        <v>0</v>
      </c>
      <c r="J923" s="60">
        <v>0</v>
      </c>
      <c r="K923" s="60">
        <v>1</v>
      </c>
      <c r="L923" s="60">
        <v>0</v>
      </c>
      <c r="M923" s="69">
        <v>0</v>
      </c>
      <c r="O923" t="s">
        <v>0</v>
      </c>
    </row>
    <row r="924" spans="1:15" x14ac:dyDescent="0.35">
      <c r="A924" t="s">
        <v>129</v>
      </c>
      <c r="B924" t="s">
        <v>130</v>
      </c>
      <c r="C924" t="s">
        <v>59</v>
      </c>
      <c r="D924" t="s">
        <v>67</v>
      </c>
      <c r="E924" s="5" t="s">
        <v>363</v>
      </c>
      <c r="F924" s="36">
        <v>300000</v>
      </c>
      <c r="G924" s="60">
        <v>0</v>
      </c>
      <c r="H924" s="60">
        <v>1</v>
      </c>
      <c r="I924" s="60">
        <v>0</v>
      </c>
      <c r="J924" s="60">
        <v>0</v>
      </c>
      <c r="K924" s="60">
        <v>0</v>
      </c>
      <c r="L924" s="60">
        <v>0</v>
      </c>
      <c r="M924" s="69">
        <v>0</v>
      </c>
      <c r="O924" t="s">
        <v>0</v>
      </c>
    </row>
    <row r="925" spans="1:15" x14ac:dyDescent="0.35">
      <c r="A925" t="s">
        <v>128</v>
      </c>
      <c r="B925" t="s">
        <v>82</v>
      </c>
      <c r="C925" t="s">
        <v>59</v>
      </c>
      <c r="D925" t="s">
        <v>67</v>
      </c>
      <c r="E925" s="5" t="s">
        <v>366</v>
      </c>
      <c r="F925" s="36">
        <v>18700</v>
      </c>
      <c r="G925" s="60">
        <v>0</v>
      </c>
      <c r="H925" s="60">
        <v>0</v>
      </c>
      <c r="I925" s="60">
        <v>0</v>
      </c>
      <c r="J925" s="60">
        <v>0</v>
      </c>
      <c r="K925" s="60">
        <v>1</v>
      </c>
      <c r="L925" s="60">
        <v>0</v>
      </c>
      <c r="M925" s="69">
        <v>0</v>
      </c>
      <c r="O925" t="s">
        <v>0</v>
      </c>
    </row>
    <row r="926" spans="1:15" x14ac:dyDescent="0.35">
      <c r="A926" t="s">
        <v>128</v>
      </c>
      <c r="B926" t="s">
        <v>82</v>
      </c>
      <c r="C926" t="s">
        <v>59</v>
      </c>
      <c r="D926" t="s">
        <v>67</v>
      </c>
      <c r="E926" s="5" t="s">
        <v>366</v>
      </c>
      <c r="F926" s="36">
        <v>18700</v>
      </c>
      <c r="G926" s="60">
        <v>0</v>
      </c>
      <c r="H926" s="60">
        <v>0</v>
      </c>
      <c r="I926" s="60">
        <v>0</v>
      </c>
      <c r="J926" s="60">
        <v>0</v>
      </c>
      <c r="K926" s="60">
        <v>1</v>
      </c>
      <c r="L926" s="60">
        <v>0</v>
      </c>
      <c r="M926" s="69">
        <v>0</v>
      </c>
      <c r="O926" t="s">
        <v>0</v>
      </c>
    </row>
    <row r="927" spans="1:15" x14ac:dyDescent="0.35">
      <c r="A927" t="s">
        <v>128</v>
      </c>
      <c r="B927" t="s">
        <v>82</v>
      </c>
      <c r="C927" t="s">
        <v>59</v>
      </c>
      <c r="D927" t="s">
        <v>67</v>
      </c>
      <c r="E927" s="5" t="s">
        <v>366</v>
      </c>
      <c r="F927" s="36">
        <v>18700</v>
      </c>
      <c r="G927" s="60">
        <v>0</v>
      </c>
      <c r="H927" s="60">
        <v>0</v>
      </c>
      <c r="I927" s="60">
        <v>0</v>
      </c>
      <c r="J927" s="60">
        <v>0</v>
      </c>
      <c r="K927" s="60">
        <v>1</v>
      </c>
      <c r="L927" s="60">
        <v>0</v>
      </c>
      <c r="M927" s="69">
        <v>0</v>
      </c>
      <c r="O927" t="s">
        <v>0</v>
      </c>
    </row>
    <row r="928" spans="1:15" x14ac:dyDescent="0.35">
      <c r="A928" t="s">
        <v>128</v>
      </c>
      <c r="B928" t="s">
        <v>82</v>
      </c>
      <c r="C928" t="s">
        <v>59</v>
      </c>
      <c r="D928" t="s">
        <v>67</v>
      </c>
      <c r="E928" s="5" t="s">
        <v>366</v>
      </c>
      <c r="F928" s="36">
        <v>18700</v>
      </c>
      <c r="G928" s="60">
        <v>0</v>
      </c>
      <c r="H928" s="60">
        <v>0</v>
      </c>
      <c r="I928" s="60">
        <v>0</v>
      </c>
      <c r="J928" s="60">
        <v>0</v>
      </c>
      <c r="K928" s="60">
        <v>1</v>
      </c>
      <c r="L928" s="60">
        <v>0</v>
      </c>
      <c r="M928" s="69">
        <v>0</v>
      </c>
      <c r="O928" t="s">
        <v>0</v>
      </c>
    </row>
    <row r="929" spans="1:15" x14ac:dyDescent="0.35">
      <c r="A929" t="s">
        <v>128</v>
      </c>
      <c r="B929" t="s">
        <v>82</v>
      </c>
      <c r="C929" t="s">
        <v>59</v>
      </c>
      <c r="D929" t="s">
        <v>67</v>
      </c>
      <c r="E929" s="5" t="s">
        <v>366</v>
      </c>
      <c r="F929" s="36">
        <v>18700</v>
      </c>
      <c r="G929" s="60">
        <v>0</v>
      </c>
      <c r="H929" s="60">
        <v>0</v>
      </c>
      <c r="I929" s="60">
        <v>0</v>
      </c>
      <c r="J929" s="60">
        <v>0</v>
      </c>
      <c r="K929" s="60">
        <v>1</v>
      </c>
      <c r="L929" s="60">
        <v>0</v>
      </c>
      <c r="M929" s="69">
        <v>0</v>
      </c>
      <c r="O929" t="s">
        <v>0</v>
      </c>
    </row>
    <row r="930" spans="1:15" x14ac:dyDescent="0.35">
      <c r="A930" t="s">
        <v>128</v>
      </c>
      <c r="B930" t="s">
        <v>82</v>
      </c>
      <c r="C930" t="s">
        <v>59</v>
      </c>
      <c r="D930" t="s">
        <v>67</v>
      </c>
      <c r="E930" s="5" t="s">
        <v>366</v>
      </c>
      <c r="F930" s="36">
        <v>18700</v>
      </c>
      <c r="G930" s="60">
        <v>0</v>
      </c>
      <c r="H930" s="60">
        <v>0</v>
      </c>
      <c r="I930" s="60">
        <v>0</v>
      </c>
      <c r="J930" s="60">
        <v>0</v>
      </c>
      <c r="K930" s="60">
        <v>1</v>
      </c>
      <c r="L930" s="60">
        <v>0</v>
      </c>
      <c r="M930" s="69">
        <v>0</v>
      </c>
      <c r="O930" t="s">
        <v>0</v>
      </c>
    </row>
    <row r="931" spans="1:15" x14ac:dyDescent="0.35">
      <c r="A931" t="s">
        <v>128</v>
      </c>
      <c r="B931" t="s">
        <v>82</v>
      </c>
      <c r="C931" t="s">
        <v>59</v>
      </c>
      <c r="D931" t="s">
        <v>67</v>
      </c>
      <c r="E931" s="5" t="s">
        <v>366</v>
      </c>
      <c r="F931" s="36">
        <v>18700</v>
      </c>
      <c r="G931" s="60">
        <v>0</v>
      </c>
      <c r="H931" s="60">
        <v>0</v>
      </c>
      <c r="I931" s="60">
        <v>0</v>
      </c>
      <c r="J931" s="60">
        <v>0</v>
      </c>
      <c r="K931" s="60">
        <v>1</v>
      </c>
      <c r="L931" s="60">
        <v>0</v>
      </c>
      <c r="M931" s="69">
        <v>0</v>
      </c>
      <c r="O931" t="s">
        <v>0</v>
      </c>
    </row>
    <row r="932" spans="1:15" x14ac:dyDescent="0.35">
      <c r="A932" t="s">
        <v>128</v>
      </c>
      <c r="B932" t="s">
        <v>82</v>
      </c>
      <c r="C932" t="s">
        <v>59</v>
      </c>
      <c r="D932" t="s">
        <v>67</v>
      </c>
      <c r="E932" s="5" t="s">
        <v>366</v>
      </c>
      <c r="F932" s="36">
        <v>18700</v>
      </c>
      <c r="G932" s="60">
        <v>0</v>
      </c>
      <c r="H932" s="60">
        <v>0</v>
      </c>
      <c r="I932" s="60">
        <v>0</v>
      </c>
      <c r="J932" s="60">
        <v>0</v>
      </c>
      <c r="K932" s="60">
        <v>1</v>
      </c>
      <c r="L932" s="60">
        <v>0</v>
      </c>
      <c r="M932" s="69">
        <v>0</v>
      </c>
      <c r="O932" t="s">
        <v>0</v>
      </c>
    </row>
    <row r="933" spans="1:15" x14ac:dyDescent="0.35">
      <c r="A933" t="s">
        <v>128</v>
      </c>
      <c r="B933" t="s">
        <v>82</v>
      </c>
      <c r="C933" t="s">
        <v>59</v>
      </c>
      <c r="D933" t="s">
        <v>67</v>
      </c>
      <c r="E933" s="5" t="s">
        <v>366</v>
      </c>
      <c r="F933" s="36">
        <v>18700</v>
      </c>
      <c r="G933" s="60">
        <v>0</v>
      </c>
      <c r="H933" s="60">
        <v>0</v>
      </c>
      <c r="I933" s="60">
        <v>0</v>
      </c>
      <c r="J933" s="60">
        <v>0</v>
      </c>
      <c r="K933" s="60">
        <v>1</v>
      </c>
      <c r="L933" s="60">
        <v>0</v>
      </c>
      <c r="M933" s="69">
        <v>0</v>
      </c>
      <c r="O933" t="s">
        <v>0</v>
      </c>
    </row>
    <row r="934" spans="1:15" x14ac:dyDescent="0.35">
      <c r="A934" t="s">
        <v>128</v>
      </c>
      <c r="B934" t="s">
        <v>82</v>
      </c>
      <c r="C934" t="s">
        <v>59</v>
      </c>
      <c r="D934" t="s">
        <v>67</v>
      </c>
      <c r="E934" s="5" t="s">
        <v>366</v>
      </c>
      <c r="F934" s="36">
        <v>18700</v>
      </c>
      <c r="G934" s="60">
        <v>0</v>
      </c>
      <c r="H934" s="60">
        <v>0</v>
      </c>
      <c r="I934" s="60">
        <v>0</v>
      </c>
      <c r="J934" s="60">
        <v>0</v>
      </c>
      <c r="K934" s="60">
        <v>1</v>
      </c>
      <c r="L934" s="60">
        <v>0</v>
      </c>
      <c r="M934" s="69">
        <v>0</v>
      </c>
      <c r="O934" t="s">
        <v>0</v>
      </c>
    </row>
    <row r="935" spans="1:15" x14ac:dyDescent="0.35">
      <c r="A935" t="s">
        <v>128</v>
      </c>
      <c r="B935" t="s">
        <v>82</v>
      </c>
      <c r="C935" t="s">
        <v>59</v>
      </c>
      <c r="D935" t="s">
        <v>67</v>
      </c>
      <c r="E935" s="5" t="s">
        <v>366</v>
      </c>
      <c r="F935" s="36">
        <v>18700</v>
      </c>
      <c r="G935" s="60">
        <v>0</v>
      </c>
      <c r="H935" s="60">
        <v>0</v>
      </c>
      <c r="I935" s="60">
        <v>0</v>
      </c>
      <c r="J935" s="60">
        <v>0</v>
      </c>
      <c r="K935" s="60">
        <v>1</v>
      </c>
      <c r="L935" s="60">
        <v>0</v>
      </c>
      <c r="M935" s="69">
        <v>0</v>
      </c>
      <c r="O935" t="s">
        <v>31</v>
      </c>
    </row>
    <row r="936" spans="1:15" x14ac:dyDescent="0.35">
      <c r="A936" t="s">
        <v>128</v>
      </c>
      <c r="B936" t="s">
        <v>82</v>
      </c>
      <c r="C936" t="s">
        <v>59</v>
      </c>
      <c r="D936" t="s">
        <v>67</v>
      </c>
      <c r="E936" t="s">
        <v>89</v>
      </c>
      <c r="F936" s="36"/>
      <c r="G936" s="60">
        <v>0</v>
      </c>
      <c r="H936" s="60">
        <v>0</v>
      </c>
      <c r="I936" s="60">
        <v>0</v>
      </c>
      <c r="J936" s="60">
        <v>0</v>
      </c>
      <c r="K936" s="60">
        <v>0</v>
      </c>
      <c r="L936" s="60">
        <v>0</v>
      </c>
      <c r="M936" s="69">
        <v>0</v>
      </c>
      <c r="O936" t="s">
        <v>0</v>
      </c>
    </row>
    <row r="937" spans="1:15" x14ac:dyDescent="0.35">
      <c r="A937" t="s">
        <v>128</v>
      </c>
      <c r="B937" t="s">
        <v>82</v>
      </c>
      <c r="C937" t="s">
        <v>59</v>
      </c>
      <c r="D937" t="s">
        <v>67</v>
      </c>
      <c r="E937" t="s">
        <v>89</v>
      </c>
      <c r="F937" s="36"/>
      <c r="G937" s="60">
        <v>0</v>
      </c>
      <c r="H937" s="60">
        <v>0</v>
      </c>
      <c r="I937" s="60">
        <v>0</v>
      </c>
      <c r="J937" s="60">
        <v>0</v>
      </c>
      <c r="K937" s="60">
        <v>0</v>
      </c>
      <c r="L937" s="60">
        <v>0</v>
      </c>
      <c r="M937" s="69">
        <v>0</v>
      </c>
      <c r="O937" t="s">
        <v>0</v>
      </c>
    </row>
    <row r="938" spans="1:15" x14ac:dyDescent="0.35">
      <c r="A938" t="s">
        <v>128</v>
      </c>
      <c r="B938" t="s">
        <v>82</v>
      </c>
      <c r="C938" t="s">
        <v>59</v>
      </c>
      <c r="D938" t="s">
        <v>67</v>
      </c>
      <c r="E938" t="s">
        <v>89</v>
      </c>
      <c r="F938" s="36"/>
      <c r="G938" s="60">
        <v>0</v>
      </c>
      <c r="H938" s="60">
        <v>0</v>
      </c>
      <c r="I938" s="60">
        <v>0</v>
      </c>
      <c r="J938" s="60">
        <v>0</v>
      </c>
      <c r="K938" s="60">
        <v>0</v>
      </c>
      <c r="L938" s="60">
        <v>0</v>
      </c>
      <c r="M938" s="69">
        <v>0</v>
      </c>
      <c r="O938" t="s">
        <v>0</v>
      </c>
    </row>
    <row r="939" spans="1:15" x14ac:dyDescent="0.35">
      <c r="A939" t="s">
        <v>128</v>
      </c>
      <c r="B939" t="s">
        <v>84</v>
      </c>
      <c r="C939" t="s">
        <v>59</v>
      </c>
      <c r="D939" t="s">
        <v>67</v>
      </c>
      <c r="E939" s="5" t="s">
        <v>364</v>
      </c>
      <c r="F939" s="36">
        <v>18699.999999999996</v>
      </c>
      <c r="G939" s="60">
        <v>0</v>
      </c>
      <c r="H939" s="60">
        <v>0</v>
      </c>
      <c r="I939" s="60">
        <v>1</v>
      </c>
      <c r="J939" s="60">
        <v>0</v>
      </c>
      <c r="K939" s="60">
        <v>0</v>
      </c>
      <c r="L939" s="60">
        <v>0</v>
      </c>
      <c r="M939" s="69">
        <v>0</v>
      </c>
      <c r="O939" t="s">
        <v>31</v>
      </c>
    </row>
    <row r="940" spans="1:15" x14ac:dyDescent="0.35">
      <c r="A940" t="s">
        <v>128</v>
      </c>
      <c r="B940" t="s">
        <v>82</v>
      </c>
      <c r="C940" t="s">
        <v>59</v>
      </c>
      <c r="D940" t="s">
        <v>67</v>
      </c>
      <c r="E940" t="s">
        <v>89</v>
      </c>
      <c r="F940" s="36"/>
      <c r="G940" s="60">
        <v>0</v>
      </c>
      <c r="H940" s="60">
        <v>0</v>
      </c>
      <c r="I940" s="60">
        <v>0</v>
      </c>
      <c r="J940" s="60">
        <v>0</v>
      </c>
      <c r="K940" s="60">
        <v>0</v>
      </c>
      <c r="L940" s="60">
        <v>0</v>
      </c>
      <c r="M940" s="69">
        <v>0</v>
      </c>
      <c r="O940" t="s">
        <v>0</v>
      </c>
    </row>
    <row r="941" spans="1:15" x14ac:dyDescent="0.35">
      <c r="A941" t="s">
        <v>128</v>
      </c>
      <c r="B941" t="s">
        <v>82</v>
      </c>
      <c r="C941" t="s">
        <v>59</v>
      </c>
      <c r="D941" t="s">
        <v>67</v>
      </c>
      <c r="E941" t="s">
        <v>89</v>
      </c>
      <c r="F941" s="36"/>
      <c r="G941" s="60">
        <v>0</v>
      </c>
      <c r="H941" s="60">
        <v>0</v>
      </c>
      <c r="I941" s="60">
        <v>0</v>
      </c>
      <c r="J941" s="60">
        <v>0</v>
      </c>
      <c r="K941" s="60">
        <v>0</v>
      </c>
      <c r="L941" s="60">
        <v>0</v>
      </c>
      <c r="M941" s="69">
        <v>0</v>
      </c>
      <c r="O941" t="s">
        <v>0</v>
      </c>
    </row>
    <row r="942" spans="1:15" x14ac:dyDescent="0.35">
      <c r="A942" t="s">
        <v>128</v>
      </c>
      <c r="B942" t="s">
        <v>82</v>
      </c>
      <c r="C942" t="s">
        <v>59</v>
      </c>
      <c r="D942" t="s">
        <v>67</v>
      </c>
      <c r="E942" t="s">
        <v>131</v>
      </c>
      <c r="F942" s="36"/>
      <c r="G942" s="60">
        <v>0</v>
      </c>
      <c r="H942" s="60">
        <v>0</v>
      </c>
      <c r="I942" s="60">
        <v>0</v>
      </c>
      <c r="J942" s="60">
        <v>0</v>
      </c>
      <c r="K942" s="60">
        <v>0</v>
      </c>
      <c r="L942" s="60">
        <v>0</v>
      </c>
      <c r="M942" s="69">
        <v>0</v>
      </c>
      <c r="O942" t="s">
        <v>0</v>
      </c>
    </row>
    <row r="943" spans="1:15" x14ac:dyDescent="0.35">
      <c r="A943" t="s">
        <v>128</v>
      </c>
      <c r="B943" t="s">
        <v>82</v>
      </c>
      <c r="C943" t="s">
        <v>59</v>
      </c>
      <c r="D943" t="s">
        <v>67</v>
      </c>
      <c r="E943" t="s">
        <v>89</v>
      </c>
      <c r="F943" s="36"/>
      <c r="G943" s="60">
        <v>0</v>
      </c>
      <c r="H943" s="60">
        <v>0</v>
      </c>
      <c r="I943" s="60">
        <v>0</v>
      </c>
      <c r="J943" s="60">
        <v>0</v>
      </c>
      <c r="K943" s="60">
        <v>0</v>
      </c>
      <c r="L943" s="60">
        <v>0</v>
      </c>
      <c r="M943" s="69">
        <v>0</v>
      </c>
      <c r="O943" t="s">
        <v>0</v>
      </c>
    </row>
    <row r="944" spans="1:15" x14ac:dyDescent="0.35">
      <c r="A944" t="s">
        <v>128</v>
      </c>
      <c r="B944" t="s">
        <v>82</v>
      </c>
      <c r="C944" t="s">
        <v>59</v>
      </c>
      <c r="D944" t="s">
        <v>67</v>
      </c>
      <c r="E944" t="s">
        <v>89</v>
      </c>
      <c r="F944" s="36"/>
      <c r="G944" s="60">
        <v>0</v>
      </c>
      <c r="H944" s="60">
        <v>0</v>
      </c>
      <c r="I944" s="60">
        <v>0</v>
      </c>
      <c r="J944" s="60">
        <v>0</v>
      </c>
      <c r="K944" s="60">
        <v>0</v>
      </c>
      <c r="L944" s="60">
        <v>0</v>
      </c>
      <c r="M944" s="69">
        <v>0</v>
      </c>
      <c r="O944" t="s">
        <v>0</v>
      </c>
    </row>
    <row r="945" spans="1:15" x14ac:dyDescent="0.35">
      <c r="A945" t="s">
        <v>128</v>
      </c>
      <c r="B945" t="s">
        <v>82</v>
      </c>
      <c r="C945" t="s">
        <v>59</v>
      </c>
      <c r="D945" t="s">
        <v>67</v>
      </c>
      <c r="E945" t="s">
        <v>89</v>
      </c>
      <c r="F945" s="36"/>
      <c r="G945" s="60">
        <v>0</v>
      </c>
      <c r="H945" s="60">
        <v>0</v>
      </c>
      <c r="I945" s="60">
        <v>0</v>
      </c>
      <c r="J945" s="60">
        <v>0</v>
      </c>
      <c r="K945" s="60">
        <v>0</v>
      </c>
      <c r="L945" s="60">
        <v>0</v>
      </c>
      <c r="M945" s="69">
        <v>0</v>
      </c>
      <c r="O945" t="s">
        <v>0</v>
      </c>
    </row>
    <row r="946" spans="1:15" x14ac:dyDescent="0.35">
      <c r="A946" t="s">
        <v>128</v>
      </c>
      <c r="B946" t="s">
        <v>82</v>
      </c>
      <c r="C946" t="s">
        <v>59</v>
      </c>
      <c r="D946" t="s">
        <v>67</v>
      </c>
      <c r="E946" t="s">
        <v>89</v>
      </c>
      <c r="F946" s="36"/>
      <c r="G946" s="60">
        <v>0</v>
      </c>
      <c r="H946" s="60">
        <v>0</v>
      </c>
      <c r="I946" s="60">
        <v>0</v>
      </c>
      <c r="J946" s="60">
        <v>0</v>
      </c>
      <c r="K946" s="60">
        <v>0</v>
      </c>
      <c r="L946" s="60">
        <v>0</v>
      </c>
      <c r="M946" s="69">
        <v>0</v>
      </c>
      <c r="O946" t="s">
        <v>0</v>
      </c>
    </row>
    <row r="947" spans="1:15" x14ac:dyDescent="0.35">
      <c r="A947" t="s">
        <v>128</v>
      </c>
      <c r="B947" t="s">
        <v>82</v>
      </c>
      <c r="C947" t="s">
        <v>59</v>
      </c>
      <c r="D947" t="s">
        <v>67</v>
      </c>
      <c r="E947" t="s">
        <v>89</v>
      </c>
      <c r="F947" s="36"/>
      <c r="G947" s="60">
        <v>0</v>
      </c>
      <c r="H947" s="60">
        <v>0</v>
      </c>
      <c r="I947" s="60">
        <v>0</v>
      </c>
      <c r="J947" s="60">
        <v>0</v>
      </c>
      <c r="K947" s="60">
        <v>0</v>
      </c>
      <c r="L947" s="60">
        <v>0</v>
      </c>
      <c r="M947" s="69">
        <v>0</v>
      </c>
      <c r="O947" t="s">
        <v>0</v>
      </c>
    </row>
    <row r="948" spans="1:15" x14ac:dyDescent="0.35">
      <c r="A948" t="s">
        <v>128</v>
      </c>
      <c r="B948" t="s">
        <v>82</v>
      </c>
      <c r="C948" t="s">
        <v>59</v>
      </c>
      <c r="D948" t="s">
        <v>67</v>
      </c>
      <c r="E948" t="s">
        <v>89</v>
      </c>
      <c r="F948" s="36"/>
      <c r="G948" s="60">
        <v>0</v>
      </c>
      <c r="H948" s="60">
        <v>0</v>
      </c>
      <c r="I948" s="60">
        <v>0</v>
      </c>
      <c r="J948" s="60">
        <v>0</v>
      </c>
      <c r="K948" s="60">
        <v>0</v>
      </c>
      <c r="L948" s="60">
        <v>0</v>
      </c>
      <c r="M948" s="69">
        <v>0</v>
      </c>
      <c r="O948" t="s">
        <v>0</v>
      </c>
    </row>
    <row r="949" spans="1:15" x14ac:dyDescent="0.35">
      <c r="A949" t="s">
        <v>132</v>
      </c>
      <c r="B949" t="s">
        <v>130</v>
      </c>
      <c r="C949" t="s">
        <v>59</v>
      </c>
      <c r="D949" t="s">
        <v>67</v>
      </c>
      <c r="E949" s="5" t="s">
        <v>362</v>
      </c>
      <c r="F949" s="36">
        <v>323100</v>
      </c>
      <c r="G949" s="60">
        <v>1</v>
      </c>
      <c r="H949" s="60">
        <v>0</v>
      </c>
      <c r="I949" s="60">
        <v>0</v>
      </c>
      <c r="J949" s="60">
        <v>0</v>
      </c>
      <c r="K949" s="60">
        <v>0</v>
      </c>
      <c r="L949" s="60">
        <v>0</v>
      </c>
      <c r="M949" s="69">
        <v>0</v>
      </c>
      <c r="O949" t="s">
        <v>0</v>
      </c>
    </row>
    <row r="950" spans="1:15" x14ac:dyDescent="0.35">
      <c r="A950" t="s">
        <v>128</v>
      </c>
      <c r="B950" t="s">
        <v>82</v>
      </c>
      <c r="C950" t="s">
        <v>59</v>
      </c>
      <c r="D950" t="s">
        <v>67</v>
      </c>
      <c r="E950" t="s">
        <v>89</v>
      </c>
      <c r="F950" s="36"/>
      <c r="G950" s="60">
        <v>0</v>
      </c>
      <c r="H950" s="60">
        <v>0</v>
      </c>
      <c r="I950" s="60">
        <v>0</v>
      </c>
      <c r="J950" s="60">
        <v>0</v>
      </c>
      <c r="K950" s="60">
        <v>0</v>
      </c>
      <c r="L950" s="60">
        <v>0</v>
      </c>
      <c r="M950" s="69">
        <v>0</v>
      </c>
      <c r="O950" t="s">
        <v>0</v>
      </c>
    </row>
    <row r="951" spans="1:15" x14ac:dyDescent="0.35">
      <c r="A951" t="s">
        <v>128</v>
      </c>
      <c r="B951" t="s">
        <v>82</v>
      </c>
      <c r="C951" t="s">
        <v>59</v>
      </c>
      <c r="D951" t="s">
        <v>67</v>
      </c>
      <c r="E951" t="s">
        <v>89</v>
      </c>
      <c r="F951" s="36"/>
      <c r="G951" s="60">
        <v>0</v>
      </c>
      <c r="H951" s="60">
        <v>0</v>
      </c>
      <c r="I951" s="60">
        <v>0</v>
      </c>
      <c r="J951" s="60">
        <v>0</v>
      </c>
      <c r="K951" s="60">
        <v>0</v>
      </c>
      <c r="L951" s="60">
        <v>0</v>
      </c>
      <c r="M951" s="69">
        <v>0</v>
      </c>
      <c r="O951" t="s">
        <v>0</v>
      </c>
    </row>
    <row r="952" spans="1:15" x14ac:dyDescent="0.35">
      <c r="A952" t="s">
        <v>128</v>
      </c>
      <c r="B952" t="s">
        <v>82</v>
      </c>
      <c r="C952" t="s">
        <v>59</v>
      </c>
      <c r="D952" t="s">
        <v>67</v>
      </c>
      <c r="E952" t="s">
        <v>89</v>
      </c>
      <c r="F952" s="36"/>
      <c r="G952" s="60">
        <v>0</v>
      </c>
      <c r="H952" s="60">
        <v>0</v>
      </c>
      <c r="I952" s="60">
        <v>0</v>
      </c>
      <c r="J952" s="60">
        <v>0</v>
      </c>
      <c r="K952" s="60">
        <v>0</v>
      </c>
      <c r="L952" s="60">
        <v>0</v>
      </c>
      <c r="M952" s="69">
        <v>0</v>
      </c>
      <c r="O952" t="s">
        <v>0</v>
      </c>
    </row>
    <row r="953" spans="1:15" x14ac:dyDescent="0.35">
      <c r="A953" t="s">
        <v>128</v>
      </c>
      <c r="B953" t="s">
        <v>82</v>
      </c>
      <c r="C953" t="s">
        <v>59</v>
      </c>
      <c r="D953" t="s">
        <v>67</v>
      </c>
      <c r="E953" t="s">
        <v>89</v>
      </c>
      <c r="F953" s="36"/>
      <c r="G953" s="60">
        <v>0</v>
      </c>
      <c r="H953" s="60">
        <v>0</v>
      </c>
      <c r="I953" s="60">
        <v>0</v>
      </c>
      <c r="J953" s="60">
        <v>0</v>
      </c>
      <c r="K953" s="60">
        <v>0</v>
      </c>
      <c r="L953" s="60">
        <v>0</v>
      </c>
      <c r="M953" s="69">
        <v>0</v>
      </c>
      <c r="O953" t="s">
        <v>0</v>
      </c>
    </row>
    <row r="954" spans="1:15" x14ac:dyDescent="0.35">
      <c r="A954" t="s">
        <v>128</v>
      </c>
      <c r="B954" t="s">
        <v>82</v>
      </c>
      <c r="C954" t="s">
        <v>59</v>
      </c>
      <c r="D954" t="s">
        <v>67</v>
      </c>
      <c r="E954" t="s">
        <v>89</v>
      </c>
      <c r="F954" s="36"/>
      <c r="G954" s="60">
        <v>0</v>
      </c>
      <c r="H954" s="60">
        <v>0</v>
      </c>
      <c r="I954" s="60">
        <v>0</v>
      </c>
      <c r="J954" s="60">
        <v>0</v>
      </c>
      <c r="K954" s="60">
        <v>0</v>
      </c>
      <c r="L954" s="60">
        <v>0</v>
      </c>
      <c r="M954" s="69">
        <v>0</v>
      </c>
      <c r="O954" t="s">
        <v>0</v>
      </c>
    </row>
    <row r="955" spans="1:15" x14ac:dyDescent="0.35">
      <c r="A955" t="s">
        <v>128</v>
      </c>
      <c r="B955" t="s">
        <v>82</v>
      </c>
      <c r="C955" t="s">
        <v>59</v>
      </c>
      <c r="D955" t="s">
        <v>67</v>
      </c>
      <c r="E955" t="s">
        <v>89</v>
      </c>
      <c r="F955" s="36"/>
      <c r="G955" s="60">
        <v>0</v>
      </c>
      <c r="H955" s="60">
        <v>0</v>
      </c>
      <c r="I955" s="60">
        <v>0</v>
      </c>
      <c r="J955" s="60">
        <v>0</v>
      </c>
      <c r="K955" s="60">
        <v>0</v>
      </c>
      <c r="L955" s="60">
        <v>0</v>
      </c>
      <c r="M955" s="69">
        <v>0</v>
      </c>
      <c r="O955" t="s">
        <v>0</v>
      </c>
    </row>
    <row r="956" spans="1:15" x14ac:dyDescent="0.35">
      <c r="A956" t="s">
        <v>128</v>
      </c>
      <c r="B956" t="s">
        <v>82</v>
      </c>
      <c r="C956" t="s">
        <v>59</v>
      </c>
      <c r="D956" t="s">
        <v>67</v>
      </c>
      <c r="E956" t="s">
        <v>89</v>
      </c>
      <c r="F956" s="36"/>
      <c r="G956" s="60">
        <v>0</v>
      </c>
      <c r="H956" s="60">
        <v>0</v>
      </c>
      <c r="I956" s="60">
        <v>0</v>
      </c>
      <c r="J956" s="60">
        <v>0</v>
      </c>
      <c r="K956" s="60">
        <v>0</v>
      </c>
      <c r="L956" s="60">
        <v>0</v>
      </c>
      <c r="M956" s="69">
        <v>0</v>
      </c>
      <c r="O956" t="s">
        <v>0</v>
      </c>
    </row>
    <row r="957" spans="1:15" x14ac:dyDescent="0.35">
      <c r="A957" t="s">
        <v>128</v>
      </c>
      <c r="B957" t="s">
        <v>82</v>
      </c>
      <c r="C957" t="s">
        <v>59</v>
      </c>
      <c r="D957" t="s">
        <v>67</v>
      </c>
      <c r="E957" t="s">
        <v>69</v>
      </c>
      <c r="F957" s="36"/>
      <c r="G957" s="60">
        <v>0</v>
      </c>
      <c r="H957" s="60">
        <v>0</v>
      </c>
      <c r="I957" s="60">
        <v>0</v>
      </c>
      <c r="J957" s="60">
        <v>0</v>
      </c>
      <c r="K957" s="60">
        <v>0</v>
      </c>
      <c r="L957" s="60">
        <v>0</v>
      </c>
      <c r="M957" s="69">
        <v>0</v>
      </c>
      <c r="O957" t="s">
        <v>0</v>
      </c>
    </row>
    <row r="958" spans="1:15" x14ac:dyDescent="0.35">
      <c r="A958" t="s">
        <v>128</v>
      </c>
      <c r="B958" t="s">
        <v>82</v>
      </c>
      <c r="C958" t="s">
        <v>59</v>
      </c>
      <c r="D958" t="s">
        <v>67</v>
      </c>
      <c r="E958" t="s">
        <v>69</v>
      </c>
      <c r="F958" s="36"/>
      <c r="G958" s="60">
        <v>0</v>
      </c>
      <c r="H958" s="60">
        <v>0</v>
      </c>
      <c r="I958" s="60">
        <v>0</v>
      </c>
      <c r="J958" s="60">
        <v>0</v>
      </c>
      <c r="K958" s="60">
        <v>0</v>
      </c>
      <c r="L958" s="60">
        <v>0</v>
      </c>
      <c r="M958" s="69">
        <v>0</v>
      </c>
      <c r="O958" t="s">
        <v>0</v>
      </c>
    </row>
    <row r="959" spans="1:15" x14ac:dyDescent="0.35">
      <c r="A959" t="s">
        <v>128</v>
      </c>
      <c r="B959" t="s">
        <v>82</v>
      </c>
      <c r="C959" t="s">
        <v>59</v>
      </c>
      <c r="D959" t="s">
        <v>67</v>
      </c>
      <c r="E959" t="s">
        <v>69</v>
      </c>
      <c r="F959" s="36"/>
      <c r="G959" s="60">
        <v>0</v>
      </c>
      <c r="H959" s="60">
        <v>0</v>
      </c>
      <c r="I959" s="60">
        <v>0</v>
      </c>
      <c r="J959" s="60">
        <v>0</v>
      </c>
      <c r="K959" s="60">
        <v>0</v>
      </c>
      <c r="L959" s="60">
        <v>0</v>
      </c>
      <c r="M959" s="69">
        <v>0</v>
      </c>
      <c r="O959" t="s">
        <v>0</v>
      </c>
    </row>
    <row r="960" spans="1:15" x14ac:dyDescent="0.35">
      <c r="A960" t="s">
        <v>128</v>
      </c>
      <c r="B960" t="s">
        <v>82</v>
      </c>
      <c r="C960" t="s">
        <v>59</v>
      </c>
      <c r="D960" t="s">
        <v>67</v>
      </c>
      <c r="E960" s="5" t="s">
        <v>366</v>
      </c>
      <c r="F960" s="36">
        <v>18700</v>
      </c>
      <c r="G960" s="60">
        <v>0</v>
      </c>
      <c r="H960" s="60">
        <v>0</v>
      </c>
      <c r="I960" s="60">
        <v>0</v>
      </c>
      <c r="J960" s="60">
        <v>0</v>
      </c>
      <c r="K960" s="60">
        <v>1</v>
      </c>
      <c r="L960" s="60">
        <v>0</v>
      </c>
      <c r="M960" s="69">
        <v>0</v>
      </c>
      <c r="O960" t="s">
        <v>0</v>
      </c>
    </row>
    <row r="961" spans="1:15" x14ac:dyDescent="0.35">
      <c r="A961" t="s">
        <v>128</v>
      </c>
      <c r="B961" t="s">
        <v>82</v>
      </c>
      <c r="C961" t="s">
        <v>59</v>
      </c>
      <c r="D961" t="s">
        <v>67</v>
      </c>
      <c r="E961" t="s">
        <v>89</v>
      </c>
      <c r="F961" s="36"/>
      <c r="G961" s="60">
        <v>0</v>
      </c>
      <c r="H961" s="60">
        <v>0</v>
      </c>
      <c r="I961" s="60">
        <v>0</v>
      </c>
      <c r="J961" s="60">
        <v>0</v>
      </c>
      <c r="K961" s="60">
        <v>0</v>
      </c>
      <c r="L961" s="60">
        <v>0</v>
      </c>
      <c r="M961" s="69">
        <v>0</v>
      </c>
      <c r="O961" t="s">
        <v>0</v>
      </c>
    </row>
    <row r="962" spans="1:15" x14ac:dyDescent="0.35">
      <c r="A962" t="s">
        <v>128</v>
      </c>
      <c r="B962" t="s">
        <v>82</v>
      </c>
      <c r="C962" t="s">
        <v>59</v>
      </c>
      <c r="D962" t="s">
        <v>67</v>
      </c>
      <c r="E962" t="s">
        <v>89</v>
      </c>
      <c r="F962" s="36"/>
      <c r="G962" s="60">
        <v>0</v>
      </c>
      <c r="H962" s="60">
        <v>0</v>
      </c>
      <c r="I962" s="60">
        <v>0</v>
      </c>
      <c r="J962" s="60">
        <v>0</v>
      </c>
      <c r="K962" s="60">
        <v>0</v>
      </c>
      <c r="L962" s="60">
        <v>0</v>
      </c>
      <c r="M962" s="69">
        <v>0</v>
      </c>
      <c r="O962" t="s">
        <v>0</v>
      </c>
    </row>
    <row r="963" spans="1:15" x14ac:dyDescent="0.35">
      <c r="A963" t="s">
        <v>128</v>
      </c>
      <c r="B963" t="s">
        <v>82</v>
      </c>
      <c r="C963" t="s">
        <v>59</v>
      </c>
      <c r="D963" t="s">
        <v>67</v>
      </c>
      <c r="E963" t="s">
        <v>89</v>
      </c>
      <c r="F963" s="36"/>
      <c r="G963" s="60">
        <v>0</v>
      </c>
      <c r="H963" s="60">
        <v>0</v>
      </c>
      <c r="I963" s="60">
        <v>0</v>
      </c>
      <c r="J963" s="60">
        <v>0</v>
      </c>
      <c r="K963" s="60">
        <v>0</v>
      </c>
      <c r="L963" s="60">
        <v>0</v>
      </c>
      <c r="M963" s="69">
        <v>0</v>
      </c>
      <c r="O963" t="s">
        <v>0</v>
      </c>
    </row>
    <row r="964" spans="1:15" x14ac:dyDescent="0.35">
      <c r="A964" t="s">
        <v>128</v>
      </c>
      <c r="B964" t="s">
        <v>82</v>
      </c>
      <c r="C964" t="s">
        <v>59</v>
      </c>
      <c r="D964" t="s">
        <v>67</v>
      </c>
      <c r="E964" t="s">
        <v>89</v>
      </c>
      <c r="F964" s="36"/>
      <c r="G964" s="60">
        <v>0</v>
      </c>
      <c r="H964" s="60">
        <v>0</v>
      </c>
      <c r="I964" s="60">
        <v>0</v>
      </c>
      <c r="J964" s="60">
        <v>0</v>
      </c>
      <c r="K964" s="60">
        <v>0</v>
      </c>
      <c r="L964" s="60">
        <v>0</v>
      </c>
      <c r="M964" s="69">
        <v>0</v>
      </c>
      <c r="O964" t="s">
        <v>0</v>
      </c>
    </row>
    <row r="965" spans="1:15" x14ac:dyDescent="0.35">
      <c r="A965" t="s">
        <v>128</v>
      </c>
      <c r="B965" t="s">
        <v>82</v>
      </c>
      <c r="C965" t="s">
        <v>59</v>
      </c>
      <c r="D965" t="s">
        <v>67</v>
      </c>
      <c r="E965" t="s">
        <v>89</v>
      </c>
      <c r="F965" s="36"/>
      <c r="G965" s="60">
        <v>0</v>
      </c>
      <c r="H965" s="60">
        <v>0</v>
      </c>
      <c r="I965" s="60">
        <v>0</v>
      </c>
      <c r="J965" s="60">
        <v>0</v>
      </c>
      <c r="K965" s="60">
        <v>0</v>
      </c>
      <c r="L965" s="60">
        <v>0</v>
      </c>
      <c r="M965" s="69">
        <v>0</v>
      </c>
      <c r="O965" t="s">
        <v>0</v>
      </c>
    </row>
    <row r="966" spans="1:15" x14ac:dyDescent="0.35">
      <c r="A966" t="s">
        <v>128</v>
      </c>
      <c r="B966" t="s">
        <v>82</v>
      </c>
      <c r="C966" t="s">
        <v>59</v>
      </c>
      <c r="D966" t="s">
        <v>67</v>
      </c>
      <c r="E966" t="s">
        <v>89</v>
      </c>
      <c r="F966" s="36"/>
      <c r="G966" s="60">
        <v>0</v>
      </c>
      <c r="H966" s="60">
        <v>0</v>
      </c>
      <c r="I966" s="60">
        <v>0</v>
      </c>
      <c r="J966" s="60">
        <v>0</v>
      </c>
      <c r="K966" s="60">
        <v>0</v>
      </c>
      <c r="L966" s="60">
        <v>0</v>
      </c>
      <c r="M966" s="69">
        <v>0</v>
      </c>
      <c r="O966" t="s">
        <v>0</v>
      </c>
    </row>
    <row r="967" spans="1:15" x14ac:dyDescent="0.35">
      <c r="A967" t="s">
        <v>128</v>
      </c>
      <c r="B967" t="s">
        <v>82</v>
      </c>
      <c r="C967" t="s">
        <v>59</v>
      </c>
      <c r="D967" t="s">
        <v>67</v>
      </c>
      <c r="E967" s="5" t="s">
        <v>366</v>
      </c>
      <c r="F967" s="36">
        <v>18700</v>
      </c>
      <c r="G967" s="60">
        <v>0</v>
      </c>
      <c r="H967" s="60">
        <v>0</v>
      </c>
      <c r="I967" s="60">
        <v>0</v>
      </c>
      <c r="J967" s="60">
        <v>0</v>
      </c>
      <c r="K967" s="60">
        <v>1</v>
      </c>
      <c r="L967" s="60">
        <v>0</v>
      </c>
      <c r="M967" s="69">
        <v>0</v>
      </c>
      <c r="O967" t="s">
        <v>0</v>
      </c>
    </row>
    <row r="968" spans="1:15" x14ac:dyDescent="0.35">
      <c r="A968" t="s">
        <v>128</v>
      </c>
      <c r="B968" t="s">
        <v>82</v>
      </c>
      <c r="C968" t="s">
        <v>59</v>
      </c>
      <c r="D968" t="s">
        <v>67</v>
      </c>
      <c r="E968" s="5" t="s">
        <v>366</v>
      </c>
      <c r="F968" s="36">
        <v>18700</v>
      </c>
      <c r="G968" s="60">
        <v>0</v>
      </c>
      <c r="H968" s="60">
        <v>0</v>
      </c>
      <c r="I968" s="60">
        <v>0</v>
      </c>
      <c r="J968" s="60">
        <v>0</v>
      </c>
      <c r="K968" s="60">
        <v>1</v>
      </c>
      <c r="L968" s="60">
        <v>0</v>
      </c>
      <c r="M968" s="69">
        <v>0</v>
      </c>
      <c r="O968" t="s">
        <v>0</v>
      </c>
    </row>
    <row r="969" spans="1:15" x14ac:dyDescent="0.35">
      <c r="A969" t="s">
        <v>128</v>
      </c>
      <c r="B969" t="s">
        <v>82</v>
      </c>
      <c r="C969" t="s">
        <v>59</v>
      </c>
      <c r="D969" t="s">
        <v>67</v>
      </c>
      <c r="E969" s="5" t="s">
        <v>366</v>
      </c>
      <c r="F969" s="36">
        <v>18700</v>
      </c>
      <c r="G969" s="60">
        <v>0</v>
      </c>
      <c r="H969" s="60">
        <v>0</v>
      </c>
      <c r="I969" s="60">
        <v>0</v>
      </c>
      <c r="J969" s="60">
        <v>0</v>
      </c>
      <c r="K969" s="60">
        <v>1</v>
      </c>
      <c r="L969" s="60">
        <v>0</v>
      </c>
      <c r="M969" s="69">
        <v>0</v>
      </c>
      <c r="O969" t="s">
        <v>0</v>
      </c>
    </row>
    <row r="970" spans="1:15" x14ac:dyDescent="0.35">
      <c r="A970" t="s">
        <v>128</v>
      </c>
      <c r="B970" t="s">
        <v>82</v>
      </c>
      <c r="C970" t="s">
        <v>59</v>
      </c>
      <c r="D970" t="s">
        <v>67</v>
      </c>
      <c r="E970" s="5" t="s">
        <v>366</v>
      </c>
      <c r="F970" s="36">
        <v>18700</v>
      </c>
      <c r="G970" s="60">
        <v>0</v>
      </c>
      <c r="H970" s="60">
        <v>0</v>
      </c>
      <c r="I970" s="60">
        <v>0</v>
      </c>
      <c r="J970" s="60">
        <v>0</v>
      </c>
      <c r="K970" s="60">
        <v>1</v>
      </c>
      <c r="L970" s="60">
        <v>0</v>
      </c>
      <c r="M970" s="69">
        <v>0</v>
      </c>
      <c r="O970" t="s">
        <v>0</v>
      </c>
    </row>
    <row r="971" spans="1:15" x14ac:dyDescent="0.35">
      <c r="A971" t="s">
        <v>128</v>
      </c>
      <c r="B971" t="s">
        <v>82</v>
      </c>
      <c r="C971" t="s">
        <v>59</v>
      </c>
      <c r="D971" t="s">
        <v>67</v>
      </c>
      <c r="E971" s="5" t="s">
        <v>366</v>
      </c>
      <c r="F971" s="36">
        <v>18700</v>
      </c>
      <c r="G971" s="60">
        <v>0</v>
      </c>
      <c r="H971" s="60">
        <v>0</v>
      </c>
      <c r="I971" s="60">
        <v>0</v>
      </c>
      <c r="J971" s="60">
        <v>0</v>
      </c>
      <c r="K971" s="60">
        <v>1</v>
      </c>
      <c r="L971" s="60">
        <v>0</v>
      </c>
      <c r="M971" s="69">
        <v>0</v>
      </c>
      <c r="O971" t="s">
        <v>0</v>
      </c>
    </row>
    <row r="972" spans="1:15" x14ac:dyDescent="0.35">
      <c r="A972" t="s">
        <v>128</v>
      </c>
      <c r="B972" t="s">
        <v>82</v>
      </c>
      <c r="C972" t="s">
        <v>59</v>
      </c>
      <c r="D972" t="s">
        <v>67</v>
      </c>
      <c r="E972" s="5" t="s">
        <v>366</v>
      </c>
      <c r="F972" s="36">
        <v>18700</v>
      </c>
      <c r="G972" s="60">
        <v>0</v>
      </c>
      <c r="H972" s="60">
        <v>0</v>
      </c>
      <c r="I972" s="60">
        <v>0</v>
      </c>
      <c r="J972" s="60">
        <v>0</v>
      </c>
      <c r="K972" s="60">
        <v>1</v>
      </c>
      <c r="L972" s="60">
        <v>0</v>
      </c>
      <c r="M972" s="69">
        <v>0</v>
      </c>
      <c r="O972" t="s">
        <v>0</v>
      </c>
    </row>
    <row r="973" spans="1:15" x14ac:dyDescent="0.35">
      <c r="A973" t="s">
        <v>128</v>
      </c>
      <c r="B973" t="s">
        <v>82</v>
      </c>
      <c r="C973" t="s">
        <v>59</v>
      </c>
      <c r="D973" t="s">
        <v>67</v>
      </c>
      <c r="E973" s="5" t="s">
        <v>366</v>
      </c>
      <c r="F973" s="36">
        <v>18700</v>
      </c>
      <c r="G973" s="60">
        <v>0</v>
      </c>
      <c r="H973" s="60">
        <v>0</v>
      </c>
      <c r="I973" s="60">
        <v>0</v>
      </c>
      <c r="J973" s="60">
        <v>0</v>
      </c>
      <c r="K973" s="60">
        <v>1</v>
      </c>
      <c r="L973" s="60">
        <v>0</v>
      </c>
      <c r="M973" s="69">
        <v>0</v>
      </c>
      <c r="O973" t="s">
        <v>31</v>
      </c>
    </row>
    <row r="974" spans="1:15" x14ac:dyDescent="0.35">
      <c r="A974" t="s">
        <v>128</v>
      </c>
      <c r="B974" t="s">
        <v>82</v>
      </c>
      <c r="C974" t="s">
        <v>59</v>
      </c>
      <c r="D974" t="s">
        <v>67</v>
      </c>
      <c r="E974" s="5" t="s">
        <v>366</v>
      </c>
      <c r="F974" s="36">
        <v>18700</v>
      </c>
      <c r="G974" s="60">
        <v>0</v>
      </c>
      <c r="H974" s="60">
        <v>0</v>
      </c>
      <c r="I974" s="60">
        <v>0</v>
      </c>
      <c r="J974" s="60">
        <v>0</v>
      </c>
      <c r="K974" s="60">
        <v>1</v>
      </c>
      <c r="L974" s="60">
        <v>0</v>
      </c>
      <c r="M974" s="69">
        <v>0</v>
      </c>
      <c r="O974" t="s">
        <v>31</v>
      </c>
    </row>
    <row r="975" spans="1:15" x14ac:dyDescent="0.35">
      <c r="A975" t="s">
        <v>128</v>
      </c>
      <c r="B975" t="s">
        <v>82</v>
      </c>
      <c r="C975" t="s">
        <v>59</v>
      </c>
      <c r="D975" t="s">
        <v>67</v>
      </c>
      <c r="E975" s="5" t="s">
        <v>365</v>
      </c>
      <c r="F975" s="36">
        <v>18700</v>
      </c>
      <c r="G975" s="60">
        <v>0</v>
      </c>
      <c r="H975" s="60">
        <v>0</v>
      </c>
      <c r="I975" s="60">
        <v>0</v>
      </c>
      <c r="J975" s="60">
        <v>1</v>
      </c>
      <c r="K975" s="60">
        <v>0</v>
      </c>
      <c r="L975" s="60">
        <v>0</v>
      </c>
      <c r="M975" s="69">
        <v>0</v>
      </c>
      <c r="O975" t="s">
        <v>31</v>
      </c>
    </row>
    <row r="976" spans="1:15" x14ac:dyDescent="0.35">
      <c r="A976" t="s">
        <v>128</v>
      </c>
      <c r="B976" t="s">
        <v>82</v>
      </c>
      <c r="C976" t="s">
        <v>59</v>
      </c>
      <c r="D976" t="s">
        <v>67</v>
      </c>
      <c r="E976" s="5" t="s">
        <v>365</v>
      </c>
      <c r="F976" s="36">
        <v>18700</v>
      </c>
      <c r="G976" s="60">
        <v>0</v>
      </c>
      <c r="H976" s="60">
        <v>0</v>
      </c>
      <c r="I976" s="60">
        <v>0</v>
      </c>
      <c r="J976" s="60">
        <v>1</v>
      </c>
      <c r="K976" s="60">
        <v>0</v>
      </c>
      <c r="L976" s="60">
        <v>0</v>
      </c>
      <c r="M976" s="69">
        <v>0</v>
      </c>
      <c r="O976" t="s">
        <v>31</v>
      </c>
    </row>
    <row r="977" spans="1:15" x14ac:dyDescent="0.35">
      <c r="A977" t="s">
        <v>87</v>
      </c>
      <c r="B977" t="s">
        <v>90</v>
      </c>
      <c r="C977" t="s">
        <v>59</v>
      </c>
      <c r="D977" t="s">
        <v>67</v>
      </c>
      <c r="E977" s="5" t="s">
        <v>362</v>
      </c>
      <c r="F977" s="36">
        <v>247710</v>
      </c>
      <c r="G977" s="60">
        <v>1</v>
      </c>
      <c r="H977" s="60">
        <v>0</v>
      </c>
      <c r="I977" s="60">
        <v>0</v>
      </c>
      <c r="J977" s="60">
        <v>0</v>
      </c>
      <c r="K977" s="60">
        <v>0</v>
      </c>
      <c r="L977" s="60">
        <v>0</v>
      </c>
      <c r="M977" s="69">
        <v>0</v>
      </c>
      <c r="O977" t="s">
        <v>0</v>
      </c>
    </row>
    <row r="978" spans="1:15" x14ac:dyDescent="0.35">
      <c r="A978" t="s">
        <v>91</v>
      </c>
      <c r="B978" t="s">
        <v>133</v>
      </c>
      <c r="C978" t="s">
        <v>59</v>
      </c>
      <c r="D978" t="s">
        <v>67</v>
      </c>
      <c r="E978" s="5" t="s">
        <v>362</v>
      </c>
      <c r="F978" s="36">
        <v>280020</v>
      </c>
      <c r="G978" s="60">
        <v>1</v>
      </c>
      <c r="H978" s="60">
        <v>0</v>
      </c>
      <c r="I978" s="60">
        <v>0</v>
      </c>
      <c r="J978" s="60">
        <v>0</v>
      </c>
      <c r="K978" s="60">
        <v>0</v>
      </c>
      <c r="L978" s="60">
        <v>0</v>
      </c>
      <c r="M978" s="69">
        <v>0</v>
      </c>
      <c r="O978" t="s">
        <v>0</v>
      </c>
    </row>
    <row r="979" spans="1:15" x14ac:dyDescent="0.35">
      <c r="A979" t="s">
        <v>121</v>
      </c>
      <c r="B979" t="s">
        <v>90</v>
      </c>
      <c r="C979" t="s">
        <v>59</v>
      </c>
      <c r="D979" t="s">
        <v>67</v>
      </c>
      <c r="E979" t="s">
        <v>134</v>
      </c>
      <c r="F979" s="36"/>
      <c r="G979" s="60">
        <v>0</v>
      </c>
      <c r="H979" s="60">
        <v>0</v>
      </c>
      <c r="I979" s="60">
        <v>0</v>
      </c>
      <c r="J979" s="60">
        <v>0</v>
      </c>
      <c r="K979" s="60">
        <v>0</v>
      </c>
      <c r="L979" s="60">
        <v>0</v>
      </c>
      <c r="M979" s="69">
        <v>0</v>
      </c>
      <c r="O979" t="s">
        <v>0</v>
      </c>
    </row>
    <row r="980" spans="1:15" x14ac:dyDescent="0.35">
      <c r="A980" t="s">
        <v>85</v>
      </c>
      <c r="B980" t="s">
        <v>135</v>
      </c>
      <c r="C980" t="s">
        <v>59</v>
      </c>
      <c r="D980" t="s">
        <v>67</v>
      </c>
      <c r="E980" s="5" t="s">
        <v>362</v>
      </c>
      <c r="F980" s="36">
        <v>452340</v>
      </c>
      <c r="G980" s="60">
        <v>1</v>
      </c>
      <c r="H980" s="60">
        <v>0</v>
      </c>
      <c r="I980" s="60">
        <v>0</v>
      </c>
      <c r="J980" s="60">
        <v>0</v>
      </c>
      <c r="K980" s="60">
        <v>0</v>
      </c>
      <c r="L980" s="60">
        <v>0</v>
      </c>
      <c r="M980" s="69">
        <v>0</v>
      </c>
      <c r="O980" t="s">
        <v>0</v>
      </c>
    </row>
    <row r="981" spans="1:15" x14ac:dyDescent="0.35">
      <c r="A981" t="s">
        <v>121</v>
      </c>
      <c r="B981" t="s">
        <v>90</v>
      </c>
      <c r="C981" t="s">
        <v>59</v>
      </c>
      <c r="D981" t="s">
        <v>67</v>
      </c>
      <c r="E981" t="s">
        <v>134</v>
      </c>
      <c r="F981" s="36"/>
      <c r="G981" s="60">
        <v>0</v>
      </c>
      <c r="H981" s="60">
        <v>0</v>
      </c>
      <c r="I981" s="60">
        <v>0</v>
      </c>
      <c r="J981" s="60">
        <v>0</v>
      </c>
      <c r="K981" s="60">
        <v>0</v>
      </c>
      <c r="L981" s="60">
        <v>0</v>
      </c>
      <c r="M981" s="69">
        <v>0</v>
      </c>
      <c r="O981" t="s">
        <v>0</v>
      </c>
    </row>
    <row r="982" spans="1:15" x14ac:dyDescent="0.35">
      <c r="A982" t="s">
        <v>85</v>
      </c>
      <c r="B982" t="s">
        <v>135</v>
      </c>
      <c r="C982" t="s">
        <v>59</v>
      </c>
      <c r="D982" t="s">
        <v>67</v>
      </c>
      <c r="E982" s="5" t="s">
        <v>363</v>
      </c>
      <c r="F982" s="36">
        <v>420000</v>
      </c>
      <c r="G982" s="60">
        <v>0</v>
      </c>
      <c r="H982" s="60">
        <v>1</v>
      </c>
      <c r="I982" s="60">
        <v>0</v>
      </c>
      <c r="J982" s="60">
        <v>0</v>
      </c>
      <c r="K982" s="60">
        <v>0</v>
      </c>
      <c r="L982" s="60">
        <v>0</v>
      </c>
      <c r="M982" s="69">
        <v>0</v>
      </c>
      <c r="O982" t="s">
        <v>0</v>
      </c>
    </row>
    <row r="983" spans="1:15" x14ac:dyDescent="0.35">
      <c r="A983" t="s">
        <v>85</v>
      </c>
      <c r="B983" t="s">
        <v>135</v>
      </c>
      <c r="C983" t="s">
        <v>59</v>
      </c>
      <c r="D983" t="s">
        <v>67</v>
      </c>
      <c r="E983" s="5" t="s">
        <v>362</v>
      </c>
      <c r="F983" s="36">
        <v>452340</v>
      </c>
      <c r="G983" s="60">
        <v>1</v>
      </c>
      <c r="H983" s="60">
        <v>0</v>
      </c>
      <c r="I983" s="60">
        <v>0</v>
      </c>
      <c r="J983" s="60">
        <v>0</v>
      </c>
      <c r="K983" s="60">
        <v>0</v>
      </c>
      <c r="L983" s="60">
        <v>0</v>
      </c>
      <c r="M983" s="69">
        <v>0</v>
      </c>
      <c r="O983" t="s">
        <v>0</v>
      </c>
    </row>
    <row r="984" spans="1:15" x14ac:dyDescent="0.35">
      <c r="A984" t="s">
        <v>85</v>
      </c>
      <c r="B984" t="s">
        <v>135</v>
      </c>
      <c r="C984" t="s">
        <v>59</v>
      </c>
      <c r="D984" t="s">
        <v>67</v>
      </c>
      <c r="E984" s="5" t="s">
        <v>362</v>
      </c>
      <c r="F984" s="36">
        <v>452340</v>
      </c>
      <c r="G984" s="60">
        <v>1</v>
      </c>
      <c r="H984" s="60">
        <v>0</v>
      </c>
      <c r="I984" s="60">
        <v>0</v>
      </c>
      <c r="J984" s="60">
        <v>0</v>
      </c>
      <c r="K984" s="60">
        <v>0</v>
      </c>
      <c r="L984" s="60">
        <v>0</v>
      </c>
      <c r="M984" s="69">
        <v>0</v>
      </c>
      <c r="O984" t="s">
        <v>0</v>
      </c>
    </row>
    <row r="985" spans="1:15" x14ac:dyDescent="0.35">
      <c r="A985" t="s">
        <v>85</v>
      </c>
      <c r="B985" t="s">
        <v>135</v>
      </c>
      <c r="C985" t="s">
        <v>59</v>
      </c>
      <c r="D985" t="s">
        <v>67</v>
      </c>
      <c r="E985" s="5" t="s">
        <v>363</v>
      </c>
      <c r="F985" s="36">
        <v>420000</v>
      </c>
      <c r="G985" s="60">
        <v>0</v>
      </c>
      <c r="H985" s="60">
        <v>1</v>
      </c>
      <c r="I985" s="60">
        <v>0</v>
      </c>
      <c r="J985" s="60">
        <v>0</v>
      </c>
      <c r="K985" s="60">
        <v>0</v>
      </c>
      <c r="L985" s="60">
        <v>0</v>
      </c>
      <c r="M985" s="69">
        <v>0</v>
      </c>
      <c r="O985" t="s">
        <v>0</v>
      </c>
    </row>
    <row r="986" spans="1:15" x14ac:dyDescent="0.35">
      <c r="A986" t="s">
        <v>85</v>
      </c>
      <c r="B986" t="s">
        <v>135</v>
      </c>
      <c r="C986" t="s">
        <v>59</v>
      </c>
      <c r="D986" t="s">
        <v>67</v>
      </c>
      <c r="E986" s="5" t="s">
        <v>362</v>
      </c>
      <c r="F986" s="36">
        <v>452340</v>
      </c>
      <c r="G986" s="60">
        <v>1</v>
      </c>
      <c r="H986" s="60">
        <v>0</v>
      </c>
      <c r="I986" s="60">
        <v>0</v>
      </c>
      <c r="J986" s="60">
        <v>0</v>
      </c>
      <c r="K986" s="60">
        <v>0</v>
      </c>
      <c r="L986" s="60">
        <v>0</v>
      </c>
      <c r="M986" s="69">
        <v>0</v>
      </c>
      <c r="O986" t="s">
        <v>0</v>
      </c>
    </row>
    <row r="987" spans="1:15" x14ac:dyDescent="0.35">
      <c r="A987" t="s">
        <v>85</v>
      </c>
      <c r="B987" t="s">
        <v>135</v>
      </c>
      <c r="C987" t="s">
        <v>59</v>
      </c>
      <c r="D987" t="s">
        <v>67</v>
      </c>
      <c r="E987" s="5" t="s">
        <v>362</v>
      </c>
      <c r="F987" s="36">
        <v>452340</v>
      </c>
      <c r="G987" s="60">
        <v>1</v>
      </c>
      <c r="H987" s="60">
        <v>0</v>
      </c>
      <c r="I987" s="60">
        <v>0</v>
      </c>
      <c r="J987" s="60">
        <v>0</v>
      </c>
      <c r="K987" s="60">
        <v>0</v>
      </c>
      <c r="L987" s="60">
        <v>0</v>
      </c>
      <c r="M987" s="69">
        <v>0</v>
      </c>
      <c r="O987" t="s">
        <v>0</v>
      </c>
    </row>
    <row r="988" spans="1:15" x14ac:dyDescent="0.35">
      <c r="A988" t="s">
        <v>85</v>
      </c>
      <c r="B988" t="s">
        <v>135</v>
      </c>
      <c r="C988" t="s">
        <v>59</v>
      </c>
      <c r="D988" t="s">
        <v>67</v>
      </c>
      <c r="E988" s="5" t="s">
        <v>362</v>
      </c>
      <c r="F988" s="36">
        <v>452340</v>
      </c>
      <c r="G988" s="60">
        <v>1</v>
      </c>
      <c r="H988" s="60">
        <v>0</v>
      </c>
      <c r="I988" s="60">
        <v>0</v>
      </c>
      <c r="J988" s="60">
        <v>0</v>
      </c>
      <c r="K988" s="60">
        <v>0</v>
      </c>
      <c r="L988" s="60">
        <v>0</v>
      </c>
      <c r="M988" s="69">
        <v>0</v>
      </c>
      <c r="O988" t="s">
        <v>0</v>
      </c>
    </row>
    <row r="989" spans="1:15" x14ac:dyDescent="0.35">
      <c r="A989" t="s">
        <v>85</v>
      </c>
      <c r="B989" t="s">
        <v>135</v>
      </c>
      <c r="C989" t="s">
        <v>59</v>
      </c>
      <c r="D989" t="s">
        <v>67</v>
      </c>
      <c r="E989" s="5" t="s">
        <v>363</v>
      </c>
      <c r="F989" s="36">
        <v>420000</v>
      </c>
      <c r="G989" s="60">
        <v>0</v>
      </c>
      <c r="H989" s="60">
        <v>1</v>
      </c>
      <c r="I989" s="60">
        <v>0</v>
      </c>
      <c r="J989" s="60">
        <v>0</v>
      </c>
      <c r="K989" s="60">
        <v>0</v>
      </c>
      <c r="L989" s="60">
        <v>0</v>
      </c>
      <c r="M989" s="69">
        <v>0</v>
      </c>
      <c r="O989" t="s">
        <v>0</v>
      </c>
    </row>
    <row r="990" spans="1:15" x14ac:dyDescent="0.35">
      <c r="A990" t="s">
        <v>121</v>
      </c>
      <c r="B990" t="s">
        <v>90</v>
      </c>
      <c r="C990" t="s">
        <v>59</v>
      </c>
      <c r="D990" t="s">
        <v>67</v>
      </c>
      <c r="E990" t="s">
        <v>134</v>
      </c>
      <c r="F990" s="36"/>
      <c r="G990" s="60">
        <v>0</v>
      </c>
      <c r="H990" s="60">
        <v>0</v>
      </c>
      <c r="I990" s="60">
        <v>0</v>
      </c>
      <c r="J990" s="60">
        <v>0</v>
      </c>
      <c r="K990" s="60">
        <v>0</v>
      </c>
      <c r="L990" s="60">
        <v>0</v>
      </c>
      <c r="M990" s="69">
        <v>0</v>
      </c>
      <c r="O990" t="s">
        <v>0</v>
      </c>
    </row>
    <row r="991" spans="1:15" x14ac:dyDescent="0.35">
      <c r="A991" t="s">
        <v>121</v>
      </c>
      <c r="B991" t="s">
        <v>90</v>
      </c>
      <c r="C991" t="s">
        <v>59</v>
      </c>
      <c r="D991" t="s">
        <v>67</v>
      </c>
      <c r="E991" t="s">
        <v>134</v>
      </c>
      <c r="F991" s="36"/>
      <c r="G991" s="60">
        <v>0</v>
      </c>
      <c r="H991" s="60">
        <v>0</v>
      </c>
      <c r="I991" s="60">
        <v>0</v>
      </c>
      <c r="J991" s="60">
        <v>0</v>
      </c>
      <c r="K991" s="60">
        <v>0</v>
      </c>
      <c r="L991" s="60">
        <v>0</v>
      </c>
      <c r="M991" s="69">
        <v>0</v>
      </c>
      <c r="O991" t="s">
        <v>0</v>
      </c>
    </row>
    <row r="992" spans="1:15" x14ac:dyDescent="0.35">
      <c r="A992" t="s">
        <v>136</v>
      </c>
      <c r="B992" t="s">
        <v>137</v>
      </c>
      <c r="C992" t="s">
        <v>59</v>
      </c>
      <c r="D992" t="s">
        <v>27</v>
      </c>
      <c r="E992" s="5" t="s">
        <v>365</v>
      </c>
      <c r="F992" s="36">
        <v>120000</v>
      </c>
      <c r="G992" s="60">
        <v>0</v>
      </c>
      <c r="H992" s="60">
        <v>0</v>
      </c>
      <c r="I992" s="60">
        <v>0</v>
      </c>
      <c r="J992" s="60">
        <v>1</v>
      </c>
      <c r="K992" s="60">
        <v>0</v>
      </c>
      <c r="L992" s="60">
        <v>0</v>
      </c>
      <c r="M992" s="69">
        <v>0.48307499312699997</v>
      </c>
      <c r="O992" t="s">
        <v>31</v>
      </c>
    </row>
    <row r="993" spans="1:15" x14ac:dyDescent="0.35">
      <c r="A993" t="s">
        <v>46</v>
      </c>
      <c r="B993" t="s">
        <v>43</v>
      </c>
      <c r="C993" t="s">
        <v>37</v>
      </c>
      <c r="D993" t="s">
        <v>27</v>
      </c>
      <c r="E993" s="5" t="s">
        <v>365</v>
      </c>
      <c r="F993" s="36">
        <v>123854.99999999999</v>
      </c>
      <c r="G993" s="60">
        <v>0</v>
      </c>
      <c r="H993" s="60">
        <v>0</v>
      </c>
      <c r="I993" s="60">
        <v>0</v>
      </c>
      <c r="J993" s="60">
        <v>1</v>
      </c>
      <c r="K993" s="60">
        <v>0</v>
      </c>
      <c r="L993" s="60">
        <v>0</v>
      </c>
      <c r="M993" s="69">
        <v>0.33431480933300001</v>
      </c>
      <c r="O993" t="s">
        <v>31</v>
      </c>
    </row>
    <row r="994" spans="1:15" x14ac:dyDescent="0.35">
      <c r="A994" t="s">
        <v>24</v>
      </c>
      <c r="B994" t="s">
        <v>43</v>
      </c>
      <c r="C994" t="s">
        <v>37</v>
      </c>
      <c r="D994" t="s">
        <v>27</v>
      </c>
      <c r="E994" s="5" t="s">
        <v>365</v>
      </c>
      <c r="F994" s="36">
        <v>123854.99999999999</v>
      </c>
      <c r="G994" s="60">
        <v>0</v>
      </c>
      <c r="H994" s="60">
        <v>0</v>
      </c>
      <c r="I994" s="60">
        <v>0</v>
      </c>
      <c r="J994" s="60">
        <v>1</v>
      </c>
      <c r="K994" s="60">
        <v>0</v>
      </c>
      <c r="L994" s="60">
        <v>0</v>
      </c>
      <c r="M994" s="69">
        <v>0.25401652243799999</v>
      </c>
      <c r="O994" t="s">
        <v>31</v>
      </c>
    </row>
    <row r="995" spans="1:15" x14ac:dyDescent="0.35">
      <c r="A995" t="s">
        <v>24</v>
      </c>
      <c r="B995" t="s">
        <v>43</v>
      </c>
      <c r="C995" t="s">
        <v>37</v>
      </c>
      <c r="D995" t="s">
        <v>27</v>
      </c>
      <c r="E995" s="5" t="s">
        <v>365</v>
      </c>
      <c r="F995" s="36">
        <v>123854.99999999999</v>
      </c>
      <c r="G995" s="60">
        <v>0</v>
      </c>
      <c r="H995" s="60">
        <v>0</v>
      </c>
      <c r="I995" s="60">
        <v>0</v>
      </c>
      <c r="J995" s="60">
        <v>1</v>
      </c>
      <c r="K995" s="60">
        <v>0</v>
      </c>
      <c r="L995" s="60">
        <v>0</v>
      </c>
      <c r="M995" s="69">
        <v>0.32069949483799998</v>
      </c>
      <c r="O995" t="s">
        <v>0</v>
      </c>
    </row>
    <row r="996" spans="1:15" x14ac:dyDescent="0.35">
      <c r="A996" t="s">
        <v>46</v>
      </c>
      <c r="B996" t="s">
        <v>43</v>
      </c>
      <c r="C996" t="s">
        <v>37</v>
      </c>
      <c r="D996" t="s">
        <v>27</v>
      </c>
      <c r="E996" s="5" t="s">
        <v>365</v>
      </c>
      <c r="F996" s="36">
        <v>123854.99999999999</v>
      </c>
      <c r="G996" s="60">
        <v>0</v>
      </c>
      <c r="H996" s="60">
        <v>0</v>
      </c>
      <c r="I996" s="60">
        <v>0</v>
      </c>
      <c r="J996" s="60">
        <v>1</v>
      </c>
      <c r="K996" s="60">
        <v>0</v>
      </c>
      <c r="L996" s="60">
        <v>0</v>
      </c>
      <c r="M996" s="69">
        <v>0.304616151936</v>
      </c>
      <c r="O996" t="s">
        <v>31</v>
      </c>
    </row>
    <row r="997" spans="1:15" x14ac:dyDescent="0.35">
      <c r="A997" t="s">
        <v>24</v>
      </c>
      <c r="B997" t="s">
        <v>43</v>
      </c>
      <c r="C997" t="s">
        <v>37</v>
      </c>
      <c r="D997" t="s">
        <v>27</v>
      </c>
      <c r="E997" s="5" t="s">
        <v>365</v>
      </c>
      <c r="F997" s="36">
        <v>123854.99999999999</v>
      </c>
      <c r="G997" s="60">
        <v>0</v>
      </c>
      <c r="H997" s="60">
        <v>0</v>
      </c>
      <c r="I997" s="60">
        <v>0</v>
      </c>
      <c r="J997" s="60">
        <v>1</v>
      </c>
      <c r="K997" s="60">
        <v>0</v>
      </c>
      <c r="L997" s="60">
        <v>0</v>
      </c>
      <c r="M997" s="69">
        <v>0.35943990926899999</v>
      </c>
      <c r="O997" t="s">
        <v>0</v>
      </c>
    </row>
    <row r="998" spans="1:15" x14ac:dyDescent="0.35">
      <c r="A998" t="s">
        <v>24</v>
      </c>
      <c r="B998" t="s">
        <v>43</v>
      </c>
      <c r="C998" t="s">
        <v>37</v>
      </c>
      <c r="D998" t="s">
        <v>27</v>
      </c>
      <c r="E998" s="5" t="s">
        <v>365</v>
      </c>
      <c r="F998" s="36">
        <v>123854.99999999999</v>
      </c>
      <c r="G998" s="60">
        <v>0</v>
      </c>
      <c r="H998" s="60">
        <v>0</v>
      </c>
      <c r="I998" s="60">
        <v>0</v>
      </c>
      <c r="J998" s="60">
        <v>1</v>
      </c>
      <c r="K998" s="60">
        <v>0</v>
      </c>
      <c r="L998" s="60">
        <v>0</v>
      </c>
      <c r="M998" s="69">
        <v>0.22309440664499999</v>
      </c>
      <c r="O998" t="s">
        <v>0</v>
      </c>
    </row>
    <row r="999" spans="1:15" x14ac:dyDescent="0.35">
      <c r="A999" t="s">
        <v>28</v>
      </c>
      <c r="B999" t="s">
        <v>39</v>
      </c>
      <c r="C999" t="s">
        <v>37</v>
      </c>
      <c r="D999" t="s">
        <v>27</v>
      </c>
      <c r="E999" s="5" t="s">
        <v>365</v>
      </c>
      <c r="F999" s="36">
        <v>123854.99999999999</v>
      </c>
      <c r="G999" s="60">
        <v>0</v>
      </c>
      <c r="H999" s="60">
        <v>0</v>
      </c>
      <c r="I999" s="60">
        <v>0</v>
      </c>
      <c r="J999" s="60">
        <v>1</v>
      </c>
      <c r="K999" s="60">
        <v>0</v>
      </c>
      <c r="L999" s="60">
        <v>0</v>
      </c>
      <c r="M999" s="69">
        <v>0.315478490321</v>
      </c>
      <c r="O999" t="s">
        <v>31</v>
      </c>
    </row>
    <row r="1000" spans="1:15" x14ac:dyDescent="0.35">
      <c r="A1000" t="s">
        <v>24</v>
      </c>
      <c r="B1000" t="s">
        <v>43</v>
      </c>
      <c r="C1000" t="s">
        <v>37</v>
      </c>
      <c r="D1000" t="s">
        <v>27</v>
      </c>
      <c r="E1000" s="5" t="s">
        <v>365</v>
      </c>
      <c r="F1000" s="36">
        <v>123854.99999999999</v>
      </c>
      <c r="G1000" s="60">
        <v>0</v>
      </c>
      <c r="H1000" s="60">
        <v>0</v>
      </c>
      <c r="I1000" s="60">
        <v>0</v>
      </c>
      <c r="J1000" s="60">
        <v>1</v>
      </c>
      <c r="K1000" s="60">
        <v>0</v>
      </c>
      <c r="L1000" s="60">
        <v>0</v>
      </c>
      <c r="M1000" s="69">
        <v>0.21996028124899999</v>
      </c>
      <c r="O1000" t="s">
        <v>0</v>
      </c>
    </row>
    <row r="1001" spans="1:15" x14ac:dyDescent="0.35">
      <c r="A1001" t="s">
        <v>46</v>
      </c>
      <c r="B1001" t="s">
        <v>43</v>
      </c>
      <c r="C1001" t="s">
        <v>37</v>
      </c>
      <c r="D1001" t="s">
        <v>27</v>
      </c>
      <c r="E1001" s="5" t="s">
        <v>365</v>
      </c>
      <c r="F1001" s="36">
        <v>123854.99999999999</v>
      </c>
      <c r="G1001" s="60">
        <v>0</v>
      </c>
      <c r="H1001" s="60">
        <v>0</v>
      </c>
      <c r="I1001" s="60">
        <v>0</v>
      </c>
      <c r="J1001" s="60">
        <v>1</v>
      </c>
      <c r="K1001" s="60">
        <v>0</v>
      </c>
      <c r="L1001" s="60">
        <v>0</v>
      </c>
      <c r="M1001" s="69">
        <v>0.18107818557300001</v>
      </c>
      <c r="O1001" t="s">
        <v>0</v>
      </c>
    </row>
    <row r="1002" spans="1:15" x14ac:dyDescent="0.35">
      <c r="A1002" t="s">
        <v>28</v>
      </c>
      <c r="B1002" t="s">
        <v>39</v>
      </c>
      <c r="C1002" t="s">
        <v>37</v>
      </c>
      <c r="D1002" t="s">
        <v>27</v>
      </c>
      <c r="E1002" s="5" t="s">
        <v>365</v>
      </c>
      <c r="F1002" s="36">
        <v>123854.99999999999</v>
      </c>
      <c r="G1002" s="60">
        <v>0</v>
      </c>
      <c r="H1002" s="60">
        <v>0</v>
      </c>
      <c r="I1002" s="60">
        <v>0</v>
      </c>
      <c r="J1002" s="60">
        <v>1</v>
      </c>
      <c r="K1002" s="60">
        <v>0</v>
      </c>
      <c r="L1002" s="60">
        <v>0</v>
      </c>
      <c r="M1002" s="69">
        <v>0.30951908944099998</v>
      </c>
      <c r="O1002" t="s">
        <v>0</v>
      </c>
    </row>
    <row r="1003" spans="1:15" x14ac:dyDescent="0.35">
      <c r="A1003" t="s">
        <v>38</v>
      </c>
      <c r="B1003" t="s">
        <v>39</v>
      </c>
      <c r="C1003" t="s">
        <v>37</v>
      </c>
      <c r="D1003" t="s">
        <v>27</v>
      </c>
      <c r="E1003" s="5" t="s">
        <v>365</v>
      </c>
      <c r="F1003" s="36">
        <v>123854.99999999999</v>
      </c>
      <c r="G1003" s="60">
        <v>0</v>
      </c>
      <c r="H1003" s="60">
        <v>0</v>
      </c>
      <c r="I1003" s="60">
        <v>0</v>
      </c>
      <c r="J1003" s="60">
        <v>1</v>
      </c>
      <c r="K1003" s="60">
        <v>0</v>
      </c>
      <c r="L1003" s="60">
        <v>0</v>
      </c>
      <c r="M1003" s="69">
        <v>0.125557995497</v>
      </c>
      <c r="O1003" t="s">
        <v>31</v>
      </c>
    </row>
    <row r="1004" spans="1:15" x14ac:dyDescent="0.35">
      <c r="A1004" t="s">
        <v>24</v>
      </c>
      <c r="B1004" t="s">
        <v>43</v>
      </c>
      <c r="C1004" t="s">
        <v>37</v>
      </c>
      <c r="D1004" t="s">
        <v>27</v>
      </c>
      <c r="E1004" s="5" t="s">
        <v>365</v>
      </c>
      <c r="F1004" s="36">
        <v>123854.99999999999</v>
      </c>
      <c r="G1004" s="60">
        <v>0</v>
      </c>
      <c r="H1004" s="60">
        <v>0</v>
      </c>
      <c r="I1004" s="60">
        <v>0</v>
      </c>
      <c r="J1004" s="60">
        <v>1</v>
      </c>
      <c r="K1004" s="60">
        <v>0</v>
      </c>
      <c r="L1004" s="60">
        <v>0</v>
      </c>
      <c r="M1004" s="69">
        <v>0.15063655600100001</v>
      </c>
      <c r="O1004" t="s">
        <v>31</v>
      </c>
    </row>
    <row r="1005" spans="1:15" x14ac:dyDescent="0.35">
      <c r="A1005" t="s">
        <v>52</v>
      </c>
      <c r="B1005" t="s">
        <v>39</v>
      </c>
      <c r="C1005" t="s">
        <v>37</v>
      </c>
      <c r="D1005" t="s">
        <v>27</v>
      </c>
      <c r="E1005" s="5" t="s">
        <v>365</v>
      </c>
      <c r="F1005" s="36">
        <v>123854.99999999999</v>
      </c>
      <c r="G1005" s="60">
        <v>0</v>
      </c>
      <c r="H1005" s="60">
        <v>0</v>
      </c>
      <c r="I1005" s="60">
        <v>0</v>
      </c>
      <c r="J1005" s="60">
        <v>1</v>
      </c>
      <c r="K1005" s="60">
        <v>0</v>
      </c>
      <c r="L1005" s="60">
        <v>0</v>
      </c>
      <c r="M1005" s="69">
        <v>0.28033987462400001</v>
      </c>
      <c r="O1005" t="s">
        <v>31</v>
      </c>
    </row>
    <row r="1006" spans="1:15" x14ac:dyDescent="0.35">
      <c r="A1006" t="s">
        <v>28</v>
      </c>
      <c r="B1006" t="s">
        <v>43</v>
      </c>
      <c r="C1006" t="s">
        <v>37</v>
      </c>
      <c r="D1006" t="s">
        <v>27</v>
      </c>
      <c r="E1006" s="5" t="s">
        <v>365</v>
      </c>
      <c r="F1006" s="36">
        <v>123854.99999999999</v>
      </c>
      <c r="G1006" s="60">
        <v>0</v>
      </c>
      <c r="H1006" s="60">
        <v>0</v>
      </c>
      <c r="I1006" s="60">
        <v>0</v>
      </c>
      <c r="J1006" s="60">
        <v>1</v>
      </c>
      <c r="K1006" s="60">
        <v>0</v>
      </c>
      <c r="L1006" s="60">
        <v>0</v>
      </c>
      <c r="M1006" s="69">
        <v>0.29648870113600001</v>
      </c>
      <c r="O1006" t="s">
        <v>31</v>
      </c>
    </row>
    <row r="1007" spans="1:15" x14ac:dyDescent="0.35">
      <c r="A1007" t="s">
        <v>28</v>
      </c>
      <c r="B1007" t="s">
        <v>39</v>
      </c>
      <c r="C1007" t="s">
        <v>37</v>
      </c>
      <c r="D1007" t="s">
        <v>27</v>
      </c>
      <c r="E1007" s="5" t="s">
        <v>365</v>
      </c>
      <c r="F1007" s="36">
        <v>123854.99999999999</v>
      </c>
      <c r="G1007" s="60">
        <v>0</v>
      </c>
      <c r="H1007" s="60">
        <v>0</v>
      </c>
      <c r="I1007" s="60">
        <v>0</v>
      </c>
      <c r="J1007" s="60">
        <v>1</v>
      </c>
      <c r="K1007" s="60">
        <v>0</v>
      </c>
      <c r="L1007" s="60">
        <v>0</v>
      </c>
      <c r="M1007" s="69">
        <v>0.332969790737</v>
      </c>
      <c r="O1007" t="s">
        <v>0</v>
      </c>
    </row>
    <row r="1008" spans="1:15" x14ac:dyDescent="0.35">
      <c r="A1008" t="s">
        <v>139</v>
      </c>
      <c r="B1008" t="s">
        <v>43</v>
      </c>
      <c r="C1008" t="s">
        <v>37</v>
      </c>
      <c r="D1008" t="s">
        <v>27</v>
      </c>
      <c r="E1008" s="5" t="s">
        <v>368</v>
      </c>
      <c r="F1008" s="36">
        <v>123855</v>
      </c>
      <c r="G1008" s="60">
        <v>1</v>
      </c>
      <c r="H1008" s="60">
        <v>0</v>
      </c>
      <c r="I1008" s="60">
        <v>0</v>
      </c>
      <c r="J1008" s="60">
        <v>0</v>
      </c>
      <c r="K1008" s="60">
        <v>0</v>
      </c>
      <c r="L1008" s="60">
        <v>0</v>
      </c>
      <c r="M1008" s="69">
        <v>0.38211236340900001</v>
      </c>
      <c r="O1008" t="s">
        <v>0</v>
      </c>
    </row>
    <row r="1009" spans="1:15" x14ac:dyDescent="0.35">
      <c r="A1009" t="s">
        <v>139</v>
      </c>
      <c r="B1009" t="s">
        <v>43</v>
      </c>
      <c r="C1009" t="s">
        <v>37</v>
      </c>
      <c r="D1009" t="s">
        <v>27</v>
      </c>
      <c r="E1009" s="5" t="s">
        <v>368</v>
      </c>
      <c r="F1009" s="36">
        <v>123855</v>
      </c>
      <c r="G1009" s="60">
        <v>1</v>
      </c>
      <c r="H1009" s="60">
        <v>0</v>
      </c>
      <c r="I1009" s="60">
        <v>0</v>
      </c>
      <c r="J1009" s="60">
        <v>0</v>
      </c>
      <c r="K1009" s="60">
        <v>0</v>
      </c>
      <c r="L1009" s="60">
        <v>0</v>
      </c>
      <c r="M1009" s="69">
        <v>0.38211236340900001</v>
      </c>
      <c r="O1009" t="s">
        <v>31</v>
      </c>
    </row>
    <row r="1010" spans="1:15" x14ac:dyDescent="0.35">
      <c r="A1010" t="s">
        <v>100</v>
      </c>
      <c r="B1010" t="s">
        <v>140</v>
      </c>
      <c r="C1010" t="s">
        <v>59</v>
      </c>
      <c r="D1010" t="s">
        <v>67</v>
      </c>
      <c r="E1010" t="s">
        <v>77</v>
      </c>
      <c r="F1010" s="36"/>
      <c r="G1010" s="60">
        <v>0</v>
      </c>
      <c r="H1010" s="60">
        <v>0</v>
      </c>
      <c r="I1010" s="60">
        <v>0</v>
      </c>
      <c r="J1010" s="60">
        <v>0</v>
      </c>
      <c r="K1010" s="60">
        <v>0</v>
      </c>
      <c r="L1010" s="60">
        <v>0</v>
      </c>
      <c r="M1010" s="69">
        <v>0</v>
      </c>
      <c r="O1010" t="s">
        <v>0</v>
      </c>
    </row>
    <row r="1011" spans="1:15" x14ac:dyDescent="0.35">
      <c r="A1011" t="s">
        <v>100</v>
      </c>
      <c r="B1011" t="s">
        <v>140</v>
      </c>
      <c r="C1011" t="s">
        <v>59</v>
      </c>
      <c r="D1011" t="s">
        <v>67</v>
      </c>
      <c r="E1011" t="s">
        <v>117</v>
      </c>
      <c r="F1011" s="36"/>
      <c r="G1011" s="60">
        <v>0</v>
      </c>
      <c r="H1011" s="60">
        <v>0</v>
      </c>
      <c r="I1011" s="60">
        <v>0</v>
      </c>
      <c r="J1011" s="60">
        <v>0</v>
      </c>
      <c r="K1011" s="60">
        <v>0</v>
      </c>
      <c r="L1011" s="60">
        <v>0</v>
      </c>
      <c r="M1011" s="69">
        <v>0</v>
      </c>
      <c r="O1011" t="s">
        <v>0</v>
      </c>
    </row>
    <row r="1012" spans="1:15" x14ac:dyDescent="0.35">
      <c r="A1012" t="s">
        <v>141</v>
      </c>
      <c r="B1012" t="s">
        <v>142</v>
      </c>
      <c r="C1012" t="s">
        <v>59</v>
      </c>
      <c r="D1012" t="s">
        <v>67</v>
      </c>
      <c r="E1012" t="s">
        <v>117</v>
      </c>
      <c r="F1012" s="36"/>
      <c r="G1012" s="60">
        <v>0</v>
      </c>
      <c r="H1012" s="60">
        <v>0</v>
      </c>
      <c r="I1012" s="60">
        <v>0</v>
      </c>
      <c r="J1012" s="60">
        <v>0</v>
      </c>
      <c r="K1012" s="60">
        <v>0</v>
      </c>
      <c r="L1012" s="60">
        <v>0</v>
      </c>
      <c r="M1012" s="69">
        <v>0</v>
      </c>
      <c r="O1012" t="s">
        <v>0</v>
      </c>
    </row>
    <row r="1013" spans="1:15" x14ac:dyDescent="0.35">
      <c r="A1013" t="s">
        <v>70</v>
      </c>
      <c r="B1013" t="s">
        <v>65</v>
      </c>
      <c r="C1013" t="s">
        <v>59</v>
      </c>
      <c r="D1013" t="s">
        <v>67</v>
      </c>
      <c r="E1013" t="s">
        <v>80</v>
      </c>
      <c r="F1013" s="36"/>
      <c r="G1013" s="60">
        <v>0</v>
      </c>
      <c r="H1013" s="60">
        <v>0</v>
      </c>
      <c r="I1013" s="60">
        <v>0</v>
      </c>
      <c r="J1013" s="60">
        <v>0</v>
      </c>
      <c r="K1013" s="60">
        <v>0</v>
      </c>
      <c r="L1013" s="60">
        <v>0</v>
      </c>
      <c r="M1013" s="69">
        <v>0</v>
      </c>
      <c r="O1013" t="s">
        <v>0</v>
      </c>
    </row>
    <row r="1014" spans="1:15" x14ac:dyDescent="0.35">
      <c r="A1014" t="s">
        <v>61</v>
      </c>
      <c r="B1014" t="s">
        <v>143</v>
      </c>
      <c r="C1014" t="s">
        <v>59</v>
      </c>
      <c r="D1014" t="s">
        <v>27</v>
      </c>
      <c r="E1014" s="5" t="s">
        <v>366</v>
      </c>
      <c r="F1014" s="36">
        <v>300000</v>
      </c>
      <c r="G1014" s="60">
        <v>0</v>
      </c>
      <c r="H1014" s="60">
        <v>0</v>
      </c>
      <c r="I1014" s="60">
        <v>0</v>
      </c>
      <c r="J1014" s="60">
        <v>0</v>
      </c>
      <c r="K1014" s="60">
        <v>1</v>
      </c>
      <c r="L1014" s="60">
        <v>0</v>
      </c>
      <c r="M1014" s="69">
        <v>1.441259216765</v>
      </c>
      <c r="O1014" t="s">
        <v>0</v>
      </c>
    </row>
    <row r="1015" spans="1:15" x14ac:dyDescent="0.35">
      <c r="A1015" t="s">
        <v>61</v>
      </c>
      <c r="B1015" t="s">
        <v>143</v>
      </c>
      <c r="C1015" t="s">
        <v>59</v>
      </c>
      <c r="D1015" t="s">
        <v>27</v>
      </c>
      <c r="E1015" s="5" t="s">
        <v>60</v>
      </c>
      <c r="F1015" s="36"/>
      <c r="G1015" s="60">
        <v>0</v>
      </c>
      <c r="H1015" s="60">
        <v>0</v>
      </c>
      <c r="I1015" s="60">
        <v>0</v>
      </c>
      <c r="J1015" s="60">
        <v>0</v>
      </c>
      <c r="K1015" s="60">
        <v>0</v>
      </c>
      <c r="L1015" s="60">
        <v>0</v>
      </c>
      <c r="M1015" s="69">
        <v>2.4906059347060001</v>
      </c>
      <c r="O1015" t="s">
        <v>0</v>
      </c>
    </row>
    <row r="1016" spans="1:15" x14ac:dyDescent="0.35">
      <c r="A1016" t="s">
        <v>61</v>
      </c>
      <c r="B1016" t="s">
        <v>144</v>
      </c>
      <c r="C1016" t="s">
        <v>99</v>
      </c>
      <c r="D1016" t="s">
        <v>27</v>
      </c>
      <c r="E1016" s="5" t="s">
        <v>362</v>
      </c>
      <c r="F1016" s="36">
        <v>193860</v>
      </c>
      <c r="G1016" s="60">
        <v>1</v>
      </c>
      <c r="H1016" s="60">
        <v>0</v>
      </c>
      <c r="I1016" s="60">
        <v>0</v>
      </c>
      <c r="J1016" s="60">
        <v>0</v>
      </c>
      <c r="K1016" s="60">
        <v>0</v>
      </c>
      <c r="L1016" s="60">
        <v>0</v>
      </c>
      <c r="M1016" s="69">
        <v>1.1766932055429999</v>
      </c>
      <c r="O1016" t="s">
        <v>0</v>
      </c>
    </row>
    <row r="1017" spans="1:15" x14ac:dyDescent="0.35">
      <c r="A1017" t="s">
        <v>145</v>
      </c>
      <c r="B1017" t="s">
        <v>58</v>
      </c>
      <c r="C1017" t="s">
        <v>59</v>
      </c>
      <c r="D1017" t="s">
        <v>27</v>
      </c>
      <c r="E1017" s="5" t="s">
        <v>367</v>
      </c>
      <c r="F1017" s="36">
        <v>52000</v>
      </c>
      <c r="G1017" s="60">
        <v>0</v>
      </c>
      <c r="H1017" s="60">
        <v>0</v>
      </c>
      <c r="I1017" s="60">
        <v>0</v>
      </c>
      <c r="J1017" s="60">
        <v>0</v>
      </c>
      <c r="K1017" s="60">
        <v>0</v>
      </c>
      <c r="L1017" s="60">
        <v>1</v>
      </c>
      <c r="M1017" s="69">
        <v>0.246</v>
      </c>
      <c r="O1017" t="s">
        <v>0</v>
      </c>
    </row>
    <row r="1018" spans="1:15" x14ac:dyDescent="0.35">
      <c r="A1018" t="s">
        <v>146</v>
      </c>
      <c r="B1018" t="s">
        <v>88</v>
      </c>
      <c r="C1018" t="s">
        <v>59</v>
      </c>
      <c r="D1018" t="s">
        <v>67</v>
      </c>
      <c r="E1018" s="5" t="s">
        <v>367</v>
      </c>
      <c r="F1018" s="36">
        <v>20500</v>
      </c>
      <c r="G1018" s="60">
        <v>0</v>
      </c>
      <c r="H1018" s="60">
        <v>0</v>
      </c>
      <c r="I1018" s="60">
        <v>0</v>
      </c>
      <c r="J1018" s="60">
        <v>0</v>
      </c>
      <c r="K1018" s="60">
        <v>0</v>
      </c>
      <c r="L1018" s="60">
        <v>1</v>
      </c>
      <c r="M1018" s="69">
        <v>0</v>
      </c>
      <c r="O1018" t="s">
        <v>0</v>
      </c>
    </row>
    <row r="1019" spans="1:15" x14ac:dyDescent="0.35">
      <c r="A1019" t="s">
        <v>146</v>
      </c>
      <c r="B1019" t="s">
        <v>88</v>
      </c>
      <c r="C1019" t="s">
        <v>59</v>
      </c>
      <c r="D1019" t="s">
        <v>67</v>
      </c>
      <c r="E1019" s="5" t="s">
        <v>367</v>
      </c>
      <c r="F1019" s="36">
        <v>20500</v>
      </c>
      <c r="G1019" s="60">
        <v>0</v>
      </c>
      <c r="H1019" s="60">
        <v>0</v>
      </c>
      <c r="I1019" s="60">
        <v>0</v>
      </c>
      <c r="J1019" s="60">
        <v>0</v>
      </c>
      <c r="K1019" s="60">
        <v>0</v>
      </c>
      <c r="L1019" s="60">
        <v>1</v>
      </c>
      <c r="M1019" s="69">
        <v>0</v>
      </c>
      <c r="O1019" t="s">
        <v>0</v>
      </c>
    </row>
    <row r="1020" spans="1:15" x14ac:dyDescent="0.35">
      <c r="A1020" t="s">
        <v>56</v>
      </c>
      <c r="B1020" t="s">
        <v>137</v>
      </c>
      <c r="C1020" t="s">
        <v>59</v>
      </c>
      <c r="D1020" t="s">
        <v>27</v>
      </c>
      <c r="E1020" s="5" t="s">
        <v>89</v>
      </c>
      <c r="F1020" s="36"/>
      <c r="G1020" s="60">
        <v>0</v>
      </c>
      <c r="H1020" s="60">
        <v>0</v>
      </c>
      <c r="I1020" s="60">
        <v>0</v>
      </c>
      <c r="J1020" s="60">
        <v>0</v>
      </c>
      <c r="K1020" s="60">
        <v>0</v>
      </c>
      <c r="L1020" s="60">
        <v>0</v>
      </c>
      <c r="M1020" s="69">
        <v>0</v>
      </c>
      <c r="O1020" t="s">
        <v>0</v>
      </c>
    </row>
    <row r="1021" spans="1:15" x14ac:dyDescent="0.35">
      <c r="A1021" t="s">
        <v>56</v>
      </c>
      <c r="B1021" t="s">
        <v>137</v>
      </c>
      <c r="C1021" t="s">
        <v>59</v>
      </c>
      <c r="D1021" t="s">
        <v>27</v>
      </c>
      <c r="E1021" s="5" t="s">
        <v>147</v>
      </c>
      <c r="F1021" s="36"/>
      <c r="G1021" s="60">
        <v>0</v>
      </c>
      <c r="H1021" s="60">
        <v>0</v>
      </c>
      <c r="I1021" s="60">
        <v>0</v>
      </c>
      <c r="J1021" s="60">
        <v>0</v>
      </c>
      <c r="K1021" s="60">
        <v>0</v>
      </c>
      <c r="L1021" s="60">
        <v>0</v>
      </c>
      <c r="M1021" s="69">
        <v>0.92963586900799999</v>
      </c>
      <c r="O1021" t="s">
        <v>31</v>
      </c>
    </row>
    <row r="1022" spans="1:15" x14ac:dyDescent="0.35">
      <c r="A1022" t="s">
        <v>61</v>
      </c>
      <c r="B1022" t="s">
        <v>109</v>
      </c>
      <c r="C1022" t="s">
        <v>59</v>
      </c>
      <c r="D1022" t="s">
        <v>27</v>
      </c>
      <c r="E1022" s="5" t="s">
        <v>362</v>
      </c>
      <c r="F1022" s="36">
        <v>260000</v>
      </c>
      <c r="G1022" s="60">
        <v>1</v>
      </c>
      <c r="H1022" s="60">
        <v>0</v>
      </c>
      <c r="I1022" s="60">
        <v>0</v>
      </c>
      <c r="J1022" s="60">
        <v>0</v>
      </c>
      <c r="K1022" s="60">
        <v>0</v>
      </c>
      <c r="L1022" s="60">
        <v>0</v>
      </c>
      <c r="M1022" s="69">
        <v>0.70162684350899995</v>
      </c>
      <c r="O1022" t="s">
        <v>0</v>
      </c>
    </row>
    <row r="1023" spans="1:15" x14ac:dyDescent="0.35">
      <c r="A1023" t="s">
        <v>61</v>
      </c>
      <c r="B1023" t="s">
        <v>109</v>
      </c>
      <c r="C1023" t="s">
        <v>59</v>
      </c>
      <c r="D1023" t="s">
        <v>27</v>
      </c>
      <c r="E1023" s="5" t="s">
        <v>362</v>
      </c>
      <c r="F1023" s="36">
        <v>260000</v>
      </c>
      <c r="G1023" s="60">
        <v>1</v>
      </c>
      <c r="H1023" s="60">
        <v>0</v>
      </c>
      <c r="I1023" s="60">
        <v>0</v>
      </c>
      <c r="J1023" s="60">
        <v>0</v>
      </c>
      <c r="K1023" s="60">
        <v>0</v>
      </c>
      <c r="L1023" s="60">
        <v>0</v>
      </c>
      <c r="M1023" s="69">
        <v>0.68860065359300004</v>
      </c>
      <c r="O1023" t="s">
        <v>0</v>
      </c>
    </row>
    <row r="1024" spans="1:15" x14ac:dyDescent="0.35">
      <c r="A1024" t="s">
        <v>61</v>
      </c>
      <c r="B1024" t="s">
        <v>109</v>
      </c>
      <c r="C1024" t="s">
        <v>59</v>
      </c>
      <c r="D1024" t="s">
        <v>27</v>
      </c>
      <c r="E1024" s="5" t="s">
        <v>365</v>
      </c>
      <c r="F1024" s="36">
        <v>259999.99999999997</v>
      </c>
      <c r="G1024" s="60">
        <v>0</v>
      </c>
      <c r="H1024" s="60">
        <v>0</v>
      </c>
      <c r="I1024" s="60">
        <v>0</v>
      </c>
      <c r="J1024" s="60">
        <v>1</v>
      </c>
      <c r="K1024" s="60">
        <v>0</v>
      </c>
      <c r="L1024" s="60">
        <v>0</v>
      </c>
      <c r="M1024" s="69">
        <v>0.67035710910799995</v>
      </c>
      <c r="O1024" t="s">
        <v>0</v>
      </c>
    </row>
    <row r="1025" spans="1:15" x14ac:dyDescent="0.35">
      <c r="A1025" t="s">
        <v>139</v>
      </c>
      <c r="B1025" t="s">
        <v>43</v>
      </c>
      <c r="C1025" t="s">
        <v>37</v>
      </c>
      <c r="D1025" t="s">
        <v>27</v>
      </c>
      <c r="E1025" s="5" t="s">
        <v>368</v>
      </c>
      <c r="F1025" s="36">
        <v>123855</v>
      </c>
      <c r="G1025" s="60">
        <v>0</v>
      </c>
      <c r="H1025" s="60">
        <v>1</v>
      </c>
      <c r="I1025" s="60">
        <v>0</v>
      </c>
      <c r="J1025" s="60">
        <v>0</v>
      </c>
      <c r="K1025" s="60">
        <v>0</v>
      </c>
      <c r="L1025" s="60">
        <v>0</v>
      </c>
      <c r="M1025" s="69">
        <v>0.38211236340900001</v>
      </c>
      <c r="O1025" t="s">
        <v>31</v>
      </c>
    </row>
    <row r="1026" spans="1:15" x14ac:dyDescent="0.35">
      <c r="A1026" t="s">
        <v>61</v>
      </c>
      <c r="B1026" t="s">
        <v>109</v>
      </c>
      <c r="C1026" t="s">
        <v>59</v>
      </c>
      <c r="D1026" t="s">
        <v>27</v>
      </c>
      <c r="E1026" s="5" t="s">
        <v>364</v>
      </c>
      <c r="F1026" s="36">
        <v>260000</v>
      </c>
      <c r="G1026" s="60">
        <v>0</v>
      </c>
      <c r="H1026" s="60">
        <v>0</v>
      </c>
      <c r="I1026" s="60">
        <v>1</v>
      </c>
      <c r="J1026" s="60">
        <v>0</v>
      </c>
      <c r="K1026" s="60">
        <v>0</v>
      </c>
      <c r="L1026" s="60">
        <v>0</v>
      </c>
      <c r="M1026" s="69">
        <v>0.56292428558399998</v>
      </c>
      <c r="O1026" t="s">
        <v>0</v>
      </c>
    </row>
    <row r="1027" spans="1:15" x14ac:dyDescent="0.35">
      <c r="A1027" t="s">
        <v>61</v>
      </c>
      <c r="B1027" t="s">
        <v>109</v>
      </c>
      <c r="C1027" t="s">
        <v>59</v>
      </c>
      <c r="D1027" t="s">
        <v>27</v>
      </c>
      <c r="E1027" s="5" t="s">
        <v>363</v>
      </c>
      <c r="F1027" s="36">
        <v>260000</v>
      </c>
      <c r="G1027" s="60">
        <v>0</v>
      </c>
      <c r="H1027" s="60">
        <v>1</v>
      </c>
      <c r="I1027" s="60">
        <v>0</v>
      </c>
      <c r="J1027" s="60">
        <v>0</v>
      </c>
      <c r="K1027" s="60">
        <v>0</v>
      </c>
      <c r="L1027" s="60">
        <v>0</v>
      </c>
      <c r="M1027" s="69">
        <v>0.61731630803699999</v>
      </c>
      <c r="O1027" t="s">
        <v>0</v>
      </c>
    </row>
    <row r="1028" spans="1:15" x14ac:dyDescent="0.35">
      <c r="A1028" t="s">
        <v>61</v>
      </c>
      <c r="B1028" t="s">
        <v>109</v>
      </c>
      <c r="C1028" t="s">
        <v>59</v>
      </c>
      <c r="D1028" t="s">
        <v>27</v>
      </c>
      <c r="E1028" s="5" t="s">
        <v>362</v>
      </c>
      <c r="F1028" s="36">
        <v>260000</v>
      </c>
      <c r="G1028" s="60">
        <v>1</v>
      </c>
      <c r="H1028" s="60">
        <v>0</v>
      </c>
      <c r="I1028" s="60">
        <v>0</v>
      </c>
      <c r="J1028" s="60">
        <v>0</v>
      </c>
      <c r="K1028" s="60">
        <v>0</v>
      </c>
      <c r="L1028" s="60">
        <v>0</v>
      </c>
      <c r="M1028" s="69">
        <v>0.63012393750600004</v>
      </c>
      <c r="O1028" t="s">
        <v>0</v>
      </c>
    </row>
    <row r="1029" spans="1:15" x14ac:dyDescent="0.35">
      <c r="A1029" t="s">
        <v>61</v>
      </c>
      <c r="B1029" t="s">
        <v>109</v>
      </c>
      <c r="C1029" t="s">
        <v>59</v>
      </c>
      <c r="D1029" t="s">
        <v>27</v>
      </c>
      <c r="E1029" s="5" t="s">
        <v>364</v>
      </c>
      <c r="F1029" s="36">
        <v>260000</v>
      </c>
      <c r="G1029" s="60">
        <v>0</v>
      </c>
      <c r="H1029" s="60">
        <v>0</v>
      </c>
      <c r="I1029" s="60">
        <v>1</v>
      </c>
      <c r="J1029" s="60">
        <v>0</v>
      </c>
      <c r="K1029" s="60">
        <v>0</v>
      </c>
      <c r="L1029" s="60">
        <v>0</v>
      </c>
      <c r="M1029" s="69">
        <v>0.79430280440099998</v>
      </c>
      <c r="O1029" t="s">
        <v>0</v>
      </c>
    </row>
    <row r="1030" spans="1:15" x14ac:dyDescent="0.35">
      <c r="A1030" t="s">
        <v>61</v>
      </c>
      <c r="B1030" t="s">
        <v>109</v>
      </c>
      <c r="C1030" t="s">
        <v>59</v>
      </c>
      <c r="D1030" t="s">
        <v>27</v>
      </c>
      <c r="E1030" s="5" t="s">
        <v>367</v>
      </c>
      <c r="F1030" s="36">
        <v>259999.99999999997</v>
      </c>
      <c r="G1030" s="60">
        <v>0</v>
      </c>
      <c r="H1030" s="60">
        <v>0</v>
      </c>
      <c r="I1030" s="60">
        <v>0</v>
      </c>
      <c r="J1030" s="60">
        <v>0</v>
      </c>
      <c r="K1030" s="60">
        <v>0</v>
      </c>
      <c r="L1030" s="60">
        <v>1</v>
      </c>
      <c r="M1030" s="69">
        <v>0.727150993882</v>
      </c>
      <c r="O1030" t="s">
        <v>0</v>
      </c>
    </row>
    <row r="1031" spans="1:15" x14ac:dyDescent="0.35">
      <c r="A1031" t="s">
        <v>61</v>
      </c>
      <c r="B1031" t="s">
        <v>109</v>
      </c>
      <c r="C1031" t="s">
        <v>59</v>
      </c>
      <c r="D1031" t="s">
        <v>27</v>
      </c>
      <c r="E1031" s="5" t="s">
        <v>367</v>
      </c>
      <c r="F1031" s="36">
        <v>259999.99999999997</v>
      </c>
      <c r="G1031" s="60">
        <v>0</v>
      </c>
      <c r="H1031" s="60">
        <v>0</v>
      </c>
      <c r="I1031" s="60">
        <v>0</v>
      </c>
      <c r="J1031" s="60">
        <v>0</v>
      </c>
      <c r="K1031" s="60">
        <v>0</v>
      </c>
      <c r="L1031" s="60">
        <v>1</v>
      </c>
      <c r="M1031" s="69">
        <v>0.66694602845600004</v>
      </c>
      <c r="O1031" t="s">
        <v>0</v>
      </c>
    </row>
    <row r="1032" spans="1:15" x14ac:dyDescent="0.35">
      <c r="A1032" t="s">
        <v>61</v>
      </c>
      <c r="B1032" t="s">
        <v>109</v>
      </c>
      <c r="C1032" t="s">
        <v>59</v>
      </c>
      <c r="D1032" t="s">
        <v>27</v>
      </c>
      <c r="E1032" s="5" t="s">
        <v>367</v>
      </c>
      <c r="F1032" s="36">
        <v>259999.99999999997</v>
      </c>
      <c r="G1032" s="60">
        <v>0</v>
      </c>
      <c r="H1032" s="60">
        <v>0</v>
      </c>
      <c r="I1032" s="60">
        <v>0</v>
      </c>
      <c r="J1032" s="60">
        <v>0</v>
      </c>
      <c r="K1032" s="60">
        <v>0</v>
      </c>
      <c r="L1032" s="60">
        <v>1</v>
      </c>
      <c r="M1032" s="69">
        <v>0.70680909440499995</v>
      </c>
      <c r="O1032" t="s">
        <v>0</v>
      </c>
    </row>
    <row r="1033" spans="1:15" x14ac:dyDescent="0.35">
      <c r="A1033" t="s">
        <v>61</v>
      </c>
      <c r="B1033" t="s">
        <v>109</v>
      </c>
      <c r="C1033" t="s">
        <v>59</v>
      </c>
      <c r="D1033" t="s">
        <v>27</v>
      </c>
      <c r="E1033" s="5" t="s">
        <v>367</v>
      </c>
      <c r="F1033" s="36">
        <v>259999.99999999997</v>
      </c>
      <c r="G1033" s="60">
        <v>0</v>
      </c>
      <c r="H1033" s="60">
        <v>0</v>
      </c>
      <c r="I1033" s="60">
        <v>0</v>
      </c>
      <c r="J1033" s="60">
        <v>0</v>
      </c>
      <c r="K1033" s="60">
        <v>0</v>
      </c>
      <c r="L1033" s="60">
        <v>1</v>
      </c>
      <c r="M1033" s="69">
        <v>0.722233225305</v>
      </c>
      <c r="O1033" t="s">
        <v>0</v>
      </c>
    </row>
    <row r="1034" spans="1:15" x14ac:dyDescent="0.35">
      <c r="A1034" t="s">
        <v>61</v>
      </c>
      <c r="B1034" t="s">
        <v>109</v>
      </c>
      <c r="C1034" t="s">
        <v>59</v>
      </c>
      <c r="D1034" t="s">
        <v>27</v>
      </c>
      <c r="E1034" s="5" t="s">
        <v>367</v>
      </c>
      <c r="F1034" s="36">
        <v>259999.99999999997</v>
      </c>
      <c r="G1034" s="60">
        <v>0</v>
      </c>
      <c r="H1034" s="60">
        <v>0</v>
      </c>
      <c r="I1034" s="60">
        <v>0</v>
      </c>
      <c r="J1034" s="60">
        <v>0</v>
      </c>
      <c r="K1034" s="60">
        <v>0</v>
      </c>
      <c r="L1034" s="60">
        <v>1</v>
      </c>
      <c r="M1034" s="69">
        <v>0.62033985892800003</v>
      </c>
      <c r="O1034" t="s">
        <v>0</v>
      </c>
    </row>
    <row r="1035" spans="1:15" x14ac:dyDescent="0.35">
      <c r="A1035" t="s">
        <v>61</v>
      </c>
      <c r="B1035" t="s">
        <v>109</v>
      </c>
      <c r="C1035" t="s">
        <v>59</v>
      </c>
      <c r="D1035" t="s">
        <v>27</v>
      </c>
      <c r="E1035" s="5" t="s">
        <v>364</v>
      </c>
      <c r="F1035" s="36">
        <v>260000</v>
      </c>
      <c r="G1035" s="60">
        <v>0</v>
      </c>
      <c r="H1035" s="60">
        <v>0</v>
      </c>
      <c r="I1035" s="60">
        <v>1</v>
      </c>
      <c r="J1035" s="60">
        <v>0</v>
      </c>
      <c r="K1035" s="60">
        <v>0</v>
      </c>
      <c r="L1035" s="60">
        <v>0</v>
      </c>
      <c r="M1035" s="69">
        <v>0.80637672540600003</v>
      </c>
      <c r="O1035" t="s">
        <v>0</v>
      </c>
    </row>
    <row r="1036" spans="1:15" x14ac:dyDescent="0.35">
      <c r="A1036" t="s">
        <v>61</v>
      </c>
      <c r="B1036" t="s">
        <v>109</v>
      </c>
      <c r="C1036" t="s">
        <v>59</v>
      </c>
      <c r="D1036" t="s">
        <v>27</v>
      </c>
      <c r="E1036" s="5" t="s">
        <v>362</v>
      </c>
      <c r="F1036" s="36">
        <v>260000</v>
      </c>
      <c r="G1036" s="60">
        <v>1</v>
      </c>
      <c r="H1036" s="60">
        <v>0</v>
      </c>
      <c r="I1036" s="60">
        <v>0</v>
      </c>
      <c r="J1036" s="60">
        <v>0</v>
      </c>
      <c r="K1036" s="60">
        <v>0</v>
      </c>
      <c r="L1036" s="60">
        <v>0</v>
      </c>
      <c r="M1036" s="69">
        <v>0.67306244318300001</v>
      </c>
      <c r="O1036" t="s">
        <v>0</v>
      </c>
    </row>
    <row r="1037" spans="1:15" x14ac:dyDescent="0.35">
      <c r="A1037" t="s">
        <v>61</v>
      </c>
      <c r="B1037" t="s">
        <v>109</v>
      </c>
      <c r="C1037" t="s">
        <v>59</v>
      </c>
      <c r="D1037" t="s">
        <v>27</v>
      </c>
      <c r="E1037" s="5" t="s">
        <v>362</v>
      </c>
      <c r="F1037" s="36">
        <v>260000</v>
      </c>
      <c r="G1037" s="60">
        <v>1</v>
      </c>
      <c r="H1037" s="60">
        <v>0</v>
      </c>
      <c r="I1037" s="60">
        <v>0</v>
      </c>
      <c r="J1037" s="60">
        <v>0</v>
      </c>
      <c r="K1037" s="60">
        <v>0</v>
      </c>
      <c r="L1037" s="60">
        <v>0</v>
      </c>
      <c r="M1037" s="69">
        <v>0.76736752673399999</v>
      </c>
      <c r="O1037" t="s">
        <v>0</v>
      </c>
    </row>
    <row r="1038" spans="1:15" x14ac:dyDescent="0.35">
      <c r="A1038" t="s">
        <v>139</v>
      </c>
      <c r="B1038" t="s">
        <v>43</v>
      </c>
      <c r="C1038" t="s">
        <v>37</v>
      </c>
      <c r="D1038" t="s">
        <v>27</v>
      </c>
      <c r="E1038" s="5" t="s">
        <v>368</v>
      </c>
      <c r="F1038" s="36">
        <v>123855</v>
      </c>
      <c r="G1038" s="60">
        <v>0</v>
      </c>
      <c r="H1038" s="60">
        <v>1</v>
      </c>
      <c r="I1038" s="60">
        <v>0</v>
      </c>
      <c r="J1038" s="60">
        <v>0</v>
      </c>
      <c r="K1038" s="60">
        <v>0</v>
      </c>
      <c r="L1038" s="60">
        <v>0</v>
      </c>
      <c r="M1038" s="69">
        <v>0.38211236340900001</v>
      </c>
      <c r="O1038" t="s">
        <v>0</v>
      </c>
    </row>
    <row r="1039" spans="1:15" x14ac:dyDescent="0.35">
      <c r="A1039" t="s">
        <v>139</v>
      </c>
      <c r="B1039" t="s">
        <v>43</v>
      </c>
      <c r="C1039" t="s">
        <v>37</v>
      </c>
      <c r="D1039" t="s">
        <v>27</v>
      </c>
      <c r="E1039" s="5" t="s">
        <v>368</v>
      </c>
      <c r="F1039" s="36">
        <v>123855</v>
      </c>
      <c r="G1039" s="60">
        <v>0</v>
      </c>
      <c r="H1039" s="60">
        <v>0</v>
      </c>
      <c r="I1039" s="60">
        <v>1</v>
      </c>
      <c r="J1039" s="60">
        <v>0</v>
      </c>
      <c r="K1039" s="60">
        <v>0</v>
      </c>
      <c r="L1039" s="60">
        <v>0</v>
      </c>
      <c r="M1039" s="69">
        <v>0.38211236340900001</v>
      </c>
      <c r="O1039" t="s">
        <v>31</v>
      </c>
    </row>
    <row r="1040" spans="1:15" x14ac:dyDescent="0.35">
      <c r="A1040" t="s">
        <v>139</v>
      </c>
      <c r="B1040" t="s">
        <v>43</v>
      </c>
      <c r="C1040" t="s">
        <v>37</v>
      </c>
      <c r="D1040" t="s">
        <v>27</v>
      </c>
      <c r="E1040" s="5" t="s">
        <v>368</v>
      </c>
      <c r="F1040" s="36">
        <v>123855</v>
      </c>
      <c r="G1040" s="60">
        <v>0</v>
      </c>
      <c r="H1040" s="60">
        <v>0</v>
      </c>
      <c r="I1040" s="60">
        <v>1</v>
      </c>
      <c r="J1040" s="60">
        <v>0</v>
      </c>
      <c r="K1040" s="60">
        <v>0</v>
      </c>
      <c r="L1040" s="60">
        <v>0</v>
      </c>
      <c r="M1040" s="69">
        <v>0.38211236340900001</v>
      </c>
      <c r="O1040" t="s">
        <v>31</v>
      </c>
    </row>
    <row r="1041" spans="1:15" x14ac:dyDescent="0.35">
      <c r="A1041" t="s">
        <v>139</v>
      </c>
      <c r="B1041" t="s">
        <v>43</v>
      </c>
      <c r="C1041" t="s">
        <v>37</v>
      </c>
      <c r="D1041" t="s">
        <v>27</v>
      </c>
      <c r="E1041" s="5" t="s">
        <v>368</v>
      </c>
      <c r="F1041" s="36">
        <v>105000</v>
      </c>
      <c r="G1041" s="60">
        <v>0</v>
      </c>
      <c r="H1041" s="60">
        <v>0</v>
      </c>
      <c r="I1041" s="60">
        <v>1</v>
      </c>
      <c r="J1041" s="60">
        <v>0</v>
      </c>
      <c r="K1041" s="60">
        <v>0</v>
      </c>
      <c r="L1041" s="60">
        <v>0</v>
      </c>
      <c r="M1041" s="69">
        <v>0.38211236340900001</v>
      </c>
      <c r="O1041" t="s">
        <v>31</v>
      </c>
    </row>
    <row r="1042" spans="1:15" x14ac:dyDescent="0.35">
      <c r="A1042" t="s">
        <v>139</v>
      </c>
      <c r="B1042" t="s">
        <v>43</v>
      </c>
      <c r="C1042" t="s">
        <v>37</v>
      </c>
      <c r="D1042" t="s">
        <v>27</v>
      </c>
      <c r="E1042" s="5" t="s">
        <v>368</v>
      </c>
      <c r="F1042" s="36">
        <v>105000</v>
      </c>
      <c r="G1042" s="60">
        <v>0</v>
      </c>
      <c r="H1042" s="60">
        <v>0</v>
      </c>
      <c r="I1042" s="60">
        <v>1</v>
      </c>
      <c r="J1042" s="60">
        <v>0</v>
      </c>
      <c r="K1042" s="60">
        <v>0</v>
      </c>
      <c r="L1042" s="60">
        <v>0</v>
      </c>
      <c r="M1042" s="69">
        <v>0.38211236340900001</v>
      </c>
      <c r="O1042" t="s">
        <v>31</v>
      </c>
    </row>
    <row r="1043" spans="1:15" x14ac:dyDescent="0.35">
      <c r="A1043" t="s">
        <v>139</v>
      </c>
      <c r="B1043" t="s">
        <v>43</v>
      </c>
      <c r="C1043" t="s">
        <v>37</v>
      </c>
      <c r="D1043" t="s">
        <v>27</v>
      </c>
      <c r="E1043" s="5" t="s">
        <v>368</v>
      </c>
      <c r="F1043" s="36">
        <v>123854.99999999999</v>
      </c>
      <c r="G1043" s="60">
        <v>0</v>
      </c>
      <c r="H1043" s="60">
        <v>0</v>
      </c>
      <c r="I1043" s="60">
        <v>0</v>
      </c>
      <c r="J1043" s="60">
        <v>0</v>
      </c>
      <c r="K1043" s="60">
        <v>1</v>
      </c>
      <c r="L1043" s="60">
        <v>0</v>
      </c>
      <c r="M1043" s="69">
        <v>0.38211236340900001</v>
      </c>
      <c r="O1043" t="s">
        <v>0</v>
      </c>
    </row>
    <row r="1044" spans="1:15" x14ac:dyDescent="0.35">
      <c r="A1044" t="s">
        <v>139</v>
      </c>
      <c r="B1044" t="s">
        <v>43</v>
      </c>
      <c r="C1044" t="s">
        <v>37</v>
      </c>
      <c r="D1044" t="s">
        <v>27</v>
      </c>
      <c r="E1044" s="5" t="s">
        <v>368</v>
      </c>
      <c r="F1044" s="36">
        <v>123854.99999999999</v>
      </c>
      <c r="G1044" s="60">
        <v>0</v>
      </c>
      <c r="H1044" s="60">
        <v>0</v>
      </c>
      <c r="I1044" s="60">
        <v>0</v>
      </c>
      <c r="J1044" s="60">
        <v>0</v>
      </c>
      <c r="K1044" s="60">
        <v>1</v>
      </c>
      <c r="L1044" s="60">
        <v>0</v>
      </c>
      <c r="M1044" s="69">
        <v>0.38211236340900001</v>
      </c>
      <c r="O1044" t="s">
        <v>31</v>
      </c>
    </row>
    <row r="1045" spans="1:15" x14ac:dyDescent="0.35">
      <c r="A1045" t="s">
        <v>139</v>
      </c>
      <c r="B1045" t="s">
        <v>43</v>
      </c>
      <c r="C1045" t="s">
        <v>37</v>
      </c>
      <c r="D1045" t="s">
        <v>27</v>
      </c>
      <c r="E1045" s="5" t="s">
        <v>368</v>
      </c>
      <c r="F1045" s="36">
        <v>123855.00000000001</v>
      </c>
      <c r="G1045" s="60">
        <v>0</v>
      </c>
      <c r="H1045" s="60">
        <v>0</v>
      </c>
      <c r="I1045" s="60">
        <v>0</v>
      </c>
      <c r="J1045" s="60">
        <v>0</v>
      </c>
      <c r="K1045" s="60">
        <v>0</v>
      </c>
      <c r="L1045" s="60">
        <v>1</v>
      </c>
      <c r="M1045" s="69">
        <v>0.38211236340900001</v>
      </c>
      <c r="O1045" t="s">
        <v>0</v>
      </c>
    </row>
    <row r="1046" spans="1:15" x14ac:dyDescent="0.35">
      <c r="A1046" t="s">
        <v>139</v>
      </c>
      <c r="B1046" t="s">
        <v>43</v>
      </c>
      <c r="C1046" t="s">
        <v>37</v>
      </c>
      <c r="D1046" t="s">
        <v>27</v>
      </c>
      <c r="E1046" s="5" t="s">
        <v>368</v>
      </c>
      <c r="F1046" s="36">
        <v>123855.00000000001</v>
      </c>
      <c r="G1046" s="60">
        <v>0</v>
      </c>
      <c r="H1046" s="60">
        <v>0</v>
      </c>
      <c r="I1046" s="60">
        <v>0</v>
      </c>
      <c r="J1046" s="60">
        <v>0</v>
      </c>
      <c r="K1046" s="60">
        <v>0</v>
      </c>
      <c r="L1046" s="60">
        <v>1</v>
      </c>
      <c r="M1046" s="69">
        <v>0.38211236340900001</v>
      </c>
      <c r="O1046" t="s">
        <v>31</v>
      </c>
    </row>
    <row r="1047" spans="1:15" x14ac:dyDescent="0.35">
      <c r="A1047" t="s">
        <v>139</v>
      </c>
      <c r="B1047" t="s">
        <v>43</v>
      </c>
      <c r="C1047" t="s">
        <v>37</v>
      </c>
      <c r="D1047" t="s">
        <v>27</v>
      </c>
      <c r="E1047" s="5" t="s">
        <v>368</v>
      </c>
      <c r="F1047" s="36">
        <v>123855.00000000001</v>
      </c>
      <c r="G1047" s="60">
        <v>0</v>
      </c>
      <c r="H1047" s="60">
        <v>0</v>
      </c>
      <c r="I1047" s="60">
        <v>0</v>
      </c>
      <c r="J1047" s="60">
        <v>0</v>
      </c>
      <c r="K1047" s="60">
        <v>0</v>
      </c>
      <c r="L1047" s="60">
        <v>1</v>
      </c>
      <c r="M1047" s="69">
        <v>0.38211236340900001</v>
      </c>
      <c r="O1047" t="s">
        <v>31</v>
      </c>
    </row>
    <row r="1048" spans="1:15" x14ac:dyDescent="0.35">
      <c r="A1048" t="s">
        <v>139</v>
      </c>
      <c r="B1048" t="s">
        <v>43</v>
      </c>
      <c r="C1048" t="s">
        <v>37</v>
      </c>
      <c r="D1048" t="s">
        <v>27</v>
      </c>
      <c r="E1048" s="5" t="s">
        <v>368</v>
      </c>
      <c r="F1048" s="36">
        <v>123855.00000000001</v>
      </c>
      <c r="G1048" s="60">
        <v>0</v>
      </c>
      <c r="H1048" s="60">
        <v>0</v>
      </c>
      <c r="I1048" s="60">
        <v>0</v>
      </c>
      <c r="J1048" s="60">
        <v>0</v>
      </c>
      <c r="K1048" s="60">
        <v>0</v>
      </c>
      <c r="L1048" s="60">
        <v>1</v>
      </c>
      <c r="M1048" s="69">
        <v>0.38211236340900001</v>
      </c>
      <c r="O1048" t="s">
        <v>31</v>
      </c>
    </row>
    <row r="1049" spans="1:15" x14ac:dyDescent="0.35">
      <c r="A1049" t="s">
        <v>148</v>
      </c>
      <c r="B1049" t="s">
        <v>34</v>
      </c>
      <c r="C1049" t="s">
        <v>26</v>
      </c>
      <c r="D1049" t="s">
        <v>27</v>
      </c>
      <c r="E1049" s="5" t="s">
        <v>365</v>
      </c>
      <c r="F1049" s="36">
        <v>129240.00000000001</v>
      </c>
      <c r="G1049" s="60">
        <v>0</v>
      </c>
      <c r="H1049" s="60">
        <v>0</v>
      </c>
      <c r="I1049" s="60">
        <v>0</v>
      </c>
      <c r="J1049" s="60">
        <v>1</v>
      </c>
      <c r="K1049" s="60">
        <v>0</v>
      </c>
      <c r="L1049" s="60">
        <v>0</v>
      </c>
      <c r="M1049" s="69">
        <v>2.8114714036999999E-2</v>
      </c>
      <c r="O1049" t="s">
        <v>0</v>
      </c>
    </row>
    <row r="1050" spans="1:15" x14ac:dyDescent="0.35">
      <c r="A1050" t="s">
        <v>148</v>
      </c>
      <c r="B1050" t="s">
        <v>29</v>
      </c>
      <c r="C1050" t="s">
        <v>26</v>
      </c>
      <c r="D1050" t="s">
        <v>27</v>
      </c>
      <c r="E1050" s="5" t="s">
        <v>362</v>
      </c>
      <c r="F1050" s="36">
        <v>150000</v>
      </c>
      <c r="G1050" s="60">
        <v>1</v>
      </c>
      <c r="H1050" s="60">
        <v>0</v>
      </c>
      <c r="I1050" s="60">
        <v>0</v>
      </c>
      <c r="J1050" s="60">
        <v>0</v>
      </c>
      <c r="K1050" s="60">
        <v>0</v>
      </c>
      <c r="L1050" s="60">
        <v>0</v>
      </c>
      <c r="M1050" s="69">
        <v>0.14609217196300001</v>
      </c>
      <c r="O1050" t="s">
        <v>0</v>
      </c>
    </row>
    <row r="1051" spans="1:15" x14ac:dyDescent="0.35">
      <c r="A1051" t="s">
        <v>149</v>
      </c>
      <c r="B1051" t="s">
        <v>29</v>
      </c>
      <c r="C1051" t="s">
        <v>26</v>
      </c>
      <c r="D1051" t="s">
        <v>27</v>
      </c>
      <c r="E1051" s="5" t="s">
        <v>362</v>
      </c>
      <c r="F1051" s="36">
        <v>150000</v>
      </c>
      <c r="G1051" s="60">
        <v>1</v>
      </c>
      <c r="H1051" s="60">
        <v>0</v>
      </c>
      <c r="I1051" s="60">
        <v>0</v>
      </c>
      <c r="J1051" s="60">
        <v>0</v>
      </c>
      <c r="K1051" s="60">
        <v>0</v>
      </c>
      <c r="L1051" s="60">
        <v>0</v>
      </c>
      <c r="M1051" s="69">
        <v>0.29665694389899999</v>
      </c>
      <c r="O1051" t="s">
        <v>0</v>
      </c>
    </row>
    <row r="1052" spans="1:15" x14ac:dyDescent="0.35">
      <c r="A1052" t="s">
        <v>148</v>
      </c>
      <c r="B1052" t="s">
        <v>29</v>
      </c>
      <c r="C1052" t="s">
        <v>26</v>
      </c>
      <c r="D1052" t="s">
        <v>27</v>
      </c>
      <c r="E1052" s="5" t="s">
        <v>363</v>
      </c>
      <c r="F1052" s="36">
        <v>193860</v>
      </c>
      <c r="G1052" s="60">
        <v>0</v>
      </c>
      <c r="H1052" s="60">
        <v>1</v>
      </c>
      <c r="I1052" s="60">
        <v>0</v>
      </c>
      <c r="J1052" s="60">
        <v>0</v>
      </c>
      <c r="K1052" s="60">
        <v>0</v>
      </c>
      <c r="L1052" s="60">
        <v>0</v>
      </c>
      <c r="M1052" s="69">
        <v>0.27776735920599999</v>
      </c>
      <c r="O1052" t="s">
        <v>0</v>
      </c>
    </row>
    <row r="1053" spans="1:15" x14ac:dyDescent="0.35">
      <c r="A1053" t="s">
        <v>150</v>
      </c>
      <c r="B1053" t="s">
        <v>29</v>
      </c>
      <c r="C1053" t="s">
        <v>26</v>
      </c>
      <c r="D1053" t="s">
        <v>27</v>
      </c>
      <c r="E1053" s="5" t="s">
        <v>364</v>
      </c>
      <c r="F1053" s="36">
        <v>193860</v>
      </c>
      <c r="G1053" s="60">
        <v>0</v>
      </c>
      <c r="H1053" s="60">
        <v>0</v>
      </c>
      <c r="I1053" s="60">
        <v>1</v>
      </c>
      <c r="J1053" s="60">
        <v>0</v>
      </c>
      <c r="K1053" s="60">
        <v>0</v>
      </c>
      <c r="L1053" s="60">
        <v>0</v>
      </c>
      <c r="M1053" s="69">
        <v>2.4964639048E-2</v>
      </c>
      <c r="O1053" t="s">
        <v>0</v>
      </c>
    </row>
    <row r="1054" spans="1:15" x14ac:dyDescent="0.35">
      <c r="A1054" t="s">
        <v>61</v>
      </c>
      <c r="B1054" t="s">
        <v>151</v>
      </c>
      <c r="C1054" t="s">
        <v>37</v>
      </c>
      <c r="D1054" t="s">
        <v>27</v>
      </c>
      <c r="E1054" s="5" t="s">
        <v>364</v>
      </c>
      <c r="F1054" s="36">
        <v>260000</v>
      </c>
      <c r="G1054" s="60">
        <v>0</v>
      </c>
      <c r="H1054" s="60">
        <v>0</v>
      </c>
      <c r="I1054" s="60">
        <v>1</v>
      </c>
      <c r="J1054" s="60">
        <v>0</v>
      </c>
      <c r="K1054" s="60">
        <v>0</v>
      </c>
      <c r="L1054" s="60">
        <v>0</v>
      </c>
      <c r="M1054" s="69">
        <v>0.70702010626099998</v>
      </c>
      <c r="O1054" t="s">
        <v>0</v>
      </c>
    </row>
    <row r="1055" spans="1:15" x14ac:dyDescent="0.35">
      <c r="A1055" t="s">
        <v>61</v>
      </c>
      <c r="B1055" t="s">
        <v>152</v>
      </c>
      <c r="C1055" t="s">
        <v>37</v>
      </c>
      <c r="D1055" t="s">
        <v>27</v>
      </c>
      <c r="E1055" s="5" t="s">
        <v>362</v>
      </c>
      <c r="F1055" s="36">
        <v>260000</v>
      </c>
      <c r="G1055" s="60">
        <v>1</v>
      </c>
      <c r="H1055" s="60">
        <v>0</v>
      </c>
      <c r="I1055" s="60">
        <v>0</v>
      </c>
      <c r="J1055" s="60">
        <v>0</v>
      </c>
      <c r="K1055" s="60">
        <v>0</v>
      </c>
      <c r="L1055" s="60">
        <v>0</v>
      </c>
      <c r="M1055" s="69">
        <v>0.53396708965600004</v>
      </c>
      <c r="O1055" t="s">
        <v>0</v>
      </c>
    </row>
    <row r="1056" spans="1:15" x14ac:dyDescent="0.35">
      <c r="A1056" t="s">
        <v>61</v>
      </c>
      <c r="B1056" t="s">
        <v>153</v>
      </c>
      <c r="C1056" t="s">
        <v>37</v>
      </c>
      <c r="D1056" t="s">
        <v>27</v>
      </c>
      <c r="E1056" s="5" t="s">
        <v>362</v>
      </c>
      <c r="F1056" s="36">
        <v>260000</v>
      </c>
      <c r="G1056" s="60">
        <v>1</v>
      </c>
      <c r="H1056" s="60">
        <v>0</v>
      </c>
      <c r="I1056" s="60">
        <v>0</v>
      </c>
      <c r="J1056" s="60">
        <v>0</v>
      </c>
      <c r="K1056" s="60">
        <v>0</v>
      </c>
      <c r="L1056" s="60">
        <v>0</v>
      </c>
      <c r="M1056" s="69">
        <v>0.81340183637499996</v>
      </c>
      <c r="O1056" t="s">
        <v>31</v>
      </c>
    </row>
    <row r="1057" spans="1:15" x14ac:dyDescent="0.35">
      <c r="A1057" t="s">
        <v>61</v>
      </c>
      <c r="B1057" t="s">
        <v>151</v>
      </c>
      <c r="C1057" t="s">
        <v>37</v>
      </c>
      <c r="D1057" t="s">
        <v>27</v>
      </c>
      <c r="E1057" s="5" t="s">
        <v>364</v>
      </c>
      <c r="F1057" s="36">
        <v>260000</v>
      </c>
      <c r="G1057" s="60">
        <v>0</v>
      </c>
      <c r="H1057" s="60">
        <v>0</v>
      </c>
      <c r="I1057" s="60">
        <v>1</v>
      </c>
      <c r="J1057" s="60">
        <v>0</v>
      </c>
      <c r="K1057" s="60">
        <v>0</v>
      </c>
      <c r="L1057" s="60">
        <v>0</v>
      </c>
      <c r="M1057" s="69">
        <v>0.78771421666700003</v>
      </c>
      <c r="O1057" t="s">
        <v>0</v>
      </c>
    </row>
    <row r="1058" spans="1:15" x14ac:dyDescent="0.35">
      <c r="A1058" t="s">
        <v>61</v>
      </c>
      <c r="B1058" t="s">
        <v>151</v>
      </c>
      <c r="C1058" t="s">
        <v>37</v>
      </c>
      <c r="D1058" t="s">
        <v>27</v>
      </c>
      <c r="E1058" s="5" t="s">
        <v>363</v>
      </c>
      <c r="F1058" s="36">
        <v>260000</v>
      </c>
      <c r="G1058" s="60">
        <v>0</v>
      </c>
      <c r="H1058" s="60">
        <v>1</v>
      </c>
      <c r="I1058" s="60">
        <v>0</v>
      </c>
      <c r="J1058" s="60">
        <v>0</v>
      </c>
      <c r="K1058" s="60">
        <v>0</v>
      </c>
      <c r="L1058" s="60">
        <v>0</v>
      </c>
      <c r="M1058" s="69">
        <v>0.74655950720599995</v>
      </c>
      <c r="O1058" t="s">
        <v>0</v>
      </c>
    </row>
    <row r="1059" spans="1:15" x14ac:dyDescent="0.35">
      <c r="A1059" t="s">
        <v>61</v>
      </c>
      <c r="B1059" t="s">
        <v>137</v>
      </c>
      <c r="C1059" t="s">
        <v>59</v>
      </c>
      <c r="D1059" t="s">
        <v>27</v>
      </c>
      <c r="E1059" s="5" t="s">
        <v>127</v>
      </c>
      <c r="F1059" s="36"/>
      <c r="G1059" s="60">
        <v>0</v>
      </c>
      <c r="H1059" s="60">
        <v>0</v>
      </c>
      <c r="I1059" s="60">
        <v>0</v>
      </c>
      <c r="J1059" s="60">
        <v>0</v>
      </c>
      <c r="K1059" s="60">
        <v>0</v>
      </c>
      <c r="L1059" s="60">
        <v>0</v>
      </c>
      <c r="M1059" s="69">
        <v>0.64928141874199996</v>
      </c>
      <c r="O1059" t="s">
        <v>0</v>
      </c>
    </row>
    <row r="1060" spans="1:15" x14ac:dyDescent="0.35">
      <c r="A1060" t="s">
        <v>61</v>
      </c>
      <c r="B1060" t="s">
        <v>62</v>
      </c>
      <c r="C1060" t="s">
        <v>63</v>
      </c>
      <c r="D1060" t="s">
        <v>27</v>
      </c>
      <c r="E1060" s="5" t="s">
        <v>96</v>
      </c>
      <c r="F1060" s="36"/>
      <c r="G1060" s="60">
        <v>0</v>
      </c>
      <c r="H1060" s="60">
        <v>0</v>
      </c>
      <c r="I1060" s="60">
        <v>0</v>
      </c>
      <c r="J1060" s="60">
        <v>0</v>
      </c>
      <c r="K1060" s="60">
        <v>0</v>
      </c>
      <c r="L1060" s="60">
        <v>0</v>
      </c>
      <c r="M1060" s="69">
        <v>0</v>
      </c>
      <c r="O1060" t="s">
        <v>0</v>
      </c>
    </row>
    <row r="1061" spans="1:15" x14ac:dyDescent="0.35">
      <c r="A1061" t="s">
        <v>61</v>
      </c>
      <c r="B1061" t="s">
        <v>62</v>
      </c>
      <c r="C1061" t="s">
        <v>63</v>
      </c>
      <c r="D1061" t="s">
        <v>27</v>
      </c>
      <c r="E1061" s="5" t="s">
        <v>96</v>
      </c>
      <c r="F1061" s="36"/>
      <c r="G1061" s="60">
        <v>0</v>
      </c>
      <c r="H1061" s="60">
        <v>0</v>
      </c>
      <c r="I1061" s="60">
        <v>0</v>
      </c>
      <c r="J1061" s="60">
        <v>0</v>
      </c>
      <c r="K1061" s="60">
        <v>0</v>
      </c>
      <c r="L1061" s="60">
        <v>0</v>
      </c>
      <c r="M1061" s="69">
        <v>0.69434495345799996</v>
      </c>
      <c r="O1061" t="s">
        <v>0</v>
      </c>
    </row>
    <row r="1062" spans="1:15" x14ac:dyDescent="0.35">
      <c r="A1062" t="s">
        <v>61</v>
      </c>
      <c r="B1062" t="s">
        <v>62</v>
      </c>
      <c r="C1062" t="s">
        <v>63</v>
      </c>
      <c r="D1062" t="s">
        <v>27</v>
      </c>
      <c r="E1062" s="5" t="s">
        <v>96</v>
      </c>
      <c r="F1062" s="36"/>
      <c r="G1062" s="60">
        <v>0</v>
      </c>
      <c r="H1062" s="60">
        <v>0</v>
      </c>
      <c r="I1062" s="60">
        <v>0</v>
      </c>
      <c r="J1062" s="60">
        <v>0</v>
      </c>
      <c r="K1062" s="60">
        <v>0</v>
      </c>
      <c r="L1062" s="60">
        <v>0</v>
      </c>
      <c r="M1062" s="69">
        <v>0.79611710064200003</v>
      </c>
      <c r="O1062" t="s">
        <v>0</v>
      </c>
    </row>
    <row r="1063" spans="1:15" x14ac:dyDescent="0.35">
      <c r="A1063" t="s">
        <v>61</v>
      </c>
      <c r="B1063" t="s">
        <v>62</v>
      </c>
      <c r="C1063" t="s">
        <v>63</v>
      </c>
      <c r="D1063" t="s">
        <v>27</v>
      </c>
      <c r="E1063" s="5" t="s">
        <v>96</v>
      </c>
      <c r="F1063" s="36"/>
      <c r="G1063" s="60">
        <v>0</v>
      </c>
      <c r="H1063" s="60">
        <v>0</v>
      </c>
      <c r="I1063" s="60">
        <v>0</v>
      </c>
      <c r="J1063" s="60">
        <v>0</v>
      </c>
      <c r="K1063" s="60">
        <v>0</v>
      </c>
      <c r="L1063" s="60">
        <v>0</v>
      </c>
      <c r="M1063" s="69">
        <v>0.80503879258800004</v>
      </c>
      <c r="O1063" t="s">
        <v>0</v>
      </c>
    </row>
    <row r="1064" spans="1:15" x14ac:dyDescent="0.35">
      <c r="A1064" t="s">
        <v>61</v>
      </c>
      <c r="B1064" t="s">
        <v>154</v>
      </c>
      <c r="C1064" t="s">
        <v>59</v>
      </c>
      <c r="D1064" t="s">
        <v>27</v>
      </c>
      <c r="E1064" s="5" t="s">
        <v>363</v>
      </c>
      <c r="F1064" s="36">
        <v>120000</v>
      </c>
      <c r="G1064" s="60">
        <v>0</v>
      </c>
      <c r="H1064" s="60">
        <v>1</v>
      </c>
      <c r="I1064" s="60">
        <v>0</v>
      </c>
      <c r="J1064" s="60">
        <v>0</v>
      </c>
      <c r="K1064" s="60">
        <v>0</v>
      </c>
      <c r="L1064" s="60">
        <v>0</v>
      </c>
      <c r="M1064" s="69">
        <v>0.74964782901100002</v>
      </c>
      <c r="O1064" t="s">
        <v>0</v>
      </c>
    </row>
    <row r="1065" spans="1:15" x14ac:dyDescent="0.35">
      <c r="A1065" t="s">
        <v>61</v>
      </c>
      <c r="B1065" t="s">
        <v>62</v>
      </c>
      <c r="C1065" t="s">
        <v>63</v>
      </c>
      <c r="D1065" t="s">
        <v>27</v>
      </c>
      <c r="E1065" s="5" t="s">
        <v>365</v>
      </c>
      <c r="F1065" s="36">
        <v>525000</v>
      </c>
      <c r="G1065" s="60">
        <v>0</v>
      </c>
      <c r="H1065" s="60">
        <v>0</v>
      </c>
      <c r="I1065" s="60">
        <v>0</v>
      </c>
      <c r="J1065" s="60">
        <v>1</v>
      </c>
      <c r="K1065" s="60">
        <v>0</v>
      </c>
      <c r="L1065" s="60">
        <v>0</v>
      </c>
      <c r="M1065" s="69">
        <v>0.75706768546500003</v>
      </c>
      <c r="O1065" t="s">
        <v>0</v>
      </c>
    </row>
    <row r="1066" spans="1:15" x14ac:dyDescent="0.35">
      <c r="A1066" t="s">
        <v>61</v>
      </c>
      <c r="B1066" t="s">
        <v>62</v>
      </c>
      <c r="C1066" t="s">
        <v>63</v>
      </c>
      <c r="D1066" t="s">
        <v>27</v>
      </c>
      <c r="E1066" s="5" t="s">
        <v>363</v>
      </c>
      <c r="F1066" s="36">
        <v>525000</v>
      </c>
      <c r="G1066" s="60">
        <v>0</v>
      </c>
      <c r="H1066" s="60">
        <v>1</v>
      </c>
      <c r="I1066" s="60">
        <v>0</v>
      </c>
      <c r="J1066" s="60">
        <v>0</v>
      </c>
      <c r="K1066" s="60">
        <v>0</v>
      </c>
      <c r="L1066" s="60">
        <v>0</v>
      </c>
      <c r="M1066" s="69">
        <v>1.09209011593</v>
      </c>
      <c r="O1066" t="s">
        <v>31</v>
      </c>
    </row>
    <row r="1067" spans="1:15" x14ac:dyDescent="0.35">
      <c r="A1067" t="s">
        <v>61</v>
      </c>
      <c r="B1067" t="s">
        <v>62</v>
      </c>
      <c r="C1067" t="s">
        <v>63</v>
      </c>
      <c r="D1067" t="s">
        <v>27</v>
      </c>
      <c r="E1067" s="5" t="s">
        <v>367</v>
      </c>
      <c r="F1067" s="36">
        <v>525000</v>
      </c>
      <c r="G1067" s="60">
        <v>0</v>
      </c>
      <c r="H1067" s="60">
        <v>0</v>
      </c>
      <c r="I1067" s="60">
        <v>0</v>
      </c>
      <c r="J1067" s="60">
        <v>0</v>
      </c>
      <c r="K1067" s="60">
        <v>0</v>
      </c>
      <c r="L1067" s="60">
        <v>1</v>
      </c>
      <c r="M1067" s="69">
        <v>0.68963774278099998</v>
      </c>
      <c r="O1067" t="s">
        <v>0</v>
      </c>
    </row>
    <row r="1068" spans="1:15" x14ac:dyDescent="0.35">
      <c r="A1068" t="s">
        <v>61</v>
      </c>
      <c r="B1068" t="s">
        <v>109</v>
      </c>
      <c r="C1068" t="s">
        <v>59</v>
      </c>
      <c r="D1068" t="s">
        <v>27</v>
      </c>
      <c r="E1068" s="5" t="s">
        <v>155</v>
      </c>
      <c r="F1068" s="36"/>
      <c r="G1068" s="60">
        <v>0</v>
      </c>
      <c r="H1068" s="60">
        <v>0</v>
      </c>
      <c r="I1068" s="60">
        <v>0</v>
      </c>
      <c r="J1068" s="60">
        <v>0</v>
      </c>
      <c r="K1068" s="60">
        <v>0</v>
      </c>
      <c r="L1068" s="60">
        <v>0</v>
      </c>
      <c r="M1068" s="69">
        <v>0.70651716332799996</v>
      </c>
      <c r="O1068" t="s">
        <v>0</v>
      </c>
    </row>
    <row r="1069" spans="1:15" x14ac:dyDescent="0.35">
      <c r="A1069" t="s">
        <v>61</v>
      </c>
      <c r="B1069" t="s">
        <v>62</v>
      </c>
      <c r="C1069" t="s">
        <v>63</v>
      </c>
      <c r="D1069" t="s">
        <v>27</v>
      </c>
      <c r="E1069" s="5" t="s">
        <v>362</v>
      </c>
      <c r="F1069" s="36">
        <v>525000</v>
      </c>
      <c r="G1069" s="60">
        <v>1</v>
      </c>
      <c r="H1069" s="60">
        <v>0</v>
      </c>
      <c r="I1069" s="60">
        <v>0</v>
      </c>
      <c r="J1069" s="60">
        <v>0</v>
      </c>
      <c r="K1069" s="60">
        <v>0</v>
      </c>
      <c r="L1069" s="60">
        <v>0</v>
      </c>
      <c r="M1069" s="69">
        <v>0</v>
      </c>
      <c r="O1069" t="s">
        <v>0</v>
      </c>
    </row>
    <row r="1070" spans="1:15" x14ac:dyDescent="0.35">
      <c r="A1070" t="s">
        <v>61</v>
      </c>
      <c r="B1070" t="s">
        <v>62</v>
      </c>
      <c r="C1070" t="s">
        <v>63</v>
      </c>
      <c r="D1070" t="s">
        <v>27</v>
      </c>
      <c r="E1070" s="5" t="s">
        <v>363</v>
      </c>
      <c r="F1070" s="36">
        <v>525000</v>
      </c>
      <c r="G1070" s="60">
        <v>0</v>
      </c>
      <c r="H1070" s="60">
        <v>1</v>
      </c>
      <c r="I1070" s="60">
        <v>0</v>
      </c>
      <c r="J1070" s="60">
        <v>0</v>
      </c>
      <c r="K1070" s="60">
        <v>0</v>
      </c>
      <c r="L1070" s="60">
        <v>0</v>
      </c>
      <c r="M1070" s="69">
        <v>0.99169391364299997</v>
      </c>
      <c r="O1070" t="s">
        <v>31</v>
      </c>
    </row>
    <row r="1071" spans="1:15" x14ac:dyDescent="0.35">
      <c r="A1071" t="s">
        <v>61</v>
      </c>
      <c r="B1071" t="s">
        <v>62</v>
      </c>
      <c r="C1071" t="s">
        <v>63</v>
      </c>
      <c r="D1071" t="s">
        <v>27</v>
      </c>
      <c r="E1071" s="5" t="s">
        <v>363</v>
      </c>
      <c r="F1071" s="36">
        <v>525000</v>
      </c>
      <c r="G1071" s="60">
        <v>0</v>
      </c>
      <c r="H1071" s="60">
        <v>1</v>
      </c>
      <c r="I1071" s="60">
        <v>0</v>
      </c>
      <c r="J1071" s="60">
        <v>0</v>
      </c>
      <c r="K1071" s="60">
        <v>0</v>
      </c>
      <c r="L1071" s="60">
        <v>0</v>
      </c>
      <c r="M1071" s="69">
        <v>0.84687694878200004</v>
      </c>
      <c r="O1071" t="s">
        <v>0</v>
      </c>
    </row>
    <row r="1072" spans="1:15" x14ac:dyDescent="0.35">
      <c r="A1072" t="s">
        <v>61</v>
      </c>
      <c r="B1072" t="s">
        <v>62</v>
      </c>
      <c r="C1072" t="s">
        <v>63</v>
      </c>
      <c r="D1072" t="s">
        <v>27</v>
      </c>
      <c r="E1072" s="5" t="s">
        <v>363</v>
      </c>
      <c r="F1072" s="36">
        <v>525000</v>
      </c>
      <c r="G1072" s="60">
        <v>0</v>
      </c>
      <c r="H1072" s="60">
        <v>1</v>
      </c>
      <c r="I1072" s="60">
        <v>0</v>
      </c>
      <c r="J1072" s="60">
        <v>0</v>
      </c>
      <c r="K1072" s="60">
        <v>0</v>
      </c>
      <c r="L1072" s="60">
        <v>0</v>
      </c>
      <c r="M1072" s="69">
        <v>0.75652287348000002</v>
      </c>
      <c r="O1072" t="s">
        <v>0</v>
      </c>
    </row>
    <row r="1073" spans="1:15" x14ac:dyDescent="0.35">
      <c r="A1073" t="s">
        <v>61</v>
      </c>
      <c r="B1073" t="s">
        <v>62</v>
      </c>
      <c r="C1073" t="s">
        <v>63</v>
      </c>
      <c r="D1073" t="s">
        <v>27</v>
      </c>
      <c r="E1073" s="5" t="s">
        <v>362</v>
      </c>
      <c r="F1073" s="36">
        <v>525000</v>
      </c>
      <c r="G1073" s="60">
        <v>1</v>
      </c>
      <c r="H1073" s="60">
        <v>0</v>
      </c>
      <c r="I1073" s="60">
        <v>0</v>
      </c>
      <c r="J1073" s="60">
        <v>0</v>
      </c>
      <c r="K1073" s="60">
        <v>0</v>
      </c>
      <c r="L1073" s="60">
        <v>0</v>
      </c>
      <c r="M1073" s="69">
        <v>0.71847162603000003</v>
      </c>
      <c r="O1073" t="s">
        <v>0</v>
      </c>
    </row>
    <row r="1074" spans="1:15" x14ac:dyDescent="0.35">
      <c r="A1074" t="s">
        <v>61</v>
      </c>
      <c r="B1074" t="s">
        <v>62</v>
      </c>
      <c r="C1074" t="s">
        <v>63</v>
      </c>
      <c r="D1074" t="s">
        <v>27</v>
      </c>
      <c r="E1074" s="5" t="s">
        <v>362</v>
      </c>
      <c r="F1074" s="36">
        <v>525000</v>
      </c>
      <c r="G1074" s="60">
        <v>1</v>
      </c>
      <c r="H1074" s="60">
        <v>0</v>
      </c>
      <c r="I1074" s="60">
        <v>0</v>
      </c>
      <c r="J1074" s="60">
        <v>0</v>
      </c>
      <c r="K1074" s="60">
        <v>0</v>
      </c>
      <c r="L1074" s="60">
        <v>0</v>
      </c>
      <c r="M1074" s="69">
        <v>0.78234163006299995</v>
      </c>
      <c r="O1074" t="s">
        <v>0</v>
      </c>
    </row>
    <row r="1075" spans="1:15" x14ac:dyDescent="0.35">
      <c r="A1075" t="s">
        <v>61</v>
      </c>
      <c r="B1075" t="s">
        <v>62</v>
      </c>
      <c r="C1075" t="s">
        <v>63</v>
      </c>
      <c r="D1075" t="s">
        <v>27</v>
      </c>
      <c r="E1075" s="5" t="s">
        <v>362</v>
      </c>
      <c r="F1075" s="36">
        <v>525000</v>
      </c>
      <c r="G1075" s="60">
        <v>1</v>
      </c>
      <c r="H1075" s="60">
        <v>0</v>
      </c>
      <c r="I1075" s="60">
        <v>0</v>
      </c>
      <c r="J1075" s="60">
        <v>0</v>
      </c>
      <c r="K1075" s="60">
        <v>0</v>
      </c>
      <c r="L1075" s="60">
        <v>0</v>
      </c>
      <c r="M1075" s="69">
        <v>0.80516004412800002</v>
      </c>
      <c r="O1075" t="s">
        <v>0</v>
      </c>
    </row>
    <row r="1076" spans="1:15" x14ac:dyDescent="0.35">
      <c r="A1076" t="s">
        <v>61</v>
      </c>
      <c r="B1076" t="s">
        <v>109</v>
      </c>
      <c r="C1076" t="s">
        <v>59</v>
      </c>
      <c r="D1076" t="s">
        <v>27</v>
      </c>
      <c r="E1076" s="5" t="s">
        <v>365</v>
      </c>
      <c r="F1076" s="36">
        <v>259999.99999999997</v>
      </c>
      <c r="G1076" s="60">
        <v>0</v>
      </c>
      <c r="H1076" s="60">
        <v>0</v>
      </c>
      <c r="I1076" s="60">
        <v>0</v>
      </c>
      <c r="J1076" s="60">
        <v>1</v>
      </c>
      <c r="K1076" s="60">
        <v>0</v>
      </c>
      <c r="L1076" s="60">
        <v>0</v>
      </c>
      <c r="M1076" s="69">
        <v>0.71375804963099998</v>
      </c>
      <c r="O1076" t="s">
        <v>0</v>
      </c>
    </row>
    <row r="1077" spans="1:15" x14ac:dyDescent="0.35">
      <c r="A1077" t="s">
        <v>61</v>
      </c>
      <c r="B1077" t="s">
        <v>109</v>
      </c>
      <c r="C1077" t="s">
        <v>59</v>
      </c>
      <c r="D1077" t="s">
        <v>27</v>
      </c>
      <c r="E1077" s="5" t="s">
        <v>365</v>
      </c>
      <c r="F1077" s="36">
        <v>259999.99999999997</v>
      </c>
      <c r="G1077" s="60">
        <v>0</v>
      </c>
      <c r="H1077" s="60">
        <v>0</v>
      </c>
      <c r="I1077" s="60">
        <v>0</v>
      </c>
      <c r="J1077" s="60">
        <v>1</v>
      </c>
      <c r="K1077" s="60">
        <v>0</v>
      </c>
      <c r="L1077" s="60">
        <v>0</v>
      </c>
      <c r="M1077" s="69">
        <v>0.72332784564599995</v>
      </c>
      <c r="O1077" t="s">
        <v>0</v>
      </c>
    </row>
    <row r="1078" spans="1:15" x14ac:dyDescent="0.35">
      <c r="A1078" t="s">
        <v>61</v>
      </c>
      <c r="B1078" t="s">
        <v>151</v>
      </c>
      <c r="C1078" t="s">
        <v>37</v>
      </c>
      <c r="D1078" t="s">
        <v>27</v>
      </c>
      <c r="E1078" s="5">
        <v>260000</v>
      </c>
      <c r="F1078" s="36"/>
      <c r="G1078" s="60">
        <v>0</v>
      </c>
      <c r="H1078" s="60">
        <v>0</v>
      </c>
      <c r="I1078" s="60">
        <v>0</v>
      </c>
      <c r="J1078" s="60">
        <v>0</v>
      </c>
      <c r="K1078" s="60">
        <v>0</v>
      </c>
      <c r="L1078" s="60">
        <v>0</v>
      </c>
      <c r="M1078" s="69">
        <v>0.63610945403300001</v>
      </c>
      <c r="O1078" t="s">
        <v>0</v>
      </c>
    </row>
    <row r="1079" spans="1:15" x14ac:dyDescent="0.35">
      <c r="A1079" t="s">
        <v>61</v>
      </c>
      <c r="B1079" t="s">
        <v>109</v>
      </c>
      <c r="C1079" t="s">
        <v>59</v>
      </c>
      <c r="D1079" t="s">
        <v>27</v>
      </c>
      <c r="E1079" s="5" t="s">
        <v>367</v>
      </c>
      <c r="F1079" s="36">
        <v>259999.99999999997</v>
      </c>
      <c r="G1079" s="60">
        <v>0</v>
      </c>
      <c r="H1079" s="60">
        <v>0</v>
      </c>
      <c r="I1079" s="60">
        <v>0</v>
      </c>
      <c r="J1079" s="60">
        <v>0</v>
      </c>
      <c r="K1079" s="60">
        <v>0</v>
      </c>
      <c r="L1079" s="60">
        <v>1</v>
      </c>
      <c r="M1079" s="69">
        <v>0.59887429126299996</v>
      </c>
      <c r="O1079" t="s">
        <v>0</v>
      </c>
    </row>
    <row r="1080" spans="1:15" x14ac:dyDescent="0.35">
      <c r="A1080" t="s">
        <v>61</v>
      </c>
      <c r="B1080" t="s">
        <v>154</v>
      </c>
      <c r="C1080" t="s">
        <v>59</v>
      </c>
      <c r="D1080" t="s">
        <v>27</v>
      </c>
      <c r="E1080" s="5" t="s">
        <v>367</v>
      </c>
      <c r="F1080" s="36">
        <v>120000</v>
      </c>
      <c r="G1080" s="60">
        <v>0</v>
      </c>
      <c r="H1080" s="60">
        <v>0</v>
      </c>
      <c r="I1080" s="60">
        <v>0</v>
      </c>
      <c r="J1080" s="60">
        <v>0</v>
      </c>
      <c r="K1080" s="60">
        <v>0</v>
      </c>
      <c r="L1080" s="60">
        <v>1</v>
      </c>
      <c r="M1080" s="69">
        <v>0.627609606589</v>
      </c>
      <c r="O1080" t="s">
        <v>0</v>
      </c>
    </row>
    <row r="1081" spans="1:15" x14ac:dyDescent="0.35">
      <c r="A1081" t="s">
        <v>61</v>
      </c>
      <c r="B1081" t="s">
        <v>109</v>
      </c>
      <c r="C1081" t="s">
        <v>59</v>
      </c>
      <c r="D1081" t="s">
        <v>27</v>
      </c>
      <c r="E1081" s="5" t="s">
        <v>362</v>
      </c>
      <c r="F1081" s="36">
        <v>260000</v>
      </c>
      <c r="G1081" s="60">
        <v>1</v>
      </c>
      <c r="H1081" s="60">
        <v>0</v>
      </c>
      <c r="I1081" s="60">
        <v>0</v>
      </c>
      <c r="J1081" s="60">
        <v>0</v>
      </c>
      <c r="K1081" s="60">
        <v>0</v>
      </c>
      <c r="L1081" s="60">
        <v>0</v>
      </c>
      <c r="M1081" s="69">
        <v>0.65928044652499995</v>
      </c>
      <c r="O1081" t="s">
        <v>0</v>
      </c>
    </row>
    <row r="1082" spans="1:15" x14ac:dyDescent="0.35">
      <c r="A1082" t="s">
        <v>61</v>
      </c>
      <c r="B1082" t="s">
        <v>109</v>
      </c>
      <c r="C1082" t="s">
        <v>59</v>
      </c>
      <c r="D1082" t="s">
        <v>27</v>
      </c>
      <c r="E1082" s="5" t="s">
        <v>362</v>
      </c>
      <c r="F1082" s="36">
        <v>260000</v>
      </c>
      <c r="G1082" s="60">
        <v>1</v>
      </c>
      <c r="H1082" s="60">
        <v>0</v>
      </c>
      <c r="I1082" s="60">
        <v>0</v>
      </c>
      <c r="J1082" s="60">
        <v>0</v>
      </c>
      <c r="K1082" s="60">
        <v>0</v>
      </c>
      <c r="L1082" s="60">
        <v>0</v>
      </c>
      <c r="M1082" s="69">
        <v>0.697055401395</v>
      </c>
      <c r="O1082" t="s">
        <v>0</v>
      </c>
    </row>
    <row r="1083" spans="1:15" x14ac:dyDescent="0.35">
      <c r="A1083" t="s">
        <v>61</v>
      </c>
      <c r="B1083" t="s">
        <v>109</v>
      </c>
      <c r="C1083" t="s">
        <v>59</v>
      </c>
      <c r="D1083" t="s">
        <v>27</v>
      </c>
      <c r="E1083" s="5" t="s">
        <v>362</v>
      </c>
      <c r="F1083" s="36">
        <v>260000</v>
      </c>
      <c r="G1083" s="60">
        <v>1</v>
      </c>
      <c r="H1083" s="60">
        <v>0</v>
      </c>
      <c r="I1083" s="60">
        <v>0</v>
      </c>
      <c r="J1083" s="60">
        <v>0</v>
      </c>
      <c r="K1083" s="60">
        <v>0</v>
      </c>
      <c r="L1083" s="60">
        <v>0</v>
      </c>
      <c r="M1083" s="69">
        <v>0.673580128221</v>
      </c>
      <c r="O1083" t="s">
        <v>0</v>
      </c>
    </row>
    <row r="1084" spans="1:15" x14ac:dyDescent="0.35">
      <c r="A1084" t="s">
        <v>61</v>
      </c>
      <c r="B1084" t="s">
        <v>109</v>
      </c>
      <c r="C1084" t="s">
        <v>59</v>
      </c>
      <c r="D1084" t="s">
        <v>27</v>
      </c>
      <c r="E1084" s="5" t="s">
        <v>362</v>
      </c>
      <c r="F1084" s="36">
        <v>260000</v>
      </c>
      <c r="G1084" s="60">
        <v>1</v>
      </c>
      <c r="H1084" s="60">
        <v>0</v>
      </c>
      <c r="I1084" s="60">
        <v>0</v>
      </c>
      <c r="J1084" s="60">
        <v>0</v>
      </c>
      <c r="K1084" s="60">
        <v>0</v>
      </c>
      <c r="L1084" s="60">
        <v>0</v>
      </c>
      <c r="M1084" s="69">
        <v>0.79962567383100003</v>
      </c>
      <c r="O1084" t="s">
        <v>0</v>
      </c>
    </row>
    <row r="1085" spans="1:15" x14ac:dyDescent="0.35">
      <c r="A1085" t="s">
        <v>61</v>
      </c>
      <c r="B1085" t="s">
        <v>109</v>
      </c>
      <c r="C1085" t="s">
        <v>59</v>
      </c>
      <c r="D1085" t="s">
        <v>27</v>
      </c>
      <c r="E1085" s="5" t="s">
        <v>362</v>
      </c>
      <c r="F1085" s="36">
        <v>260000</v>
      </c>
      <c r="G1085" s="60">
        <v>1</v>
      </c>
      <c r="H1085" s="60">
        <v>0</v>
      </c>
      <c r="I1085" s="60">
        <v>0</v>
      </c>
      <c r="J1085" s="60">
        <v>0</v>
      </c>
      <c r="K1085" s="60">
        <v>0</v>
      </c>
      <c r="L1085" s="60">
        <v>0</v>
      </c>
      <c r="M1085" s="69">
        <v>0.82241032544500003</v>
      </c>
      <c r="O1085" t="s">
        <v>0</v>
      </c>
    </row>
    <row r="1086" spans="1:15" x14ac:dyDescent="0.35">
      <c r="A1086" t="s">
        <v>61</v>
      </c>
      <c r="B1086" t="s">
        <v>62</v>
      </c>
      <c r="C1086" t="s">
        <v>63</v>
      </c>
      <c r="D1086" t="s">
        <v>27</v>
      </c>
      <c r="E1086" s="5" t="s">
        <v>363</v>
      </c>
      <c r="F1086" s="36">
        <v>525000</v>
      </c>
      <c r="G1086" s="60">
        <v>0</v>
      </c>
      <c r="H1086" s="60">
        <v>1</v>
      </c>
      <c r="I1086" s="60">
        <v>0</v>
      </c>
      <c r="J1086" s="60">
        <v>0</v>
      </c>
      <c r="K1086" s="60">
        <v>0</v>
      </c>
      <c r="L1086" s="60">
        <v>0</v>
      </c>
      <c r="M1086" s="69">
        <v>0.705776547157</v>
      </c>
      <c r="O1086" t="s">
        <v>0</v>
      </c>
    </row>
    <row r="1087" spans="1:15" x14ac:dyDescent="0.35">
      <c r="A1087" t="s">
        <v>61</v>
      </c>
      <c r="B1087" t="s">
        <v>62</v>
      </c>
      <c r="C1087" t="s">
        <v>63</v>
      </c>
      <c r="D1087" t="s">
        <v>27</v>
      </c>
      <c r="E1087" s="5" t="s">
        <v>363</v>
      </c>
      <c r="F1087" s="36">
        <v>525000</v>
      </c>
      <c r="G1087" s="60">
        <v>0</v>
      </c>
      <c r="H1087" s="60">
        <v>1</v>
      </c>
      <c r="I1087" s="60">
        <v>0</v>
      </c>
      <c r="J1087" s="60">
        <v>0</v>
      </c>
      <c r="K1087" s="60">
        <v>0</v>
      </c>
      <c r="L1087" s="60">
        <v>0</v>
      </c>
      <c r="M1087" s="69">
        <v>0.69669829441599995</v>
      </c>
      <c r="O1087" t="s">
        <v>0</v>
      </c>
    </row>
    <row r="1088" spans="1:15" x14ac:dyDescent="0.35">
      <c r="A1088" t="s">
        <v>61</v>
      </c>
      <c r="B1088" t="s">
        <v>109</v>
      </c>
      <c r="C1088" t="s">
        <v>59</v>
      </c>
      <c r="D1088" t="s">
        <v>27</v>
      </c>
      <c r="E1088" s="5" t="s">
        <v>363</v>
      </c>
      <c r="F1088" s="36">
        <v>260000</v>
      </c>
      <c r="G1088" s="60">
        <v>0</v>
      </c>
      <c r="H1088" s="60">
        <v>1</v>
      </c>
      <c r="I1088" s="60">
        <v>0</v>
      </c>
      <c r="J1088" s="60">
        <v>0</v>
      </c>
      <c r="K1088" s="60">
        <v>0</v>
      </c>
      <c r="L1088" s="60">
        <v>0</v>
      </c>
      <c r="M1088" s="69">
        <v>0.70404170287000001</v>
      </c>
      <c r="O1088" t="s">
        <v>0</v>
      </c>
    </row>
    <row r="1089" spans="1:15" x14ac:dyDescent="0.35">
      <c r="A1089" t="s">
        <v>61</v>
      </c>
      <c r="B1089" t="s">
        <v>109</v>
      </c>
      <c r="C1089" t="s">
        <v>59</v>
      </c>
      <c r="D1089" t="s">
        <v>27</v>
      </c>
      <c r="E1089" s="5" t="s">
        <v>364</v>
      </c>
      <c r="F1089" s="36">
        <v>260000</v>
      </c>
      <c r="G1089" s="60">
        <v>0</v>
      </c>
      <c r="H1089" s="60">
        <v>0</v>
      </c>
      <c r="I1089" s="60">
        <v>1</v>
      </c>
      <c r="J1089" s="60">
        <v>0</v>
      </c>
      <c r="K1089" s="60">
        <v>0</v>
      </c>
      <c r="L1089" s="60">
        <v>0</v>
      </c>
      <c r="M1089" s="69">
        <v>0.693080161142</v>
      </c>
      <c r="O1089" t="s">
        <v>0</v>
      </c>
    </row>
    <row r="1090" spans="1:15" x14ac:dyDescent="0.35">
      <c r="A1090" t="s">
        <v>61</v>
      </c>
      <c r="B1090" t="s">
        <v>109</v>
      </c>
      <c r="C1090" t="s">
        <v>59</v>
      </c>
      <c r="D1090" t="s">
        <v>27</v>
      </c>
      <c r="E1090" s="5" t="s">
        <v>363</v>
      </c>
      <c r="F1090" s="36">
        <v>260000</v>
      </c>
      <c r="G1090" s="60">
        <v>0</v>
      </c>
      <c r="H1090" s="60">
        <v>1</v>
      </c>
      <c r="I1090" s="60">
        <v>0</v>
      </c>
      <c r="J1090" s="60">
        <v>0</v>
      </c>
      <c r="K1090" s="60">
        <v>0</v>
      </c>
      <c r="L1090" s="60">
        <v>0</v>
      </c>
      <c r="M1090" s="69">
        <v>0.65385296972899998</v>
      </c>
      <c r="O1090" t="s">
        <v>0</v>
      </c>
    </row>
    <row r="1091" spans="1:15" x14ac:dyDescent="0.35">
      <c r="A1091" t="s">
        <v>61</v>
      </c>
      <c r="B1091" t="s">
        <v>62</v>
      </c>
      <c r="C1091" t="s">
        <v>63</v>
      </c>
      <c r="D1091" t="s">
        <v>27</v>
      </c>
      <c r="E1091" s="5" t="s">
        <v>367</v>
      </c>
      <c r="F1091" s="36">
        <v>525000</v>
      </c>
      <c r="G1091" s="60">
        <v>0</v>
      </c>
      <c r="H1091" s="60">
        <v>0</v>
      </c>
      <c r="I1091" s="60">
        <v>0</v>
      </c>
      <c r="J1091" s="60">
        <v>0</v>
      </c>
      <c r="K1091" s="60">
        <v>0</v>
      </c>
      <c r="L1091" s="60">
        <v>1</v>
      </c>
      <c r="M1091" s="69">
        <v>0.70996190882900001</v>
      </c>
      <c r="O1091" t="s">
        <v>0</v>
      </c>
    </row>
    <row r="1092" spans="1:15" x14ac:dyDescent="0.35">
      <c r="A1092" t="s">
        <v>61</v>
      </c>
      <c r="B1092" t="s">
        <v>109</v>
      </c>
      <c r="C1092" t="s">
        <v>59</v>
      </c>
      <c r="D1092" t="s">
        <v>27</v>
      </c>
      <c r="E1092" s="5" t="s">
        <v>367</v>
      </c>
      <c r="F1092" s="36">
        <v>259999.99999999997</v>
      </c>
      <c r="G1092" s="60">
        <v>0</v>
      </c>
      <c r="H1092" s="60">
        <v>0</v>
      </c>
      <c r="I1092" s="60">
        <v>0</v>
      </c>
      <c r="J1092" s="60">
        <v>0</v>
      </c>
      <c r="K1092" s="60">
        <v>0</v>
      </c>
      <c r="L1092" s="60">
        <v>1</v>
      </c>
      <c r="M1092" s="69">
        <v>0.80006346454999999</v>
      </c>
      <c r="O1092" t="s">
        <v>0</v>
      </c>
    </row>
    <row r="1093" spans="1:15" x14ac:dyDescent="0.35">
      <c r="A1093" t="s">
        <v>61</v>
      </c>
      <c r="B1093" t="s">
        <v>109</v>
      </c>
      <c r="C1093" t="s">
        <v>59</v>
      </c>
      <c r="D1093" t="s">
        <v>27</v>
      </c>
      <c r="E1093" s="5" t="s">
        <v>367</v>
      </c>
      <c r="F1093" s="36">
        <v>259999.99999999997</v>
      </c>
      <c r="G1093" s="60">
        <v>0</v>
      </c>
      <c r="H1093" s="60">
        <v>0</v>
      </c>
      <c r="I1093" s="60">
        <v>0</v>
      </c>
      <c r="J1093" s="60">
        <v>0</v>
      </c>
      <c r="K1093" s="60">
        <v>0</v>
      </c>
      <c r="L1093" s="60">
        <v>1</v>
      </c>
      <c r="M1093" s="69">
        <v>0.73459139682700003</v>
      </c>
      <c r="O1093" t="s">
        <v>0</v>
      </c>
    </row>
    <row r="1094" spans="1:15" x14ac:dyDescent="0.35">
      <c r="A1094" t="s">
        <v>61</v>
      </c>
      <c r="B1094" t="s">
        <v>109</v>
      </c>
      <c r="C1094" t="s">
        <v>59</v>
      </c>
      <c r="D1094" t="s">
        <v>27</v>
      </c>
      <c r="E1094" s="5" t="s">
        <v>367</v>
      </c>
      <c r="F1094" s="36">
        <v>259999.99999999997</v>
      </c>
      <c r="G1094" s="60">
        <v>0</v>
      </c>
      <c r="H1094" s="60">
        <v>0</v>
      </c>
      <c r="I1094" s="60">
        <v>0</v>
      </c>
      <c r="J1094" s="60">
        <v>0</v>
      </c>
      <c r="K1094" s="60">
        <v>0</v>
      </c>
      <c r="L1094" s="60">
        <v>1</v>
      </c>
      <c r="M1094" s="69">
        <v>0.84324457436699995</v>
      </c>
      <c r="O1094" t="s">
        <v>0</v>
      </c>
    </row>
    <row r="1095" spans="1:15" x14ac:dyDescent="0.35">
      <c r="A1095" t="s">
        <v>61</v>
      </c>
      <c r="B1095" t="s">
        <v>109</v>
      </c>
      <c r="C1095" t="s">
        <v>59</v>
      </c>
      <c r="D1095" t="s">
        <v>27</v>
      </c>
      <c r="E1095" s="5" t="s">
        <v>367</v>
      </c>
      <c r="F1095" s="36">
        <v>259999.99999999997</v>
      </c>
      <c r="G1095" s="60">
        <v>0</v>
      </c>
      <c r="H1095" s="60">
        <v>0</v>
      </c>
      <c r="I1095" s="60">
        <v>0</v>
      </c>
      <c r="J1095" s="60">
        <v>0</v>
      </c>
      <c r="K1095" s="60">
        <v>0</v>
      </c>
      <c r="L1095" s="60">
        <v>1</v>
      </c>
      <c r="M1095" s="69">
        <v>0.67261631343499995</v>
      </c>
      <c r="O1095" t="s">
        <v>0</v>
      </c>
    </row>
    <row r="1096" spans="1:15" x14ac:dyDescent="0.35">
      <c r="A1096" t="s">
        <v>61</v>
      </c>
      <c r="B1096" t="s">
        <v>62</v>
      </c>
      <c r="C1096" t="s">
        <v>63</v>
      </c>
      <c r="D1096" t="s">
        <v>27</v>
      </c>
      <c r="E1096" s="5" t="s">
        <v>367</v>
      </c>
      <c r="F1096" s="36">
        <v>525000</v>
      </c>
      <c r="G1096" s="60">
        <v>0</v>
      </c>
      <c r="H1096" s="60">
        <v>0</v>
      </c>
      <c r="I1096" s="60">
        <v>0</v>
      </c>
      <c r="J1096" s="60">
        <v>0</v>
      </c>
      <c r="K1096" s="60">
        <v>0</v>
      </c>
      <c r="L1096" s="60">
        <v>1</v>
      </c>
      <c r="M1096" s="69">
        <v>0.68740535066399999</v>
      </c>
      <c r="O1096" t="s">
        <v>0</v>
      </c>
    </row>
    <row r="1097" spans="1:15" x14ac:dyDescent="0.35">
      <c r="A1097" t="s">
        <v>61</v>
      </c>
      <c r="B1097" t="s">
        <v>109</v>
      </c>
      <c r="C1097" t="s">
        <v>59</v>
      </c>
      <c r="D1097" t="s">
        <v>27</v>
      </c>
      <c r="E1097" s="5" t="s">
        <v>364</v>
      </c>
      <c r="F1097" s="36">
        <v>260000</v>
      </c>
      <c r="G1097" s="60">
        <v>0</v>
      </c>
      <c r="H1097" s="60">
        <v>0</v>
      </c>
      <c r="I1097" s="60">
        <v>1</v>
      </c>
      <c r="J1097" s="60">
        <v>0</v>
      </c>
      <c r="K1097" s="60">
        <v>0</v>
      </c>
      <c r="L1097" s="60">
        <v>0</v>
      </c>
      <c r="M1097" s="69">
        <v>0.68701826166000002</v>
      </c>
      <c r="O1097" t="s">
        <v>0</v>
      </c>
    </row>
    <row r="1098" spans="1:15" x14ac:dyDescent="0.35">
      <c r="A1098" t="s">
        <v>61</v>
      </c>
      <c r="B1098" t="s">
        <v>151</v>
      </c>
      <c r="C1098" t="s">
        <v>37</v>
      </c>
      <c r="D1098" t="s">
        <v>27</v>
      </c>
      <c r="E1098" s="5">
        <v>260000</v>
      </c>
      <c r="F1098" s="36"/>
      <c r="G1098" s="60">
        <v>0</v>
      </c>
      <c r="H1098" s="60">
        <v>0</v>
      </c>
      <c r="I1098" s="60">
        <v>0</v>
      </c>
      <c r="J1098" s="60">
        <v>0</v>
      </c>
      <c r="K1098" s="60">
        <v>0</v>
      </c>
      <c r="L1098" s="60">
        <v>0</v>
      </c>
      <c r="M1098" s="69">
        <v>1.607088380877</v>
      </c>
      <c r="O1098" t="s">
        <v>0</v>
      </c>
    </row>
    <row r="1099" spans="1:15" x14ac:dyDescent="0.35">
      <c r="A1099" t="s">
        <v>61</v>
      </c>
      <c r="B1099" t="s">
        <v>109</v>
      </c>
      <c r="C1099" t="s">
        <v>59</v>
      </c>
      <c r="D1099" t="s">
        <v>27</v>
      </c>
      <c r="E1099" s="5" t="s">
        <v>363</v>
      </c>
      <c r="F1099" s="36">
        <v>260000</v>
      </c>
      <c r="G1099" s="60">
        <v>0</v>
      </c>
      <c r="H1099" s="60">
        <v>1</v>
      </c>
      <c r="I1099" s="60">
        <v>0</v>
      </c>
      <c r="J1099" s="60">
        <v>0</v>
      </c>
      <c r="K1099" s="60">
        <v>0</v>
      </c>
      <c r="L1099" s="60">
        <v>0</v>
      </c>
      <c r="M1099" s="69">
        <v>0.66411550733799996</v>
      </c>
      <c r="O1099" t="s">
        <v>0</v>
      </c>
    </row>
    <row r="1100" spans="1:15" x14ac:dyDescent="0.35">
      <c r="A1100" t="s">
        <v>61</v>
      </c>
      <c r="B1100" t="s">
        <v>62</v>
      </c>
      <c r="C1100" t="s">
        <v>63</v>
      </c>
      <c r="D1100" t="s">
        <v>27</v>
      </c>
      <c r="E1100" s="5" t="s">
        <v>367</v>
      </c>
      <c r="F1100" s="36">
        <v>525000</v>
      </c>
      <c r="G1100" s="60">
        <v>0</v>
      </c>
      <c r="H1100" s="60">
        <v>0</v>
      </c>
      <c r="I1100" s="60">
        <v>0</v>
      </c>
      <c r="J1100" s="60">
        <v>0</v>
      </c>
      <c r="K1100" s="60">
        <v>0</v>
      </c>
      <c r="L1100" s="60">
        <v>1</v>
      </c>
      <c r="M1100" s="69">
        <v>0.75709149743299997</v>
      </c>
      <c r="O1100" t="s">
        <v>0</v>
      </c>
    </row>
    <row r="1101" spans="1:15" x14ac:dyDescent="0.35">
      <c r="A1101" t="s">
        <v>61</v>
      </c>
      <c r="B1101" t="s">
        <v>62</v>
      </c>
      <c r="C1101" t="s">
        <v>63</v>
      </c>
      <c r="D1101" t="s">
        <v>27</v>
      </c>
      <c r="E1101" s="5" t="s">
        <v>362</v>
      </c>
      <c r="F1101" s="36">
        <v>525000</v>
      </c>
      <c r="G1101" s="60">
        <v>1</v>
      </c>
      <c r="H1101" s="60">
        <v>0</v>
      </c>
      <c r="I1101" s="60">
        <v>0</v>
      </c>
      <c r="J1101" s="60">
        <v>0</v>
      </c>
      <c r="K1101" s="60">
        <v>0</v>
      </c>
      <c r="L1101" s="60">
        <v>0</v>
      </c>
      <c r="M1101" s="69">
        <v>0.86697692650400004</v>
      </c>
      <c r="O1101" t="s">
        <v>0</v>
      </c>
    </row>
    <row r="1102" spans="1:15" x14ac:dyDescent="0.35">
      <c r="A1102" t="s">
        <v>61</v>
      </c>
      <c r="B1102" t="s">
        <v>62</v>
      </c>
      <c r="C1102" t="s">
        <v>63</v>
      </c>
      <c r="D1102" t="s">
        <v>27</v>
      </c>
      <c r="E1102" s="5" t="s">
        <v>362</v>
      </c>
      <c r="F1102" s="36">
        <v>525000</v>
      </c>
      <c r="G1102" s="60">
        <v>1</v>
      </c>
      <c r="H1102" s="60">
        <v>0</v>
      </c>
      <c r="I1102" s="60">
        <v>0</v>
      </c>
      <c r="J1102" s="60">
        <v>0</v>
      </c>
      <c r="K1102" s="60">
        <v>0</v>
      </c>
      <c r="L1102" s="60">
        <v>0</v>
      </c>
      <c r="M1102" s="69">
        <v>0.718190581813</v>
      </c>
      <c r="O1102" t="s">
        <v>0</v>
      </c>
    </row>
    <row r="1103" spans="1:15" x14ac:dyDescent="0.35">
      <c r="A1103" t="s">
        <v>61</v>
      </c>
      <c r="B1103" t="s">
        <v>62</v>
      </c>
      <c r="C1103" t="s">
        <v>63</v>
      </c>
      <c r="D1103" t="s">
        <v>27</v>
      </c>
      <c r="E1103" s="5" t="s">
        <v>362</v>
      </c>
      <c r="F1103" s="36">
        <v>525000</v>
      </c>
      <c r="G1103" s="60">
        <v>1</v>
      </c>
      <c r="H1103" s="60">
        <v>0</v>
      </c>
      <c r="I1103" s="60">
        <v>0</v>
      </c>
      <c r="J1103" s="60">
        <v>0</v>
      </c>
      <c r="K1103" s="60">
        <v>0</v>
      </c>
      <c r="L1103" s="60">
        <v>0</v>
      </c>
      <c r="M1103" s="69">
        <v>0.777756657746</v>
      </c>
      <c r="O1103" t="s">
        <v>0</v>
      </c>
    </row>
    <row r="1104" spans="1:15" x14ac:dyDescent="0.35">
      <c r="A1104" t="s">
        <v>61</v>
      </c>
      <c r="B1104" t="s">
        <v>109</v>
      </c>
      <c r="C1104" t="s">
        <v>59</v>
      </c>
      <c r="D1104" t="s">
        <v>27</v>
      </c>
      <c r="E1104" s="5" t="s">
        <v>362</v>
      </c>
      <c r="F1104" s="36">
        <v>260000</v>
      </c>
      <c r="G1104" s="60">
        <v>1</v>
      </c>
      <c r="H1104" s="60">
        <v>0</v>
      </c>
      <c r="I1104" s="60">
        <v>0</v>
      </c>
      <c r="J1104" s="60">
        <v>0</v>
      </c>
      <c r="K1104" s="60">
        <v>0</v>
      </c>
      <c r="L1104" s="60">
        <v>0</v>
      </c>
      <c r="M1104" s="69">
        <v>0.69517183693600004</v>
      </c>
      <c r="O1104" t="s">
        <v>0</v>
      </c>
    </row>
    <row r="1105" spans="1:15" x14ac:dyDescent="0.35">
      <c r="A1105" t="s">
        <v>61</v>
      </c>
      <c r="B1105" t="s">
        <v>109</v>
      </c>
      <c r="C1105" t="s">
        <v>59</v>
      </c>
      <c r="D1105" t="s">
        <v>27</v>
      </c>
      <c r="E1105" s="5" t="s">
        <v>362</v>
      </c>
      <c r="F1105" s="36">
        <v>260000</v>
      </c>
      <c r="G1105" s="60">
        <v>1</v>
      </c>
      <c r="H1105" s="60">
        <v>0</v>
      </c>
      <c r="I1105" s="60">
        <v>0</v>
      </c>
      <c r="J1105" s="60">
        <v>0</v>
      </c>
      <c r="K1105" s="60">
        <v>0</v>
      </c>
      <c r="L1105" s="60">
        <v>0</v>
      </c>
      <c r="M1105" s="69">
        <v>0.73425276581200005</v>
      </c>
      <c r="O1105" t="s">
        <v>0</v>
      </c>
    </row>
    <row r="1106" spans="1:15" x14ac:dyDescent="0.35">
      <c r="A1106" t="s">
        <v>61</v>
      </c>
      <c r="B1106" t="s">
        <v>109</v>
      </c>
      <c r="C1106" t="s">
        <v>59</v>
      </c>
      <c r="D1106" t="s">
        <v>27</v>
      </c>
      <c r="E1106" s="5" t="s">
        <v>363</v>
      </c>
      <c r="F1106" s="36">
        <v>260000</v>
      </c>
      <c r="G1106" s="60">
        <v>0</v>
      </c>
      <c r="H1106" s="60">
        <v>1</v>
      </c>
      <c r="I1106" s="60">
        <v>0</v>
      </c>
      <c r="J1106" s="60">
        <v>0</v>
      </c>
      <c r="K1106" s="60">
        <v>0</v>
      </c>
      <c r="L1106" s="60">
        <v>0</v>
      </c>
      <c r="M1106" s="69">
        <v>0.72881203303300002</v>
      </c>
      <c r="O1106" t="s">
        <v>0</v>
      </c>
    </row>
    <row r="1107" spans="1:15" x14ac:dyDescent="0.35">
      <c r="A1107" t="s">
        <v>61</v>
      </c>
      <c r="B1107" t="s">
        <v>137</v>
      </c>
      <c r="C1107" t="s">
        <v>59</v>
      </c>
      <c r="D1107" t="s">
        <v>27</v>
      </c>
      <c r="E1107" s="5" t="s">
        <v>367</v>
      </c>
      <c r="F1107" s="36">
        <v>640000</v>
      </c>
      <c r="G1107" s="60">
        <v>0</v>
      </c>
      <c r="H1107" s="60">
        <v>0</v>
      </c>
      <c r="I1107" s="60">
        <v>0</v>
      </c>
      <c r="J1107" s="60">
        <v>0</v>
      </c>
      <c r="K1107" s="60">
        <v>0</v>
      </c>
      <c r="L1107" s="60">
        <v>1</v>
      </c>
      <c r="M1107" s="69">
        <v>1.0308325843799999</v>
      </c>
      <c r="O1107" t="s">
        <v>31</v>
      </c>
    </row>
    <row r="1108" spans="1:15" x14ac:dyDescent="0.35">
      <c r="A1108" t="s">
        <v>52</v>
      </c>
      <c r="B1108" t="s">
        <v>151</v>
      </c>
      <c r="C1108" t="s">
        <v>37</v>
      </c>
      <c r="D1108" t="s">
        <v>27</v>
      </c>
      <c r="E1108" s="5" t="s">
        <v>365</v>
      </c>
      <c r="F1108" s="36">
        <v>259999.99999999997</v>
      </c>
      <c r="G1108" s="60">
        <v>0</v>
      </c>
      <c r="H1108" s="60">
        <v>0</v>
      </c>
      <c r="I1108" s="60">
        <v>0</v>
      </c>
      <c r="J1108" s="60">
        <v>1</v>
      </c>
      <c r="K1108" s="60">
        <v>0</v>
      </c>
      <c r="L1108" s="60">
        <v>0</v>
      </c>
      <c r="M1108" s="69">
        <v>0.50562195440500002</v>
      </c>
      <c r="O1108" t="s">
        <v>0</v>
      </c>
    </row>
    <row r="1109" spans="1:15" x14ac:dyDescent="0.35">
      <c r="A1109" t="s">
        <v>52</v>
      </c>
      <c r="B1109" t="s">
        <v>151</v>
      </c>
      <c r="C1109" t="s">
        <v>37</v>
      </c>
      <c r="D1109" t="s">
        <v>27</v>
      </c>
      <c r="E1109" s="5" t="s">
        <v>365</v>
      </c>
      <c r="F1109" s="36">
        <v>259999.99999999997</v>
      </c>
      <c r="G1109" s="60">
        <v>0</v>
      </c>
      <c r="H1109" s="60">
        <v>0</v>
      </c>
      <c r="I1109" s="60">
        <v>0</v>
      </c>
      <c r="J1109" s="60">
        <v>1</v>
      </c>
      <c r="K1109" s="60">
        <v>0</v>
      </c>
      <c r="L1109" s="60">
        <v>0</v>
      </c>
      <c r="M1109" s="69">
        <v>0.42952323527899999</v>
      </c>
      <c r="O1109" t="s">
        <v>0</v>
      </c>
    </row>
    <row r="1110" spans="1:15" x14ac:dyDescent="0.35">
      <c r="A1110" t="s">
        <v>52</v>
      </c>
      <c r="B1110" t="s">
        <v>151</v>
      </c>
      <c r="C1110" t="s">
        <v>37</v>
      </c>
      <c r="D1110" t="s">
        <v>27</v>
      </c>
      <c r="E1110" s="5" t="s">
        <v>364</v>
      </c>
      <c r="F1110" s="36">
        <v>260000</v>
      </c>
      <c r="G1110" s="60">
        <v>0</v>
      </c>
      <c r="H1110" s="60">
        <v>0</v>
      </c>
      <c r="I1110" s="60">
        <v>1</v>
      </c>
      <c r="J1110" s="60">
        <v>0</v>
      </c>
      <c r="K1110" s="60">
        <v>0</v>
      </c>
      <c r="L1110" s="60">
        <v>0</v>
      </c>
      <c r="M1110" s="69">
        <v>0.44766388080500003</v>
      </c>
      <c r="O1110" t="s">
        <v>0</v>
      </c>
    </row>
    <row r="1111" spans="1:15" x14ac:dyDescent="0.35">
      <c r="A1111" t="s">
        <v>52</v>
      </c>
      <c r="B1111" t="s">
        <v>151</v>
      </c>
      <c r="C1111" t="s">
        <v>37</v>
      </c>
      <c r="D1111" t="s">
        <v>27</v>
      </c>
      <c r="E1111" s="5" t="s">
        <v>363</v>
      </c>
      <c r="F1111" s="36">
        <v>260000</v>
      </c>
      <c r="G1111" s="60">
        <v>0</v>
      </c>
      <c r="H1111" s="60">
        <v>1</v>
      </c>
      <c r="I1111" s="60">
        <v>0</v>
      </c>
      <c r="J1111" s="60">
        <v>0</v>
      </c>
      <c r="K1111" s="60">
        <v>0</v>
      </c>
      <c r="L1111" s="60">
        <v>0</v>
      </c>
      <c r="M1111" s="69">
        <v>0.446398138083</v>
      </c>
      <c r="O1111" t="s">
        <v>0</v>
      </c>
    </row>
    <row r="1112" spans="1:15" x14ac:dyDescent="0.35">
      <c r="A1112" t="s">
        <v>52</v>
      </c>
      <c r="B1112" t="s">
        <v>151</v>
      </c>
      <c r="C1112" t="s">
        <v>37</v>
      </c>
      <c r="D1112" t="s">
        <v>27</v>
      </c>
      <c r="E1112" s="5" t="s">
        <v>363</v>
      </c>
      <c r="F1112" s="36">
        <v>260000</v>
      </c>
      <c r="G1112" s="60">
        <v>0</v>
      </c>
      <c r="H1112" s="60">
        <v>1</v>
      </c>
      <c r="I1112" s="60">
        <v>0</v>
      </c>
      <c r="J1112" s="60">
        <v>0</v>
      </c>
      <c r="K1112" s="60">
        <v>0</v>
      </c>
      <c r="L1112" s="60">
        <v>0</v>
      </c>
      <c r="M1112" s="69">
        <v>0.49001556375600003</v>
      </c>
      <c r="O1112" t="s">
        <v>0</v>
      </c>
    </row>
    <row r="1113" spans="1:15" x14ac:dyDescent="0.35">
      <c r="A1113" t="s">
        <v>52</v>
      </c>
      <c r="B1113" t="s">
        <v>151</v>
      </c>
      <c r="C1113" t="s">
        <v>37</v>
      </c>
      <c r="D1113" t="s">
        <v>27</v>
      </c>
      <c r="E1113" s="5" t="s">
        <v>363</v>
      </c>
      <c r="F1113" s="36">
        <v>260000</v>
      </c>
      <c r="G1113" s="60">
        <v>0</v>
      </c>
      <c r="H1113" s="60">
        <v>1</v>
      </c>
      <c r="I1113" s="60">
        <v>0</v>
      </c>
      <c r="J1113" s="60">
        <v>0</v>
      </c>
      <c r="K1113" s="60">
        <v>0</v>
      </c>
      <c r="L1113" s="60">
        <v>0</v>
      </c>
      <c r="M1113" s="69">
        <v>0.42484465242300001</v>
      </c>
      <c r="O1113" t="s">
        <v>0</v>
      </c>
    </row>
    <row r="1114" spans="1:15" x14ac:dyDescent="0.35">
      <c r="A1114" t="s">
        <v>52</v>
      </c>
      <c r="B1114" t="s">
        <v>151</v>
      </c>
      <c r="C1114" t="s">
        <v>37</v>
      </c>
      <c r="D1114" t="s">
        <v>27</v>
      </c>
      <c r="E1114" s="5" t="s">
        <v>362</v>
      </c>
      <c r="F1114" s="36">
        <v>260000</v>
      </c>
      <c r="G1114" s="60">
        <v>1</v>
      </c>
      <c r="H1114" s="60">
        <v>0</v>
      </c>
      <c r="I1114" s="60">
        <v>0</v>
      </c>
      <c r="J1114" s="60">
        <v>0</v>
      </c>
      <c r="K1114" s="60">
        <v>0</v>
      </c>
      <c r="L1114" s="60">
        <v>0</v>
      </c>
      <c r="M1114" s="69">
        <v>0.49849873716600002</v>
      </c>
      <c r="O1114" t="s">
        <v>0</v>
      </c>
    </row>
    <row r="1115" spans="1:15" x14ac:dyDescent="0.35">
      <c r="A1115" t="s">
        <v>52</v>
      </c>
      <c r="B1115" t="s">
        <v>151</v>
      </c>
      <c r="C1115" t="s">
        <v>37</v>
      </c>
      <c r="D1115" t="s">
        <v>27</v>
      </c>
      <c r="E1115" s="5" t="s">
        <v>362</v>
      </c>
      <c r="F1115" s="36">
        <v>260000</v>
      </c>
      <c r="G1115" s="60">
        <v>1</v>
      </c>
      <c r="H1115" s="60">
        <v>0</v>
      </c>
      <c r="I1115" s="60">
        <v>0</v>
      </c>
      <c r="J1115" s="60">
        <v>0</v>
      </c>
      <c r="K1115" s="60">
        <v>0</v>
      </c>
      <c r="L1115" s="60">
        <v>0</v>
      </c>
      <c r="M1115" s="69">
        <v>0.47202052609599998</v>
      </c>
      <c r="O1115" t="s">
        <v>0</v>
      </c>
    </row>
    <row r="1116" spans="1:15" x14ac:dyDescent="0.35">
      <c r="A1116" t="s">
        <v>61</v>
      </c>
      <c r="B1116" t="s">
        <v>62</v>
      </c>
      <c r="C1116" t="s">
        <v>63</v>
      </c>
      <c r="D1116" t="s">
        <v>27</v>
      </c>
      <c r="E1116" s="5" t="s">
        <v>362</v>
      </c>
      <c r="F1116" s="36">
        <v>525000</v>
      </c>
      <c r="G1116" s="60">
        <v>1</v>
      </c>
      <c r="H1116" s="60">
        <v>0</v>
      </c>
      <c r="I1116" s="60">
        <v>0</v>
      </c>
      <c r="J1116" s="60">
        <v>0</v>
      </c>
      <c r="K1116" s="60">
        <v>0</v>
      </c>
      <c r="L1116" s="60">
        <v>0</v>
      </c>
      <c r="M1116" s="69">
        <v>0.79013642480500001</v>
      </c>
      <c r="O1116" t="s">
        <v>0</v>
      </c>
    </row>
    <row r="1117" spans="1:15" x14ac:dyDescent="0.35">
      <c r="A1117" t="s">
        <v>61</v>
      </c>
      <c r="B1117" t="s">
        <v>62</v>
      </c>
      <c r="C1117" t="s">
        <v>63</v>
      </c>
      <c r="D1117" t="s">
        <v>27</v>
      </c>
      <c r="E1117" s="5" t="s">
        <v>363</v>
      </c>
      <c r="F1117" s="36">
        <v>266731.65983065305</v>
      </c>
      <c r="G1117" s="60">
        <v>0</v>
      </c>
      <c r="H1117" s="60">
        <v>1</v>
      </c>
      <c r="I1117" s="60">
        <v>0</v>
      </c>
      <c r="J1117" s="60">
        <v>0</v>
      </c>
      <c r="K1117" s="60">
        <v>0</v>
      </c>
      <c r="L1117" s="60">
        <v>0</v>
      </c>
      <c r="M1117" s="69">
        <v>0.81422318392799997</v>
      </c>
      <c r="O1117" t="s">
        <v>0</v>
      </c>
    </row>
    <row r="1118" spans="1:15" x14ac:dyDescent="0.35">
      <c r="A1118" t="s">
        <v>61</v>
      </c>
      <c r="B1118" t="s">
        <v>62</v>
      </c>
      <c r="C1118" t="s">
        <v>63</v>
      </c>
      <c r="D1118" t="s">
        <v>27</v>
      </c>
      <c r="E1118" s="5" t="s">
        <v>362</v>
      </c>
      <c r="F1118" s="36">
        <v>525000</v>
      </c>
      <c r="G1118" s="60">
        <v>1</v>
      </c>
      <c r="H1118" s="60">
        <v>0</v>
      </c>
      <c r="I1118" s="60">
        <v>0</v>
      </c>
      <c r="J1118" s="60">
        <v>0</v>
      </c>
      <c r="K1118" s="60">
        <v>0</v>
      </c>
      <c r="L1118" s="60">
        <v>0</v>
      </c>
      <c r="M1118" s="69">
        <v>0.84179462559499996</v>
      </c>
      <c r="O1118" t="s">
        <v>0</v>
      </c>
    </row>
    <row r="1119" spans="1:15" x14ac:dyDescent="0.35">
      <c r="A1119" t="s">
        <v>61</v>
      </c>
      <c r="B1119" t="s">
        <v>154</v>
      </c>
      <c r="C1119" t="s">
        <v>59</v>
      </c>
      <c r="D1119" t="s">
        <v>27</v>
      </c>
      <c r="E1119" s="5" t="s">
        <v>362</v>
      </c>
      <c r="F1119" s="36">
        <v>120000</v>
      </c>
      <c r="G1119" s="59">
        <v>1</v>
      </c>
      <c r="H1119" s="60">
        <v>0</v>
      </c>
      <c r="I1119" s="60">
        <v>0</v>
      </c>
      <c r="J1119" s="60">
        <v>0</v>
      </c>
      <c r="K1119" s="60">
        <v>0</v>
      </c>
      <c r="L1119" s="60">
        <v>0</v>
      </c>
      <c r="M1119" s="69">
        <v>0.764149439702</v>
      </c>
      <c r="O1119" t="s">
        <v>0</v>
      </c>
    </row>
    <row r="1120" spans="1:15" x14ac:dyDescent="0.35">
      <c r="A1120" t="s">
        <v>61</v>
      </c>
      <c r="B1120" t="s">
        <v>109</v>
      </c>
      <c r="C1120" t="s">
        <v>59</v>
      </c>
      <c r="D1120" t="s">
        <v>27</v>
      </c>
      <c r="E1120" s="5" t="s">
        <v>363</v>
      </c>
      <c r="F1120" s="36">
        <v>266731.65983065305</v>
      </c>
      <c r="G1120" s="60">
        <v>0</v>
      </c>
      <c r="H1120" s="60">
        <v>1</v>
      </c>
      <c r="I1120" s="60">
        <v>0</v>
      </c>
      <c r="J1120" s="60">
        <v>0</v>
      </c>
      <c r="K1120" s="60">
        <v>0</v>
      </c>
      <c r="L1120" s="60">
        <v>0</v>
      </c>
      <c r="M1120" s="69">
        <v>0.764149439702</v>
      </c>
      <c r="O1120" t="s">
        <v>0</v>
      </c>
    </row>
    <row r="1121" spans="1:15" x14ac:dyDescent="0.35">
      <c r="A1121" t="s">
        <v>61</v>
      </c>
      <c r="B1121" t="s">
        <v>109</v>
      </c>
      <c r="C1121" t="s">
        <v>59</v>
      </c>
      <c r="D1121" t="s">
        <v>27</v>
      </c>
      <c r="E1121" s="5" t="s">
        <v>362</v>
      </c>
      <c r="F1121" s="36">
        <v>260000</v>
      </c>
      <c r="G1121" s="60">
        <v>1</v>
      </c>
      <c r="H1121" s="60">
        <v>0</v>
      </c>
      <c r="I1121" s="60">
        <v>0</v>
      </c>
      <c r="J1121" s="60">
        <v>0</v>
      </c>
      <c r="K1121" s="60">
        <v>0</v>
      </c>
      <c r="L1121" s="60">
        <v>0</v>
      </c>
      <c r="M1121" s="69">
        <v>0.82442454719299996</v>
      </c>
      <c r="O1121" t="s">
        <v>0</v>
      </c>
    </row>
    <row r="1122" spans="1:15" x14ac:dyDescent="0.35">
      <c r="A1122" t="s">
        <v>61</v>
      </c>
      <c r="B1122" t="s">
        <v>109</v>
      </c>
      <c r="C1122" t="s">
        <v>59</v>
      </c>
      <c r="D1122" t="s">
        <v>27</v>
      </c>
      <c r="E1122" s="5" t="s">
        <v>362</v>
      </c>
      <c r="F1122" s="36">
        <v>260000</v>
      </c>
      <c r="G1122" s="60">
        <v>1</v>
      </c>
      <c r="H1122" s="60">
        <v>0</v>
      </c>
      <c r="I1122" s="60">
        <v>0</v>
      </c>
      <c r="J1122" s="60">
        <v>0</v>
      </c>
      <c r="K1122" s="60">
        <v>0</v>
      </c>
      <c r="L1122" s="60">
        <v>0</v>
      </c>
      <c r="M1122" s="69">
        <v>0.70023380422899995</v>
      </c>
      <c r="O1122" t="s">
        <v>0</v>
      </c>
    </row>
    <row r="1123" spans="1:15" x14ac:dyDescent="0.35">
      <c r="A1123" t="s">
        <v>61</v>
      </c>
      <c r="B1123" t="s">
        <v>109</v>
      </c>
      <c r="C1123" t="s">
        <v>59</v>
      </c>
      <c r="D1123" t="s">
        <v>27</v>
      </c>
      <c r="E1123" s="5" t="s">
        <v>364</v>
      </c>
      <c r="F1123" s="36">
        <v>260000</v>
      </c>
      <c r="G1123" s="60">
        <v>0</v>
      </c>
      <c r="H1123" s="60">
        <v>0</v>
      </c>
      <c r="I1123" s="60">
        <v>1</v>
      </c>
      <c r="J1123" s="60">
        <v>0</v>
      </c>
      <c r="K1123" s="60">
        <v>0</v>
      </c>
      <c r="L1123" s="60">
        <v>0</v>
      </c>
      <c r="M1123" s="69">
        <v>0.77676520717700004</v>
      </c>
      <c r="O1123" t="s">
        <v>0</v>
      </c>
    </row>
    <row r="1124" spans="1:15" x14ac:dyDescent="0.35">
      <c r="A1124" t="s">
        <v>61</v>
      </c>
      <c r="B1124" t="s">
        <v>62</v>
      </c>
      <c r="C1124" t="s">
        <v>63</v>
      </c>
      <c r="D1124" t="s">
        <v>27</v>
      </c>
      <c r="E1124" s="5" t="s">
        <v>367</v>
      </c>
      <c r="F1124" s="36">
        <v>525000</v>
      </c>
      <c r="G1124" s="60">
        <v>0</v>
      </c>
      <c r="H1124" s="60">
        <v>0</v>
      </c>
      <c r="I1124" s="60">
        <v>0</v>
      </c>
      <c r="J1124" s="60">
        <v>0</v>
      </c>
      <c r="K1124" s="60">
        <v>0</v>
      </c>
      <c r="L1124" s="60">
        <v>1</v>
      </c>
      <c r="M1124" s="69">
        <v>0.82734421132199998</v>
      </c>
      <c r="O1124" t="s">
        <v>0</v>
      </c>
    </row>
    <row r="1125" spans="1:15" x14ac:dyDescent="0.35">
      <c r="A1125" t="s">
        <v>61</v>
      </c>
      <c r="B1125" t="s">
        <v>154</v>
      </c>
      <c r="C1125" t="s">
        <v>59</v>
      </c>
      <c r="D1125" t="s">
        <v>27</v>
      </c>
      <c r="E1125" s="5" t="s">
        <v>364</v>
      </c>
      <c r="F1125" s="36">
        <v>120000</v>
      </c>
      <c r="G1125" s="60">
        <v>0</v>
      </c>
      <c r="H1125" s="60">
        <v>0</v>
      </c>
      <c r="I1125" s="60">
        <v>1</v>
      </c>
      <c r="J1125" s="60">
        <v>0</v>
      </c>
      <c r="K1125" s="60">
        <v>0</v>
      </c>
      <c r="L1125" s="60">
        <v>0</v>
      </c>
      <c r="M1125" s="69">
        <v>0.76460625944899996</v>
      </c>
      <c r="O1125" t="s">
        <v>0</v>
      </c>
    </row>
    <row r="1126" spans="1:15" x14ac:dyDescent="0.35">
      <c r="A1126" t="s">
        <v>61</v>
      </c>
      <c r="B1126" t="s">
        <v>109</v>
      </c>
      <c r="C1126" t="s">
        <v>59</v>
      </c>
      <c r="D1126" t="s">
        <v>27</v>
      </c>
      <c r="E1126" s="5" t="s">
        <v>363</v>
      </c>
      <c r="F1126" s="36">
        <v>266731.65983065305</v>
      </c>
      <c r="G1126" s="60">
        <v>0</v>
      </c>
      <c r="H1126" s="60">
        <v>1</v>
      </c>
      <c r="I1126" s="60">
        <v>0</v>
      </c>
      <c r="J1126" s="60">
        <v>0</v>
      </c>
      <c r="K1126" s="60">
        <v>0</v>
      </c>
      <c r="L1126" s="60">
        <v>0</v>
      </c>
      <c r="M1126" s="69">
        <v>0.70817018370100004</v>
      </c>
      <c r="O1126" t="s">
        <v>0</v>
      </c>
    </row>
    <row r="1127" spans="1:15" x14ac:dyDescent="0.35">
      <c r="A1127" t="s">
        <v>61</v>
      </c>
      <c r="B1127" t="s">
        <v>62</v>
      </c>
      <c r="C1127" t="s">
        <v>63</v>
      </c>
      <c r="D1127" t="s">
        <v>27</v>
      </c>
      <c r="E1127" s="5" t="s">
        <v>69</v>
      </c>
      <c r="F1127" s="36"/>
      <c r="G1127" s="60">
        <v>0</v>
      </c>
      <c r="H1127" s="60">
        <v>0</v>
      </c>
      <c r="I1127" s="60">
        <v>0</v>
      </c>
      <c r="J1127" s="60">
        <v>0</v>
      </c>
      <c r="K1127" s="60">
        <v>0</v>
      </c>
      <c r="L1127" s="60">
        <v>0</v>
      </c>
      <c r="M1127" s="69">
        <v>0.93700185836899996</v>
      </c>
      <c r="O1127" t="s">
        <v>0</v>
      </c>
    </row>
    <row r="1128" spans="1:15" x14ac:dyDescent="0.35">
      <c r="A1128" t="s">
        <v>61</v>
      </c>
      <c r="B1128" t="s">
        <v>62</v>
      </c>
      <c r="C1128" t="s">
        <v>63</v>
      </c>
      <c r="D1128" t="s">
        <v>27</v>
      </c>
      <c r="E1128" s="5" t="s">
        <v>69</v>
      </c>
      <c r="F1128" s="36"/>
      <c r="G1128" s="60">
        <v>0</v>
      </c>
      <c r="H1128" s="60">
        <v>0</v>
      </c>
      <c r="I1128" s="60">
        <v>0</v>
      </c>
      <c r="J1128" s="60">
        <v>0</v>
      </c>
      <c r="K1128" s="60">
        <v>0</v>
      </c>
      <c r="L1128" s="60">
        <v>0</v>
      </c>
      <c r="M1128" s="69">
        <v>0.187589536531</v>
      </c>
      <c r="O1128" t="s">
        <v>0</v>
      </c>
    </row>
    <row r="1129" spans="1:15" x14ac:dyDescent="0.35">
      <c r="A1129" t="s">
        <v>61</v>
      </c>
      <c r="B1129" t="s">
        <v>156</v>
      </c>
      <c r="C1129" t="s">
        <v>59</v>
      </c>
      <c r="D1129" t="s">
        <v>27</v>
      </c>
      <c r="E1129" s="5" t="s">
        <v>157</v>
      </c>
      <c r="F1129" s="36"/>
      <c r="G1129" s="60">
        <v>0</v>
      </c>
      <c r="H1129" s="60">
        <v>0</v>
      </c>
      <c r="I1129" s="60">
        <v>0</v>
      </c>
      <c r="J1129" s="60">
        <v>0</v>
      </c>
      <c r="K1129" s="60">
        <v>0</v>
      </c>
      <c r="L1129" s="60">
        <v>0</v>
      </c>
      <c r="M1129" s="69">
        <v>0.97591532126400005</v>
      </c>
      <c r="O1129" t="s">
        <v>0</v>
      </c>
    </row>
    <row r="1130" spans="1:15" x14ac:dyDescent="0.35">
      <c r="A1130" t="s">
        <v>61</v>
      </c>
      <c r="B1130" t="s">
        <v>156</v>
      </c>
      <c r="C1130" t="s">
        <v>59</v>
      </c>
      <c r="D1130" t="s">
        <v>27</v>
      </c>
      <c r="E1130" s="5" t="s">
        <v>157</v>
      </c>
      <c r="F1130" s="36"/>
      <c r="G1130" s="60">
        <v>0</v>
      </c>
      <c r="H1130" s="60">
        <v>0</v>
      </c>
      <c r="I1130" s="60">
        <v>0</v>
      </c>
      <c r="J1130" s="60">
        <v>0</v>
      </c>
      <c r="K1130" s="60">
        <v>0</v>
      </c>
      <c r="L1130" s="60">
        <v>0</v>
      </c>
      <c r="M1130" s="69">
        <v>0.98657735683400005</v>
      </c>
      <c r="O1130" t="s">
        <v>0</v>
      </c>
    </row>
    <row r="1131" spans="1:15" x14ac:dyDescent="0.35">
      <c r="A1131" t="s">
        <v>61</v>
      </c>
      <c r="B1131" t="s">
        <v>137</v>
      </c>
      <c r="C1131" t="s">
        <v>59</v>
      </c>
      <c r="D1131" t="s">
        <v>27</v>
      </c>
      <c r="E1131" s="5" t="s">
        <v>158</v>
      </c>
      <c r="F1131" s="36"/>
      <c r="G1131" s="60">
        <v>0</v>
      </c>
      <c r="H1131" s="60">
        <v>0</v>
      </c>
      <c r="I1131" s="60">
        <v>0</v>
      </c>
      <c r="J1131" s="60">
        <v>0</v>
      </c>
      <c r="K1131" s="60">
        <v>0</v>
      </c>
      <c r="L1131" s="60">
        <v>0</v>
      </c>
      <c r="M1131" s="69">
        <v>1.163976972762</v>
      </c>
      <c r="O1131" t="s">
        <v>31</v>
      </c>
    </row>
    <row r="1132" spans="1:15" x14ac:dyDescent="0.35">
      <c r="A1132" t="s">
        <v>61</v>
      </c>
      <c r="B1132" t="s">
        <v>159</v>
      </c>
      <c r="C1132" t="s">
        <v>99</v>
      </c>
      <c r="D1132" t="s">
        <v>27</v>
      </c>
      <c r="E1132" s="5" t="s">
        <v>69</v>
      </c>
      <c r="F1132" s="36"/>
      <c r="G1132" s="60">
        <v>0</v>
      </c>
      <c r="H1132" s="60">
        <v>0</v>
      </c>
      <c r="I1132" s="60">
        <v>0</v>
      </c>
      <c r="J1132" s="60">
        <v>0</v>
      </c>
      <c r="K1132" s="60">
        <v>0</v>
      </c>
      <c r="L1132" s="60">
        <v>0</v>
      </c>
      <c r="M1132" s="69">
        <v>1.769165888711</v>
      </c>
      <c r="O1132" t="s">
        <v>31</v>
      </c>
    </row>
    <row r="1133" spans="1:15" x14ac:dyDescent="0.35">
      <c r="A1133" t="s">
        <v>61</v>
      </c>
      <c r="B1133" t="s">
        <v>159</v>
      </c>
      <c r="C1133" t="s">
        <v>99</v>
      </c>
      <c r="D1133" t="s">
        <v>27</v>
      </c>
      <c r="E1133" s="5" t="s">
        <v>127</v>
      </c>
      <c r="F1133" s="36"/>
      <c r="G1133" s="60">
        <v>0</v>
      </c>
      <c r="H1133" s="60">
        <v>0</v>
      </c>
      <c r="I1133" s="60">
        <v>0</v>
      </c>
      <c r="J1133" s="60">
        <v>0</v>
      </c>
      <c r="K1133" s="60">
        <v>0</v>
      </c>
      <c r="L1133" s="60">
        <v>0</v>
      </c>
      <c r="M1133" s="69">
        <v>1.769165888711</v>
      </c>
      <c r="N1133" s="69">
        <v>1.4153327109688001</v>
      </c>
      <c r="O1133" t="s">
        <v>31</v>
      </c>
    </row>
    <row r="1134" spans="1:15" x14ac:dyDescent="0.35">
      <c r="A1134" t="s">
        <v>52</v>
      </c>
      <c r="B1134" t="s">
        <v>151</v>
      </c>
      <c r="C1134" t="s">
        <v>37</v>
      </c>
      <c r="D1134" t="s">
        <v>27</v>
      </c>
      <c r="E1134" s="5" t="s">
        <v>362</v>
      </c>
      <c r="F1134" s="36">
        <v>260000</v>
      </c>
      <c r="G1134" s="60">
        <v>1</v>
      </c>
      <c r="H1134" s="60">
        <v>0</v>
      </c>
      <c r="I1134" s="60">
        <v>0</v>
      </c>
      <c r="J1134" s="60">
        <v>0</v>
      </c>
      <c r="K1134" s="60">
        <v>0</v>
      </c>
      <c r="L1134" s="60">
        <v>0</v>
      </c>
      <c r="M1134" s="69">
        <v>0.49190488789100001</v>
      </c>
      <c r="O1134" t="s">
        <v>0</v>
      </c>
    </row>
    <row r="1135" spans="1:15" x14ac:dyDescent="0.35">
      <c r="A1135" t="s">
        <v>61</v>
      </c>
      <c r="B1135" t="s">
        <v>154</v>
      </c>
      <c r="C1135" t="s">
        <v>59</v>
      </c>
      <c r="D1135" t="s">
        <v>27</v>
      </c>
      <c r="E1135" s="5" t="s">
        <v>364</v>
      </c>
      <c r="F1135" s="36">
        <v>120000</v>
      </c>
      <c r="G1135" s="60">
        <v>0</v>
      </c>
      <c r="H1135" s="60">
        <v>0</v>
      </c>
      <c r="I1135" s="60">
        <v>1</v>
      </c>
      <c r="J1135" s="60">
        <v>0</v>
      </c>
      <c r="K1135" s="60">
        <v>0</v>
      </c>
      <c r="L1135" s="60">
        <v>0</v>
      </c>
      <c r="M1135" s="69">
        <v>1.1756797434149999</v>
      </c>
      <c r="O1135" t="s">
        <v>0</v>
      </c>
    </row>
    <row r="1136" spans="1:15" x14ac:dyDescent="0.35">
      <c r="A1136" t="s">
        <v>61</v>
      </c>
      <c r="B1136" t="s">
        <v>154</v>
      </c>
      <c r="C1136" t="s">
        <v>59</v>
      </c>
      <c r="D1136" t="s">
        <v>27</v>
      </c>
      <c r="E1136" s="5" t="s">
        <v>364</v>
      </c>
      <c r="F1136" s="36">
        <v>120000</v>
      </c>
      <c r="G1136" s="60">
        <v>0</v>
      </c>
      <c r="H1136" s="60">
        <v>0</v>
      </c>
      <c r="I1136" s="60">
        <v>1</v>
      </c>
      <c r="J1136" s="60">
        <v>0</v>
      </c>
      <c r="K1136" s="60">
        <v>0</v>
      </c>
      <c r="L1136" s="60">
        <v>0</v>
      </c>
      <c r="M1136" s="69">
        <v>1.3174004341109999</v>
      </c>
      <c r="O1136" t="s">
        <v>0</v>
      </c>
    </row>
    <row r="1137" spans="1:15" x14ac:dyDescent="0.35">
      <c r="A1137" t="s">
        <v>61</v>
      </c>
      <c r="B1137" t="s">
        <v>154</v>
      </c>
      <c r="C1137" t="s">
        <v>59</v>
      </c>
      <c r="D1137" t="s">
        <v>27</v>
      </c>
      <c r="E1137" s="5" t="s">
        <v>364</v>
      </c>
      <c r="F1137" s="36">
        <v>120000</v>
      </c>
      <c r="G1137" s="60">
        <v>0</v>
      </c>
      <c r="H1137" s="60">
        <v>0</v>
      </c>
      <c r="I1137" s="60">
        <v>1</v>
      </c>
      <c r="J1137" s="60">
        <v>0</v>
      </c>
      <c r="K1137" s="60">
        <v>0</v>
      </c>
      <c r="L1137" s="60">
        <v>0</v>
      </c>
      <c r="M1137" s="69">
        <v>1.0538382155329999</v>
      </c>
      <c r="O1137" t="s">
        <v>0</v>
      </c>
    </row>
    <row r="1138" spans="1:15" x14ac:dyDescent="0.35">
      <c r="A1138" t="s">
        <v>61</v>
      </c>
      <c r="B1138" t="s">
        <v>154</v>
      </c>
      <c r="C1138" t="s">
        <v>59</v>
      </c>
      <c r="D1138" t="s">
        <v>27</v>
      </c>
      <c r="E1138" s="5" t="s">
        <v>367</v>
      </c>
      <c r="F1138" s="36">
        <v>120000</v>
      </c>
      <c r="G1138" s="60">
        <v>0</v>
      </c>
      <c r="H1138" s="60">
        <v>0</v>
      </c>
      <c r="I1138" s="60">
        <v>0</v>
      </c>
      <c r="J1138" s="60">
        <v>0</v>
      </c>
      <c r="K1138" s="60">
        <v>0</v>
      </c>
      <c r="L1138" s="60">
        <v>1</v>
      </c>
      <c r="M1138" s="69">
        <v>1.08216490259</v>
      </c>
      <c r="O1138" t="s">
        <v>0</v>
      </c>
    </row>
    <row r="1139" spans="1:15" x14ac:dyDescent="0.35">
      <c r="A1139" t="s">
        <v>61</v>
      </c>
      <c r="B1139" t="s">
        <v>154</v>
      </c>
      <c r="C1139" t="s">
        <v>59</v>
      </c>
      <c r="D1139" t="s">
        <v>27</v>
      </c>
      <c r="E1139" s="5" t="s">
        <v>367</v>
      </c>
      <c r="F1139" s="36">
        <v>120000</v>
      </c>
      <c r="G1139" s="60">
        <v>0</v>
      </c>
      <c r="H1139" s="60">
        <v>0</v>
      </c>
      <c r="I1139" s="60">
        <v>0</v>
      </c>
      <c r="J1139" s="60">
        <v>0</v>
      </c>
      <c r="K1139" s="60">
        <v>0</v>
      </c>
      <c r="L1139" s="60">
        <v>1</v>
      </c>
      <c r="M1139" s="69">
        <v>1.296062975798</v>
      </c>
      <c r="O1139" t="s">
        <v>0</v>
      </c>
    </row>
    <row r="1140" spans="1:15" x14ac:dyDescent="0.35">
      <c r="A1140" t="s">
        <v>61</v>
      </c>
      <c r="B1140" t="s">
        <v>154</v>
      </c>
      <c r="C1140" t="s">
        <v>59</v>
      </c>
      <c r="D1140" t="s">
        <v>27</v>
      </c>
      <c r="E1140" s="5" t="s">
        <v>367</v>
      </c>
      <c r="F1140" s="36">
        <v>120000</v>
      </c>
      <c r="G1140" s="60">
        <v>0</v>
      </c>
      <c r="H1140" s="60">
        <v>0</v>
      </c>
      <c r="I1140" s="60">
        <v>0</v>
      </c>
      <c r="J1140" s="60">
        <v>0</v>
      </c>
      <c r="K1140" s="60">
        <v>0</v>
      </c>
      <c r="L1140" s="60">
        <v>1</v>
      </c>
      <c r="M1140" s="69">
        <v>1.163664408647</v>
      </c>
      <c r="O1140" t="s">
        <v>0</v>
      </c>
    </row>
    <row r="1141" spans="1:15" x14ac:dyDescent="0.35">
      <c r="A1141" t="s">
        <v>61</v>
      </c>
      <c r="B1141" t="s">
        <v>154</v>
      </c>
      <c r="C1141" t="s">
        <v>59</v>
      </c>
      <c r="D1141" t="s">
        <v>27</v>
      </c>
      <c r="E1141" s="5" t="s">
        <v>367</v>
      </c>
      <c r="F1141" s="36">
        <v>120000</v>
      </c>
      <c r="G1141" s="60">
        <v>0</v>
      </c>
      <c r="H1141" s="60">
        <v>0</v>
      </c>
      <c r="I1141" s="60">
        <v>0</v>
      </c>
      <c r="J1141" s="60">
        <v>0</v>
      </c>
      <c r="K1141" s="60">
        <v>0</v>
      </c>
      <c r="L1141" s="60">
        <v>1</v>
      </c>
      <c r="M1141" s="69">
        <v>1.046938091061</v>
      </c>
      <c r="O1141" t="s">
        <v>0</v>
      </c>
    </row>
    <row r="1142" spans="1:15" x14ac:dyDescent="0.35">
      <c r="A1142" t="s">
        <v>61</v>
      </c>
      <c r="B1142" t="s">
        <v>137</v>
      </c>
      <c r="C1142" t="s">
        <v>59</v>
      </c>
      <c r="D1142" t="s">
        <v>27</v>
      </c>
      <c r="E1142" s="5" t="s">
        <v>363</v>
      </c>
      <c r="F1142" s="36">
        <v>120000</v>
      </c>
      <c r="G1142" s="60">
        <v>0</v>
      </c>
      <c r="H1142" s="60">
        <v>1</v>
      </c>
      <c r="I1142" s="60">
        <v>0</v>
      </c>
      <c r="J1142" s="60">
        <v>0</v>
      </c>
      <c r="K1142" s="60">
        <v>0</v>
      </c>
      <c r="L1142" s="60">
        <v>0</v>
      </c>
      <c r="M1142" s="69">
        <v>1.5732429868590001</v>
      </c>
      <c r="O1142" t="s">
        <v>0</v>
      </c>
    </row>
    <row r="1143" spans="1:15" x14ac:dyDescent="0.35">
      <c r="A1143" t="s">
        <v>61</v>
      </c>
      <c r="B1143" t="s">
        <v>160</v>
      </c>
      <c r="C1143" t="s">
        <v>99</v>
      </c>
      <c r="D1143" t="s">
        <v>27</v>
      </c>
      <c r="E1143" s="5" t="s">
        <v>362</v>
      </c>
      <c r="F1143" s="36">
        <v>750000</v>
      </c>
      <c r="G1143" s="60">
        <v>1</v>
      </c>
      <c r="H1143" s="60">
        <v>0</v>
      </c>
      <c r="I1143" s="60">
        <v>0</v>
      </c>
      <c r="J1143" s="60">
        <v>0</v>
      </c>
      <c r="K1143" s="60">
        <v>0</v>
      </c>
      <c r="L1143" s="60">
        <v>0</v>
      </c>
      <c r="M1143" s="69">
        <v>1.3578821411190001</v>
      </c>
      <c r="O1143" t="s">
        <v>0</v>
      </c>
    </row>
    <row r="1144" spans="1:15" x14ac:dyDescent="0.35">
      <c r="A1144" t="s">
        <v>61</v>
      </c>
      <c r="B1144" t="s">
        <v>159</v>
      </c>
      <c r="C1144" t="s">
        <v>99</v>
      </c>
      <c r="D1144" t="s">
        <v>27</v>
      </c>
      <c r="E1144" s="5" t="s">
        <v>127</v>
      </c>
      <c r="F1144" s="36"/>
      <c r="G1144" s="60">
        <v>0</v>
      </c>
      <c r="H1144" s="60">
        <v>0</v>
      </c>
      <c r="I1144" s="60">
        <v>0</v>
      </c>
      <c r="J1144" s="60">
        <v>0</v>
      </c>
      <c r="K1144" s="60">
        <v>0</v>
      </c>
      <c r="L1144" s="60">
        <v>0</v>
      </c>
      <c r="M1144" s="69">
        <v>1.534675940649</v>
      </c>
      <c r="N1144" s="69">
        <v>1.2277407525192001</v>
      </c>
      <c r="O1144" t="s">
        <v>31</v>
      </c>
    </row>
    <row r="1145" spans="1:15" x14ac:dyDescent="0.35">
      <c r="A1145" t="s">
        <v>61</v>
      </c>
      <c r="B1145" t="s">
        <v>159</v>
      </c>
      <c r="C1145" t="s">
        <v>99</v>
      </c>
      <c r="D1145" t="s">
        <v>27</v>
      </c>
      <c r="E1145" s="5" t="s">
        <v>127</v>
      </c>
      <c r="F1145" s="36"/>
      <c r="G1145" s="60">
        <v>0</v>
      </c>
      <c r="H1145" s="60">
        <v>0</v>
      </c>
      <c r="I1145" s="60">
        <v>0</v>
      </c>
      <c r="J1145" s="60">
        <v>0</v>
      </c>
      <c r="K1145" s="60">
        <v>0</v>
      </c>
      <c r="L1145" s="60">
        <v>0</v>
      </c>
      <c r="M1145" s="69">
        <v>1.1252777853210001</v>
      </c>
      <c r="N1145" s="69">
        <v>0.90022222825680009</v>
      </c>
      <c r="O1145" t="s">
        <v>31</v>
      </c>
    </row>
    <row r="1146" spans="1:15" x14ac:dyDescent="0.35">
      <c r="A1146" t="s">
        <v>61</v>
      </c>
      <c r="B1146" t="s">
        <v>144</v>
      </c>
      <c r="C1146" t="s">
        <v>99</v>
      </c>
      <c r="D1146" t="s">
        <v>27</v>
      </c>
      <c r="E1146" s="5" t="s">
        <v>365</v>
      </c>
      <c r="F1146" s="36">
        <v>193860</v>
      </c>
      <c r="G1146" s="60">
        <v>0</v>
      </c>
      <c r="H1146" s="60">
        <v>0</v>
      </c>
      <c r="I1146" s="60">
        <v>0</v>
      </c>
      <c r="J1146" s="60">
        <v>1</v>
      </c>
      <c r="K1146" s="60">
        <v>0</v>
      </c>
      <c r="L1146" s="60">
        <v>0</v>
      </c>
      <c r="M1146" s="69">
        <v>1.471302659577</v>
      </c>
      <c r="O1146" t="s">
        <v>31</v>
      </c>
    </row>
    <row r="1147" spans="1:15" x14ac:dyDescent="0.35">
      <c r="A1147" t="s">
        <v>61</v>
      </c>
      <c r="B1147" t="s">
        <v>144</v>
      </c>
      <c r="C1147" t="s">
        <v>99</v>
      </c>
      <c r="D1147" t="s">
        <v>27</v>
      </c>
      <c r="E1147" s="5" t="s">
        <v>363</v>
      </c>
      <c r="F1147" s="36">
        <v>184660.37988275979</v>
      </c>
      <c r="G1147" s="60">
        <v>0</v>
      </c>
      <c r="H1147" s="60">
        <v>1</v>
      </c>
      <c r="I1147" s="60">
        <v>0</v>
      </c>
      <c r="J1147" s="60">
        <v>0</v>
      </c>
      <c r="K1147" s="60">
        <v>0</v>
      </c>
      <c r="L1147" s="60">
        <v>0</v>
      </c>
      <c r="M1147" s="69">
        <v>1.9098392801040001</v>
      </c>
      <c r="O1147" t="s">
        <v>31</v>
      </c>
    </row>
    <row r="1148" spans="1:15" x14ac:dyDescent="0.35">
      <c r="A1148" t="s">
        <v>61</v>
      </c>
      <c r="B1148" t="s">
        <v>160</v>
      </c>
      <c r="C1148" t="s">
        <v>99</v>
      </c>
      <c r="D1148" t="s">
        <v>27</v>
      </c>
      <c r="E1148" s="5" t="s">
        <v>127</v>
      </c>
      <c r="F1148" s="36"/>
      <c r="G1148" s="60">
        <v>0</v>
      </c>
      <c r="H1148" s="60">
        <v>0</v>
      </c>
      <c r="I1148" s="60">
        <v>0</v>
      </c>
      <c r="J1148" s="60">
        <v>0</v>
      </c>
      <c r="K1148" s="60">
        <v>0</v>
      </c>
      <c r="L1148" s="60">
        <v>0</v>
      </c>
      <c r="M1148" s="69">
        <v>1.5400750258010001</v>
      </c>
      <c r="N1148" s="69">
        <v>1.2320600206408001</v>
      </c>
      <c r="O1148" t="s">
        <v>31</v>
      </c>
    </row>
    <row r="1149" spans="1:15" x14ac:dyDescent="0.35">
      <c r="A1149" t="s">
        <v>61</v>
      </c>
      <c r="B1149" t="s">
        <v>159</v>
      </c>
      <c r="C1149" t="s">
        <v>99</v>
      </c>
      <c r="D1149" t="s">
        <v>27</v>
      </c>
      <c r="E1149" s="5" t="s">
        <v>127</v>
      </c>
      <c r="F1149" s="36"/>
      <c r="G1149" s="60">
        <v>0</v>
      </c>
      <c r="H1149" s="60">
        <v>0</v>
      </c>
      <c r="I1149" s="60">
        <v>0</v>
      </c>
      <c r="J1149" s="60">
        <v>0</v>
      </c>
      <c r="K1149" s="60">
        <v>0</v>
      </c>
      <c r="L1149" s="60">
        <v>0</v>
      </c>
      <c r="M1149" s="69">
        <v>0.944086030583</v>
      </c>
      <c r="N1149" s="69">
        <v>0.75526882446640009</v>
      </c>
      <c r="O1149" t="s">
        <v>0</v>
      </c>
    </row>
    <row r="1150" spans="1:15" x14ac:dyDescent="0.35">
      <c r="A1150" t="s">
        <v>61</v>
      </c>
      <c r="B1150" t="s">
        <v>159</v>
      </c>
      <c r="C1150" t="s">
        <v>99</v>
      </c>
      <c r="D1150" t="s">
        <v>27</v>
      </c>
      <c r="E1150" s="5" t="s">
        <v>69</v>
      </c>
      <c r="F1150" s="36"/>
      <c r="G1150" s="60">
        <v>0</v>
      </c>
      <c r="H1150" s="60">
        <v>0</v>
      </c>
      <c r="I1150" s="60">
        <v>0</v>
      </c>
      <c r="J1150" s="60">
        <v>0</v>
      </c>
      <c r="K1150" s="60">
        <v>0</v>
      </c>
      <c r="L1150" s="60">
        <v>0</v>
      </c>
      <c r="M1150" s="69">
        <v>0.52948023262300004</v>
      </c>
      <c r="O1150" t="s">
        <v>0</v>
      </c>
    </row>
    <row r="1151" spans="1:15" x14ac:dyDescent="0.35">
      <c r="A1151" t="s">
        <v>61</v>
      </c>
      <c r="B1151" t="s">
        <v>144</v>
      </c>
      <c r="C1151" t="s">
        <v>99</v>
      </c>
      <c r="D1151" t="s">
        <v>27</v>
      </c>
      <c r="E1151" s="5" t="s">
        <v>127</v>
      </c>
      <c r="F1151" s="36"/>
      <c r="G1151" s="60">
        <v>0</v>
      </c>
      <c r="H1151" s="60">
        <v>0</v>
      </c>
      <c r="I1151" s="60">
        <v>0</v>
      </c>
      <c r="J1151" s="60">
        <v>0</v>
      </c>
      <c r="K1151" s="60">
        <v>0</v>
      </c>
      <c r="L1151" s="60">
        <v>0</v>
      </c>
      <c r="M1151" s="69">
        <v>2.0527119603339998</v>
      </c>
      <c r="N1151" s="69">
        <v>1.6421695682672</v>
      </c>
      <c r="O1151" t="s">
        <v>31</v>
      </c>
    </row>
    <row r="1152" spans="1:15" x14ac:dyDescent="0.35">
      <c r="A1152" t="s">
        <v>61</v>
      </c>
      <c r="B1152" t="s">
        <v>144</v>
      </c>
      <c r="C1152" t="s">
        <v>99</v>
      </c>
      <c r="D1152" t="s">
        <v>27</v>
      </c>
      <c r="E1152" s="5" t="s">
        <v>127</v>
      </c>
      <c r="F1152" s="36"/>
      <c r="G1152" s="60">
        <v>0</v>
      </c>
      <c r="H1152" s="60">
        <v>0</v>
      </c>
      <c r="I1152" s="60">
        <v>0</v>
      </c>
      <c r="J1152" s="60">
        <v>0</v>
      </c>
      <c r="K1152" s="60">
        <v>0</v>
      </c>
      <c r="L1152" s="60">
        <v>0</v>
      </c>
      <c r="M1152" s="69">
        <v>1.7835718869870001</v>
      </c>
      <c r="N1152" s="69">
        <v>1.4268575095896001</v>
      </c>
      <c r="O1152" t="s">
        <v>0</v>
      </c>
    </row>
    <row r="1153" spans="1:15" x14ac:dyDescent="0.35">
      <c r="A1153" t="s">
        <v>61</v>
      </c>
      <c r="B1153" t="s">
        <v>144</v>
      </c>
      <c r="C1153" t="s">
        <v>99</v>
      </c>
      <c r="D1153" t="s">
        <v>27</v>
      </c>
      <c r="E1153" s="5" t="s">
        <v>127</v>
      </c>
      <c r="F1153" s="36"/>
      <c r="G1153" s="60">
        <v>0</v>
      </c>
      <c r="H1153" s="60">
        <v>0</v>
      </c>
      <c r="I1153" s="60">
        <v>0</v>
      </c>
      <c r="J1153" s="60">
        <v>0</v>
      </c>
      <c r="K1153" s="60">
        <v>0</v>
      </c>
      <c r="L1153" s="60">
        <v>0</v>
      </c>
      <c r="M1153" s="69">
        <v>1.2243058179390001</v>
      </c>
      <c r="N1153" s="69">
        <v>0.97944465435120009</v>
      </c>
      <c r="O1153" t="s">
        <v>31</v>
      </c>
    </row>
    <row r="1154" spans="1:15" x14ac:dyDescent="0.35">
      <c r="A1154" t="s">
        <v>61</v>
      </c>
      <c r="B1154" t="s">
        <v>156</v>
      </c>
      <c r="C1154" t="s">
        <v>59</v>
      </c>
      <c r="D1154" t="s">
        <v>27</v>
      </c>
      <c r="E1154" s="5" t="s">
        <v>363</v>
      </c>
      <c r="F1154" s="36">
        <v>450000.00000000006</v>
      </c>
      <c r="G1154" s="60">
        <v>0</v>
      </c>
      <c r="H1154" s="60">
        <v>1</v>
      </c>
      <c r="I1154" s="60">
        <v>0</v>
      </c>
      <c r="J1154" s="60">
        <v>0</v>
      </c>
      <c r="K1154" s="60">
        <v>0</v>
      </c>
      <c r="L1154" s="60">
        <v>0</v>
      </c>
      <c r="M1154" s="69">
        <v>1.6606170931919999</v>
      </c>
      <c r="O1154" t="s">
        <v>0</v>
      </c>
    </row>
    <row r="1155" spans="1:15" x14ac:dyDescent="0.35">
      <c r="A1155" t="s">
        <v>61</v>
      </c>
      <c r="B1155" t="s">
        <v>161</v>
      </c>
      <c r="C1155" t="s">
        <v>59</v>
      </c>
      <c r="D1155" t="s">
        <v>27</v>
      </c>
      <c r="E1155" s="5" t="s">
        <v>364</v>
      </c>
      <c r="F1155" s="36">
        <v>899999.99999999988</v>
      </c>
      <c r="G1155" s="60">
        <v>0</v>
      </c>
      <c r="H1155" s="60">
        <v>0</v>
      </c>
      <c r="I1155" s="60">
        <v>1</v>
      </c>
      <c r="J1155" s="60">
        <v>0</v>
      </c>
      <c r="K1155" s="60">
        <v>0</v>
      </c>
      <c r="L1155" s="60">
        <v>0</v>
      </c>
      <c r="M1155" s="69">
        <v>1.4034438637410001</v>
      </c>
      <c r="O1155" t="s">
        <v>0</v>
      </c>
    </row>
    <row r="1156" spans="1:15" x14ac:dyDescent="0.35">
      <c r="A1156" t="s">
        <v>61</v>
      </c>
      <c r="B1156" t="s">
        <v>137</v>
      </c>
      <c r="C1156" t="s">
        <v>59</v>
      </c>
      <c r="D1156" t="s">
        <v>27</v>
      </c>
      <c r="E1156" s="5">
        <v>780000</v>
      </c>
      <c r="F1156" s="36"/>
      <c r="G1156" s="60">
        <v>0</v>
      </c>
      <c r="H1156" s="60">
        <v>0</v>
      </c>
      <c r="I1156" s="60">
        <v>0</v>
      </c>
      <c r="J1156" s="60">
        <v>0</v>
      </c>
      <c r="K1156" s="60">
        <v>0</v>
      </c>
      <c r="L1156" s="60">
        <v>0</v>
      </c>
      <c r="M1156" s="69">
        <v>1.3127523267229999</v>
      </c>
      <c r="O1156" t="s">
        <v>0</v>
      </c>
    </row>
    <row r="1157" spans="1:15" x14ac:dyDescent="0.35">
      <c r="A1157" t="s">
        <v>61</v>
      </c>
      <c r="B1157" t="s">
        <v>161</v>
      </c>
      <c r="C1157" t="s">
        <v>59</v>
      </c>
      <c r="D1157" t="s">
        <v>27</v>
      </c>
      <c r="E1157" s="5" t="s">
        <v>127</v>
      </c>
      <c r="F1157" s="36"/>
      <c r="G1157" s="60">
        <v>0</v>
      </c>
      <c r="H1157" s="60">
        <v>0</v>
      </c>
      <c r="I1157" s="60">
        <v>0</v>
      </c>
      <c r="J1157" s="60">
        <v>0</v>
      </c>
      <c r="K1157" s="60">
        <v>0</v>
      </c>
      <c r="L1157" s="60">
        <v>0</v>
      </c>
      <c r="M1157" s="69">
        <v>2.2313373260030001</v>
      </c>
      <c r="N1157" s="69">
        <v>1.7850698608024</v>
      </c>
      <c r="O1157" t="s">
        <v>31</v>
      </c>
    </row>
    <row r="1158" spans="1:15" x14ac:dyDescent="0.35">
      <c r="A1158" t="s">
        <v>61</v>
      </c>
      <c r="B1158" t="s">
        <v>161</v>
      </c>
      <c r="C1158" t="s">
        <v>59</v>
      </c>
      <c r="D1158" t="s">
        <v>27</v>
      </c>
      <c r="E1158" s="5" t="s">
        <v>367</v>
      </c>
      <c r="F1158" s="36">
        <v>900000</v>
      </c>
      <c r="G1158" s="60">
        <v>0</v>
      </c>
      <c r="H1158" s="60">
        <v>0</v>
      </c>
      <c r="I1158" s="60">
        <v>0</v>
      </c>
      <c r="J1158" s="60">
        <v>0</v>
      </c>
      <c r="K1158" s="60">
        <v>0</v>
      </c>
      <c r="L1158" s="60">
        <v>1</v>
      </c>
      <c r="M1158" s="69">
        <v>1.350966908153</v>
      </c>
      <c r="O1158" t="s">
        <v>0</v>
      </c>
    </row>
    <row r="1159" spans="1:15" x14ac:dyDescent="0.35">
      <c r="A1159" t="s">
        <v>61</v>
      </c>
      <c r="B1159" t="s">
        <v>161</v>
      </c>
      <c r="C1159" t="s">
        <v>59</v>
      </c>
      <c r="D1159" t="s">
        <v>27</v>
      </c>
      <c r="E1159" s="5" t="s">
        <v>96</v>
      </c>
      <c r="F1159" s="36"/>
      <c r="G1159" s="60">
        <v>0</v>
      </c>
      <c r="H1159" s="60">
        <v>0</v>
      </c>
      <c r="I1159" s="60">
        <v>0</v>
      </c>
      <c r="J1159" s="60">
        <v>0</v>
      </c>
      <c r="K1159" s="60">
        <v>0</v>
      </c>
      <c r="L1159" s="60">
        <v>0</v>
      </c>
      <c r="M1159" s="69">
        <v>1.735825042136</v>
      </c>
      <c r="O1159" t="s">
        <v>0</v>
      </c>
    </row>
    <row r="1160" spans="1:15" x14ac:dyDescent="0.35">
      <c r="A1160" t="s">
        <v>61</v>
      </c>
      <c r="B1160" t="s">
        <v>137</v>
      </c>
      <c r="C1160" t="s">
        <v>59</v>
      </c>
      <c r="D1160" t="s">
        <v>27</v>
      </c>
      <c r="E1160" s="5" t="s">
        <v>69</v>
      </c>
      <c r="F1160" s="36"/>
      <c r="G1160" s="60">
        <v>0</v>
      </c>
      <c r="H1160" s="60">
        <v>0</v>
      </c>
      <c r="I1160" s="60">
        <v>0</v>
      </c>
      <c r="J1160" s="60">
        <v>0</v>
      </c>
      <c r="K1160" s="60">
        <v>0</v>
      </c>
      <c r="L1160" s="60">
        <v>0</v>
      </c>
      <c r="M1160" s="69">
        <v>1.1176721640680001</v>
      </c>
      <c r="O1160" t="s">
        <v>0</v>
      </c>
    </row>
    <row r="1161" spans="1:15" x14ac:dyDescent="0.35">
      <c r="A1161" t="s">
        <v>61</v>
      </c>
      <c r="B1161" t="s">
        <v>144</v>
      </c>
      <c r="C1161" t="s">
        <v>99</v>
      </c>
      <c r="D1161" t="s">
        <v>27</v>
      </c>
      <c r="E1161" s="5" t="s">
        <v>162</v>
      </c>
      <c r="F1161" s="36"/>
      <c r="G1161" s="60">
        <v>0</v>
      </c>
      <c r="H1161" s="60">
        <v>0</v>
      </c>
      <c r="I1161" s="60">
        <v>0</v>
      </c>
      <c r="J1161" s="60">
        <v>0</v>
      </c>
      <c r="K1161" s="60">
        <v>0</v>
      </c>
      <c r="L1161" s="60">
        <v>0</v>
      </c>
      <c r="M1161" s="69">
        <v>1.586739601578</v>
      </c>
      <c r="O1161" t="s">
        <v>0</v>
      </c>
    </row>
    <row r="1162" spans="1:15" x14ac:dyDescent="0.35">
      <c r="A1162" t="s">
        <v>61</v>
      </c>
      <c r="B1162" t="s">
        <v>163</v>
      </c>
      <c r="C1162" t="s">
        <v>99</v>
      </c>
      <c r="D1162" t="s">
        <v>27</v>
      </c>
      <c r="E1162" s="5" t="s">
        <v>162</v>
      </c>
      <c r="F1162" s="36"/>
      <c r="G1162" s="60">
        <v>0</v>
      </c>
      <c r="H1162" s="60">
        <v>0</v>
      </c>
      <c r="I1162" s="60">
        <v>0</v>
      </c>
      <c r="J1162" s="60">
        <v>0</v>
      </c>
      <c r="K1162" s="60">
        <v>0</v>
      </c>
      <c r="L1162" s="60">
        <v>0</v>
      </c>
      <c r="M1162" s="69">
        <v>1.3174256891080001</v>
      </c>
      <c r="O1162" t="s">
        <v>0</v>
      </c>
    </row>
    <row r="1163" spans="1:15" x14ac:dyDescent="0.35">
      <c r="A1163" t="s">
        <v>61</v>
      </c>
      <c r="B1163" t="s">
        <v>98</v>
      </c>
      <c r="C1163" t="s">
        <v>99</v>
      </c>
      <c r="D1163" t="s">
        <v>27</v>
      </c>
      <c r="E1163" s="5" t="s">
        <v>127</v>
      </c>
      <c r="F1163" s="36"/>
      <c r="G1163" s="60">
        <v>0</v>
      </c>
      <c r="H1163" s="60">
        <v>0</v>
      </c>
      <c r="I1163" s="60">
        <v>0</v>
      </c>
      <c r="J1163" s="60">
        <v>0</v>
      </c>
      <c r="K1163" s="60">
        <v>0</v>
      </c>
      <c r="L1163" s="60">
        <v>0</v>
      </c>
      <c r="M1163" s="69">
        <v>1.400357256525</v>
      </c>
      <c r="O1163" t="s">
        <v>0</v>
      </c>
    </row>
    <row r="1164" spans="1:15" x14ac:dyDescent="0.35">
      <c r="A1164" t="s">
        <v>61</v>
      </c>
      <c r="B1164" t="s">
        <v>164</v>
      </c>
      <c r="C1164" t="s">
        <v>99</v>
      </c>
      <c r="D1164" t="s">
        <v>27</v>
      </c>
      <c r="E1164" s="5" t="s">
        <v>367</v>
      </c>
      <c r="F1164" s="36">
        <v>120000</v>
      </c>
      <c r="G1164" s="60">
        <v>0</v>
      </c>
      <c r="H1164" s="60">
        <v>0</v>
      </c>
      <c r="I1164" s="60">
        <v>0</v>
      </c>
      <c r="J1164" s="60">
        <v>0</v>
      </c>
      <c r="K1164" s="60">
        <v>0</v>
      </c>
      <c r="L1164" s="60">
        <v>1</v>
      </c>
      <c r="M1164" s="69">
        <v>1.6426013053949999</v>
      </c>
      <c r="O1164" t="s">
        <v>0</v>
      </c>
    </row>
    <row r="1165" spans="1:15" x14ac:dyDescent="0.35">
      <c r="A1165" t="s">
        <v>61</v>
      </c>
      <c r="B1165" t="s">
        <v>163</v>
      </c>
      <c r="C1165" t="s">
        <v>99</v>
      </c>
      <c r="D1165" t="s">
        <v>27</v>
      </c>
      <c r="E1165" s="5" t="s">
        <v>363</v>
      </c>
      <c r="F1165" s="36">
        <v>184660.37988275979</v>
      </c>
      <c r="G1165" s="60">
        <v>0</v>
      </c>
      <c r="H1165" s="60">
        <v>1</v>
      </c>
      <c r="I1165" s="60">
        <v>0</v>
      </c>
      <c r="J1165" s="60">
        <v>0</v>
      </c>
      <c r="K1165" s="60">
        <v>0</v>
      </c>
      <c r="L1165" s="60">
        <v>0</v>
      </c>
      <c r="M1165" s="69">
        <v>1.384092874274</v>
      </c>
      <c r="O1165" t="s">
        <v>0</v>
      </c>
    </row>
    <row r="1166" spans="1:15" x14ac:dyDescent="0.35">
      <c r="A1166" t="s">
        <v>61</v>
      </c>
      <c r="B1166" t="s">
        <v>163</v>
      </c>
      <c r="C1166" t="s">
        <v>99</v>
      </c>
      <c r="D1166" t="s">
        <v>27</v>
      </c>
      <c r="E1166" s="5" t="s">
        <v>363</v>
      </c>
      <c r="F1166" s="36">
        <v>184660.37988275979</v>
      </c>
      <c r="G1166" s="60">
        <v>0</v>
      </c>
      <c r="H1166" s="60">
        <v>1</v>
      </c>
      <c r="I1166" s="60">
        <v>0</v>
      </c>
      <c r="J1166" s="60">
        <v>0</v>
      </c>
      <c r="K1166" s="60">
        <v>0</v>
      </c>
      <c r="L1166" s="60">
        <v>0</v>
      </c>
      <c r="M1166" s="69">
        <v>1.695745578885</v>
      </c>
      <c r="O1166" t="s">
        <v>0</v>
      </c>
    </row>
    <row r="1167" spans="1:15" x14ac:dyDescent="0.35">
      <c r="A1167" t="s">
        <v>52</v>
      </c>
      <c r="B1167" t="s">
        <v>151</v>
      </c>
      <c r="C1167" t="s">
        <v>37</v>
      </c>
      <c r="D1167" t="s">
        <v>27</v>
      </c>
      <c r="E1167" s="5" t="s">
        <v>364</v>
      </c>
      <c r="F1167" s="36">
        <v>260000</v>
      </c>
      <c r="G1167" s="60">
        <v>0</v>
      </c>
      <c r="H1167" s="60">
        <v>0</v>
      </c>
      <c r="I1167" s="60">
        <v>1</v>
      </c>
      <c r="J1167" s="60">
        <v>0</v>
      </c>
      <c r="K1167" s="60">
        <v>0</v>
      </c>
      <c r="L1167" s="60">
        <v>0</v>
      </c>
      <c r="M1167" s="69">
        <v>0.49672449380299999</v>
      </c>
      <c r="O1167" t="s">
        <v>0</v>
      </c>
    </row>
    <row r="1168" spans="1:15" x14ac:dyDescent="0.35">
      <c r="A1168" t="s">
        <v>61</v>
      </c>
      <c r="B1168" t="s">
        <v>165</v>
      </c>
      <c r="C1168" t="s">
        <v>99</v>
      </c>
      <c r="D1168" t="s">
        <v>27</v>
      </c>
      <c r="E1168" s="5" t="s">
        <v>365</v>
      </c>
      <c r="F1168" s="36">
        <v>193860</v>
      </c>
      <c r="G1168" s="60">
        <v>0</v>
      </c>
      <c r="H1168" s="60">
        <v>0</v>
      </c>
      <c r="I1168" s="60">
        <v>0</v>
      </c>
      <c r="J1168" s="60">
        <v>1</v>
      </c>
      <c r="K1168" s="60">
        <v>0</v>
      </c>
      <c r="L1168" s="60">
        <v>0</v>
      </c>
      <c r="M1168" s="69">
        <v>1.508348933018</v>
      </c>
      <c r="O1168" t="s">
        <v>0</v>
      </c>
    </row>
    <row r="1169" spans="1:15" x14ac:dyDescent="0.35">
      <c r="A1169" t="s">
        <v>61</v>
      </c>
      <c r="B1169" t="s">
        <v>164</v>
      </c>
      <c r="C1169" t="s">
        <v>99</v>
      </c>
      <c r="D1169" t="s">
        <v>27</v>
      </c>
      <c r="E1169" s="5" t="s">
        <v>367</v>
      </c>
      <c r="F1169" s="36">
        <v>120000</v>
      </c>
      <c r="G1169" s="60">
        <v>0</v>
      </c>
      <c r="H1169" s="60">
        <v>0</v>
      </c>
      <c r="I1169" s="60">
        <v>0</v>
      </c>
      <c r="J1169" s="60">
        <v>0</v>
      </c>
      <c r="K1169" s="60">
        <v>0</v>
      </c>
      <c r="L1169" s="60">
        <v>1</v>
      </c>
      <c r="M1169" s="69">
        <v>1.599784247413</v>
      </c>
      <c r="O1169" t="s">
        <v>0</v>
      </c>
    </row>
    <row r="1170" spans="1:15" x14ac:dyDescent="0.35">
      <c r="A1170" t="s">
        <v>61</v>
      </c>
      <c r="B1170" t="s">
        <v>163</v>
      </c>
      <c r="C1170" t="s">
        <v>99</v>
      </c>
      <c r="D1170" t="s">
        <v>27</v>
      </c>
      <c r="E1170" s="5" t="s">
        <v>362</v>
      </c>
      <c r="F1170" s="36">
        <v>180000</v>
      </c>
      <c r="G1170" s="60">
        <v>1</v>
      </c>
      <c r="H1170" s="60">
        <v>0</v>
      </c>
      <c r="I1170" s="60">
        <v>0</v>
      </c>
      <c r="J1170" s="60">
        <v>0</v>
      </c>
      <c r="K1170" s="60">
        <v>0</v>
      </c>
      <c r="L1170" s="60">
        <v>0</v>
      </c>
      <c r="M1170" s="69">
        <v>1.2656344489039999</v>
      </c>
      <c r="O1170" t="s">
        <v>0</v>
      </c>
    </row>
    <row r="1171" spans="1:15" x14ac:dyDescent="0.35">
      <c r="A1171" t="s">
        <v>61</v>
      </c>
      <c r="B1171" t="s">
        <v>166</v>
      </c>
      <c r="C1171" t="s">
        <v>59</v>
      </c>
      <c r="D1171" t="s">
        <v>67</v>
      </c>
      <c r="E1171" t="s">
        <v>167</v>
      </c>
      <c r="F1171" s="36"/>
      <c r="G1171" s="60">
        <v>0</v>
      </c>
      <c r="H1171" s="60">
        <v>0</v>
      </c>
      <c r="I1171" s="60">
        <v>0</v>
      </c>
      <c r="J1171" s="60">
        <v>0</v>
      </c>
      <c r="K1171" s="60">
        <v>0</v>
      </c>
      <c r="L1171" s="60">
        <v>0</v>
      </c>
      <c r="M1171" s="69">
        <v>0</v>
      </c>
      <c r="O1171" t="s">
        <v>31</v>
      </c>
    </row>
    <row r="1172" spans="1:15" x14ac:dyDescent="0.35">
      <c r="A1172" t="s">
        <v>61</v>
      </c>
      <c r="B1172" t="s">
        <v>166</v>
      </c>
      <c r="C1172" t="s">
        <v>59</v>
      </c>
      <c r="D1172" t="s">
        <v>67</v>
      </c>
      <c r="E1172" t="s">
        <v>167</v>
      </c>
      <c r="F1172" s="36"/>
      <c r="G1172" s="60">
        <v>0</v>
      </c>
      <c r="H1172" s="60">
        <v>0</v>
      </c>
      <c r="I1172" s="60">
        <v>0</v>
      </c>
      <c r="J1172" s="60">
        <v>0</v>
      </c>
      <c r="K1172" s="60">
        <v>0</v>
      </c>
      <c r="L1172" s="60">
        <v>0</v>
      </c>
      <c r="M1172" s="69">
        <v>0</v>
      </c>
      <c r="O1172" t="s">
        <v>0</v>
      </c>
    </row>
    <row r="1173" spans="1:15" x14ac:dyDescent="0.35">
      <c r="A1173" t="s">
        <v>61</v>
      </c>
      <c r="B1173" t="s">
        <v>165</v>
      </c>
      <c r="C1173" t="s">
        <v>99</v>
      </c>
      <c r="D1173" t="s">
        <v>27</v>
      </c>
      <c r="E1173" s="5" t="s">
        <v>365</v>
      </c>
      <c r="F1173" s="36">
        <v>193860</v>
      </c>
      <c r="G1173" s="60">
        <v>0</v>
      </c>
      <c r="H1173" s="60">
        <v>0</v>
      </c>
      <c r="I1173" s="60">
        <v>0</v>
      </c>
      <c r="J1173" s="60">
        <v>1</v>
      </c>
      <c r="K1173" s="60">
        <v>0</v>
      </c>
      <c r="L1173" s="60">
        <v>0</v>
      </c>
      <c r="M1173" s="69">
        <v>1.633013123389</v>
      </c>
      <c r="O1173" t="s">
        <v>0</v>
      </c>
    </row>
    <row r="1174" spans="1:15" x14ac:dyDescent="0.35">
      <c r="A1174" t="s">
        <v>61</v>
      </c>
      <c r="B1174" t="s">
        <v>163</v>
      </c>
      <c r="C1174" t="s">
        <v>99</v>
      </c>
      <c r="D1174" t="s">
        <v>27</v>
      </c>
      <c r="E1174" s="5" t="s">
        <v>364</v>
      </c>
      <c r="F1174" s="36">
        <v>188787.38785824942</v>
      </c>
      <c r="G1174" s="60">
        <v>0</v>
      </c>
      <c r="H1174" s="60">
        <v>0</v>
      </c>
      <c r="I1174" s="60">
        <v>1</v>
      </c>
      <c r="J1174" s="60">
        <v>0</v>
      </c>
      <c r="K1174" s="60">
        <v>0</v>
      </c>
      <c r="L1174" s="60">
        <v>0</v>
      </c>
      <c r="M1174" s="69">
        <v>1.519789234691</v>
      </c>
      <c r="O1174" t="s">
        <v>0</v>
      </c>
    </row>
    <row r="1175" spans="1:15" x14ac:dyDescent="0.35">
      <c r="A1175" t="s">
        <v>61</v>
      </c>
      <c r="B1175" t="s">
        <v>163</v>
      </c>
      <c r="C1175" t="s">
        <v>99</v>
      </c>
      <c r="D1175" t="s">
        <v>27</v>
      </c>
      <c r="E1175" s="5" t="s">
        <v>363</v>
      </c>
      <c r="F1175" s="36">
        <v>184660.37988275979</v>
      </c>
      <c r="G1175" s="60">
        <v>0</v>
      </c>
      <c r="H1175" s="60">
        <v>1</v>
      </c>
      <c r="I1175" s="60">
        <v>0</v>
      </c>
      <c r="J1175" s="60">
        <v>0</v>
      </c>
      <c r="K1175" s="60">
        <v>0</v>
      </c>
      <c r="L1175" s="60">
        <v>0</v>
      </c>
      <c r="M1175" s="69">
        <v>1.1757949970299999</v>
      </c>
      <c r="O1175" t="s">
        <v>0</v>
      </c>
    </row>
    <row r="1176" spans="1:15" x14ac:dyDescent="0.35">
      <c r="A1176" t="s">
        <v>61</v>
      </c>
      <c r="B1176" t="s">
        <v>168</v>
      </c>
      <c r="C1176" t="s">
        <v>59</v>
      </c>
      <c r="D1176" t="s">
        <v>27</v>
      </c>
      <c r="E1176" s="5" t="s">
        <v>367</v>
      </c>
      <c r="F1176" s="36">
        <v>280000</v>
      </c>
      <c r="G1176" s="60">
        <v>0</v>
      </c>
      <c r="H1176" s="60">
        <v>0</v>
      </c>
      <c r="I1176" s="60">
        <v>0</v>
      </c>
      <c r="J1176" s="60">
        <v>0</v>
      </c>
      <c r="K1176" s="60">
        <v>0</v>
      </c>
      <c r="L1176" s="60">
        <v>1</v>
      </c>
      <c r="M1176" s="69">
        <v>2.4971735022989998</v>
      </c>
      <c r="O1176" t="s">
        <v>31</v>
      </c>
    </row>
    <row r="1177" spans="1:15" x14ac:dyDescent="0.35">
      <c r="A1177" t="s">
        <v>61</v>
      </c>
      <c r="B1177" t="s">
        <v>163</v>
      </c>
      <c r="C1177" t="s">
        <v>99</v>
      </c>
      <c r="D1177" t="s">
        <v>27</v>
      </c>
      <c r="E1177" s="5" t="s">
        <v>363</v>
      </c>
      <c r="F1177" s="36">
        <v>184660.37988275979</v>
      </c>
      <c r="G1177" s="60">
        <v>0</v>
      </c>
      <c r="H1177" s="60">
        <v>1</v>
      </c>
      <c r="I1177" s="60">
        <v>0</v>
      </c>
      <c r="J1177" s="60">
        <v>0</v>
      </c>
      <c r="K1177" s="60">
        <v>0</v>
      </c>
      <c r="L1177" s="60">
        <v>0</v>
      </c>
      <c r="M1177" s="69">
        <v>1.411894420986</v>
      </c>
      <c r="O1177" t="s">
        <v>0</v>
      </c>
    </row>
    <row r="1178" spans="1:15" x14ac:dyDescent="0.35">
      <c r="A1178" t="s">
        <v>61</v>
      </c>
      <c r="B1178" t="s">
        <v>163</v>
      </c>
      <c r="C1178" t="s">
        <v>99</v>
      </c>
      <c r="D1178" t="s">
        <v>27</v>
      </c>
      <c r="E1178" s="5" t="s">
        <v>363</v>
      </c>
      <c r="F1178" s="36">
        <v>184660.37988275979</v>
      </c>
      <c r="G1178" s="60">
        <v>0</v>
      </c>
      <c r="H1178" s="60">
        <v>1</v>
      </c>
      <c r="I1178" s="60">
        <v>0</v>
      </c>
      <c r="J1178" s="60">
        <v>0</v>
      </c>
      <c r="K1178" s="60">
        <v>0</v>
      </c>
      <c r="L1178" s="60">
        <v>0</v>
      </c>
      <c r="M1178" s="69">
        <v>1.411894420986</v>
      </c>
      <c r="O1178" t="s">
        <v>0</v>
      </c>
    </row>
    <row r="1179" spans="1:15" x14ac:dyDescent="0.35">
      <c r="A1179" t="s">
        <v>61</v>
      </c>
      <c r="B1179" t="s">
        <v>163</v>
      </c>
      <c r="C1179" t="s">
        <v>99</v>
      </c>
      <c r="D1179" t="s">
        <v>27</v>
      </c>
      <c r="E1179" s="5" t="s">
        <v>363</v>
      </c>
      <c r="F1179" s="36">
        <v>184660.37988275979</v>
      </c>
      <c r="G1179" s="60">
        <v>0</v>
      </c>
      <c r="H1179" s="60">
        <v>1</v>
      </c>
      <c r="I1179" s="60">
        <v>0</v>
      </c>
      <c r="J1179" s="60">
        <v>0</v>
      </c>
      <c r="K1179" s="60">
        <v>0</v>
      </c>
      <c r="L1179" s="60">
        <v>0</v>
      </c>
      <c r="M1179" s="69">
        <v>1.358489332799</v>
      </c>
      <c r="O1179" t="s">
        <v>0</v>
      </c>
    </row>
    <row r="1180" spans="1:15" x14ac:dyDescent="0.35">
      <c r="A1180" t="s">
        <v>61</v>
      </c>
      <c r="B1180" t="s">
        <v>165</v>
      </c>
      <c r="C1180" t="s">
        <v>99</v>
      </c>
      <c r="D1180" t="s">
        <v>27</v>
      </c>
      <c r="E1180" s="5" t="s">
        <v>365</v>
      </c>
      <c r="F1180" s="36">
        <v>193860</v>
      </c>
      <c r="G1180" s="60">
        <v>0</v>
      </c>
      <c r="H1180" s="60">
        <v>0</v>
      </c>
      <c r="I1180" s="60">
        <v>0</v>
      </c>
      <c r="J1180" s="60">
        <v>1</v>
      </c>
      <c r="K1180" s="60">
        <v>0</v>
      </c>
      <c r="L1180" s="60">
        <v>0</v>
      </c>
      <c r="M1180" s="69">
        <v>1.4973918354010001</v>
      </c>
      <c r="O1180" t="s">
        <v>0</v>
      </c>
    </row>
    <row r="1181" spans="1:15" x14ac:dyDescent="0.35">
      <c r="A1181" t="s">
        <v>61</v>
      </c>
      <c r="B1181" t="s">
        <v>163</v>
      </c>
      <c r="C1181" t="s">
        <v>99</v>
      </c>
      <c r="D1181" t="s">
        <v>27</v>
      </c>
      <c r="E1181" s="5" t="s">
        <v>363</v>
      </c>
      <c r="F1181" s="36">
        <v>184660.37988275979</v>
      </c>
      <c r="G1181" s="60">
        <v>0</v>
      </c>
      <c r="H1181" s="60">
        <v>1</v>
      </c>
      <c r="I1181" s="60">
        <v>0</v>
      </c>
      <c r="J1181" s="60">
        <v>0</v>
      </c>
      <c r="K1181" s="60">
        <v>0</v>
      </c>
      <c r="L1181" s="60">
        <v>0</v>
      </c>
      <c r="M1181" s="69">
        <v>1.2781599639650001</v>
      </c>
      <c r="O1181" t="s">
        <v>0</v>
      </c>
    </row>
    <row r="1182" spans="1:15" x14ac:dyDescent="0.35">
      <c r="A1182" t="s">
        <v>61</v>
      </c>
      <c r="B1182" t="s">
        <v>164</v>
      </c>
      <c r="C1182" t="s">
        <v>99</v>
      </c>
      <c r="D1182" t="s">
        <v>27</v>
      </c>
      <c r="E1182" s="5" t="s">
        <v>366</v>
      </c>
      <c r="F1182" s="36">
        <v>195435.50618466389</v>
      </c>
      <c r="G1182" s="60">
        <v>0</v>
      </c>
      <c r="H1182" s="60">
        <v>0</v>
      </c>
      <c r="I1182" s="60">
        <v>0</v>
      </c>
      <c r="J1182" s="60">
        <v>0</v>
      </c>
      <c r="K1182" s="60">
        <v>1</v>
      </c>
      <c r="L1182" s="60">
        <v>0</v>
      </c>
      <c r="M1182" s="69">
        <v>1.601455682081</v>
      </c>
      <c r="O1182" t="s">
        <v>0</v>
      </c>
    </row>
    <row r="1183" spans="1:15" x14ac:dyDescent="0.35">
      <c r="A1183" t="s">
        <v>61</v>
      </c>
      <c r="B1183" t="s">
        <v>164</v>
      </c>
      <c r="C1183" t="s">
        <v>99</v>
      </c>
      <c r="D1183" t="s">
        <v>27</v>
      </c>
      <c r="E1183" s="5" t="s">
        <v>366</v>
      </c>
      <c r="F1183" s="36">
        <v>195435.50618466389</v>
      </c>
      <c r="G1183" s="60">
        <v>0</v>
      </c>
      <c r="H1183" s="60">
        <v>0</v>
      </c>
      <c r="I1183" s="60">
        <v>0</v>
      </c>
      <c r="J1183" s="60">
        <v>0</v>
      </c>
      <c r="K1183" s="60">
        <v>1</v>
      </c>
      <c r="L1183" s="60">
        <v>0</v>
      </c>
      <c r="M1183" s="69">
        <v>1.5575324633300001</v>
      </c>
      <c r="O1183" t="s">
        <v>0</v>
      </c>
    </row>
    <row r="1184" spans="1:15" x14ac:dyDescent="0.35">
      <c r="A1184" t="s">
        <v>61</v>
      </c>
      <c r="B1184" t="s">
        <v>163</v>
      </c>
      <c r="C1184" t="s">
        <v>99</v>
      </c>
      <c r="D1184" t="s">
        <v>27</v>
      </c>
      <c r="E1184" s="5" t="s">
        <v>363</v>
      </c>
      <c r="F1184" s="36">
        <v>184660.37988275979</v>
      </c>
      <c r="G1184" s="60">
        <v>0</v>
      </c>
      <c r="H1184" s="60">
        <v>1</v>
      </c>
      <c r="I1184" s="60">
        <v>0</v>
      </c>
      <c r="J1184" s="60">
        <v>0</v>
      </c>
      <c r="K1184" s="60">
        <v>0</v>
      </c>
      <c r="L1184" s="60">
        <v>0</v>
      </c>
      <c r="M1184" s="69">
        <v>1.5544396755609999</v>
      </c>
      <c r="O1184" t="s">
        <v>0</v>
      </c>
    </row>
    <row r="1185" spans="1:15" x14ac:dyDescent="0.35">
      <c r="A1185" t="s">
        <v>61</v>
      </c>
      <c r="B1185" t="s">
        <v>163</v>
      </c>
      <c r="C1185" t="s">
        <v>99</v>
      </c>
      <c r="D1185" t="s">
        <v>27</v>
      </c>
      <c r="E1185" s="5" t="s">
        <v>362</v>
      </c>
      <c r="F1185" s="36">
        <v>180000</v>
      </c>
      <c r="G1185" s="60">
        <v>1</v>
      </c>
      <c r="H1185" s="60">
        <v>0</v>
      </c>
      <c r="I1185" s="60">
        <v>0</v>
      </c>
      <c r="J1185" s="60">
        <v>0</v>
      </c>
      <c r="K1185" s="60">
        <v>0</v>
      </c>
      <c r="L1185" s="60">
        <v>0</v>
      </c>
      <c r="M1185" s="69">
        <v>1.3975320739529999</v>
      </c>
      <c r="O1185" t="s">
        <v>0</v>
      </c>
    </row>
    <row r="1186" spans="1:15" x14ac:dyDescent="0.35">
      <c r="A1186" t="s">
        <v>61</v>
      </c>
      <c r="B1186" t="s">
        <v>144</v>
      </c>
      <c r="C1186" t="s">
        <v>99</v>
      </c>
      <c r="D1186" t="s">
        <v>27</v>
      </c>
      <c r="E1186" s="5" t="s">
        <v>96</v>
      </c>
      <c r="F1186" s="36"/>
      <c r="G1186" s="60">
        <v>0</v>
      </c>
      <c r="H1186" s="60">
        <v>0</v>
      </c>
      <c r="I1186" s="60">
        <v>0</v>
      </c>
      <c r="J1186" s="60">
        <v>0</v>
      </c>
      <c r="K1186" s="60">
        <v>0</v>
      </c>
      <c r="L1186" s="60">
        <v>0</v>
      </c>
      <c r="M1186" s="69">
        <v>1.899217717959</v>
      </c>
      <c r="O1186" t="s">
        <v>0</v>
      </c>
    </row>
    <row r="1187" spans="1:15" x14ac:dyDescent="0.35">
      <c r="A1187" t="s">
        <v>61</v>
      </c>
      <c r="B1187" t="s">
        <v>98</v>
      </c>
      <c r="C1187" t="s">
        <v>99</v>
      </c>
      <c r="D1187" t="s">
        <v>27</v>
      </c>
      <c r="E1187" s="5" t="s">
        <v>127</v>
      </c>
      <c r="F1187" s="36"/>
      <c r="G1187" s="60">
        <v>0</v>
      </c>
      <c r="H1187" s="60">
        <v>0</v>
      </c>
      <c r="I1187" s="60">
        <v>0</v>
      </c>
      <c r="J1187" s="60">
        <v>0</v>
      </c>
      <c r="K1187" s="60">
        <v>0</v>
      </c>
      <c r="L1187" s="60">
        <v>0</v>
      </c>
      <c r="M1187" s="69">
        <v>1.7183561999999999</v>
      </c>
      <c r="N1187" s="69">
        <v>1.37468496</v>
      </c>
      <c r="O1187" t="s">
        <v>0</v>
      </c>
    </row>
    <row r="1188" spans="1:15" x14ac:dyDescent="0.35">
      <c r="A1188" t="s">
        <v>61</v>
      </c>
      <c r="B1188" t="s">
        <v>144</v>
      </c>
      <c r="C1188" t="s">
        <v>99</v>
      </c>
      <c r="D1188" t="s">
        <v>27</v>
      </c>
      <c r="E1188" s="5" t="s">
        <v>127</v>
      </c>
      <c r="F1188" s="36"/>
      <c r="G1188" s="60">
        <v>0</v>
      </c>
      <c r="H1188" s="60">
        <v>0</v>
      </c>
      <c r="I1188" s="60">
        <v>0</v>
      </c>
      <c r="J1188" s="60">
        <v>0</v>
      </c>
      <c r="K1188" s="60">
        <v>0</v>
      </c>
      <c r="L1188" s="60">
        <v>0</v>
      </c>
      <c r="M1188" s="69">
        <v>1.3244869814410001</v>
      </c>
      <c r="O1188" t="s">
        <v>0</v>
      </c>
    </row>
    <row r="1189" spans="1:15" x14ac:dyDescent="0.35">
      <c r="A1189" t="s">
        <v>61</v>
      </c>
      <c r="B1189" t="s">
        <v>144</v>
      </c>
      <c r="C1189" t="s">
        <v>99</v>
      </c>
      <c r="D1189" t="s">
        <v>27</v>
      </c>
      <c r="E1189" s="5" t="s">
        <v>127</v>
      </c>
      <c r="F1189" s="36"/>
      <c r="G1189" s="60">
        <v>0</v>
      </c>
      <c r="H1189" s="60">
        <v>0</v>
      </c>
      <c r="I1189" s="60">
        <v>0</v>
      </c>
      <c r="J1189" s="60">
        <v>0</v>
      </c>
      <c r="K1189" s="60">
        <v>0</v>
      </c>
      <c r="L1189" s="60">
        <v>0</v>
      </c>
      <c r="M1189" s="69">
        <v>1.0446752086310001</v>
      </c>
      <c r="N1189" s="69">
        <v>0.83574016690480013</v>
      </c>
      <c r="O1189" t="s">
        <v>0</v>
      </c>
    </row>
    <row r="1190" spans="1:15" x14ac:dyDescent="0.35">
      <c r="A1190" t="s">
        <v>61</v>
      </c>
      <c r="B1190" t="s">
        <v>163</v>
      </c>
      <c r="C1190" t="s">
        <v>99</v>
      </c>
      <c r="D1190" t="s">
        <v>27</v>
      </c>
      <c r="E1190" s="5" t="s">
        <v>127</v>
      </c>
      <c r="F1190" s="36"/>
      <c r="G1190" s="60">
        <v>0</v>
      </c>
      <c r="H1190" s="60">
        <v>0</v>
      </c>
      <c r="I1190" s="60">
        <v>0</v>
      </c>
      <c r="J1190" s="60">
        <v>0</v>
      </c>
      <c r="K1190" s="60">
        <v>0</v>
      </c>
      <c r="L1190" s="60">
        <v>0</v>
      </c>
      <c r="M1190" s="69">
        <v>1.7663101415560001</v>
      </c>
      <c r="O1190" t="s">
        <v>0</v>
      </c>
    </row>
    <row r="1191" spans="1:15" x14ac:dyDescent="0.35">
      <c r="A1191" t="s">
        <v>61</v>
      </c>
      <c r="B1191" t="s">
        <v>163</v>
      </c>
      <c r="C1191" t="s">
        <v>99</v>
      </c>
      <c r="D1191" t="s">
        <v>27</v>
      </c>
      <c r="E1191" s="5" t="s">
        <v>127</v>
      </c>
      <c r="F1191" s="36"/>
      <c r="G1191" s="60">
        <v>0</v>
      </c>
      <c r="H1191" s="60">
        <v>0</v>
      </c>
      <c r="I1191" s="60">
        <v>0</v>
      </c>
      <c r="J1191" s="60">
        <v>0</v>
      </c>
      <c r="K1191" s="60">
        <v>0</v>
      </c>
      <c r="L1191" s="60">
        <v>0</v>
      </c>
      <c r="M1191" s="69">
        <v>2.1596003405920001</v>
      </c>
      <c r="N1191" s="69">
        <v>1.7276802724736002</v>
      </c>
      <c r="O1191" t="s">
        <v>0</v>
      </c>
    </row>
    <row r="1192" spans="1:15" x14ac:dyDescent="0.35">
      <c r="A1192" t="s">
        <v>61</v>
      </c>
      <c r="B1192" t="s">
        <v>163</v>
      </c>
      <c r="C1192" t="s">
        <v>99</v>
      </c>
      <c r="D1192" t="s">
        <v>27</v>
      </c>
      <c r="E1192" s="5" t="s">
        <v>127</v>
      </c>
      <c r="F1192" s="36"/>
      <c r="G1192" s="60">
        <v>0</v>
      </c>
      <c r="H1192" s="60">
        <v>0</v>
      </c>
      <c r="I1192" s="60">
        <v>0</v>
      </c>
      <c r="J1192" s="60">
        <v>0</v>
      </c>
      <c r="K1192" s="60">
        <v>0</v>
      </c>
      <c r="L1192" s="60">
        <v>0</v>
      </c>
      <c r="M1192" s="69">
        <v>1.7708195584390001</v>
      </c>
      <c r="O1192" t="s">
        <v>0</v>
      </c>
    </row>
    <row r="1193" spans="1:15" x14ac:dyDescent="0.35">
      <c r="A1193" t="s">
        <v>61</v>
      </c>
      <c r="B1193" t="s">
        <v>163</v>
      </c>
      <c r="C1193" t="s">
        <v>99</v>
      </c>
      <c r="D1193" t="s">
        <v>27</v>
      </c>
      <c r="E1193" s="5" t="s">
        <v>127</v>
      </c>
      <c r="F1193" s="36"/>
      <c r="G1193" s="60">
        <v>0</v>
      </c>
      <c r="H1193" s="60">
        <v>0</v>
      </c>
      <c r="I1193" s="60">
        <v>0</v>
      </c>
      <c r="J1193" s="60">
        <v>0</v>
      </c>
      <c r="K1193" s="60">
        <v>0</v>
      </c>
      <c r="L1193" s="60">
        <v>0</v>
      </c>
      <c r="M1193" s="69">
        <v>1.5666037268470001</v>
      </c>
      <c r="N1193" s="69">
        <v>1.2532829814776001</v>
      </c>
      <c r="O1193" t="s">
        <v>0</v>
      </c>
    </row>
    <row r="1194" spans="1:15" x14ac:dyDescent="0.35">
      <c r="A1194" t="s">
        <v>61</v>
      </c>
      <c r="B1194" t="s">
        <v>163</v>
      </c>
      <c r="C1194" t="s">
        <v>99</v>
      </c>
      <c r="D1194" t="s">
        <v>27</v>
      </c>
      <c r="E1194" s="5" t="s">
        <v>162</v>
      </c>
      <c r="F1194" s="36"/>
      <c r="G1194" s="60">
        <v>0</v>
      </c>
      <c r="H1194" s="60">
        <v>0</v>
      </c>
      <c r="I1194" s="60">
        <v>0</v>
      </c>
      <c r="J1194" s="60">
        <v>0</v>
      </c>
      <c r="K1194" s="60">
        <v>0</v>
      </c>
      <c r="L1194" s="60">
        <v>0</v>
      </c>
      <c r="M1194" s="69">
        <v>2.1285607017460002</v>
      </c>
      <c r="O1194" t="s">
        <v>0</v>
      </c>
    </row>
    <row r="1195" spans="1:15" x14ac:dyDescent="0.35">
      <c r="A1195" t="s">
        <v>61</v>
      </c>
      <c r="B1195" t="s">
        <v>163</v>
      </c>
      <c r="C1195" t="s">
        <v>99</v>
      </c>
      <c r="D1195" t="s">
        <v>27</v>
      </c>
      <c r="E1195" s="5" t="s">
        <v>96</v>
      </c>
      <c r="F1195" s="36"/>
      <c r="G1195" s="60">
        <v>0</v>
      </c>
      <c r="H1195" s="60">
        <v>0</v>
      </c>
      <c r="I1195" s="60">
        <v>0</v>
      </c>
      <c r="J1195" s="60">
        <v>0</v>
      </c>
      <c r="K1195" s="60">
        <v>0</v>
      </c>
      <c r="L1195" s="60">
        <v>0</v>
      </c>
      <c r="M1195" s="69">
        <v>1.4714136043520001</v>
      </c>
      <c r="O1195" t="s">
        <v>0</v>
      </c>
    </row>
    <row r="1196" spans="1:15" x14ac:dyDescent="0.35">
      <c r="A1196" t="s">
        <v>61</v>
      </c>
      <c r="B1196" t="s">
        <v>163</v>
      </c>
      <c r="C1196" t="s">
        <v>99</v>
      </c>
      <c r="D1196" t="s">
        <v>27</v>
      </c>
      <c r="E1196" s="5" t="s">
        <v>96</v>
      </c>
      <c r="F1196" s="36"/>
      <c r="G1196" s="60">
        <v>0</v>
      </c>
      <c r="H1196" s="60">
        <v>0</v>
      </c>
      <c r="I1196" s="60">
        <v>0</v>
      </c>
      <c r="J1196" s="60">
        <v>0</v>
      </c>
      <c r="K1196" s="60">
        <v>0</v>
      </c>
      <c r="L1196" s="60">
        <v>0</v>
      </c>
      <c r="M1196" s="69">
        <v>1.4414426338120001</v>
      </c>
      <c r="O1196" t="s">
        <v>0</v>
      </c>
    </row>
    <row r="1197" spans="1:15" x14ac:dyDescent="0.35">
      <c r="A1197" t="s">
        <v>61</v>
      </c>
      <c r="B1197" t="s">
        <v>163</v>
      </c>
      <c r="C1197" t="s">
        <v>99</v>
      </c>
      <c r="D1197" t="s">
        <v>27</v>
      </c>
      <c r="E1197" s="5" t="s">
        <v>96</v>
      </c>
      <c r="F1197" s="36"/>
      <c r="G1197" s="60">
        <v>0</v>
      </c>
      <c r="H1197" s="60">
        <v>0</v>
      </c>
      <c r="I1197" s="60">
        <v>0</v>
      </c>
      <c r="J1197" s="60">
        <v>0</v>
      </c>
      <c r="K1197" s="60">
        <v>0</v>
      </c>
      <c r="L1197" s="60">
        <v>0</v>
      </c>
      <c r="M1197" s="69">
        <v>1.461203170149</v>
      </c>
      <c r="O1197" t="s">
        <v>0</v>
      </c>
    </row>
    <row r="1198" spans="1:15" x14ac:dyDescent="0.35">
      <c r="A1198" t="s">
        <v>61</v>
      </c>
      <c r="B1198" t="s">
        <v>163</v>
      </c>
      <c r="C1198" t="s">
        <v>99</v>
      </c>
      <c r="D1198" t="s">
        <v>27</v>
      </c>
      <c r="E1198" s="5" t="s">
        <v>96</v>
      </c>
      <c r="F1198" s="36"/>
      <c r="G1198" s="60">
        <v>0</v>
      </c>
      <c r="H1198" s="60">
        <v>0</v>
      </c>
      <c r="I1198" s="60">
        <v>0</v>
      </c>
      <c r="J1198" s="60">
        <v>0</v>
      </c>
      <c r="K1198" s="60">
        <v>0</v>
      </c>
      <c r="L1198" s="60">
        <v>0</v>
      </c>
      <c r="M1198" s="69">
        <v>1.600583247039</v>
      </c>
      <c r="O1198" t="s">
        <v>0</v>
      </c>
    </row>
    <row r="1199" spans="1:15" x14ac:dyDescent="0.35">
      <c r="A1199" t="s">
        <v>61</v>
      </c>
      <c r="B1199" t="s">
        <v>163</v>
      </c>
      <c r="C1199" t="s">
        <v>99</v>
      </c>
      <c r="D1199" t="s">
        <v>27</v>
      </c>
      <c r="E1199" s="5" t="s">
        <v>362</v>
      </c>
      <c r="F1199" s="36">
        <v>189000</v>
      </c>
      <c r="G1199" s="60">
        <v>1</v>
      </c>
      <c r="H1199" s="60">
        <v>0</v>
      </c>
      <c r="I1199" s="60">
        <v>0</v>
      </c>
      <c r="J1199" s="60">
        <v>0</v>
      </c>
      <c r="K1199" s="60">
        <v>0</v>
      </c>
      <c r="L1199" s="60">
        <v>0</v>
      </c>
      <c r="M1199" s="69">
        <v>1.3192061794129999</v>
      </c>
      <c r="O1199" t="s">
        <v>0</v>
      </c>
    </row>
    <row r="1200" spans="1:15" x14ac:dyDescent="0.35">
      <c r="A1200" t="s">
        <v>61</v>
      </c>
      <c r="B1200" t="s">
        <v>163</v>
      </c>
      <c r="C1200" t="s">
        <v>99</v>
      </c>
      <c r="D1200" t="s">
        <v>27</v>
      </c>
      <c r="E1200" s="5" t="s">
        <v>96</v>
      </c>
      <c r="F1200" s="36"/>
      <c r="G1200" s="60">
        <v>0</v>
      </c>
      <c r="H1200" s="60">
        <v>0</v>
      </c>
      <c r="I1200" s="60">
        <v>0</v>
      </c>
      <c r="J1200" s="60">
        <v>0</v>
      </c>
      <c r="K1200" s="60">
        <v>0</v>
      </c>
      <c r="L1200" s="60">
        <v>0</v>
      </c>
      <c r="M1200" s="69">
        <v>1.6332125060439999</v>
      </c>
      <c r="O1200" t="s">
        <v>0</v>
      </c>
    </row>
    <row r="1201" spans="1:15" x14ac:dyDescent="0.35">
      <c r="A1201" t="s">
        <v>61</v>
      </c>
      <c r="B1201" t="s">
        <v>163</v>
      </c>
      <c r="C1201" t="s">
        <v>99</v>
      </c>
      <c r="D1201" t="s">
        <v>27</v>
      </c>
      <c r="E1201" s="5" t="s">
        <v>96</v>
      </c>
      <c r="F1201" s="36"/>
      <c r="G1201" s="60">
        <v>0</v>
      </c>
      <c r="H1201" s="60">
        <v>0</v>
      </c>
      <c r="I1201" s="60">
        <v>0</v>
      </c>
      <c r="J1201" s="60">
        <v>0</v>
      </c>
      <c r="K1201" s="60">
        <v>0</v>
      </c>
      <c r="L1201" s="60">
        <v>0</v>
      </c>
      <c r="M1201" s="69">
        <v>1.5822918369729999</v>
      </c>
      <c r="O1201" t="s">
        <v>0</v>
      </c>
    </row>
    <row r="1202" spans="1:15" x14ac:dyDescent="0.35">
      <c r="A1202" t="s">
        <v>61</v>
      </c>
      <c r="B1202" t="s">
        <v>163</v>
      </c>
      <c r="C1202" t="s">
        <v>99</v>
      </c>
      <c r="D1202" t="s">
        <v>27</v>
      </c>
      <c r="E1202" s="5" t="s">
        <v>96</v>
      </c>
      <c r="F1202" s="36"/>
      <c r="G1202" s="60">
        <v>0</v>
      </c>
      <c r="H1202" s="60">
        <v>0</v>
      </c>
      <c r="I1202" s="60">
        <v>0</v>
      </c>
      <c r="J1202" s="60">
        <v>0</v>
      </c>
      <c r="K1202" s="60">
        <v>0</v>
      </c>
      <c r="L1202" s="60">
        <v>0</v>
      </c>
      <c r="M1202" s="69">
        <v>1.6540803469859999</v>
      </c>
      <c r="O1202" t="s">
        <v>0</v>
      </c>
    </row>
    <row r="1203" spans="1:15" x14ac:dyDescent="0.35">
      <c r="A1203" t="s">
        <v>61</v>
      </c>
      <c r="B1203" t="s">
        <v>163</v>
      </c>
      <c r="C1203" t="s">
        <v>99</v>
      </c>
      <c r="D1203" t="s">
        <v>27</v>
      </c>
      <c r="E1203" s="5" t="s">
        <v>96</v>
      </c>
      <c r="F1203" s="36"/>
      <c r="G1203" s="60">
        <v>0</v>
      </c>
      <c r="H1203" s="60">
        <v>0</v>
      </c>
      <c r="I1203" s="60">
        <v>0</v>
      </c>
      <c r="J1203" s="60">
        <v>0</v>
      </c>
      <c r="K1203" s="60">
        <v>0</v>
      </c>
      <c r="L1203" s="60">
        <v>0</v>
      </c>
      <c r="M1203" s="69">
        <v>1.6520915041840001</v>
      </c>
      <c r="O1203" t="s">
        <v>0</v>
      </c>
    </row>
    <row r="1204" spans="1:15" x14ac:dyDescent="0.35">
      <c r="A1204" t="s">
        <v>61</v>
      </c>
      <c r="B1204" t="s">
        <v>163</v>
      </c>
      <c r="C1204" t="s">
        <v>99</v>
      </c>
      <c r="D1204" t="s">
        <v>27</v>
      </c>
      <c r="E1204" s="5" t="s">
        <v>96</v>
      </c>
      <c r="F1204" s="36"/>
      <c r="G1204" s="60">
        <v>0</v>
      </c>
      <c r="H1204" s="60">
        <v>0</v>
      </c>
      <c r="I1204" s="60">
        <v>0</v>
      </c>
      <c r="J1204" s="60">
        <v>0</v>
      </c>
      <c r="K1204" s="60">
        <v>0</v>
      </c>
      <c r="L1204" s="60">
        <v>0</v>
      </c>
      <c r="M1204" s="69">
        <v>1.6291197244069999</v>
      </c>
      <c r="O1204" t="s">
        <v>0</v>
      </c>
    </row>
    <row r="1205" spans="1:15" x14ac:dyDescent="0.35">
      <c r="A1205" t="s">
        <v>61</v>
      </c>
      <c r="B1205" t="s">
        <v>165</v>
      </c>
      <c r="C1205" t="s">
        <v>99</v>
      </c>
      <c r="D1205" t="s">
        <v>27</v>
      </c>
      <c r="E1205" s="5" t="s">
        <v>96</v>
      </c>
      <c r="F1205" s="36"/>
      <c r="G1205" s="60">
        <v>0</v>
      </c>
      <c r="H1205" s="60">
        <v>0</v>
      </c>
      <c r="I1205" s="60">
        <v>0</v>
      </c>
      <c r="J1205" s="60">
        <v>0</v>
      </c>
      <c r="K1205" s="60">
        <v>0</v>
      </c>
      <c r="L1205" s="60">
        <v>0</v>
      </c>
      <c r="M1205" s="69">
        <v>1.619182063242</v>
      </c>
      <c r="O1205" t="s">
        <v>0</v>
      </c>
    </row>
    <row r="1206" spans="1:15" x14ac:dyDescent="0.35">
      <c r="A1206" t="s">
        <v>61</v>
      </c>
      <c r="B1206" t="s">
        <v>165</v>
      </c>
      <c r="C1206" t="s">
        <v>99</v>
      </c>
      <c r="D1206" t="s">
        <v>27</v>
      </c>
      <c r="E1206" s="5" t="s">
        <v>69</v>
      </c>
      <c r="F1206" s="36"/>
      <c r="G1206" s="60">
        <v>0</v>
      </c>
      <c r="H1206" s="60">
        <v>0</v>
      </c>
      <c r="I1206" s="60">
        <v>0</v>
      </c>
      <c r="J1206" s="60">
        <v>0</v>
      </c>
      <c r="K1206" s="60">
        <v>0</v>
      </c>
      <c r="L1206" s="60">
        <v>0</v>
      </c>
      <c r="M1206" s="69">
        <v>1.340996381973</v>
      </c>
      <c r="O1206" t="s">
        <v>0</v>
      </c>
    </row>
    <row r="1207" spans="1:15" x14ac:dyDescent="0.35">
      <c r="A1207" t="s">
        <v>61</v>
      </c>
      <c r="B1207" t="s">
        <v>163</v>
      </c>
      <c r="C1207" t="s">
        <v>99</v>
      </c>
      <c r="D1207" t="s">
        <v>27</v>
      </c>
      <c r="E1207" s="5" t="s">
        <v>96</v>
      </c>
      <c r="F1207" s="36"/>
      <c r="G1207" s="60">
        <v>0</v>
      </c>
      <c r="H1207" s="60">
        <v>0</v>
      </c>
      <c r="I1207" s="60">
        <v>0</v>
      </c>
      <c r="J1207" s="60">
        <v>0</v>
      </c>
      <c r="K1207" s="60">
        <v>0</v>
      </c>
      <c r="L1207" s="60">
        <v>0</v>
      </c>
      <c r="M1207" s="69">
        <v>1.567430657441</v>
      </c>
      <c r="O1207" t="s">
        <v>0</v>
      </c>
    </row>
    <row r="1208" spans="1:15" x14ac:dyDescent="0.35">
      <c r="A1208" t="s">
        <v>61</v>
      </c>
      <c r="B1208" t="s">
        <v>163</v>
      </c>
      <c r="C1208" t="s">
        <v>99</v>
      </c>
      <c r="D1208" t="s">
        <v>27</v>
      </c>
      <c r="E1208" s="5" t="s">
        <v>362</v>
      </c>
      <c r="F1208" s="36">
        <v>180000</v>
      </c>
      <c r="G1208" s="60">
        <v>1</v>
      </c>
      <c r="H1208" s="60">
        <v>0</v>
      </c>
      <c r="I1208" s="60">
        <v>0</v>
      </c>
      <c r="J1208" s="60">
        <v>0</v>
      </c>
      <c r="K1208" s="60">
        <v>0</v>
      </c>
      <c r="L1208" s="60">
        <v>0</v>
      </c>
      <c r="M1208" s="69">
        <v>1.7797810101230001</v>
      </c>
      <c r="O1208" t="s">
        <v>0</v>
      </c>
    </row>
    <row r="1209" spans="1:15" x14ac:dyDescent="0.35">
      <c r="A1209" t="s">
        <v>61</v>
      </c>
      <c r="B1209" t="s">
        <v>163</v>
      </c>
      <c r="C1209" t="s">
        <v>99</v>
      </c>
      <c r="D1209" t="s">
        <v>27</v>
      </c>
      <c r="E1209" s="5" t="s">
        <v>362</v>
      </c>
      <c r="F1209" s="36">
        <v>180000</v>
      </c>
      <c r="G1209" s="60">
        <v>1</v>
      </c>
      <c r="H1209" s="60">
        <v>0</v>
      </c>
      <c r="I1209" s="60">
        <v>0</v>
      </c>
      <c r="J1209" s="60">
        <v>0</v>
      </c>
      <c r="K1209" s="60">
        <v>0</v>
      </c>
      <c r="L1209" s="60">
        <v>0</v>
      </c>
      <c r="M1209" s="69">
        <v>1.3320063226329999</v>
      </c>
      <c r="O1209" t="s">
        <v>0</v>
      </c>
    </row>
    <row r="1210" spans="1:15" x14ac:dyDescent="0.35">
      <c r="A1210" t="s">
        <v>61</v>
      </c>
      <c r="B1210" t="s">
        <v>163</v>
      </c>
      <c r="C1210" t="s">
        <v>99</v>
      </c>
      <c r="D1210" t="s">
        <v>27</v>
      </c>
      <c r="E1210" s="5" t="s">
        <v>362</v>
      </c>
      <c r="F1210" s="36">
        <v>180000</v>
      </c>
      <c r="G1210" s="60">
        <v>1</v>
      </c>
      <c r="H1210" s="60">
        <v>0</v>
      </c>
      <c r="I1210" s="60">
        <v>0</v>
      </c>
      <c r="J1210" s="60">
        <v>0</v>
      </c>
      <c r="K1210" s="60">
        <v>0</v>
      </c>
      <c r="L1210" s="60">
        <v>0</v>
      </c>
      <c r="M1210" s="69">
        <v>1.624676221574</v>
      </c>
      <c r="O1210" t="s">
        <v>0</v>
      </c>
    </row>
    <row r="1211" spans="1:15" x14ac:dyDescent="0.35">
      <c r="A1211" t="s">
        <v>61</v>
      </c>
      <c r="B1211" t="s">
        <v>163</v>
      </c>
      <c r="C1211" t="s">
        <v>99</v>
      </c>
      <c r="D1211" t="s">
        <v>27</v>
      </c>
      <c r="E1211" s="5" t="s">
        <v>362</v>
      </c>
      <c r="F1211" s="36">
        <v>180000</v>
      </c>
      <c r="G1211" s="60">
        <v>1</v>
      </c>
      <c r="H1211" s="60">
        <v>0</v>
      </c>
      <c r="I1211" s="60">
        <v>0</v>
      </c>
      <c r="J1211" s="60">
        <v>0</v>
      </c>
      <c r="K1211" s="60">
        <v>0</v>
      </c>
      <c r="L1211" s="60">
        <v>0</v>
      </c>
      <c r="M1211" s="69">
        <v>1.3089513870239999</v>
      </c>
      <c r="O1211" t="s">
        <v>0</v>
      </c>
    </row>
    <row r="1212" spans="1:15" x14ac:dyDescent="0.35">
      <c r="A1212" t="s">
        <v>61</v>
      </c>
      <c r="B1212" t="s">
        <v>163</v>
      </c>
      <c r="C1212" t="s">
        <v>99</v>
      </c>
      <c r="D1212" t="s">
        <v>27</v>
      </c>
      <c r="E1212" s="5" t="s">
        <v>364</v>
      </c>
      <c r="F1212" s="36">
        <v>188787.38785824942</v>
      </c>
      <c r="G1212" s="60">
        <v>0</v>
      </c>
      <c r="H1212" s="60">
        <v>0</v>
      </c>
      <c r="I1212" s="60">
        <v>1</v>
      </c>
      <c r="J1212" s="60">
        <v>0</v>
      </c>
      <c r="K1212" s="60">
        <v>0</v>
      </c>
      <c r="L1212" s="60">
        <v>0</v>
      </c>
      <c r="M1212" s="69">
        <v>1.3821127615340001</v>
      </c>
      <c r="O1212" t="s">
        <v>0</v>
      </c>
    </row>
    <row r="1213" spans="1:15" x14ac:dyDescent="0.35">
      <c r="A1213" t="s">
        <v>61</v>
      </c>
      <c r="B1213" t="s">
        <v>137</v>
      </c>
      <c r="C1213" t="s">
        <v>59</v>
      </c>
      <c r="D1213" t="s">
        <v>27</v>
      </c>
      <c r="E1213" s="5" t="s">
        <v>364</v>
      </c>
      <c r="F1213" s="36">
        <v>120000</v>
      </c>
      <c r="G1213" s="60">
        <v>0</v>
      </c>
      <c r="H1213" s="60">
        <v>0</v>
      </c>
      <c r="I1213" s="60">
        <v>1</v>
      </c>
      <c r="J1213" s="60">
        <v>0</v>
      </c>
      <c r="K1213" s="60">
        <v>0</v>
      </c>
      <c r="L1213" s="60">
        <v>0</v>
      </c>
      <c r="M1213" s="69">
        <v>1.734255057603</v>
      </c>
      <c r="O1213" t="s">
        <v>0</v>
      </c>
    </row>
    <row r="1214" spans="1:15" x14ac:dyDescent="0.35">
      <c r="A1214" t="s">
        <v>61</v>
      </c>
      <c r="B1214" t="s">
        <v>161</v>
      </c>
      <c r="C1214" t="s">
        <v>59</v>
      </c>
      <c r="D1214" t="s">
        <v>27</v>
      </c>
      <c r="E1214" s="5" t="s">
        <v>96</v>
      </c>
      <c r="F1214" s="36"/>
      <c r="G1214" s="60">
        <v>0</v>
      </c>
      <c r="H1214" s="60">
        <v>0</v>
      </c>
      <c r="I1214" s="60">
        <v>0</v>
      </c>
      <c r="J1214" s="60">
        <v>0</v>
      </c>
      <c r="K1214" s="60">
        <v>0</v>
      </c>
      <c r="L1214" s="60">
        <v>0</v>
      </c>
      <c r="M1214" s="69">
        <v>1.8166055979360001</v>
      </c>
      <c r="O1214" t="s">
        <v>0</v>
      </c>
    </row>
    <row r="1215" spans="1:15" x14ac:dyDescent="0.35">
      <c r="A1215" t="s">
        <v>61</v>
      </c>
      <c r="B1215" t="s">
        <v>168</v>
      </c>
      <c r="C1215" t="s">
        <v>59</v>
      </c>
      <c r="D1215" t="s">
        <v>27</v>
      </c>
      <c r="E1215" s="5" t="s">
        <v>363</v>
      </c>
      <c r="F1215" s="36">
        <v>280000</v>
      </c>
      <c r="G1215" s="60">
        <v>0</v>
      </c>
      <c r="H1215" s="60">
        <v>1</v>
      </c>
      <c r="I1215" s="60">
        <v>0</v>
      </c>
      <c r="J1215" s="60">
        <v>0</v>
      </c>
      <c r="K1215" s="60">
        <v>0</v>
      </c>
      <c r="L1215" s="60">
        <v>0</v>
      </c>
      <c r="M1215" s="69">
        <v>1.488089914568</v>
      </c>
      <c r="O1215" t="s">
        <v>0</v>
      </c>
    </row>
    <row r="1216" spans="1:15" x14ac:dyDescent="0.35">
      <c r="A1216" t="s">
        <v>61</v>
      </c>
      <c r="B1216" t="s">
        <v>137</v>
      </c>
      <c r="C1216" t="s">
        <v>59</v>
      </c>
      <c r="D1216" t="s">
        <v>27</v>
      </c>
      <c r="E1216" s="5" t="s">
        <v>363</v>
      </c>
      <c r="F1216" s="36">
        <v>120000</v>
      </c>
      <c r="G1216" s="60">
        <v>0</v>
      </c>
      <c r="H1216" s="60">
        <v>1</v>
      </c>
      <c r="I1216" s="60">
        <v>0</v>
      </c>
      <c r="J1216" s="60">
        <v>0</v>
      </c>
      <c r="K1216" s="60">
        <v>0</v>
      </c>
      <c r="L1216" s="60">
        <v>0</v>
      </c>
      <c r="M1216" s="69">
        <v>1.3257812485939999</v>
      </c>
      <c r="O1216" t="s">
        <v>0</v>
      </c>
    </row>
    <row r="1217" spans="1:15" x14ac:dyDescent="0.35">
      <c r="A1217" t="s">
        <v>61</v>
      </c>
      <c r="B1217" t="s">
        <v>168</v>
      </c>
      <c r="C1217" t="s">
        <v>59</v>
      </c>
      <c r="D1217" t="s">
        <v>27</v>
      </c>
      <c r="E1217" s="5" t="s">
        <v>363</v>
      </c>
      <c r="F1217" s="36">
        <v>280000</v>
      </c>
      <c r="G1217" s="60">
        <v>0</v>
      </c>
      <c r="H1217" s="60">
        <v>1</v>
      </c>
      <c r="I1217" s="60">
        <v>0</v>
      </c>
      <c r="J1217" s="60">
        <v>0</v>
      </c>
      <c r="K1217" s="60">
        <v>0</v>
      </c>
      <c r="L1217" s="60">
        <v>0</v>
      </c>
      <c r="M1217" s="69">
        <v>1.7597759826799999</v>
      </c>
      <c r="O1217" t="s">
        <v>0</v>
      </c>
    </row>
    <row r="1218" spans="1:15" x14ac:dyDescent="0.35">
      <c r="A1218" t="s">
        <v>61</v>
      </c>
      <c r="B1218" t="s">
        <v>168</v>
      </c>
      <c r="C1218" t="s">
        <v>59</v>
      </c>
      <c r="D1218" t="s">
        <v>27</v>
      </c>
      <c r="E1218" s="5" t="s">
        <v>363</v>
      </c>
      <c r="F1218" s="36">
        <v>280000</v>
      </c>
      <c r="G1218" s="60">
        <v>0</v>
      </c>
      <c r="H1218" s="60">
        <v>1</v>
      </c>
      <c r="I1218" s="60">
        <v>0</v>
      </c>
      <c r="J1218" s="60">
        <v>0</v>
      </c>
      <c r="K1218" s="60">
        <v>0</v>
      </c>
      <c r="L1218" s="60">
        <v>0</v>
      </c>
      <c r="M1218" s="69">
        <v>1.5930842197020001</v>
      </c>
      <c r="O1218" t="s">
        <v>0</v>
      </c>
    </row>
    <row r="1219" spans="1:15" x14ac:dyDescent="0.35">
      <c r="A1219" t="s">
        <v>61</v>
      </c>
      <c r="B1219" t="s">
        <v>137</v>
      </c>
      <c r="C1219" t="s">
        <v>59</v>
      </c>
      <c r="D1219" t="s">
        <v>27</v>
      </c>
      <c r="E1219" s="5" t="s">
        <v>363</v>
      </c>
      <c r="F1219" s="36">
        <v>120000</v>
      </c>
      <c r="G1219" s="60">
        <v>0</v>
      </c>
      <c r="H1219" s="60">
        <v>1</v>
      </c>
      <c r="I1219" s="60">
        <v>0</v>
      </c>
      <c r="J1219" s="60">
        <v>0</v>
      </c>
      <c r="K1219" s="60">
        <v>0</v>
      </c>
      <c r="L1219" s="60">
        <v>0</v>
      </c>
      <c r="M1219" s="69">
        <v>1.4732515172789999</v>
      </c>
      <c r="O1219" t="s">
        <v>0</v>
      </c>
    </row>
    <row r="1220" spans="1:15" x14ac:dyDescent="0.35">
      <c r="A1220" t="s">
        <v>61</v>
      </c>
      <c r="B1220" t="s">
        <v>137</v>
      </c>
      <c r="C1220" t="s">
        <v>59</v>
      </c>
      <c r="D1220" t="s">
        <v>27</v>
      </c>
      <c r="E1220" s="5" t="s">
        <v>363</v>
      </c>
      <c r="F1220" s="36">
        <v>120000</v>
      </c>
      <c r="G1220" s="60">
        <v>0</v>
      </c>
      <c r="H1220" s="60">
        <v>1</v>
      </c>
      <c r="I1220" s="60">
        <v>0</v>
      </c>
      <c r="J1220" s="60">
        <v>0</v>
      </c>
      <c r="K1220" s="60">
        <v>0</v>
      </c>
      <c r="L1220" s="60">
        <v>0</v>
      </c>
      <c r="M1220" s="69">
        <v>1.2466293561590001</v>
      </c>
      <c r="O1220" t="s">
        <v>0</v>
      </c>
    </row>
    <row r="1221" spans="1:15" x14ac:dyDescent="0.35">
      <c r="A1221" t="s">
        <v>61</v>
      </c>
      <c r="B1221" t="s">
        <v>168</v>
      </c>
      <c r="C1221" t="s">
        <v>59</v>
      </c>
      <c r="D1221" t="s">
        <v>27</v>
      </c>
      <c r="E1221" s="5" t="s">
        <v>366</v>
      </c>
      <c r="F1221" s="36">
        <v>280000</v>
      </c>
      <c r="G1221" s="60">
        <v>0</v>
      </c>
      <c r="H1221" s="60">
        <v>0</v>
      </c>
      <c r="I1221" s="60">
        <v>0</v>
      </c>
      <c r="J1221" s="60">
        <v>0</v>
      </c>
      <c r="K1221" s="60">
        <v>1</v>
      </c>
      <c r="L1221" s="60">
        <v>0</v>
      </c>
      <c r="M1221" s="69">
        <v>1.7516540930310001</v>
      </c>
      <c r="O1221" t="s">
        <v>0</v>
      </c>
    </row>
    <row r="1222" spans="1:15" x14ac:dyDescent="0.35">
      <c r="A1222" t="s">
        <v>61</v>
      </c>
      <c r="B1222" t="s">
        <v>168</v>
      </c>
      <c r="C1222" t="s">
        <v>59</v>
      </c>
      <c r="D1222" t="s">
        <v>27</v>
      </c>
      <c r="E1222" s="5" t="s">
        <v>366</v>
      </c>
      <c r="F1222" s="36">
        <v>280000</v>
      </c>
      <c r="G1222" s="60">
        <v>0</v>
      </c>
      <c r="H1222" s="60">
        <v>0</v>
      </c>
      <c r="I1222" s="60">
        <v>0</v>
      </c>
      <c r="J1222" s="60">
        <v>0</v>
      </c>
      <c r="K1222" s="60">
        <v>1</v>
      </c>
      <c r="L1222" s="60">
        <v>0</v>
      </c>
      <c r="M1222" s="69">
        <v>2.1675432209730001</v>
      </c>
      <c r="O1222" t="s">
        <v>0</v>
      </c>
    </row>
    <row r="1223" spans="1:15" x14ac:dyDescent="0.35">
      <c r="A1223" t="s">
        <v>61</v>
      </c>
      <c r="B1223" t="s">
        <v>161</v>
      </c>
      <c r="C1223" t="s">
        <v>59</v>
      </c>
      <c r="D1223" t="s">
        <v>27</v>
      </c>
      <c r="E1223" s="5" t="s">
        <v>169</v>
      </c>
      <c r="F1223" s="36"/>
      <c r="G1223" s="60">
        <v>0</v>
      </c>
      <c r="H1223" s="60">
        <v>0</v>
      </c>
      <c r="I1223" s="60">
        <v>0</v>
      </c>
      <c r="J1223" s="60">
        <v>0</v>
      </c>
      <c r="K1223" s="60">
        <v>0</v>
      </c>
      <c r="L1223" s="60">
        <v>0</v>
      </c>
      <c r="M1223" s="69">
        <v>1.497291721136</v>
      </c>
      <c r="O1223" t="s">
        <v>0</v>
      </c>
    </row>
    <row r="1224" spans="1:15" x14ac:dyDescent="0.35">
      <c r="A1224" t="s">
        <v>61</v>
      </c>
      <c r="B1224" t="s">
        <v>168</v>
      </c>
      <c r="C1224" t="s">
        <v>59</v>
      </c>
      <c r="D1224" t="s">
        <v>27</v>
      </c>
      <c r="E1224" s="5" t="s">
        <v>367</v>
      </c>
      <c r="F1224" s="36">
        <v>280000</v>
      </c>
      <c r="G1224" s="60">
        <v>0</v>
      </c>
      <c r="H1224" s="60">
        <v>0</v>
      </c>
      <c r="I1224" s="60">
        <v>0</v>
      </c>
      <c r="J1224" s="60">
        <v>0</v>
      </c>
      <c r="K1224" s="60">
        <v>0</v>
      </c>
      <c r="L1224" s="60">
        <v>1</v>
      </c>
      <c r="M1224" s="69">
        <v>1.4259196268080001</v>
      </c>
      <c r="O1224" t="s">
        <v>0</v>
      </c>
    </row>
    <row r="1225" spans="1:15" x14ac:dyDescent="0.35">
      <c r="A1225" t="s">
        <v>61</v>
      </c>
      <c r="B1225" t="s">
        <v>161</v>
      </c>
      <c r="C1225" t="s">
        <v>59</v>
      </c>
      <c r="D1225" t="s">
        <v>27</v>
      </c>
      <c r="E1225" s="5" t="s">
        <v>367</v>
      </c>
      <c r="F1225" s="36">
        <v>280000</v>
      </c>
      <c r="G1225" s="60">
        <v>0</v>
      </c>
      <c r="H1225" s="60">
        <v>0</v>
      </c>
      <c r="I1225" s="60">
        <v>0</v>
      </c>
      <c r="J1225" s="60">
        <v>0</v>
      </c>
      <c r="K1225" s="60">
        <v>0</v>
      </c>
      <c r="L1225" s="60">
        <v>1</v>
      </c>
      <c r="M1225" s="69">
        <v>1.7594946475640001</v>
      </c>
      <c r="O1225" t="s">
        <v>0</v>
      </c>
    </row>
    <row r="1226" spans="1:15" x14ac:dyDescent="0.35">
      <c r="A1226" t="s">
        <v>61</v>
      </c>
      <c r="B1226" t="s">
        <v>168</v>
      </c>
      <c r="C1226" t="s">
        <v>59</v>
      </c>
      <c r="D1226" t="s">
        <v>27</v>
      </c>
      <c r="E1226" s="5" t="s">
        <v>365</v>
      </c>
      <c r="F1226" s="36">
        <v>280000</v>
      </c>
      <c r="G1226" s="60">
        <v>0</v>
      </c>
      <c r="H1226" s="60">
        <v>0</v>
      </c>
      <c r="I1226" s="60">
        <v>0</v>
      </c>
      <c r="J1226" s="60">
        <v>1</v>
      </c>
      <c r="K1226" s="60">
        <v>0</v>
      </c>
      <c r="L1226" s="60">
        <v>0</v>
      </c>
      <c r="M1226" s="69">
        <v>1.708383916911</v>
      </c>
      <c r="O1226" t="s">
        <v>0</v>
      </c>
    </row>
    <row r="1227" spans="1:15" x14ac:dyDescent="0.35">
      <c r="A1227" t="s">
        <v>61</v>
      </c>
      <c r="B1227" t="s">
        <v>168</v>
      </c>
      <c r="C1227" t="s">
        <v>59</v>
      </c>
      <c r="D1227" t="s">
        <v>27</v>
      </c>
      <c r="E1227" s="5" t="s">
        <v>365</v>
      </c>
      <c r="F1227" s="36">
        <v>280000</v>
      </c>
      <c r="G1227" s="60">
        <v>0</v>
      </c>
      <c r="H1227" s="60">
        <v>0</v>
      </c>
      <c r="I1227" s="60">
        <v>0</v>
      </c>
      <c r="J1227" s="60">
        <v>1</v>
      </c>
      <c r="K1227" s="60">
        <v>0</v>
      </c>
      <c r="L1227" s="60">
        <v>0</v>
      </c>
      <c r="M1227" s="69">
        <v>1.945011214135</v>
      </c>
      <c r="O1227" t="s">
        <v>0</v>
      </c>
    </row>
    <row r="1228" spans="1:15" x14ac:dyDescent="0.35">
      <c r="A1228" t="s">
        <v>61</v>
      </c>
      <c r="B1228" t="s">
        <v>168</v>
      </c>
      <c r="C1228" t="s">
        <v>59</v>
      </c>
      <c r="D1228" t="s">
        <v>27</v>
      </c>
      <c r="E1228" s="5" t="s">
        <v>366</v>
      </c>
      <c r="F1228" s="36">
        <v>280000</v>
      </c>
      <c r="G1228" s="60">
        <v>0</v>
      </c>
      <c r="H1228" s="60">
        <v>0</v>
      </c>
      <c r="I1228" s="60">
        <v>0</v>
      </c>
      <c r="J1228" s="60">
        <v>0</v>
      </c>
      <c r="K1228" s="60">
        <v>1</v>
      </c>
      <c r="L1228" s="60">
        <v>0</v>
      </c>
      <c r="M1228" s="69">
        <v>1.6871760181619999</v>
      </c>
      <c r="O1228" t="s">
        <v>31</v>
      </c>
    </row>
    <row r="1229" spans="1:15" x14ac:dyDescent="0.35">
      <c r="A1229" t="s">
        <v>61</v>
      </c>
      <c r="B1229" t="s">
        <v>168</v>
      </c>
      <c r="C1229" t="s">
        <v>59</v>
      </c>
      <c r="D1229" t="s">
        <v>27</v>
      </c>
      <c r="E1229" s="5" t="s">
        <v>367</v>
      </c>
      <c r="F1229" s="36">
        <v>280000</v>
      </c>
      <c r="G1229" s="60">
        <v>0</v>
      </c>
      <c r="H1229" s="60">
        <v>0</v>
      </c>
      <c r="I1229" s="60">
        <v>0</v>
      </c>
      <c r="J1229" s="60">
        <v>0</v>
      </c>
      <c r="K1229" s="60">
        <v>0</v>
      </c>
      <c r="L1229" s="60">
        <v>1</v>
      </c>
      <c r="M1229" s="69">
        <v>1.6897690446139999</v>
      </c>
      <c r="O1229" t="s">
        <v>0</v>
      </c>
    </row>
    <row r="1230" spans="1:15" x14ac:dyDescent="0.35">
      <c r="A1230" t="s">
        <v>61</v>
      </c>
      <c r="B1230" t="s">
        <v>168</v>
      </c>
      <c r="C1230" t="s">
        <v>59</v>
      </c>
      <c r="D1230" t="s">
        <v>27</v>
      </c>
      <c r="E1230" s="5" t="s">
        <v>366</v>
      </c>
      <c r="F1230" s="36">
        <v>280000</v>
      </c>
      <c r="G1230" s="60">
        <v>0</v>
      </c>
      <c r="H1230" s="60">
        <v>0</v>
      </c>
      <c r="I1230" s="60">
        <v>0</v>
      </c>
      <c r="J1230" s="60">
        <v>0</v>
      </c>
      <c r="K1230" s="60">
        <v>1</v>
      </c>
      <c r="L1230" s="60">
        <v>0</v>
      </c>
      <c r="M1230" s="69">
        <v>1.6318605267890001</v>
      </c>
      <c r="O1230" t="s">
        <v>0</v>
      </c>
    </row>
    <row r="1231" spans="1:15" x14ac:dyDescent="0.35">
      <c r="A1231" t="s">
        <v>61</v>
      </c>
      <c r="B1231" t="s">
        <v>168</v>
      </c>
      <c r="C1231" t="s">
        <v>59</v>
      </c>
      <c r="D1231" t="s">
        <v>27</v>
      </c>
      <c r="E1231" s="5" t="s">
        <v>364</v>
      </c>
      <c r="F1231" s="36">
        <v>280000</v>
      </c>
      <c r="G1231" s="60">
        <v>0</v>
      </c>
      <c r="H1231" s="60">
        <v>0</v>
      </c>
      <c r="I1231" s="60">
        <v>1</v>
      </c>
      <c r="J1231" s="60">
        <v>0</v>
      </c>
      <c r="K1231" s="60">
        <v>0</v>
      </c>
      <c r="L1231" s="60">
        <v>0</v>
      </c>
      <c r="M1231" s="69">
        <v>2.0145996027090001</v>
      </c>
      <c r="O1231" t="s">
        <v>0</v>
      </c>
    </row>
    <row r="1232" spans="1:15" x14ac:dyDescent="0.35">
      <c r="A1232" t="s">
        <v>61</v>
      </c>
      <c r="B1232" t="s">
        <v>137</v>
      </c>
      <c r="C1232" t="s">
        <v>59</v>
      </c>
      <c r="D1232" t="s">
        <v>27</v>
      </c>
      <c r="E1232" s="5" t="s">
        <v>170</v>
      </c>
      <c r="F1232" s="36"/>
      <c r="G1232" s="60">
        <v>0</v>
      </c>
      <c r="H1232" s="60">
        <v>0</v>
      </c>
      <c r="I1232" s="60">
        <v>0</v>
      </c>
      <c r="J1232" s="60">
        <v>0</v>
      </c>
      <c r="K1232" s="60">
        <v>0</v>
      </c>
      <c r="L1232" s="60">
        <v>0</v>
      </c>
      <c r="M1232" s="69">
        <v>1.936574531535</v>
      </c>
      <c r="O1232" t="s">
        <v>0</v>
      </c>
    </row>
    <row r="1233" spans="1:15" x14ac:dyDescent="0.35">
      <c r="A1233" t="s">
        <v>61</v>
      </c>
      <c r="B1233" t="s">
        <v>161</v>
      </c>
      <c r="C1233" t="s">
        <v>59</v>
      </c>
      <c r="D1233" t="s">
        <v>27</v>
      </c>
      <c r="E1233" s="5" t="s">
        <v>96</v>
      </c>
      <c r="F1233" s="36"/>
      <c r="G1233" s="60">
        <v>0</v>
      </c>
      <c r="H1233" s="60">
        <v>0</v>
      </c>
      <c r="I1233" s="60">
        <v>0</v>
      </c>
      <c r="J1233" s="60">
        <v>0</v>
      </c>
      <c r="K1233" s="60">
        <v>0</v>
      </c>
      <c r="L1233" s="60">
        <v>0</v>
      </c>
      <c r="M1233" s="69">
        <v>1.7379827238309999</v>
      </c>
      <c r="O1233" t="s">
        <v>0</v>
      </c>
    </row>
    <row r="1234" spans="1:15" x14ac:dyDescent="0.35">
      <c r="A1234" t="s">
        <v>61</v>
      </c>
      <c r="B1234" t="s">
        <v>161</v>
      </c>
      <c r="C1234" t="s">
        <v>59</v>
      </c>
      <c r="D1234" t="s">
        <v>27</v>
      </c>
      <c r="E1234" s="5" t="s">
        <v>367</v>
      </c>
      <c r="F1234" s="36">
        <v>900000</v>
      </c>
      <c r="G1234" s="60">
        <v>0</v>
      </c>
      <c r="H1234" s="60">
        <v>0</v>
      </c>
      <c r="I1234" s="60">
        <v>0</v>
      </c>
      <c r="J1234" s="60">
        <v>0</v>
      </c>
      <c r="K1234" s="60">
        <v>0</v>
      </c>
      <c r="L1234" s="60">
        <v>1</v>
      </c>
      <c r="M1234" s="69">
        <v>1.7251478406359999</v>
      </c>
      <c r="O1234" t="s">
        <v>0</v>
      </c>
    </row>
    <row r="1235" spans="1:15" x14ac:dyDescent="0.35">
      <c r="A1235" t="s">
        <v>61</v>
      </c>
      <c r="B1235" t="s">
        <v>161</v>
      </c>
      <c r="C1235" t="s">
        <v>59</v>
      </c>
      <c r="D1235" t="s">
        <v>27</v>
      </c>
      <c r="E1235" s="5" t="s">
        <v>127</v>
      </c>
      <c r="F1235" s="36"/>
      <c r="G1235" s="60">
        <v>0</v>
      </c>
      <c r="H1235" s="60">
        <v>0</v>
      </c>
      <c r="I1235" s="60">
        <v>0</v>
      </c>
      <c r="J1235" s="60">
        <v>0</v>
      </c>
      <c r="K1235" s="60">
        <v>0</v>
      </c>
      <c r="L1235" s="60">
        <v>0</v>
      </c>
      <c r="M1235" s="69">
        <v>0.78414359228099995</v>
      </c>
      <c r="O1235" t="s">
        <v>0</v>
      </c>
    </row>
    <row r="1236" spans="1:15" x14ac:dyDescent="0.35">
      <c r="A1236" t="s">
        <v>61</v>
      </c>
      <c r="B1236" t="s">
        <v>161</v>
      </c>
      <c r="C1236" t="s">
        <v>59</v>
      </c>
      <c r="D1236" t="s">
        <v>27</v>
      </c>
      <c r="E1236" s="5" t="s">
        <v>367</v>
      </c>
      <c r="F1236" s="36">
        <v>900000</v>
      </c>
      <c r="G1236" s="60">
        <v>0</v>
      </c>
      <c r="H1236" s="60">
        <v>0</v>
      </c>
      <c r="I1236" s="60">
        <v>0</v>
      </c>
      <c r="J1236" s="60">
        <v>0</v>
      </c>
      <c r="K1236" s="60">
        <v>0</v>
      </c>
      <c r="L1236" s="60">
        <v>1</v>
      </c>
      <c r="M1236" s="69">
        <v>1.6384291485310001</v>
      </c>
      <c r="O1236" t="s">
        <v>0</v>
      </c>
    </row>
    <row r="1237" spans="1:15" x14ac:dyDescent="0.35">
      <c r="A1237" t="s">
        <v>61</v>
      </c>
      <c r="B1237" t="s">
        <v>137</v>
      </c>
      <c r="C1237" t="s">
        <v>59</v>
      </c>
      <c r="D1237" t="s">
        <v>27</v>
      </c>
      <c r="E1237" s="5" t="s">
        <v>127</v>
      </c>
      <c r="F1237" s="36"/>
      <c r="G1237" s="60">
        <v>0</v>
      </c>
      <c r="H1237" s="60">
        <v>0</v>
      </c>
      <c r="I1237" s="60">
        <v>0</v>
      </c>
      <c r="J1237" s="60">
        <v>0</v>
      </c>
      <c r="K1237" s="60">
        <v>0</v>
      </c>
      <c r="L1237" s="60">
        <v>0</v>
      </c>
      <c r="M1237" s="69">
        <v>1.267741184456</v>
      </c>
      <c r="O1237" t="s">
        <v>0</v>
      </c>
    </row>
    <row r="1238" spans="1:15" x14ac:dyDescent="0.35">
      <c r="A1238" t="s">
        <v>61</v>
      </c>
      <c r="B1238" t="s">
        <v>161</v>
      </c>
      <c r="C1238" t="s">
        <v>59</v>
      </c>
      <c r="D1238" t="s">
        <v>27</v>
      </c>
      <c r="E1238" s="5" t="s">
        <v>365</v>
      </c>
      <c r="F1238" s="36">
        <v>850000</v>
      </c>
      <c r="G1238" s="60">
        <v>0</v>
      </c>
      <c r="H1238" s="60">
        <v>0</v>
      </c>
      <c r="I1238" s="60">
        <v>0</v>
      </c>
      <c r="J1238" s="60">
        <v>1</v>
      </c>
      <c r="K1238" s="60">
        <v>0</v>
      </c>
      <c r="L1238" s="60">
        <v>0</v>
      </c>
      <c r="M1238" s="69">
        <v>1.2747799178500001</v>
      </c>
      <c r="O1238" t="s">
        <v>0</v>
      </c>
    </row>
    <row r="1239" spans="1:15" x14ac:dyDescent="0.35">
      <c r="A1239" t="s">
        <v>61</v>
      </c>
      <c r="B1239" t="s">
        <v>165</v>
      </c>
      <c r="C1239" t="s">
        <v>99</v>
      </c>
      <c r="D1239" t="s">
        <v>27</v>
      </c>
      <c r="E1239" s="5" t="s">
        <v>362</v>
      </c>
      <c r="F1239" s="36">
        <v>777000</v>
      </c>
      <c r="G1239" s="60">
        <v>1</v>
      </c>
      <c r="H1239" s="60">
        <v>0</v>
      </c>
      <c r="I1239" s="60">
        <v>0</v>
      </c>
      <c r="J1239" s="60">
        <v>0</v>
      </c>
      <c r="K1239" s="60">
        <v>0</v>
      </c>
      <c r="L1239" s="60">
        <v>0</v>
      </c>
      <c r="M1239" s="69">
        <v>1.2054130641330001</v>
      </c>
      <c r="O1239" t="s">
        <v>0</v>
      </c>
    </row>
    <row r="1240" spans="1:15" x14ac:dyDescent="0.35">
      <c r="A1240" t="s">
        <v>61</v>
      </c>
      <c r="B1240" t="s">
        <v>168</v>
      </c>
      <c r="C1240" t="s">
        <v>59</v>
      </c>
      <c r="D1240" t="s">
        <v>27</v>
      </c>
      <c r="E1240" s="5" t="s">
        <v>362</v>
      </c>
      <c r="F1240" s="36">
        <v>280000</v>
      </c>
      <c r="G1240" s="60">
        <v>1</v>
      </c>
      <c r="H1240" s="60">
        <v>0</v>
      </c>
      <c r="I1240" s="60">
        <v>0</v>
      </c>
      <c r="J1240" s="60">
        <v>0</v>
      </c>
      <c r="K1240" s="60">
        <v>0</v>
      </c>
      <c r="L1240" s="60">
        <v>0</v>
      </c>
      <c r="M1240" s="69">
        <v>1.7004148898460001</v>
      </c>
      <c r="O1240" t="s">
        <v>0</v>
      </c>
    </row>
    <row r="1241" spans="1:15" x14ac:dyDescent="0.35">
      <c r="A1241" t="s">
        <v>61</v>
      </c>
      <c r="B1241" t="s">
        <v>168</v>
      </c>
      <c r="C1241" t="s">
        <v>59</v>
      </c>
      <c r="D1241" t="s">
        <v>27</v>
      </c>
      <c r="E1241" s="5" t="s">
        <v>171</v>
      </c>
      <c r="F1241" s="36"/>
      <c r="G1241" s="60">
        <v>0</v>
      </c>
      <c r="H1241" s="60">
        <v>0</v>
      </c>
      <c r="I1241" s="60">
        <v>0</v>
      </c>
      <c r="J1241" s="60">
        <v>0</v>
      </c>
      <c r="K1241" s="60">
        <v>0</v>
      </c>
      <c r="L1241" s="60">
        <v>0</v>
      </c>
      <c r="M1241" s="69">
        <v>1.538829458728</v>
      </c>
      <c r="O1241" t="s">
        <v>0</v>
      </c>
    </row>
    <row r="1242" spans="1:15" x14ac:dyDescent="0.35">
      <c r="A1242" t="s">
        <v>61</v>
      </c>
      <c r="B1242" t="s">
        <v>163</v>
      </c>
      <c r="C1242" t="s">
        <v>99</v>
      </c>
      <c r="D1242" t="s">
        <v>27</v>
      </c>
      <c r="E1242" s="5" t="s">
        <v>96</v>
      </c>
      <c r="F1242" s="36"/>
      <c r="G1242" s="60">
        <v>0</v>
      </c>
      <c r="H1242" s="60">
        <v>0</v>
      </c>
      <c r="I1242" s="60">
        <v>0</v>
      </c>
      <c r="J1242" s="60">
        <v>0</v>
      </c>
      <c r="K1242" s="60">
        <v>0</v>
      </c>
      <c r="L1242" s="60">
        <v>0</v>
      </c>
      <c r="M1242" s="69">
        <v>1.350662787042</v>
      </c>
      <c r="O1242" t="s">
        <v>0</v>
      </c>
    </row>
    <row r="1243" spans="1:15" x14ac:dyDescent="0.35">
      <c r="A1243" t="s">
        <v>172</v>
      </c>
      <c r="B1243" t="s">
        <v>71</v>
      </c>
      <c r="C1243" t="s">
        <v>59</v>
      </c>
      <c r="D1243" t="s">
        <v>67</v>
      </c>
      <c r="E1243" s="5" t="s">
        <v>362</v>
      </c>
      <c r="F1243" s="36">
        <v>57619.5</v>
      </c>
      <c r="G1243" s="60">
        <v>1</v>
      </c>
      <c r="H1243" s="60">
        <v>0</v>
      </c>
      <c r="I1243" s="60">
        <v>0</v>
      </c>
      <c r="J1243" s="60">
        <v>0</v>
      </c>
      <c r="K1243" s="60">
        <v>0</v>
      </c>
      <c r="L1243" s="60">
        <v>0</v>
      </c>
      <c r="M1243" s="69">
        <v>0</v>
      </c>
      <c r="O1243" t="s">
        <v>31</v>
      </c>
    </row>
    <row r="1244" spans="1:15" x14ac:dyDescent="0.35">
      <c r="A1244" t="s">
        <v>52</v>
      </c>
      <c r="B1244" t="s">
        <v>151</v>
      </c>
      <c r="C1244" t="s">
        <v>37</v>
      </c>
      <c r="D1244" t="s">
        <v>27</v>
      </c>
      <c r="E1244" s="5" t="s">
        <v>363</v>
      </c>
      <c r="F1244" s="36">
        <v>260000</v>
      </c>
      <c r="G1244" s="60">
        <v>0</v>
      </c>
      <c r="H1244" s="60">
        <v>1</v>
      </c>
      <c r="I1244" s="60">
        <v>0</v>
      </c>
      <c r="J1244" s="60">
        <v>0</v>
      </c>
      <c r="K1244" s="60">
        <v>0</v>
      </c>
      <c r="L1244" s="60">
        <v>0</v>
      </c>
      <c r="M1244" s="69">
        <v>0.480719007556</v>
      </c>
      <c r="O1244" t="s">
        <v>0</v>
      </c>
    </row>
    <row r="1245" spans="1:15" x14ac:dyDescent="0.35">
      <c r="A1245" t="s">
        <v>52</v>
      </c>
      <c r="B1245" t="s">
        <v>151</v>
      </c>
      <c r="C1245" t="s">
        <v>37</v>
      </c>
      <c r="D1245" t="s">
        <v>27</v>
      </c>
      <c r="E1245" s="5" t="s">
        <v>363</v>
      </c>
      <c r="F1245" s="36">
        <v>260000</v>
      </c>
      <c r="G1245" s="60">
        <v>0</v>
      </c>
      <c r="H1245" s="60">
        <v>1</v>
      </c>
      <c r="I1245" s="60">
        <v>0</v>
      </c>
      <c r="J1245" s="60">
        <v>0</v>
      </c>
      <c r="K1245" s="60">
        <v>0</v>
      </c>
      <c r="L1245" s="60">
        <v>0</v>
      </c>
      <c r="M1245" s="69">
        <v>0.54264608115699997</v>
      </c>
      <c r="O1245" t="s">
        <v>0</v>
      </c>
    </row>
    <row r="1246" spans="1:15" x14ac:dyDescent="0.35">
      <c r="A1246" t="s">
        <v>52</v>
      </c>
      <c r="B1246" t="s">
        <v>151</v>
      </c>
      <c r="C1246" t="s">
        <v>37</v>
      </c>
      <c r="D1246" t="s">
        <v>27</v>
      </c>
      <c r="E1246" s="5" t="s">
        <v>363</v>
      </c>
      <c r="F1246" s="36">
        <v>260000</v>
      </c>
      <c r="G1246" s="60">
        <v>0</v>
      </c>
      <c r="H1246" s="60">
        <v>1</v>
      </c>
      <c r="I1246" s="60">
        <v>0</v>
      </c>
      <c r="J1246" s="60">
        <v>0</v>
      </c>
      <c r="K1246" s="60">
        <v>0</v>
      </c>
      <c r="L1246" s="60">
        <v>0</v>
      </c>
      <c r="M1246" s="69">
        <v>0.45844243961499997</v>
      </c>
      <c r="O1246" t="s">
        <v>0</v>
      </c>
    </row>
    <row r="1247" spans="1:15" x14ac:dyDescent="0.35">
      <c r="A1247" t="s">
        <v>52</v>
      </c>
      <c r="B1247" t="s">
        <v>151</v>
      </c>
      <c r="C1247" t="s">
        <v>37</v>
      </c>
      <c r="D1247" t="s">
        <v>27</v>
      </c>
      <c r="E1247" s="5" t="s">
        <v>363</v>
      </c>
      <c r="F1247" s="36">
        <v>260000</v>
      </c>
      <c r="G1247" s="60">
        <v>0</v>
      </c>
      <c r="H1247" s="60">
        <v>1</v>
      </c>
      <c r="I1247" s="60">
        <v>0</v>
      </c>
      <c r="J1247" s="60">
        <v>0</v>
      </c>
      <c r="K1247" s="60">
        <v>0</v>
      </c>
      <c r="L1247" s="60">
        <v>0</v>
      </c>
      <c r="M1247" s="69">
        <v>0.275703570299</v>
      </c>
      <c r="O1247" t="s">
        <v>0</v>
      </c>
    </row>
    <row r="1248" spans="1:15" x14ac:dyDescent="0.35">
      <c r="A1248" t="s">
        <v>52</v>
      </c>
      <c r="B1248" t="s">
        <v>151</v>
      </c>
      <c r="C1248" t="s">
        <v>37</v>
      </c>
      <c r="D1248" t="s">
        <v>27</v>
      </c>
      <c r="E1248" s="5" t="s">
        <v>363</v>
      </c>
      <c r="F1248" s="36">
        <v>260000</v>
      </c>
      <c r="G1248" s="60">
        <v>0</v>
      </c>
      <c r="H1248" s="60">
        <v>1</v>
      </c>
      <c r="I1248" s="60">
        <v>0</v>
      </c>
      <c r="J1248" s="60">
        <v>0</v>
      </c>
      <c r="K1248" s="60">
        <v>0</v>
      </c>
      <c r="L1248" s="60">
        <v>0</v>
      </c>
      <c r="M1248" s="69">
        <v>0.46940479360800003</v>
      </c>
      <c r="O1248" t="s">
        <v>0</v>
      </c>
    </row>
    <row r="1249" spans="1:15" x14ac:dyDescent="0.35">
      <c r="A1249" t="s">
        <v>52</v>
      </c>
      <c r="B1249" t="s">
        <v>151</v>
      </c>
      <c r="C1249" t="s">
        <v>37</v>
      </c>
      <c r="D1249" t="s">
        <v>27</v>
      </c>
      <c r="E1249" s="5" t="s">
        <v>363</v>
      </c>
      <c r="F1249" s="36">
        <v>260000</v>
      </c>
      <c r="G1249" s="60">
        <v>0</v>
      </c>
      <c r="H1249" s="60">
        <v>1</v>
      </c>
      <c r="I1249" s="60">
        <v>0</v>
      </c>
      <c r="J1249" s="60">
        <v>0</v>
      </c>
      <c r="K1249" s="60">
        <v>0</v>
      </c>
      <c r="L1249" s="60">
        <v>0</v>
      </c>
      <c r="M1249" s="69">
        <v>0.49031806686599999</v>
      </c>
      <c r="O1249" t="s">
        <v>0</v>
      </c>
    </row>
    <row r="1250" spans="1:15" x14ac:dyDescent="0.35">
      <c r="A1250" t="s">
        <v>52</v>
      </c>
      <c r="B1250" t="s">
        <v>151</v>
      </c>
      <c r="C1250" t="s">
        <v>37</v>
      </c>
      <c r="D1250" t="s">
        <v>27</v>
      </c>
      <c r="E1250" s="5" t="s">
        <v>363</v>
      </c>
      <c r="F1250" s="36">
        <v>260000</v>
      </c>
      <c r="G1250" s="60">
        <v>0</v>
      </c>
      <c r="H1250" s="60">
        <v>1</v>
      </c>
      <c r="I1250" s="60">
        <v>0</v>
      </c>
      <c r="J1250" s="60">
        <v>0</v>
      </c>
      <c r="K1250" s="60">
        <v>0</v>
      </c>
      <c r="L1250" s="60">
        <v>0</v>
      </c>
      <c r="M1250" s="69">
        <v>0.47524805751999999</v>
      </c>
      <c r="O1250" t="s">
        <v>0</v>
      </c>
    </row>
    <row r="1251" spans="1:15" x14ac:dyDescent="0.35">
      <c r="A1251" t="s">
        <v>52</v>
      </c>
      <c r="B1251" t="s">
        <v>151</v>
      </c>
      <c r="C1251" t="s">
        <v>37</v>
      </c>
      <c r="D1251" t="s">
        <v>27</v>
      </c>
      <c r="E1251" s="5" t="s">
        <v>363</v>
      </c>
      <c r="F1251" s="36">
        <v>260000</v>
      </c>
      <c r="G1251" s="60">
        <v>0</v>
      </c>
      <c r="H1251" s="60">
        <v>1</v>
      </c>
      <c r="I1251" s="60">
        <v>0</v>
      </c>
      <c r="J1251" s="60">
        <v>0</v>
      </c>
      <c r="K1251" s="60">
        <v>0</v>
      </c>
      <c r="L1251" s="60">
        <v>0</v>
      </c>
      <c r="M1251" s="69">
        <v>0.49902446966699998</v>
      </c>
      <c r="O1251" t="s">
        <v>0</v>
      </c>
    </row>
    <row r="1252" spans="1:15" x14ac:dyDescent="0.35">
      <c r="A1252" t="s">
        <v>52</v>
      </c>
      <c r="B1252" t="s">
        <v>151</v>
      </c>
      <c r="C1252" t="s">
        <v>37</v>
      </c>
      <c r="D1252" t="s">
        <v>27</v>
      </c>
      <c r="E1252" s="5" t="s">
        <v>363</v>
      </c>
      <c r="F1252" s="36">
        <v>260000</v>
      </c>
      <c r="G1252" s="60">
        <v>0</v>
      </c>
      <c r="H1252" s="60">
        <v>1</v>
      </c>
      <c r="I1252" s="60">
        <v>0</v>
      </c>
      <c r="J1252" s="60">
        <v>0</v>
      </c>
      <c r="K1252" s="60">
        <v>0</v>
      </c>
      <c r="L1252" s="60">
        <v>0</v>
      </c>
      <c r="M1252" s="69">
        <v>0.46942051865500001</v>
      </c>
      <c r="O1252" t="s">
        <v>0</v>
      </c>
    </row>
    <row r="1253" spans="1:15" x14ac:dyDescent="0.35">
      <c r="A1253" t="s">
        <v>52</v>
      </c>
      <c r="B1253" t="s">
        <v>151</v>
      </c>
      <c r="C1253" t="s">
        <v>37</v>
      </c>
      <c r="D1253" t="s">
        <v>27</v>
      </c>
      <c r="E1253" s="5" t="s">
        <v>363</v>
      </c>
      <c r="F1253" s="36">
        <v>260000</v>
      </c>
      <c r="G1253" s="60">
        <v>0</v>
      </c>
      <c r="H1253" s="60">
        <v>1</v>
      </c>
      <c r="I1253" s="60">
        <v>0</v>
      </c>
      <c r="J1253" s="60">
        <v>0</v>
      </c>
      <c r="K1253" s="60">
        <v>0</v>
      </c>
      <c r="L1253" s="60">
        <v>0</v>
      </c>
      <c r="M1253" s="69">
        <v>0.53802905558199998</v>
      </c>
      <c r="O1253" t="s">
        <v>0</v>
      </c>
    </row>
    <row r="1254" spans="1:15" x14ac:dyDescent="0.35">
      <c r="A1254" t="s">
        <v>52</v>
      </c>
      <c r="B1254" t="s">
        <v>151</v>
      </c>
      <c r="C1254" t="s">
        <v>37</v>
      </c>
      <c r="D1254" t="s">
        <v>27</v>
      </c>
      <c r="E1254" s="5" t="s">
        <v>363</v>
      </c>
      <c r="F1254" s="36">
        <v>260000</v>
      </c>
      <c r="G1254" s="60">
        <v>0</v>
      </c>
      <c r="H1254" s="60">
        <v>1</v>
      </c>
      <c r="I1254" s="60">
        <v>0</v>
      </c>
      <c r="J1254" s="60">
        <v>0</v>
      </c>
      <c r="K1254" s="60">
        <v>0</v>
      </c>
      <c r="L1254" s="60">
        <v>0</v>
      </c>
      <c r="M1254" s="69">
        <v>0.50145188179599998</v>
      </c>
      <c r="O1254" t="s">
        <v>0</v>
      </c>
    </row>
    <row r="1255" spans="1:15" x14ac:dyDescent="0.35">
      <c r="A1255" t="s">
        <v>52</v>
      </c>
      <c r="B1255" t="s">
        <v>39</v>
      </c>
      <c r="C1255" t="s">
        <v>37</v>
      </c>
      <c r="D1255" t="s">
        <v>27</v>
      </c>
      <c r="E1255" s="5" t="s">
        <v>364</v>
      </c>
      <c r="F1255" s="36">
        <v>260000</v>
      </c>
      <c r="G1255" s="60">
        <v>0</v>
      </c>
      <c r="H1255" s="60">
        <v>0</v>
      </c>
      <c r="I1255" s="60">
        <v>1</v>
      </c>
      <c r="J1255" s="60">
        <v>0</v>
      </c>
      <c r="K1255" s="60">
        <v>0</v>
      </c>
      <c r="L1255" s="60">
        <v>0</v>
      </c>
      <c r="M1255" s="69">
        <v>0.37872794465499998</v>
      </c>
      <c r="O1255" t="s">
        <v>0</v>
      </c>
    </row>
    <row r="1256" spans="1:15" x14ac:dyDescent="0.35">
      <c r="A1256" t="s">
        <v>52</v>
      </c>
      <c r="B1256" t="s">
        <v>39</v>
      </c>
      <c r="C1256" t="s">
        <v>37</v>
      </c>
      <c r="D1256" t="s">
        <v>27</v>
      </c>
      <c r="E1256" s="5" t="s">
        <v>364</v>
      </c>
      <c r="F1256" s="36">
        <v>260000</v>
      </c>
      <c r="G1256" s="60">
        <v>0</v>
      </c>
      <c r="H1256" s="60">
        <v>0</v>
      </c>
      <c r="I1256" s="60">
        <v>1</v>
      </c>
      <c r="J1256" s="60">
        <v>0</v>
      </c>
      <c r="K1256" s="60">
        <v>0</v>
      </c>
      <c r="L1256" s="60">
        <v>0</v>
      </c>
      <c r="M1256" s="69">
        <v>0.375058107714</v>
      </c>
      <c r="O1256" t="s">
        <v>0</v>
      </c>
    </row>
    <row r="1257" spans="1:15" x14ac:dyDescent="0.35">
      <c r="A1257" t="s">
        <v>52</v>
      </c>
      <c r="B1257" t="s">
        <v>39</v>
      </c>
      <c r="C1257" t="s">
        <v>37</v>
      </c>
      <c r="D1257" t="s">
        <v>27</v>
      </c>
      <c r="E1257" s="5" t="s">
        <v>363</v>
      </c>
      <c r="F1257" s="36">
        <v>260000</v>
      </c>
      <c r="G1257" s="60">
        <v>0</v>
      </c>
      <c r="H1257" s="60">
        <v>1</v>
      </c>
      <c r="I1257" s="60">
        <v>0</v>
      </c>
      <c r="J1257" s="60">
        <v>0</v>
      </c>
      <c r="K1257" s="60">
        <v>0</v>
      </c>
      <c r="L1257" s="60">
        <v>0</v>
      </c>
      <c r="M1257" s="69">
        <v>0.30517873947800001</v>
      </c>
      <c r="O1257" t="s">
        <v>0</v>
      </c>
    </row>
    <row r="1258" spans="1:15" x14ac:dyDescent="0.35">
      <c r="A1258" t="s">
        <v>52</v>
      </c>
      <c r="B1258" t="s">
        <v>39</v>
      </c>
      <c r="C1258" t="s">
        <v>37</v>
      </c>
      <c r="D1258" t="s">
        <v>27</v>
      </c>
      <c r="E1258" s="5" t="s">
        <v>363</v>
      </c>
      <c r="F1258" s="36">
        <v>260000</v>
      </c>
      <c r="G1258" s="60">
        <v>0</v>
      </c>
      <c r="H1258" s="60">
        <v>1</v>
      </c>
      <c r="I1258" s="60">
        <v>0</v>
      </c>
      <c r="J1258" s="60">
        <v>0</v>
      </c>
      <c r="K1258" s="60">
        <v>0</v>
      </c>
      <c r="L1258" s="60">
        <v>0</v>
      </c>
      <c r="M1258" s="69">
        <v>0.44567502636700002</v>
      </c>
      <c r="O1258" t="s">
        <v>0</v>
      </c>
    </row>
    <row r="1259" spans="1:15" x14ac:dyDescent="0.35">
      <c r="A1259" t="s">
        <v>52</v>
      </c>
      <c r="B1259" t="s">
        <v>39</v>
      </c>
      <c r="C1259" t="s">
        <v>37</v>
      </c>
      <c r="D1259" t="s">
        <v>27</v>
      </c>
      <c r="E1259" s="5" t="s">
        <v>363</v>
      </c>
      <c r="F1259" s="36">
        <v>260000</v>
      </c>
      <c r="G1259" s="60">
        <v>0</v>
      </c>
      <c r="H1259" s="60">
        <v>1</v>
      </c>
      <c r="I1259" s="60">
        <v>0</v>
      </c>
      <c r="J1259" s="60">
        <v>0</v>
      </c>
      <c r="K1259" s="60">
        <v>0</v>
      </c>
      <c r="L1259" s="60">
        <v>0</v>
      </c>
      <c r="M1259" s="69">
        <v>0.42109907043900002</v>
      </c>
      <c r="O1259" t="s">
        <v>0</v>
      </c>
    </row>
    <row r="1260" spans="1:15" x14ac:dyDescent="0.35">
      <c r="A1260" t="s">
        <v>52</v>
      </c>
      <c r="B1260" t="s">
        <v>39</v>
      </c>
      <c r="C1260" t="s">
        <v>37</v>
      </c>
      <c r="D1260" t="s">
        <v>27</v>
      </c>
      <c r="E1260" s="5" t="s">
        <v>363</v>
      </c>
      <c r="F1260" s="36">
        <v>260000</v>
      </c>
      <c r="G1260" s="60">
        <v>0</v>
      </c>
      <c r="H1260" s="60">
        <v>1</v>
      </c>
      <c r="I1260" s="60">
        <v>0</v>
      </c>
      <c r="J1260" s="60">
        <v>0</v>
      </c>
      <c r="K1260" s="60">
        <v>0</v>
      </c>
      <c r="L1260" s="60">
        <v>0</v>
      </c>
      <c r="M1260" s="69">
        <v>0.50159996420700004</v>
      </c>
      <c r="O1260" t="s">
        <v>0</v>
      </c>
    </row>
    <row r="1261" spans="1:15" x14ac:dyDescent="0.35">
      <c r="A1261" t="s">
        <v>52</v>
      </c>
      <c r="B1261" t="s">
        <v>39</v>
      </c>
      <c r="C1261" t="s">
        <v>37</v>
      </c>
      <c r="D1261" t="s">
        <v>27</v>
      </c>
      <c r="E1261" s="5" t="s">
        <v>363</v>
      </c>
      <c r="F1261" s="36">
        <v>260000</v>
      </c>
      <c r="G1261" s="60">
        <v>0</v>
      </c>
      <c r="H1261" s="60">
        <v>1</v>
      </c>
      <c r="I1261" s="60">
        <v>0</v>
      </c>
      <c r="J1261" s="60">
        <v>0</v>
      </c>
      <c r="K1261" s="60">
        <v>0</v>
      </c>
      <c r="L1261" s="60">
        <v>0</v>
      </c>
      <c r="M1261" s="69">
        <v>0.47160800007199999</v>
      </c>
      <c r="O1261" t="s">
        <v>0</v>
      </c>
    </row>
    <row r="1262" spans="1:15" x14ac:dyDescent="0.35">
      <c r="A1262" t="s">
        <v>52</v>
      </c>
      <c r="B1262" t="s">
        <v>39</v>
      </c>
      <c r="C1262" t="s">
        <v>37</v>
      </c>
      <c r="D1262" t="s">
        <v>27</v>
      </c>
      <c r="E1262" s="5" t="s">
        <v>363</v>
      </c>
      <c r="F1262" s="36">
        <v>260000</v>
      </c>
      <c r="G1262" s="60">
        <v>0</v>
      </c>
      <c r="H1262" s="60">
        <v>1</v>
      </c>
      <c r="I1262" s="60">
        <v>0</v>
      </c>
      <c r="J1262" s="60">
        <v>0</v>
      </c>
      <c r="K1262" s="60">
        <v>0</v>
      </c>
      <c r="L1262" s="60">
        <v>0</v>
      </c>
      <c r="M1262" s="69">
        <v>0.52330328441200002</v>
      </c>
      <c r="O1262" t="s">
        <v>0</v>
      </c>
    </row>
    <row r="1263" spans="1:15" x14ac:dyDescent="0.35">
      <c r="A1263" t="s">
        <v>52</v>
      </c>
      <c r="B1263" t="s">
        <v>39</v>
      </c>
      <c r="C1263" t="s">
        <v>37</v>
      </c>
      <c r="D1263" t="s">
        <v>27</v>
      </c>
      <c r="E1263" s="5" t="s">
        <v>362</v>
      </c>
      <c r="F1263" s="36">
        <v>260000</v>
      </c>
      <c r="G1263" s="60">
        <v>1</v>
      </c>
      <c r="H1263" s="60">
        <v>0</v>
      </c>
      <c r="I1263" s="60">
        <v>0</v>
      </c>
      <c r="J1263" s="60">
        <v>0</v>
      </c>
      <c r="K1263" s="60">
        <v>0</v>
      </c>
      <c r="L1263" s="60">
        <v>0</v>
      </c>
      <c r="M1263" s="69">
        <v>0.54572456617700005</v>
      </c>
      <c r="O1263" t="s">
        <v>0</v>
      </c>
    </row>
    <row r="1264" spans="1:15" x14ac:dyDescent="0.35">
      <c r="A1264" t="s">
        <v>52</v>
      </c>
      <c r="B1264" t="s">
        <v>39</v>
      </c>
      <c r="C1264" t="s">
        <v>37</v>
      </c>
      <c r="D1264" t="s">
        <v>27</v>
      </c>
      <c r="E1264" s="5" t="s">
        <v>362</v>
      </c>
      <c r="F1264" s="36">
        <v>260000</v>
      </c>
      <c r="G1264" s="60">
        <v>1</v>
      </c>
      <c r="H1264" s="60">
        <v>0</v>
      </c>
      <c r="I1264" s="60">
        <v>0</v>
      </c>
      <c r="J1264" s="60">
        <v>0</v>
      </c>
      <c r="K1264" s="60">
        <v>0</v>
      </c>
      <c r="L1264" s="60">
        <v>0</v>
      </c>
      <c r="M1264" s="69">
        <v>0.55420270095900004</v>
      </c>
      <c r="O1264" t="s">
        <v>0</v>
      </c>
    </row>
    <row r="1265" spans="1:15" x14ac:dyDescent="0.35">
      <c r="A1265" t="s">
        <v>52</v>
      </c>
      <c r="B1265" t="s">
        <v>39</v>
      </c>
      <c r="C1265" t="s">
        <v>37</v>
      </c>
      <c r="D1265" t="s">
        <v>27</v>
      </c>
      <c r="E1265" s="5" t="s">
        <v>363</v>
      </c>
      <c r="F1265" s="36">
        <v>260000</v>
      </c>
      <c r="G1265" s="60">
        <v>0</v>
      </c>
      <c r="H1265" s="60">
        <v>1</v>
      </c>
      <c r="I1265" s="60">
        <v>0</v>
      </c>
      <c r="J1265" s="60">
        <v>0</v>
      </c>
      <c r="K1265" s="60">
        <v>0</v>
      </c>
      <c r="L1265" s="60">
        <v>0</v>
      </c>
      <c r="M1265" s="69">
        <v>0.462952815786</v>
      </c>
      <c r="O1265" t="s">
        <v>0</v>
      </c>
    </row>
    <row r="1266" spans="1:15" x14ac:dyDescent="0.35">
      <c r="A1266" t="s">
        <v>52</v>
      </c>
      <c r="B1266" t="s">
        <v>39</v>
      </c>
      <c r="C1266" t="s">
        <v>37</v>
      </c>
      <c r="D1266" t="s">
        <v>27</v>
      </c>
      <c r="E1266" s="5" t="s">
        <v>363</v>
      </c>
      <c r="F1266" s="36">
        <v>260000</v>
      </c>
      <c r="G1266" s="60">
        <v>0</v>
      </c>
      <c r="H1266" s="60">
        <v>1</v>
      </c>
      <c r="I1266" s="60">
        <v>0</v>
      </c>
      <c r="J1266" s="60">
        <v>0</v>
      </c>
      <c r="K1266" s="60">
        <v>0</v>
      </c>
      <c r="L1266" s="60">
        <v>0</v>
      </c>
      <c r="M1266" s="69">
        <v>0.43684361122600002</v>
      </c>
      <c r="O1266" t="s">
        <v>0</v>
      </c>
    </row>
    <row r="1267" spans="1:15" x14ac:dyDescent="0.35">
      <c r="A1267" t="s">
        <v>52</v>
      </c>
      <c r="B1267" t="s">
        <v>39</v>
      </c>
      <c r="C1267" t="s">
        <v>37</v>
      </c>
      <c r="D1267" t="s">
        <v>27</v>
      </c>
      <c r="E1267" s="5" t="s">
        <v>364</v>
      </c>
      <c r="F1267" s="36">
        <v>260000</v>
      </c>
      <c r="G1267" s="60">
        <v>0</v>
      </c>
      <c r="H1267" s="60">
        <v>0</v>
      </c>
      <c r="I1267" s="60">
        <v>1</v>
      </c>
      <c r="J1267" s="60">
        <v>0</v>
      </c>
      <c r="K1267" s="60">
        <v>0</v>
      </c>
      <c r="L1267" s="60">
        <v>0</v>
      </c>
      <c r="M1267" s="69">
        <v>0.496870760124</v>
      </c>
      <c r="O1267" t="s">
        <v>0</v>
      </c>
    </row>
    <row r="1268" spans="1:15" x14ac:dyDescent="0.35">
      <c r="A1268" t="s">
        <v>52</v>
      </c>
      <c r="B1268" t="s">
        <v>39</v>
      </c>
      <c r="C1268" t="s">
        <v>37</v>
      </c>
      <c r="D1268" t="s">
        <v>27</v>
      </c>
      <c r="E1268" s="5" t="s">
        <v>364</v>
      </c>
      <c r="F1268" s="36">
        <v>260000</v>
      </c>
      <c r="G1268" s="60">
        <v>0</v>
      </c>
      <c r="H1268" s="60">
        <v>0</v>
      </c>
      <c r="I1268" s="60">
        <v>1</v>
      </c>
      <c r="J1268" s="60">
        <v>0</v>
      </c>
      <c r="K1268" s="60">
        <v>0</v>
      </c>
      <c r="L1268" s="60">
        <v>0</v>
      </c>
      <c r="M1268" s="69">
        <v>0.49499905718800002</v>
      </c>
      <c r="O1268" t="s">
        <v>0</v>
      </c>
    </row>
    <row r="1269" spans="1:15" x14ac:dyDescent="0.35">
      <c r="A1269" t="s">
        <v>52</v>
      </c>
      <c r="B1269" t="s">
        <v>39</v>
      </c>
      <c r="C1269" t="s">
        <v>37</v>
      </c>
      <c r="D1269" t="s">
        <v>27</v>
      </c>
      <c r="E1269" s="5" t="s">
        <v>364</v>
      </c>
      <c r="F1269" s="36">
        <v>260000</v>
      </c>
      <c r="G1269" s="60">
        <v>0</v>
      </c>
      <c r="H1269" s="60">
        <v>0</v>
      </c>
      <c r="I1269" s="60">
        <v>1</v>
      </c>
      <c r="J1269" s="60">
        <v>0</v>
      </c>
      <c r="K1269" s="60">
        <v>0</v>
      </c>
      <c r="L1269" s="60">
        <v>0</v>
      </c>
      <c r="M1269" s="69">
        <v>0.44544429240599998</v>
      </c>
      <c r="O1269" t="s">
        <v>0</v>
      </c>
    </row>
    <row r="1270" spans="1:15" x14ac:dyDescent="0.35">
      <c r="A1270" t="s">
        <v>52</v>
      </c>
      <c r="B1270" t="s">
        <v>39</v>
      </c>
      <c r="C1270" t="s">
        <v>37</v>
      </c>
      <c r="D1270" t="s">
        <v>27</v>
      </c>
      <c r="E1270" s="5" t="s">
        <v>364</v>
      </c>
      <c r="F1270" s="36">
        <v>260000</v>
      </c>
      <c r="G1270" s="60">
        <v>0</v>
      </c>
      <c r="H1270" s="59">
        <v>0</v>
      </c>
      <c r="I1270" s="60">
        <v>1</v>
      </c>
      <c r="J1270" s="60">
        <v>0</v>
      </c>
      <c r="K1270" s="60">
        <v>0</v>
      </c>
      <c r="L1270" s="60">
        <v>0</v>
      </c>
      <c r="M1270" s="69">
        <v>0.45609180182100001</v>
      </c>
      <c r="O1270" t="s">
        <v>0</v>
      </c>
    </row>
    <row r="1271" spans="1:15" x14ac:dyDescent="0.35">
      <c r="A1271" t="s">
        <v>52</v>
      </c>
      <c r="B1271" t="s">
        <v>39</v>
      </c>
      <c r="C1271" t="s">
        <v>37</v>
      </c>
      <c r="D1271" t="s">
        <v>27</v>
      </c>
      <c r="E1271" s="5" t="s">
        <v>364</v>
      </c>
      <c r="F1271" s="36">
        <v>260000</v>
      </c>
      <c r="G1271" s="60">
        <v>0</v>
      </c>
      <c r="H1271" s="60">
        <v>0</v>
      </c>
      <c r="I1271" s="60">
        <v>1</v>
      </c>
      <c r="J1271" s="60">
        <v>0</v>
      </c>
      <c r="K1271" s="60">
        <v>0</v>
      </c>
      <c r="L1271" s="60">
        <v>0</v>
      </c>
      <c r="M1271" s="69">
        <v>0.50030822009300002</v>
      </c>
      <c r="O1271" t="s">
        <v>0</v>
      </c>
    </row>
    <row r="1272" spans="1:15" x14ac:dyDescent="0.35">
      <c r="A1272" t="s">
        <v>52</v>
      </c>
      <c r="B1272" t="s">
        <v>39</v>
      </c>
      <c r="C1272" t="s">
        <v>37</v>
      </c>
      <c r="D1272" t="s">
        <v>27</v>
      </c>
      <c r="E1272" s="5" t="s">
        <v>365</v>
      </c>
      <c r="F1272" s="36">
        <v>259999.99999999997</v>
      </c>
      <c r="G1272" s="60">
        <v>0</v>
      </c>
      <c r="H1272" s="60">
        <v>0</v>
      </c>
      <c r="I1272" s="60">
        <v>0</v>
      </c>
      <c r="J1272" s="60">
        <v>1</v>
      </c>
      <c r="K1272" s="60">
        <v>0</v>
      </c>
      <c r="L1272" s="60">
        <v>0</v>
      </c>
      <c r="M1272" s="69">
        <v>0.49722405536100001</v>
      </c>
      <c r="O1272" t="s">
        <v>0</v>
      </c>
    </row>
    <row r="1273" spans="1:15" x14ac:dyDescent="0.35">
      <c r="B1273" t="s">
        <v>71</v>
      </c>
      <c r="C1273" t="s">
        <v>59</v>
      </c>
      <c r="D1273" t="s">
        <v>67</v>
      </c>
      <c r="E1273" s="5" t="s">
        <v>368</v>
      </c>
      <c r="F1273" s="36">
        <v>129240</v>
      </c>
      <c r="G1273" s="60">
        <v>1</v>
      </c>
      <c r="H1273" s="59">
        <v>0</v>
      </c>
      <c r="I1273" s="60">
        <v>0</v>
      </c>
      <c r="J1273" s="59">
        <v>0</v>
      </c>
      <c r="K1273" s="59">
        <v>0</v>
      </c>
      <c r="L1273" s="60">
        <v>0</v>
      </c>
      <c r="M1273" s="69">
        <v>0</v>
      </c>
      <c r="O1273" t="s">
        <v>0</v>
      </c>
    </row>
    <row r="1274" spans="1:15" x14ac:dyDescent="0.35">
      <c r="B1274" t="s">
        <v>151</v>
      </c>
      <c r="C1274" t="s">
        <v>37</v>
      </c>
      <c r="D1274" t="s">
        <v>27</v>
      </c>
      <c r="E1274" s="5" t="s">
        <v>368</v>
      </c>
      <c r="F1274" s="36">
        <v>260000</v>
      </c>
      <c r="G1274" s="60">
        <v>1</v>
      </c>
      <c r="H1274" s="59">
        <v>0</v>
      </c>
      <c r="I1274" s="60">
        <v>0</v>
      </c>
      <c r="J1274" s="59">
        <v>0</v>
      </c>
      <c r="K1274" s="59">
        <v>0</v>
      </c>
      <c r="L1274" s="60">
        <v>0</v>
      </c>
      <c r="M1274" s="69">
        <v>0.90832371127800005</v>
      </c>
      <c r="O1274" t="s">
        <v>31</v>
      </c>
    </row>
    <row r="1275" spans="1:15" x14ac:dyDescent="0.35">
      <c r="A1275" t="s">
        <v>61</v>
      </c>
      <c r="B1275" t="s">
        <v>161</v>
      </c>
      <c r="C1275" t="s">
        <v>59</v>
      </c>
      <c r="D1275" t="s">
        <v>27</v>
      </c>
      <c r="E1275" s="5" t="s">
        <v>127</v>
      </c>
      <c r="F1275" s="36"/>
      <c r="G1275" s="60">
        <v>0</v>
      </c>
      <c r="H1275" s="60">
        <v>0</v>
      </c>
      <c r="I1275" s="60">
        <v>0</v>
      </c>
      <c r="J1275" s="60">
        <v>0</v>
      </c>
      <c r="K1275" s="60">
        <v>0</v>
      </c>
      <c r="L1275" s="60">
        <v>0</v>
      </c>
      <c r="M1275" s="69">
        <v>1.5563225197249999</v>
      </c>
      <c r="O1275" t="s">
        <v>0</v>
      </c>
    </row>
    <row r="1276" spans="1:15" x14ac:dyDescent="0.35">
      <c r="B1276" t="s">
        <v>39</v>
      </c>
      <c r="C1276" t="s">
        <v>37</v>
      </c>
      <c r="D1276" t="s">
        <v>27</v>
      </c>
      <c r="E1276" s="5" t="s">
        <v>368</v>
      </c>
      <c r="F1276" s="36">
        <v>260000</v>
      </c>
      <c r="G1276" s="60">
        <v>1</v>
      </c>
      <c r="H1276" s="59">
        <v>0</v>
      </c>
      <c r="I1276" s="60">
        <v>0</v>
      </c>
      <c r="J1276" s="59">
        <v>0</v>
      </c>
      <c r="K1276" s="59">
        <v>0</v>
      </c>
      <c r="L1276" s="60">
        <v>0</v>
      </c>
      <c r="M1276" s="69">
        <v>0.55420270095900004</v>
      </c>
      <c r="O1276" t="s">
        <v>31</v>
      </c>
    </row>
    <row r="1277" spans="1:15" x14ac:dyDescent="0.35">
      <c r="B1277" t="s">
        <v>39</v>
      </c>
      <c r="C1277" t="s">
        <v>37</v>
      </c>
      <c r="D1277" t="s">
        <v>27</v>
      </c>
      <c r="E1277" s="5" t="s">
        <v>368</v>
      </c>
      <c r="F1277" s="36">
        <v>260000</v>
      </c>
      <c r="G1277" s="60">
        <v>1</v>
      </c>
      <c r="H1277" s="59">
        <v>0</v>
      </c>
      <c r="I1277" s="60">
        <v>0</v>
      </c>
      <c r="J1277" s="59">
        <v>0</v>
      </c>
      <c r="K1277" s="59">
        <v>0</v>
      </c>
      <c r="L1277" s="60">
        <v>0</v>
      </c>
      <c r="M1277" s="69">
        <v>0.55420270095900004</v>
      </c>
      <c r="O1277" t="s">
        <v>31</v>
      </c>
    </row>
    <row r="1278" spans="1:15" x14ac:dyDescent="0.35">
      <c r="A1278" t="s">
        <v>173</v>
      </c>
      <c r="B1278" t="s">
        <v>174</v>
      </c>
      <c r="C1278" t="s">
        <v>59</v>
      </c>
      <c r="D1278" t="s">
        <v>67</v>
      </c>
      <c r="E1278" s="5" t="s">
        <v>364</v>
      </c>
      <c r="F1278" s="36">
        <v>30000</v>
      </c>
      <c r="G1278" s="60">
        <v>0</v>
      </c>
      <c r="H1278" s="60">
        <v>0</v>
      </c>
      <c r="I1278" s="60">
        <v>1</v>
      </c>
      <c r="J1278" s="60">
        <v>0</v>
      </c>
      <c r="K1278" s="60">
        <v>0</v>
      </c>
      <c r="L1278" s="60">
        <v>0</v>
      </c>
      <c r="M1278" s="69">
        <v>0</v>
      </c>
      <c r="O1278" t="s">
        <v>0</v>
      </c>
    </row>
    <row r="1279" spans="1:15" x14ac:dyDescent="0.35">
      <c r="A1279" t="s">
        <v>175</v>
      </c>
      <c r="B1279" t="s">
        <v>174</v>
      </c>
      <c r="C1279" t="s">
        <v>59</v>
      </c>
      <c r="D1279" t="s">
        <v>67</v>
      </c>
      <c r="E1279" s="5" t="s">
        <v>364</v>
      </c>
      <c r="F1279" s="36">
        <v>30000</v>
      </c>
      <c r="G1279" s="60">
        <v>0</v>
      </c>
      <c r="H1279" s="60">
        <v>0</v>
      </c>
      <c r="I1279" s="60">
        <v>1</v>
      </c>
      <c r="J1279" s="60">
        <v>0</v>
      </c>
      <c r="K1279" s="60">
        <v>0</v>
      </c>
      <c r="L1279" s="60">
        <v>0</v>
      </c>
      <c r="M1279" s="69">
        <v>0</v>
      </c>
      <c r="O1279" t="s">
        <v>0</v>
      </c>
    </row>
    <row r="1280" spans="1:15" x14ac:dyDescent="0.35">
      <c r="A1280" t="s">
        <v>175</v>
      </c>
      <c r="B1280" t="s">
        <v>174</v>
      </c>
      <c r="C1280" t="s">
        <v>59</v>
      </c>
      <c r="D1280" t="s">
        <v>67</v>
      </c>
      <c r="E1280" s="5" t="s">
        <v>364</v>
      </c>
      <c r="F1280" s="36">
        <v>30000</v>
      </c>
      <c r="G1280" s="60">
        <v>0</v>
      </c>
      <c r="H1280" s="60">
        <v>0</v>
      </c>
      <c r="I1280" s="60">
        <v>1</v>
      </c>
      <c r="J1280" s="60">
        <v>0</v>
      </c>
      <c r="K1280" s="60">
        <v>0</v>
      </c>
      <c r="L1280" s="60">
        <v>0</v>
      </c>
      <c r="M1280" s="69">
        <v>0</v>
      </c>
      <c r="O1280" t="s">
        <v>0</v>
      </c>
    </row>
    <row r="1281" spans="1:15" x14ac:dyDescent="0.35">
      <c r="A1281" t="s">
        <v>175</v>
      </c>
      <c r="B1281" t="s">
        <v>174</v>
      </c>
      <c r="C1281" t="s">
        <v>59</v>
      </c>
      <c r="D1281" t="s">
        <v>67</v>
      </c>
      <c r="E1281" s="5" t="s">
        <v>364</v>
      </c>
      <c r="F1281" s="36">
        <v>30000</v>
      </c>
      <c r="G1281" s="60">
        <v>0</v>
      </c>
      <c r="H1281" s="60">
        <v>0</v>
      </c>
      <c r="I1281" s="60">
        <v>1</v>
      </c>
      <c r="J1281" s="60">
        <v>0</v>
      </c>
      <c r="K1281" s="60">
        <v>0</v>
      </c>
      <c r="L1281" s="60">
        <v>0</v>
      </c>
      <c r="M1281" s="69">
        <v>0</v>
      </c>
      <c r="O1281" t="s">
        <v>0</v>
      </c>
    </row>
    <row r="1282" spans="1:15" x14ac:dyDescent="0.35">
      <c r="A1282" t="s">
        <v>175</v>
      </c>
      <c r="B1282" t="s">
        <v>174</v>
      </c>
      <c r="C1282" t="s">
        <v>59</v>
      </c>
      <c r="D1282" t="s">
        <v>67</v>
      </c>
      <c r="E1282" s="5" t="s">
        <v>364</v>
      </c>
      <c r="F1282" s="36">
        <v>30000</v>
      </c>
      <c r="G1282" s="60">
        <v>0</v>
      </c>
      <c r="H1282" s="60">
        <v>0</v>
      </c>
      <c r="I1282" s="60">
        <v>1</v>
      </c>
      <c r="J1282" s="60">
        <v>0</v>
      </c>
      <c r="K1282" s="60">
        <v>0</v>
      </c>
      <c r="L1282" s="60">
        <v>0</v>
      </c>
      <c r="M1282" s="69">
        <v>0</v>
      </c>
      <c r="O1282" t="s">
        <v>0</v>
      </c>
    </row>
    <row r="1283" spans="1:15" x14ac:dyDescent="0.35">
      <c r="A1283" t="s">
        <v>175</v>
      </c>
      <c r="B1283" t="s">
        <v>174</v>
      </c>
      <c r="C1283" t="s">
        <v>59</v>
      </c>
      <c r="D1283" t="s">
        <v>67</v>
      </c>
      <c r="E1283" s="5" t="s">
        <v>364</v>
      </c>
      <c r="F1283" s="36">
        <v>30000</v>
      </c>
      <c r="G1283" s="60">
        <v>0</v>
      </c>
      <c r="H1283" s="60">
        <v>0</v>
      </c>
      <c r="I1283" s="60">
        <v>1</v>
      </c>
      <c r="J1283" s="60">
        <v>0</v>
      </c>
      <c r="K1283" s="60">
        <v>0</v>
      </c>
      <c r="L1283" s="60">
        <v>0</v>
      </c>
      <c r="M1283" s="69">
        <v>0</v>
      </c>
      <c r="O1283" t="s">
        <v>0</v>
      </c>
    </row>
    <row r="1284" spans="1:15" x14ac:dyDescent="0.35">
      <c r="A1284" t="s">
        <v>175</v>
      </c>
      <c r="B1284" t="s">
        <v>174</v>
      </c>
      <c r="C1284" t="s">
        <v>59</v>
      </c>
      <c r="D1284" t="s">
        <v>67</v>
      </c>
      <c r="E1284" s="5" t="s">
        <v>364</v>
      </c>
      <c r="F1284" s="36">
        <v>30000</v>
      </c>
      <c r="G1284" s="60">
        <v>0</v>
      </c>
      <c r="H1284" s="60">
        <v>0</v>
      </c>
      <c r="I1284" s="60">
        <v>1</v>
      </c>
      <c r="J1284" s="60">
        <v>0</v>
      </c>
      <c r="K1284" s="60">
        <v>0</v>
      </c>
      <c r="L1284" s="60">
        <v>0</v>
      </c>
      <c r="M1284" s="69">
        <v>0</v>
      </c>
      <c r="O1284" t="s">
        <v>0</v>
      </c>
    </row>
    <row r="1285" spans="1:15" x14ac:dyDescent="0.35">
      <c r="A1285" t="s">
        <v>175</v>
      </c>
      <c r="B1285" t="s">
        <v>174</v>
      </c>
      <c r="C1285" t="s">
        <v>59</v>
      </c>
      <c r="D1285" t="s">
        <v>67</v>
      </c>
      <c r="E1285" s="5" t="s">
        <v>364</v>
      </c>
      <c r="F1285" s="36">
        <v>30000</v>
      </c>
      <c r="G1285" s="60">
        <v>0</v>
      </c>
      <c r="H1285" s="60">
        <v>0</v>
      </c>
      <c r="I1285" s="60">
        <v>1</v>
      </c>
      <c r="J1285" s="60">
        <v>0</v>
      </c>
      <c r="K1285" s="60">
        <v>0</v>
      </c>
      <c r="L1285" s="60">
        <v>0</v>
      </c>
      <c r="M1285" s="69">
        <v>0</v>
      </c>
      <c r="O1285" t="s">
        <v>0</v>
      </c>
    </row>
    <row r="1286" spans="1:15" x14ac:dyDescent="0.35">
      <c r="A1286" t="s">
        <v>175</v>
      </c>
      <c r="B1286" t="s">
        <v>174</v>
      </c>
      <c r="C1286" t="s">
        <v>59</v>
      </c>
      <c r="D1286" t="s">
        <v>67</v>
      </c>
      <c r="E1286" s="5" t="s">
        <v>364</v>
      </c>
      <c r="F1286" s="36">
        <v>30000</v>
      </c>
      <c r="G1286" s="60">
        <v>0</v>
      </c>
      <c r="H1286" s="60">
        <v>0</v>
      </c>
      <c r="I1286" s="60">
        <v>1</v>
      </c>
      <c r="J1286" s="60">
        <v>0</v>
      </c>
      <c r="K1286" s="60">
        <v>0</v>
      </c>
      <c r="L1286" s="60">
        <v>0</v>
      </c>
      <c r="M1286" s="69">
        <v>0</v>
      </c>
      <c r="O1286" t="s">
        <v>0</v>
      </c>
    </row>
    <row r="1287" spans="1:15" x14ac:dyDescent="0.35">
      <c r="A1287" t="s">
        <v>176</v>
      </c>
      <c r="B1287" t="s">
        <v>174</v>
      </c>
      <c r="C1287" t="s">
        <v>59</v>
      </c>
      <c r="D1287" t="s">
        <v>67</v>
      </c>
      <c r="E1287" s="5" t="s">
        <v>364</v>
      </c>
      <c r="F1287" s="36">
        <v>30000</v>
      </c>
      <c r="G1287" s="60">
        <v>0</v>
      </c>
      <c r="H1287" s="60">
        <v>0</v>
      </c>
      <c r="I1287" s="60">
        <v>1</v>
      </c>
      <c r="J1287" s="60">
        <v>0</v>
      </c>
      <c r="K1287" s="60">
        <v>0</v>
      </c>
      <c r="L1287" s="60">
        <v>0</v>
      </c>
      <c r="M1287" s="69">
        <v>0</v>
      </c>
      <c r="O1287" t="s">
        <v>0</v>
      </c>
    </row>
    <row r="1288" spans="1:15" x14ac:dyDescent="0.35">
      <c r="A1288" t="s">
        <v>177</v>
      </c>
      <c r="B1288" t="s">
        <v>133</v>
      </c>
      <c r="C1288" t="s">
        <v>59</v>
      </c>
      <c r="D1288" t="s">
        <v>67</v>
      </c>
      <c r="E1288" t="s">
        <v>362</v>
      </c>
      <c r="F1288" s="36">
        <v>420000</v>
      </c>
      <c r="G1288" s="60">
        <v>1</v>
      </c>
      <c r="H1288" s="60">
        <v>0</v>
      </c>
      <c r="I1288" s="60">
        <v>0</v>
      </c>
      <c r="J1288" s="60">
        <v>0</v>
      </c>
      <c r="K1288" s="60">
        <v>0</v>
      </c>
      <c r="L1288" s="60">
        <v>0</v>
      </c>
      <c r="M1288" s="69">
        <v>0</v>
      </c>
      <c r="O1288" t="s">
        <v>31</v>
      </c>
    </row>
    <row r="1289" spans="1:15" x14ac:dyDescent="0.35">
      <c r="A1289" t="s">
        <v>177</v>
      </c>
      <c r="B1289" t="s">
        <v>133</v>
      </c>
      <c r="C1289" t="s">
        <v>59</v>
      </c>
      <c r="D1289" t="s">
        <v>67</v>
      </c>
      <c r="E1289" s="5" t="s">
        <v>362</v>
      </c>
      <c r="F1289" s="36">
        <v>398490</v>
      </c>
      <c r="G1289" s="60">
        <v>1</v>
      </c>
      <c r="H1289" s="60">
        <v>0</v>
      </c>
      <c r="I1289" s="60">
        <v>0</v>
      </c>
      <c r="J1289" s="60">
        <v>0</v>
      </c>
      <c r="K1289" s="60">
        <v>0</v>
      </c>
      <c r="L1289" s="60">
        <v>0</v>
      </c>
      <c r="M1289" s="69">
        <v>0</v>
      </c>
      <c r="O1289" t="s">
        <v>0</v>
      </c>
    </row>
    <row r="1290" spans="1:15" x14ac:dyDescent="0.35">
      <c r="A1290" t="s">
        <v>177</v>
      </c>
      <c r="B1290" t="s">
        <v>133</v>
      </c>
      <c r="C1290" t="s">
        <v>59</v>
      </c>
      <c r="D1290" t="s">
        <v>67</v>
      </c>
      <c r="E1290" s="5" t="s">
        <v>363</v>
      </c>
      <c r="F1290" s="36">
        <v>370000</v>
      </c>
      <c r="G1290" s="60">
        <v>0</v>
      </c>
      <c r="H1290" s="60">
        <v>1</v>
      </c>
      <c r="I1290" s="60">
        <v>0</v>
      </c>
      <c r="J1290" s="60">
        <v>0</v>
      </c>
      <c r="K1290" s="60">
        <v>0</v>
      </c>
      <c r="L1290" s="60">
        <v>0</v>
      </c>
      <c r="M1290" s="69">
        <v>0</v>
      </c>
      <c r="O1290" t="s">
        <v>0</v>
      </c>
    </row>
    <row r="1291" spans="1:15" x14ac:dyDescent="0.35">
      <c r="A1291" t="s">
        <v>177</v>
      </c>
      <c r="B1291" t="s">
        <v>133</v>
      </c>
      <c r="C1291" t="s">
        <v>59</v>
      </c>
      <c r="D1291" t="s">
        <v>67</v>
      </c>
      <c r="E1291" s="5" t="s">
        <v>363</v>
      </c>
      <c r="F1291" s="36">
        <v>370000</v>
      </c>
      <c r="G1291" s="60">
        <v>0</v>
      </c>
      <c r="H1291" s="60">
        <v>1</v>
      </c>
      <c r="I1291" s="60">
        <v>0</v>
      </c>
      <c r="J1291" s="60">
        <v>0</v>
      </c>
      <c r="K1291" s="60">
        <v>0</v>
      </c>
      <c r="L1291" s="60">
        <v>0</v>
      </c>
      <c r="M1291" s="69">
        <v>0</v>
      </c>
      <c r="O1291" t="s">
        <v>0</v>
      </c>
    </row>
    <row r="1292" spans="1:15" x14ac:dyDescent="0.35">
      <c r="A1292" t="s">
        <v>178</v>
      </c>
      <c r="B1292" t="s">
        <v>135</v>
      </c>
      <c r="C1292" t="s">
        <v>59</v>
      </c>
      <c r="D1292" t="s">
        <v>67</v>
      </c>
      <c r="E1292" s="5" t="s">
        <v>362</v>
      </c>
      <c r="F1292" s="36">
        <v>420000</v>
      </c>
      <c r="G1292" s="60">
        <v>1</v>
      </c>
      <c r="H1292" s="60">
        <v>0</v>
      </c>
      <c r="I1292" s="60">
        <v>0</v>
      </c>
      <c r="J1292" s="60">
        <v>0</v>
      </c>
      <c r="K1292" s="60">
        <v>0</v>
      </c>
      <c r="L1292" s="60">
        <v>0</v>
      </c>
      <c r="M1292" s="69">
        <v>0</v>
      </c>
      <c r="O1292" t="s">
        <v>0</v>
      </c>
    </row>
    <row r="1293" spans="1:15" x14ac:dyDescent="0.35">
      <c r="A1293" t="s">
        <v>178</v>
      </c>
      <c r="B1293" t="s">
        <v>135</v>
      </c>
      <c r="C1293" t="s">
        <v>59</v>
      </c>
      <c r="D1293" t="s">
        <v>67</v>
      </c>
      <c r="E1293" s="5" t="s">
        <v>362</v>
      </c>
      <c r="F1293" s="36">
        <v>420000</v>
      </c>
      <c r="G1293" s="60">
        <v>1</v>
      </c>
      <c r="H1293" s="60">
        <v>0</v>
      </c>
      <c r="I1293" s="60">
        <v>0</v>
      </c>
      <c r="J1293" s="60">
        <v>0</v>
      </c>
      <c r="K1293" s="60">
        <v>0</v>
      </c>
      <c r="L1293" s="60">
        <v>0</v>
      </c>
      <c r="M1293" s="69">
        <v>0</v>
      </c>
      <c r="O1293" t="s">
        <v>0</v>
      </c>
    </row>
    <row r="1294" spans="1:15" x14ac:dyDescent="0.35">
      <c r="A1294" t="s">
        <v>178</v>
      </c>
      <c r="B1294" t="s">
        <v>90</v>
      </c>
      <c r="C1294" t="s">
        <v>59</v>
      </c>
      <c r="D1294" t="s">
        <v>67</v>
      </c>
      <c r="E1294" s="5" t="s">
        <v>363</v>
      </c>
      <c r="F1294" s="36">
        <v>420000</v>
      </c>
      <c r="G1294" s="60">
        <v>0</v>
      </c>
      <c r="H1294" s="60">
        <v>1</v>
      </c>
      <c r="I1294" s="60">
        <v>0</v>
      </c>
      <c r="J1294" s="60">
        <v>0</v>
      </c>
      <c r="K1294" s="60">
        <v>0</v>
      </c>
      <c r="L1294" s="60">
        <v>0</v>
      </c>
      <c r="M1294" s="69">
        <v>0</v>
      </c>
      <c r="O1294" t="s">
        <v>0</v>
      </c>
    </row>
    <row r="1295" spans="1:15" x14ac:dyDescent="0.35">
      <c r="A1295" t="s">
        <v>178</v>
      </c>
      <c r="B1295" t="s">
        <v>90</v>
      </c>
      <c r="C1295" t="s">
        <v>59</v>
      </c>
      <c r="D1295" t="s">
        <v>67</v>
      </c>
      <c r="E1295" s="5" t="s">
        <v>363</v>
      </c>
      <c r="F1295" s="36">
        <v>420000</v>
      </c>
      <c r="G1295" s="60">
        <v>0</v>
      </c>
      <c r="H1295" s="60">
        <v>1</v>
      </c>
      <c r="I1295" s="60">
        <v>0</v>
      </c>
      <c r="J1295" s="60">
        <v>0</v>
      </c>
      <c r="K1295" s="60">
        <v>0</v>
      </c>
      <c r="L1295" s="60">
        <v>0</v>
      </c>
      <c r="M1295" s="69">
        <v>0</v>
      </c>
      <c r="O1295" t="s">
        <v>0</v>
      </c>
    </row>
    <row r="1296" spans="1:15" x14ac:dyDescent="0.35">
      <c r="A1296" t="s">
        <v>179</v>
      </c>
      <c r="B1296" t="s">
        <v>130</v>
      </c>
      <c r="C1296" t="s">
        <v>59</v>
      </c>
      <c r="D1296" t="s">
        <v>67</v>
      </c>
      <c r="E1296" s="5" t="s">
        <v>362</v>
      </c>
      <c r="F1296" s="36">
        <v>193860</v>
      </c>
      <c r="G1296" s="60">
        <v>1</v>
      </c>
      <c r="H1296" s="60">
        <v>0</v>
      </c>
      <c r="I1296" s="60">
        <v>0</v>
      </c>
      <c r="J1296" s="60">
        <v>0</v>
      </c>
      <c r="K1296" s="60">
        <v>0</v>
      </c>
      <c r="L1296" s="60">
        <v>0</v>
      </c>
      <c r="M1296" s="69">
        <v>0</v>
      </c>
      <c r="O1296" t="s">
        <v>0</v>
      </c>
    </row>
    <row r="1297" spans="1:15" x14ac:dyDescent="0.35">
      <c r="A1297" t="s">
        <v>179</v>
      </c>
      <c r="B1297" t="s">
        <v>71</v>
      </c>
      <c r="C1297" t="s">
        <v>59</v>
      </c>
      <c r="D1297" t="s">
        <v>67</v>
      </c>
      <c r="E1297" s="5" t="s">
        <v>362</v>
      </c>
      <c r="F1297" s="36">
        <v>193860</v>
      </c>
      <c r="G1297" s="60">
        <v>1</v>
      </c>
      <c r="H1297" s="60">
        <v>0</v>
      </c>
      <c r="I1297" s="60">
        <v>0</v>
      </c>
      <c r="J1297" s="60">
        <v>0</v>
      </c>
      <c r="K1297" s="60">
        <v>0</v>
      </c>
      <c r="L1297" s="60">
        <v>0</v>
      </c>
      <c r="M1297" s="69">
        <v>0</v>
      </c>
      <c r="O1297" t="s">
        <v>0</v>
      </c>
    </row>
    <row r="1298" spans="1:15" x14ac:dyDescent="0.35">
      <c r="A1298" t="s">
        <v>179</v>
      </c>
      <c r="B1298" t="s">
        <v>71</v>
      </c>
      <c r="C1298" t="s">
        <v>59</v>
      </c>
      <c r="D1298" t="s">
        <v>67</v>
      </c>
      <c r="E1298" s="5" t="s">
        <v>362</v>
      </c>
      <c r="F1298" s="36">
        <v>193860</v>
      </c>
      <c r="G1298" s="60">
        <v>1</v>
      </c>
      <c r="H1298" s="60">
        <v>0</v>
      </c>
      <c r="I1298" s="60">
        <v>0</v>
      </c>
      <c r="J1298" s="60">
        <v>0</v>
      </c>
      <c r="K1298" s="60">
        <v>0</v>
      </c>
      <c r="L1298" s="60">
        <v>0</v>
      </c>
      <c r="M1298" s="69">
        <v>0</v>
      </c>
      <c r="O1298" t="s">
        <v>0</v>
      </c>
    </row>
    <row r="1299" spans="1:15" x14ac:dyDescent="0.35">
      <c r="A1299" t="s">
        <v>100</v>
      </c>
      <c r="B1299" t="s">
        <v>140</v>
      </c>
      <c r="C1299" t="s">
        <v>59</v>
      </c>
      <c r="D1299" t="s">
        <v>67</v>
      </c>
      <c r="E1299" t="s">
        <v>60</v>
      </c>
      <c r="F1299" s="36"/>
      <c r="G1299" s="60">
        <v>0</v>
      </c>
      <c r="H1299" s="60">
        <v>0</v>
      </c>
      <c r="I1299" s="60">
        <v>0</v>
      </c>
      <c r="J1299" s="60">
        <v>0</v>
      </c>
      <c r="K1299" s="60">
        <v>0</v>
      </c>
      <c r="L1299" s="60">
        <v>0</v>
      </c>
      <c r="M1299" s="69">
        <v>0</v>
      </c>
      <c r="O1299" t="s">
        <v>0</v>
      </c>
    </row>
    <row r="1300" spans="1:15" x14ac:dyDescent="0.35">
      <c r="A1300" t="s">
        <v>122</v>
      </c>
      <c r="B1300" t="s">
        <v>174</v>
      </c>
      <c r="C1300" t="s">
        <v>59</v>
      </c>
      <c r="D1300" t="s">
        <v>67</v>
      </c>
      <c r="E1300" s="5" t="s">
        <v>364</v>
      </c>
      <c r="F1300" s="36">
        <v>30000</v>
      </c>
      <c r="G1300" s="60">
        <v>0</v>
      </c>
      <c r="H1300" s="60">
        <v>0</v>
      </c>
      <c r="I1300" s="60">
        <v>1</v>
      </c>
      <c r="J1300" s="60">
        <v>0</v>
      </c>
      <c r="K1300" s="60">
        <v>0</v>
      </c>
      <c r="L1300" s="60">
        <v>0</v>
      </c>
      <c r="M1300" s="69">
        <v>0</v>
      </c>
      <c r="O1300" t="s">
        <v>31</v>
      </c>
    </row>
    <row r="1301" spans="1:15" x14ac:dyDescent="0.35">
      <c r="A1301" t="s">
        <v>61</v>
      </c>
      <c r="B1301" t="s">
        <v>62</v>
      </c>
      <c r="C1301" t="s">
        <v>63</v>
      </c>
      <c r="D1301" t="s">
        <v>27</v>
      </c>
      <c r="E1301" s="5" t="s">
        <v>363</v>
      </c>
      <c r="F1301" s="36">
        <v>525000</v>
      </c>
      <c r="G1301" s="60">
        <v>0</v>
      </c>
      <c r="H1301" s="60">
        <v>1</v>
      </c>
      <c r="I1301" s="60">
        <v>0</v>
      </c>
      <c r="J1301" s="60">
        <v>0</v>
      </c>
      <c r="K1301" s="60">
        <v>0</v>
      </c>
      <c r="L1301" s="60">
        <v>0</v>
      </c>
      <c r="M1301" s="69">
        <v>0.87760957209699997</v>
      </c>
      <c r="O1301" t="s">
        <v>0</v>
      </c>
    </row>
    <row r="1302" spans="1:15" x14ac:dyDescent="0.35">
      <c r="A1302" t="s">
        <v>180</v>
      </c>
      <c r="B1302" t="s">
        <v>65</v>
      </c>
      <c r="C1302" t="s">
        <v>59</v>
      </c>
      <c r="D1302" t="s">
        <v>67</v>
      </c>
      <c r="E1302" t="s">
        <v>127</v>
      </c>
      <c r="F1302" s="36"/>
      <c r="G1302" s="60">
        <v>0</v>
      </c>
      <c r="H1302" s="60">
        <v>0</v>
      </c>
      <c r="I1302" s="60">
        <v>0</v>
      </c>
      <c r="J1302" s="60">
        <v>0</v>
      </c>
      <c r="K1302" s="60">
        <v>0</v>
      </c>
      <c r="L1302" s="60">
        <v>0</v>
      </c>
      <c r="M1302" s="69">
        <v>0</v>
      </c>
      <c r="O1302" t="s">
        <v>0</v>
      </c>
    </row>
    <row r="1303" spans="1:15" x14ac:dyDescent="0.35">
      <c r="A1303" t="s">
        <v>100</v>
      </c>
      <c r="B1303" t="s">
        <v>140</v>
      </c>
      <c r="C1303" t="s">
        <v>59</v>
      </c>
      <c r="D1303" t="s">
        <v>67</v>
      </c>
      <c r="E1303" s="5" t="s">
        <v>366</v>
      </c>
      <c r="F1303" s="36">
        <v>95000</v>
      </c>
      <c r="G1303" s="60">
        <v>0</v>
      </c>
      <c r="H1303" s="60">
        <v>0</v>
      </c>
      <c r="I1303" s="60">
        <v>0</v>
      </c>
      <c r="J1303" s="60">
        <v>0</v>
      </c>
      <c r="K1303" s="60">
        <v>1</v>
      </c>
      <c r="L1303" s="60">
        <v>0</v>
      </c>
      <c r="M1303" s="69">
        <v>0</v>
      </c>
      <c r="O1303" t="s">
        <v>0</v>
      </c>
    </row>
    <row r="1304" spans="1:15" x14ac:dyDescent="0.35">
      <c r="A1304" t="s">
        <v>100</v>
      </c>
      <c r="B1304" t="s">
        <v>140</v>
      </c>
      <c r="C1304" t="s">
        <v>59</v>
      </c>
      <c r="D1304" t="s">
        <v>67</v>
      </c>
      <c r="E1304" s="5" t="s">
        <v>366</v>
      </c>
      <c r="F1304" s="36">
        <v>95000</v>
      </c>
      <c r="G1304" s="60">
        <v>0</v>
      </c>
      <c r="H1304" s="60">
        <v>0</v>
      </c>
      <c r="I1304" s="60">
        <v>0</v>
      </c>
      <c r="J1304" s="60">
        <v>0</v>
      </c>
      <c r="K1304" s="60">
        <v>1</v>
      </c>
      <c r="L1304" s="60">
        <v>0</v>
      </c>
      <c r="M1304" s="69">
        <v>0</v>
      </c>
      <c r="O1304" t="s">
        <v>0</v>
      </c>
    </row>
    <row r="1305" spans="1:15" x14ac:dyDescent="0.35">
      <c r="A1305" t="s">
        <v>100</v>
      </c>
      <c r="B1305" t="s">
        <v>140</v>
      </c>
      <c r="C1305" t="s">
        <v>59</v>
      </c>
      <c r="D1305" t="s">
        <v>67</v>
      </c>
      <c r="E1305" s="5" t="s">
        <v>366</v>
      </c>
      <c r="F1305" s="36">
        <v>95000</v>
      </c>
      <c r="G1305" s="60">
        <v>0</v>
      </c>
      <c r="H1305" s="60">
        <v>0</v>
      </c>
      <c r="I1305" s="60">
        <v>0</v>
      </c>
      <c r="J1305" s="60">
        <v>0</v>
      </c>
      <c r="K1305" s="60">
        <v>1</v>
      </c>
      <c r="L1305" s="60">
        <v>0</v>
      </c>
      <c r="M1305" s="69">
        <v>0</v>
      </c>
      <c r="O1305" t="s">
        <v>0</v>
      </c>
    </row>
    <row r="1306" spans="1:15" x14ac:dyDescent="0.35">
      <c r="A1306" t="s">
        <v>100</v>
      </c>
      <c r="B1306" t="s">
        <v>140</v>
      </c>
      <c r="C1306" t="s">
        <v>59</v>
      </c>
      <c r="D1306" t="s">
        <v>67</v>
      </c>
      <c r="E1306" s="5" t="s">
        <v>366</v>
      </c>
      <c r="F1306" s="36">
        <v>95000</v>
      </c>
      <c r="G1306" s="60">
        <v>0</v>
      </c>
      <c r="H1306" s="60">
        <v>0</v>
      </c>
      <c r="I1306" s="60">
        <v>0</v>
      </c>
      <c r="J1306" s="60">
        <v>0</v>
      </c>
      <c r="K1306" s="60">
        <v>1</v>
      </c>
      <c r="L1306" s="60">
        <v>0</v>
      </c>
      <c r="M1306" s="69">
        <v>0</v>
      </c>
      <c r="O1306" t="s">
        <v>0</v>
      </c>
    </row>
    <row r="1307" spans="1:15" x14ac:dyDescent="0.35">
      <c r="A1307" t="s">
        <v>100</v>
      </c>
      <c r="B1307" t="s">
        <v>140</v>
      </c>
      <c r="C1307" t="s">
        <v>59</v>
      </c>
      <c r="D1307" t="s">
        <v>67</v>
      </c>
      <c r="E1307" s="5" t="s">
        <v>366</v>
      </c>
      <c r="F1307" s="36">
        <v>95000</v>
      </c>
      <c r="G1307" s="60">
        <v>0</v>
      </c>
      <c r="H1307" s="60">
        <v>0</v>
      </c>
      <c r="I1307" s="60">
        <v>0</v>
      </c>
      <c r="J1307" s="60">
        <v>0</v>
      </c>
      <c r="K1307" s="60">
        <v>1</v>
      </c>
      <c r="L1307" s="60">
        <v>0</v>
      </c>
      <c r="M1307" s="69">
        <v>0</v>
      </c>
      <c r="O1307" t="s">
        <v>0</v>
      </c>
    </row>
    <row r="1308" spans="1:15" x14ac:dyDescent="0.35">
      <c r="A1308" t="s">
        <v>100</v>
      </c>
      <c r="B1308" t="s">
        <v>140</v>
      </c>
      <c r="C1308" t="s">
        <v>59</v>
      </c>
      <c r="D1308" t="s">
        <v>67</v>
      </c>
      <c r="E1308" s="5" t="s">
        <v>365</v>
      </c>
      <c r="F1308" s="36">
        <v>95000</v>
      </c>
      <c r="G1308" s="60">
        <v>0</v>
      </c>
      <c r="H1308" s="60">
        <v>0</v>
      </c>
      <c r="I1308" s="60">
        <v>0</v>
      </c>
      <c r="J1308" s="60">
        <v>1</v>
      </c>
      <c r="K1308" s="60">
        <v>0</v>
      </c>
      <c r="L1308" s="60">
        <v>0</v>
      </c>
      <c r="M1308" s="69">
        <v>0</v>
      </c>
      <c r="O1308" t="s">
        <v>0</v>
      </c>
    </row>
    <row r="1309" spans="1:15" x14ac:dyDescent="0.35">
      <c r="A1309" t="s">
        <v>100</v>
      </c>
      <c r="B1309" t="s">
        <v>140</v>
      </c>
      <c r="C1309" t="s">
        <v>59</v>
      </c>
      <c r="D1309" t="s">
        <v>67</v>
      </c>
      <c r="E1309" s="5" t="s">
        <v>365</v>
      </c>
      <c r="F1309" s="36">
        <v>95000</v>
      </c>
      <c r="G1309" s="60">
        <v>0</v>
      </c>
      <c r="H1309" s="60">
        <v>0</v>
      </c>
      <c r="I1309" s="60">
        <v>0</v>
      </c>
      <c r="J1309" s="60">
        <v>1</v>
      </c>
      <c r="K1309" s="60">
        <v>0</v>
      </c>
      <c r="L1309" s="60">
        <v>0</v>
      </c>
      <c r="M1309" s="69">
        <v>0</v>
      </c>
      <c r="O1309" t="s">
        <v>0</v>
      </c>
    </row>
    <row r="1310" spans="1:15" x14ac:dyDescent="0.35">
      <c r="A1310" t="s">
        <v>100</v>
      </c>
      <c r="B1310" t="s">
        <v>140</v>
      </c>
      <c r="C1310" t="s">
        <v>59</v>
      </c>
      <c r="D1310" t="s">
        <v>67</v>
      </c>
      <c r="E1310" s="5" t="s">
        <v>365</v>
      </c>
      <c r="F1310" s="36">
        <v>95000</v>
      </c>
      <c r="G1310" s="60">
        <v>0</v>
      </c>
      <c r="H1310" s="60">
        <v>0</v>
      </c>
      <c r="I1310" s="60">
        <v>0</v>
      </c>
      <c r="J1310" s="60">
        <v>1</v>
      </c>
      <c r="K1310" s="60">
        <v>0</v>
      </c>
      <c r="L1310" s="60">
        <v>0</v>
      </c>
      <c r="M1310" s="69">
        <v>0</v>
      </c>
      <c r="O1310" t="s">
        <v>0</v>
      </c>
    </row>
    <row r="1311" spans="1:15" x14ac:dyDescent="0.35">
      <c r="A1311" t="s">
        <v>100</v>
      </c>
      <c r="B1311" t="s">
        <v>140</v>
      </c>
      <c r="C1311" t="s">
        <v>59</v>
      </c>
      <c r="D1311" t="s">
        <v>67</v>
      </c>
      <c r="E1311" s="5" t="s">
        <v>367</v>
      </c>
      <c r="F1311" s="36">
        <v>95000.000000000015</v>
      </c>
      <c r="G1311" s="60">
        <v>0</v>
      </c>
      <c r="H1311" s="60">
        <v>0</v>
      </c>
      <c r="I1311" s="60">
        <v>0</v>
      </c>
      <c r="J1311" s="60">
        <v>0</v>
      </c>
      <c r="K1311" s="60">
        <v>0</v>
      </c>
      <c r="L1311" s="60">
        <v>1</v>
      </c>
      <c r="M1311" s="69">
        <v>0</v>
      </c>
      <c r="O1311" t="s">
        <v>0</v>
      </c>
    </row>
    <row r="1312" spans="1:15" x14ac:dyDescent="0.35">
      <c r="A1312" t="s">
        <v>100</v>
      </c>
      <c r="B1312" t="s">
        <v>140</v>
      </c>
      <c r="C1312" t="s">
        <v>59</v>
      </c>
      <c r="D1312" t="s">
        <v>67</v>
      </c>
      <c r="E1312" s="5" t="s">
        <v>365</v>
      </c>
      <c r="F1312" s="36">
        <v>95000</v>
      </c>
      <c r="G1312" s="60">
        <v>0</v>
      </c>
      <c r="H1312" s="60">
        <v>0</v>
      </c>
      <c r="I1312" s="60">
        <v>0</v>
      </c>
      <c r="J1312" s="60">
        <v>1</v>
      </c>
      <c r="K1312" s="60">
        <v>0</v>
      </c>
      <c r="L1312" s="60">
        <v>0</v>
      </c>
      <c r="M1312" s="69">
        <v>0</v>
      </c>
      <c r="O1312" t="s">
        <v>31</v>
      </c>
    </row>
    <row r="1313" spans="1:15" x14ac:dyDescent="0.35">
      <c r="A1313" t="s">
        <v>100</v>
      </c>
      <c r="B1313" t="s">
        <v>140</v>
      </c>
      <c r="C1313" t="s">
        <v>59</v>
      </c>
      <c r="D1313" t="s">
        <v>67</v>
      </c>
      <c r="E1313" t="s">
        <v>60</v>
      </c>
      <c r="F1313" s="36"/>
      <c r="G1313" s="60">
        <v>0</v>
      </c>
      <c r="H1313" s="60">
        <v>0</v>
      </c>
      <c r="I1313" s="60">
        <v>0</v>
      </c>
      <c r="J1313" s="60">
        <v>0</v>
      </c>
      <c r="K1313" s="60">
        <v>0</v>
      </c>
      <c r="L1313" s="60">
        <v>0</v>
      </c>
      <c r="M1313" s="69">
        <v>0</v>
      </c>
      <c r="O1313" t="s">
        <v>0</v>
      </c>
    </row>
    <row r="1314" spans="1:15" x14ac:dyDescent="0.35">
      <c r="A1314" t="s">
        <v>100</v>
      </c>
      <c r="B1314" t="s">
        <v>140</v>
      </c>
      <c r="C1314" t="s">
        <v>59</v>
      </c>
      <c r="D1314" t="s">
        <v>67</v>
      </c>
      <c r="E1314" t="s">
        <v>60</v>
      </c>
      <c r="F1314" s="36"/>
      <c r="G1314" s="60">
        <v>0</v>
      </c>
      <c r="H1314" s="60">
        <v>0</v>
      </c>
      <c r="I1314" s="60">
        <v>0</v>
      </c>
      <c r="J1314" s="60">
        <v>0</v>
      </c>
      <c r="K1314" s="60">
        <v>0</v>
      </c>
      <c r="L1314" s="60">
        <v>0</v>
      </c>
      <c r="M1314" s="69">
        <v>0</v>
      </c>
      <c r="O1314" t="s">
        <v>0</v>
      </c>
    </row>
    <row r="1315" spans="1:15" x14ac:dyDescent="0.35">
      <c r="A1315" t="s">
        <v>81</v>
      </c>
      <c r="B1315" t="s">
        <v>66</v>
      </c>
      <c r="C1315" t="s">
        <v>59</v>
      </c>
      <c r="D1315" t="s">
        <v>67</v>
      </c>
      <c r="E1315" t="s">
        <v>181</v>
      </c>
      <c r="F1315" s="36"/>
      <c r="G1315" s="60">
        <v>0</v>
      </c>
      <c r="H1315" s="60">
        <v>0</v>
      </c>
      <c r="I1315" s="60">
        <v>0</v>
      </c>
      <c r="J1315" s="60">
        <v>0</v>
      </c>
      <c r="K1315" s="60">
        <v>0</v>
      </c>
      <c r="L1315" s="60">
        <v>0</v>
      </c>
      <c r="M1315" s="69">
        <v>0</v>
      </c>
      <c r="O1315" t="s">
        <v>0</v>
      </c>
    </row>
    <row r="1316" spans="1:15" x14ac:dyDescent="0.35">
      <c r="A1316" t="s">
        <v>81</v>
      </c>
      <c r="B1316" t="s">
        <v>66</v>
      </c>
      <c r="C1316" t="s">
        <v>59</v>
      </c>
      <c r="D1316" t="s">
        <v>67</v>
      </c>
      <c r="E1316" t="s">
        <v>181</v>
      </c>
      <c r="F1316" s="36"/>
      <c r="G1316" s="60">
        <v>0</v>
      </c>
      <c r="H1316" s="60">
        <v>0</v>
      </c>
      <c r="I1316" s="60">
        <v>0</v>
      </c>
      <c r="J1316" s="60">
        <v>0</v>
      </c>
      <c r="K1316" s="60">
        <v>0</v>
      </c>
      <c r="L1316" s="60">
        <v>0</v>
      </c>
      <c r="M1316" s="69">
        <v>0</v>
      </c>
      <c r="O1316" t="s">
        <v>0</v>
      </c>
    </row>
    <row r="1317" spans="1:15" x14ac:dyDescent="0.35">
      <c r="A1317" t="s">
        <v>118</v>
      </c>
      <c r="B1317" t="s">
        <v>82</v>
      </c>
      <c r="C1317" t="s">
        <v>59</v>
      </c>
      <c r="D1317" t="s">
        <v>67</v>
      </c>
      <c r="E1317" t="s">
        <v>181</v>
      </c>
      <c r="F1317" s="36"/>
      <c r="G1317" s="60">
        <v>0</v>
      </c>
      <c r="H1317" s="60">
        <v>0</v>
      </c>
      <c r="I1317" s="60">
        <v>0</v>
      </c>
      <c r="J1317" s="60">
        <v>0</v>
      </c>
      <c r="K1317" s="60">
        <v>0</v>
      </c>
      <c r="L1317" s="60">
        <v>0</v>
      </c>
      <c r="M1317" s="69">
        <v>0</v>
      </c>
      <c r="O1317" t="s">
        <v>0</v>
      </c>
    </row>
    <row r="1318" spans="1:15" x14ac:dyDescent="0.35">
      <c r="A1318" t="s">
        <v>100</v>
      </c>
      <c r="B1318" t="s">
        <v>101</v>
      </c>
      <c r="C1318" t="s">
        <v>59</v>
      </c>
      <c r="D1318" t="s">
        <v>67</v>
      </c>
      <c r="E1318" s="5" t="s">
        <v>367</v>
      </c>
      <c r="F1318" s="36">
        <v>205000</v>
      </c>
      <c r="G1318" s="60">
        <v>0</v>
      </c>
      <c r="H1318" s="60">
        <v>0</v>
      </c>
      <c r="I1318" s="60">
        <v>0</v>
      </c>
      <c r="J1318" s="60">
        <v>0</v>
      </c>
      <c r="K1318" s="60">
        <v>0</v>
      </c>
      <c r="L1318" s="60">
        <v>1</v>
      </c>
      <c r="M1318" s="69">
        <v>0</v>
      </c>
      <c r="O1318" t="s">
        <v>0</v>
      </c>
    </row>
    <row r="1319" spans="1:15" x14ac:dyDescent="0.35">
      <c r="A1319" t="s">
        <v>100</v>
      </c>
      <c r="B1319" t="s">
        <v>101</v>
      </c>
      <c r="C1319" t="s">
        <v>59</v>
      </c>
      <c r="D1319" t="s">
        <v>67</v>
      </c>
      <c r="E1319" s="5" t="s">
        <v>367</v>
      </c>
      <c r="F1319" s="36">
        <v>205000</v>
      </c>
      <c r="G1319" s="60">
        <v>0</v>
      </c>
      <c r="H1319" s="60">
        <v>0</v>
      </c>
      <c r="I1319" s="60">
        <v>0</v>
      </c>
      <c r="J1319" s="60">
        <v>0</v>
      </c>
      <c r="K1319" s="60">
        <v>0</v>
      </c>
      <c r="L1319" s="60">
        <v>1</v>
      </c>
      <c r="M1319" s="69">
        <v>0</v>
      </c>
      <c r="O1319" t="s">
        <v>0</v>
      </c>
    </row>
    <row r="1320" spans="1:15" x14ac:dyDescent="0.35">
      <c r="A1320" t="s">
        <v>83</v>
      </c>
      <c r="B1320" t="s">
        <v>182</v>
      </c>
      <c r="C1320" t="s">
        <v>59</v>
      </c>
      <c r="D1320" t="s">
        <v>67</v>
      </c>
      <c r="E1320" s="5" t="s">
        <v>363</v>
      </c>
      <c r="F1320" s="36">
        <v>300000</v>
      </c>
      <c r="G1320" s="60">
        <v>0</v>
      </c>
      <c r="H1320" s="60">
        <v>1</v>
      </c>
      <c r="I1320" s="60">
        <v>0</v>
      </c>
      <c r="J1320" s="60">
        <v>0</v>
      </c>
      <c r="K1320" s="60">
        <v>0</v>
      </c>
      <c r="L1320" s="60">
        <v>0</v>
      </c>
      <c r="M1320" s="69">
        <v>0</v>
      </c>
      <c r="O1320" t="s">
        <v>0</v>
      </c>
    </row>
    <row r="1321" spans="1:15" x14ac:dyDescent="0.35">
      <c r="B1321" t="s">
        <v>39</v>
      </c>
      <c r="C1321" t="s">
        <v>37</v>
      </c>
      <c r="D1321" t="s">
        <v>27</v>
      </c>
      <c r="E1321" s="5" t="s">
        <v>368</v>
      </c>
      <c r="F1321" s="36">
        <v>260000</v>
      </c>
      <c r="G1321" s="60">
        <v>1</v>
      </c>
      <c r="H1321" s="59">
        <v>0</v>
      </c>
      <c r="I1321" s="60">
        <v>0</v>
      </c>
      <c r="J1321" s="59">
        <v>0</v>
      </c>
      <c r="K1321" s="59">
        <v>0</v>
      </c>
      <c r="L1321" s="60">
        <v>0</v>
      </c>
      <c r="M1321" s="69">
        <v>0.55420270095900004</v>
      </c>
      <c r="O1321" t="s">
        <v>31</v>
      </c>
    </row>
    <row r="1322" spans="1:15" x14ac:dyDescent="0.35">
      <c r="B1322" t="s">
        <v>39</v>
      </c>
      <c r="C1322" t="s">
        <v>37</v>
      </c>
      <c r="D1322" t="s">
        <v>27</v>
      </c>
      <c r="E1322" s="5" t="s">
        <v>368</v>
      </c>
      <c r="F1322" s="36">
        <v>260000</v>
      </c>
      <c r="G1322" s="60">
        <v>1</v>
      </c>
      <c r="H1322" s="59">
        <v>0</v>
      </c>
      <c r="I1322" s="60">
        <v>0</v>
      </c>
      <c r="J1322" s="59">
        <v>0</v>
      </c>
      <c r="K1322" s="59">
        <v>0</v>
      </c>
      <c r="L1322" s="60">
        <v>0</v>
      </c>
      <c r="M1322" s="69">
        <v>0.55420270095900004</v>
      </c>
      <c r="O1322" t="s">
        <v>0</v>
      </c>
    </row>
    <row r="1323" spans="1:15" x14ac:dyDescent="0.35">
      <c r="A1323" t="s">
        <v>52</v>
      </c>
      <c r="B1323" t="s">
        <v>39</v>
      </c>
      <c r="C1323" t="s">
        <v>37</v>
      </c>
      <c r="D1323" t="s">
        <v>27</v>
      </c>
      <c r="E1323" s="5">
        <v>260000</v>
      </c>
      <c r="F1323" s="36"/>
      <c r="G1323" s="60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69">
        <v>0.55420270095900004</v>
      </c>
      <c r="O1323" t="s">
        <v>31</v>
      </c>
    </row>
    <row r="1324" spans="1:15" x14ac:dyDescent="0.35">
      <c r="A1324" t="s">
        <v>52</v>
      </c>
      <c r="B1324" t="s">
        <v>39</v>
      </c>
      <c r="C1324" t="s">
        <v>37</v>
      </c>
      <c r="D1324" t="s">
        <v>27</v>
      </c>
      <c r="E1324" s="5" t="s">
        <v>366</v>
      </c>
      <c r="F1324" s="36">
        <v>259999.99999999997</v>
      </c>
      <c r="G1324" s="60">
        <v>0</v>
      </c>
      <c r="H1324" s="59">
        <v>0</v>
      </c>
      <c r="I1324" s="59">
        <v>0</v>
      </c>
      <c r="J1324" s="59">
        <v>0</v>
      </c>
      <c r="K1324" s="59">
        <v>1</v>
      </c>
      <c r="L1324" s="59">
        <v>0</v>
      </c>
      <c r="M1324" s="69">
        <v>0.55420270095900004</v>
      </c>
      <c r="O1324" t="s">
        <v>31</v>
      </c>
    </row>
    <row r="1325" spans="1:15" x14ac:dyDescent="0.35">
      <c r="A1325" t="s">
        <v>52</v>
      </c>
      <c r="B1325" t="s">
        <v>39</v>
      </c>
      <c r="C1325" t="s">
        <v>37</v>
      </c>
      <c r="D1325" t="s">
        <v>27</v>
      </c>
      <c r="E1325" s="5" t="s">
        <v>366</v>
      </c>
      <c r="F1325" s="36">
        <v>259999.99999999997</v>
      </c>
      <c r="G1325" s="60">
        <v>0</v>
      </c>
      <c r="H1325" s="59">
        <v>0</v>
      </c>
      <c r="I1325" s="59">
        <v>0</v>
      </c>
      <c r="J1325" s="59">
        <v>0</v>
      </c>
      <c r="K1325" s="59">
        <v>1</v>
      </c>
      <c r="L1325" s="59">
        <v>0</v>
      </c>
      <c r="M1325" s="69">
        <v>0.55420270095900004</v>
      </c>
      <c r="O1325" t="s">
        <v>31</v>
      </c>
    </row>
    <row r="1326" spans="1:15" x14ac:dyDescent="0.35">
      <c r="A1326" t="s">
        <v>52</v>
      </c>
      <c r="B1326" t="s">
        <v>39</v>
      </c>
      <c r="C1326" t="s">
        <v>37</v>
      </c>
      <c r="D1326" t="s">
        <v>27</v>
      </c>
      <c r="E1326" s="5" t="s">
        <v>363</v>
      </c>
      <c r="F1326" s="36">
        <v>273330.44171480509</v>
      </c>
      <c r="G1326" s="60">
        <v>0</v>
      </c>
      <c r="H1326" s="60">
        <v>1</v>
      </c>
      <c r="I1326" s="59">
        <v>0</v>
      </c>
      <c r="J1326" s="59">
        <v>0</v>
      </c>
      <c r="K1326" s="59">
        <v>0</v>
      </c>
      <c r="L1326" s="59">
        <v>0</v>
      </c>
      <c r="M1326" s="69">
        <v>0.55420270095900004</v>
      </c>
      <c r="O1326" t="s">
        <v>31</v>
      </c>
    </row>
    <row r="1327" spans="1:15" x14ac:dyDescent="0.35">
      <c r="A1327" t="s">
        <v>61</v>
      </c>
      <c r="B1327" t="s">
        <v>183</v>
      </c>
      <c r="C1327" t="s">
        <v>37</v>
      </c>
      <c r="D1327" t="s">
        <v>27</v>
      </c>
      <c r="E1327" s="5" t="s">
        <v>362</v>
      </c>
      <c r="F1327" s="36">
        <v>260000</v>
      </c>
      <c r="G1327" s="60">
        <v>1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69">
        <v>0.90832371127800005</v>
      </c>
      <c r="O1327" t="s">
        <v>31</v>
      </c>
    </row>
    <row r="1328" spans="1:15" x14ac:dyDescent="0.35">
      <c r="A1328" t="s">
        <v>28</v>
      </c>
      <c r="B1328" t="s">
        <v>29</v>
      </c>
      <c r="C1328" t="s">
        <v>26</v>
      </c>
      <c r="D1328" t="s">
        <v>27</v>
      </c>
      <c r="E1328" s="5" t="s">
        <v>362</v>
      </c>
      <c r="F1328" s="36">
        <v>300000</v>
      </c>
      <c r="G1328" s="60">
        <v>1</v>
      </c>
      <c r="H1328" s="60">
        <v>0</v>
      </c>
      <c r="I1328" s="60">
        <v>0</v>
      </c>
      <c r="J1328" s="60">
        <v>0</v>
      </c>
      <c r="K1328" s="60">
        <v>0</v>
      </c>
      <c r="L1328" s="60">
        <v>0</v>
      </c>
      <c r="M1328" s="69">
        <v>0.31313394016500001</v>
      </c>
      <c r="O1328" t="s">
        <v>31</v>
      </c>
    </row>
    <row r="1329" spans="1:15" x14ac:dyDescent="0.35">
      <c r="A1329" t="s">
        <v>61</v>
      </c>
      <c r="B1329" t="s">
        <v>184</v>
      </c>
      <c r="C1329" t="s">
        <v>37</v>
      </c>
      <c r="D1329" t="s">
        <v>27</v>
      </c>
      <c r="E1329" s="5" t="s">
        <v>127</v>
      </c>
      <c r="F1329" s="36"/>
      <c r="G1329" s="60">
        <v>0</v>
      </c>
      <c r="H1329" s="60">
        <v>0</v>
      </c>
      <c r="I1329" s="60">
        <v>0</v>
      </c>
      <c r="J1329" s="60">
        <v>0</v>
      </c>
      <c r="K1329" s="60">
        <v>0</v>
      </c>
      <c r="L1329" s="60">
        <v>0</v>
      </c>
      <c r="M1329" s="69">
        <v>0.76854157770200004</v>
      </c>
      <c r="O1329" t="s">
        <v>0</v>
      </c>
    </row>
    <row r="1330" spans="1:15" x14ac:dyDescent="0.35">
      <c r="A1330" t="s">
        <v>61</v>
      </c>
      <c r="B1330" t="s">
        <v>184</v>
      </c>
      <c r="C1330" t="s">
        <v>37</v>
      </c>
      <c r="D1330" t="s">
        <v>27</v>
      </c>
      <c r="E1330" s="5" t="s">
        <v>127</v>
      </c>
      <c r="F1330" s="36"/>
      <c r="G1330" s="60">
        <v>0</v>
      </c>
      <c r="H1330" s="60">
        <v>0</v>
      </c>
      <c r="I1330" s="60">
        <v>0</v>
      </c>
      <c r="J1330" s="60">
        <v>0</v>
      </c>
      <c r="K1330" s="60">
        <v>0</v>
      </c>
      <c r="L1330" s="60">
        <v>0</v>
      </c>
      <c r="M1330" s="69">
        <v>0.84071059665500003</v>
      </c>
      <c r="O1330" t="s">
        <v>0</v>
      </c>
    </row>
    <row r="1331" spans="1:15" x14ac:dyDescent="0.35">
      <c r="A1331" t="s">
        <v>61</v>
      </c>
      <c r="B1331" t="s">
        <v>184</v>
      </c>
      <c r="C1331" t="s">
        <v>37</v>
      </c>
      <c r="D1331" t="s">
        <v>27</v>
      </c>
      <c r="E1331" s="5" t="s">
        <v>127</v>
      </c>
      <c r="F1331" s="36"/>
      <c r="G1331" s="60">
        <v>0</v>
      </c>
      <c r="H1331" s="60">
        <v>0</v>
      </c>
      <c r="I1331" s="60">
        <v>0</v>
      </c>
      <c r="J1331" s="60">
        <v>0</v>
      </c>
      <c r="K1331" s="60">
        <v>0</v>
      </c>
      <c r="L1331" s="60">
        <v>0</v>
      </c>
      <c r="M1331" s="69">
        <v>0.85254055846300003</v>
      </c>
      <c r="O1331" t="s">
        <v>0</v>
      </c>
    </row>
    <row r="1332" spans="1:15" x14ac:dyDescent="0.35">
      <c r="A1332" t="s">
        <v>61</v>
      </c>
      <c r="B1332" t="s">
        <v>184</v>
      </c>
      <c r="C1332" t="s">
        <v>37</v>
      </c>
      <c r="D1332" t="s">
        <v>27</v>
      </c>
      <c r="E1332" s="5" t="s">
        <v>127</v>
      </c>
      <c r="F1332" s="36"/>
      <c r="G1332" s="60">
        <v>0</v>
      </c>
      <c r="H1332" s="60">
        <v>0</v>
      </c>
      <c r="I1332" s="60">
        <v>0</v>
      </c>
      <c r="J1332" s="60">
        <v>0</v>
      </c>
      <c r="K1332" s="60">
        <v>0</v>
      </c>
      <c r="L1332" s="60">
        <v>0</v>
      </c>
      <c r="M1332" s="69">
        <v>0.77290602839</v>
      </c>
      <c r="O1332" t="s">
        <v>0</v>
      </c>
    </row>
    <row r="1333" spans="1:15" x14ac:dyDescent="0.35">
      <c r="A1333" t="s">
        <v>61</v>
      </c>
      <c r="B1333" t="s">
        <v>183</v>
      </c>
      <c r="C1333" t="s">
        <v>37</v>
      </c>
      <c r="D1333" t="s">
        <v>27</v>
      </c>
      <c r="E1333" s="5" t="s">
        <v>127</v>
      </c>
      <c r="F1333" s="36"/>
      <c r="G1333" s="60">
        <v>0</v>
      </c>
      <c r="H1333" s="60">
        <v>0</v>
      </c>
      <c r="I1333" s="60">
        <v>0</v>
      </c>
      <c r="J1333" s="60">
        <v>0</v>
      </c>
      <c r="K1333" s="60">
        <v>0</v>
      </c>
      <c r="L1333" s="60">
        <v>0</v>
      </c>
      <c r="M1333" s="69">
        <v>0.438839616308</v>
      </c>
      <c r="O1333" t="s">
        <v>0</v>
      </c>
    </row>
    <row r="1334" spans="1:15" x14ac:dyDescent="0.35">
      <c r="A1334" t="s">
        <v>61</v>
      </c>
      <c r="B1334" t="s">
        <v>151</v>
      </c>
      <c r="C1334" t="s">
        <v>37</v>
      </c>
      <c r="D1334" t="s">
        <v>27</v>
      </c>
      <c r="E1334" s="5" t="s">
        <v>127</v>
      </c>
      <c r="F1334" s="36"/>
      <c r="G1334" s="60">
        <v>0</v>
      </c>
      <c r="H1334" s="60">
        <v>0</v>
      </c>
      <c r="I1334" s="60">
        <v>0</v>
      </c>
      <c r="J1334" s="60">
        <v>0</v>
      </c>
      <c r="K1334" s="60">
        <v>0</v>
      </c>
      <c r="L1334" s="60">
        <v>0</v>
      </c>
      <c r="M1334" s="69">
        <v>0.64708494189999999</v>
      </c>
      <c r="O1334" t="s">
        <v>31</v>
      </c>
    </row>
    <row r="1335" spans="1:15" x14ac:dyDescent="0.35">
      <c r="A1335" t="s">
        <v>61</v>
      </c>
      <c r="B1335" t="s">
        <v>183</v>
      </c>
      <c r="C1335" t="s">
        <v>37</v>
      </c>
      <c r="D1335" t="s">
        <v>27</v>
      </c>
      <c r="E1335" s="5" t="s">
        <v>127</v>
      </c>
      <c r="F1335" s="36"/>
      <c r="G1335" s="60">
        <v>0</v>
      </c>
      <c r="H1335" s="60">
        <v>0</v>
      </c>
      <c r="I1335" s="60">
        <v>0</v>
      </c>
      <c r="J1335" s="60">
        <v>0</v>
      </c>
      <c r="K1335" s="60">
        <v>0</v>
      </c>
      <c r="L1335" s="60">
        <v>0</v>
      </c>
      <c r="M1335" s="69">
        <v>0.27203095162500002</v>
      </c>
      <c r="O1335" t="s">
        <v>0</v>
      </c>
    </row>
    <row r="1336" spans="1:15" x14ac:dyDescent="0.35">
      <c r="A1336" t="s">
        <v>61</v>
      </c>
      <c r="B1336" t="s">
        <v>183</v>
      </c>
      <c r="C1336" t="s">
        <v>37</v>
      </c>
      <c r="D1336" t="s">
        <v>27</v>
      </c>
      <c r="E1336" s="5" t="s">
        <v>127</v>
      </c>
      <c r="F1336" s="36"/>
      <c r="G1336" s="60">
        <v>0</v>
      </c>
      <c r="H1336" s="60">
        <v>0</v>
      </c>
      <c r="I1336" s="60">
        <v>0</v>
      </c>
      <c r="J1336" s="60">
        <v>0</v>
      </c>
      <c r="K1336" s="60">
        <v>0</v>
      </c>
      <c r="L1336" s="60">
        <v>0</v>
      </c>
      <c r="M1336" s="69">
        <v>0.50618222173299998</v>
      </c>
      <c r="O1336" t="s">
        <v>0</v>
      </c>
    </row>
    <row r="1337" spans="1:15" x14ac:dyDescent="0.35">
      <c r="A1337" t="s">
        <v>185</v>
      </c>
      <c r="B1337" t="s">
        <v>65</v>
      </c>
      <c r="C1337" t="s">
        <v>59</v>
      </c>
      <c r="D1337" t="s">
        <v>67</v>
      </c>
      <c r="E1337" t="s">
        <v>186</v>
      </c>
      <c r="F1337" s="36"/>
      <c r="G1337" s="60">
        <v>0</v>
      </c>
      <c r="H1337" s="60">
        <v>0</v>
      </c>
      <c r="I1337" s="60">
        <v>0</v>
      </c>
      <c r="J1337" s="60">
        <v>0</v>
      </c>
      <c r="K1337" s="60">
        <v>0</v>
      </c>
      <c r="L1337" s="60">
        <v>0</v>
      </c>
      <c r="M1337" s="69">
        <v>0</v>
      </c>
      <c r="O1337" t="s">
        <v>0</v>
      </c>
    </row>
    <row r="1338" spans="1:15" x14ac:dyDescent="0.35">
      <c r="A1338" t="s">
        <v>61</v>
      </c>
      <c r="B1338" t="s">
        <v>183</v>
      </c>
      <c r="C1338" t="s">
        <v>37</v>
      </c>
      <c r="D1338" t="s">
        <v>27</v>
      </c>
      <c r="E1338" s="5" t="s">
        <v>127</v>
      </c>
      <c r="F1338" s="36"/>
      <c r="G1338" s="60">
        <v>0</v>
      </c>
      <c r="H1338" s="60">
        <v>0</v>
      </c>
      <c r="I1338" s="60">
        <v>0</v>
      </c>
      <c r="J1338" s="60">
        <v>0</v>
      </c>
      <c r="K1338" s="60">
        <v>0</v>
      </c>
      <c r="L1338" s="60">
        <v>0</v>
      </c>
      <c r="M1338" s="69">
        <v>0.53916973120099998</v>
      </c>
      <c r="O1338" t="s">
        <v>31</v>
      </c>
    </row>
    <row r="1339" spans="1:15" x14ac:dyDescent="0.35">
      <c r="A1339" t="s">
        <v>61</v>
      </c>
      <c r="B1339" t="s">
        <v>183</v>
      </c>
      <c r="C1339" t="s">
        <v>37</v>
      </c>
      <c r="D1339" t="s">
        <v>27</v>
      </c>
      <c r="E1339" s="5" t="s">
        <v>127</v>
      </c>
      <c r="F1339" s="36"/>
      <c r="G1339" s="60">
        <v>0</v>
      </c>
      <c r="H1339" s="60">
        <v>0</v>
      </c>
      <c r="I1339" s="60">
        <v>0</v>
      </c>
      <c r="J1339" s="60">
        <v>0</v>
      </c>
      <c r="K1339" s="60">
        <v>0</v>
      </c>
      <c r="L1339" s="60">
        <v>0</v>
      </c>
      <c r="M1339" s="69">
        <v>0.40070222069799999</v>
      </c>
      <c r="O1339" t="s">
        <v>0</v>
      </c>
    </row>
    <row r="1340" spans="1:15" x14ac:dyDescent="0.35">
      <c r="A1340" t="s">
        <v>61</v>
      </c>
      <c r="B1340" t="s">
        <v>152</v>
      </c>
      <c r="C1340" t="s">
        <v>37</v>
      </c>
      <c r="D1340" t="s">
        <v>27</v>
      </c>
      <c r="E1340" s="5" t="s">
        <v>367</v>
      </c>
      <c r="F1340" s="36">
        <v>285947.57696221926</v>
      </c>
      <c r="G1340" s="60">
        <v>0</v>
      </c>
      <c r="H1340" s="60">
        <v>0</v>
      </c>
      <c r="I1340" s="60">
        <v>0</v>
      </c>
      <c r="J1340" s="60">
        <v>0</v>
      </c>
      <c r="K1340" s="60">
        <v>0</v>
      </c>
      <c r="L1340" s="60">
        <v>1</v>
      </c>
      <c r="M1340" s="69">
        <v>0.92995242074600004</v>
      </c>
      <c r="O1340" t="s">
        <v>31</v>
      </c>
    </row>
    <row r="1341" spans="1:15" x14ac:dyDescent="0.35">
      <c r="A1341" t="s">
        <v>187</v>
      </c>
      <c r="B1341" t="s">
        <v>42</v>
      </c>
      <c r="C1341" t="s">
        <v>26</v>
      </c>
      <c r="D1341" t="s">
        <v>27</v>
      </c>
      <c r="E1341" s="5" t="s">
        <v>167</v>
      </c>
      <c r="F1341" s="36"/>
      <c r="G1341" s="60">
        <v>0</v>
      </c>
      <c r="H1341" s="60">
        <v>0</v>
      </c>
      <c r="I1341" s="60">
        <v>0</v>
      </c>
      <c r="J1341" s="60">
        <v>0</v>
      </c>
      <c r="K1341" s="60">
        <v>0</v>
      </c>
      <c r="L1341" s="60">
        <v>0</v>
      </c>
      <c r="M1341" s="69">
        <v>0</v>
      </c>
      <c r="O1341" t="s">
        <v>0</v>
      </c>
    </row>
    <row r="1342" spans="1:15" x14ac:dyDescent="0.35">
      <c r="A1342" t="s">
        <v>61</v>
      </c>
      <c r="B1342" t="s">
        <v>109</v>
      </c>
      <c r="C1342" t="s">
        <v>59</v>
      </c>
      <c r="D1342" t="s">
        <v>27</v>
      </c>
      <c r="E1342" s="5" t="s">
        <v>367</v>
      </c>
      <c r="F1342" s="36">
        <v>259999.99999999997</v>
      </c>
      <c r="G1342" s="60">
        <v>0</v>
      </c>
      <c r="H1342" s="60">
        <v>0</v>
      </c>
      <c r="I1342" s="60">
        <v>0</v>
      </c>
      <c r="J1342" s="60">
        <v>0</v>
      </c>
      <c r="K1342" s="60">
        <v>0</v>
      </c>
      <c r="L1342" s="60">
        <v>1</v>
      </c>
      <c r="M1342" s="69">
        <v>0.982806994248</v>
      </c>
      <c r="O1342" t="s">
        <v>31</v>
      </c>
    </row>
    <row r="1343" spans="1:15" x14ac:dyDescent="0.35">
      <c r="A1343" t="s">
        <v>61</v>
      </c>
      <c r="B1343" t="s">
        <v>137</v>
      </c>
      <c r="C1343" t="s">
        <v>59</v>
      </c>
      <c r="D1343" t="s">
        <v>27</v>
      </c>
      <c r="E1343" s="5" t="s">
        <v>181</v>
      </c>
      <c r="F1343" s="36"/>
      <c r="G1343" s="60">
        <v>0</v>
      </c>
      <c r="H1343" s="60">
        <v>0</v>
      </c>
      <c r="I1343" s="60">
        <v>0</v>
      </c>
      <c r="J1343" s="60">
        <v>0</v>
      </c>
      <c r="K1343" s="60">
        <v>0</v>
      </c>
      <c r="L1343" s="60">
        <v>0</v>
      </c>
      <c r="M1343" s="69">
        <v>0.63856452397100005</v>
      </c>
      <c r="O1343" t="s">
        <v>0</v>
      </c>
    </row>
    <row r="1344" spans="1:15" x14ac:dyDescent="0.35">
      <c r="A1344" t="s">
        <v>61</v>
      </c>
      <c r="B1344" t="s">
        <v>109</v>
      </c>
      <c r="C1344" t="s">
        <v>59</v>
      </c>
      <c r="D1344" t="s">
        <v>27</v>
      </c>
      <c r="E1344" s="5" t="s">
        <v>366</v>
      </c>
      <c r="F1344" s="36">
        <v>259999.99999999997</v>
      </c>
      <c r="G1344" s="60">
        <v>0</v>
      </c>
      <c r="H1344" s="60">
        <v>0</v>
      </c>
      <c r="I1344" s="60">
        <v>0</v>
      </c>
      <c r="J1344" s="60">
        <v>0</v>
      </c>
      <c r="K1344" s="60">
        <v>1</v>
      </c>
      <c r="L1344" s="60">
        <v>0</v>
      </c>
      <c r="M1344" s="69">
        <v>0.68278223438800001</v>
      </c>
      <c r="O1344" t="s">
        <v>31</v>
      </c>
    </row>
    <row r="1345" spans="1:15" x14ac:dyDescent="0.35">
      <c r="A1345" t="s">
        <v>61</v>
      </c>
      <c r="B1345" t="s">
        <v>156</v>
      </c>
      <c r="C1345" t="s">
        <v>59</v>
      </c>
      <c r="D1345" t="s">
        <v>27</v>
      </c>
      <c r="E1345" s="5" t="s">
        <v>363</v>
      </c>
      <c r="F1345" s="36">
        <v>260000</v>
      </c>
      <c r="G1345" s="60">
        <v>0</v>
      </c>
      <c r="H1345" s="60">
        <v>1</v>
      </c>
      <c r="I1345" s="60">
        <v>0</v>
      </c>
      <c r="J1345" s="60">
        <v>0</v>
      </c>
      <c r="K1345" s="60">
        <v>0</v>
      </c>
      <c r="L1345" s="60">
        <v>0</v>
      </c>
      <c r="M1345" s="69">
        <v>0.69430288659200001</v>
      </c>
      <c r="O1345" t="s">
        <v>31</v>
      </c>
    </row>
    <row r="1346" spans="1:15" x14ac:dyDescent="0.35">
      <c r="A1346" t="s">
        <v>61</v>
      </c>
      <c r="B1346" t="s">
        <v>109</v>
      </c>
      <c r="C1346" t="s">
        <v>59</v>
      </c>
      <c r="D1346" t="s">
        <v>27</v>
      </c>
      <c r="E1346" s="5" t="s">
        <v>365</v>
      </c>
      <c r="F1346" s="36">
        <v>259999.99999999997</v>
      </c>
      <c r="G1346" s="60">
        <v>0</v>
      </c>
      <c r="H1346" s="60">
        <v>0</v>
      </c>
      <c r="I1346" s="60">
        <v>0</v>
      </c>
      <c r="J1346" s="60">
        <v>1</v>
      </c>
      <c r="K1346" s="60">
        <v>0</v>
      </c>
      <c r="L1346" s="60">
        <v>0</v>
      </c>
      <c r="M1346" s="69">
        <v>0.60436849264799997</v>
      </c>
      <c r="O1346" t="s">
        <v>0</v>
      </c>
    </row>
    <row r="1347" spans="1:15" x14ac:dyDescent="0.35">
      <c r="A1347" t="s">
        <v>61</v>
      </c>
      <c r="B1347" t="s">
        <v>109</v>
      </c>
      <c r="C1347" t="s">
        <v>59</v>
      </c>
      <c r="D1347" t="s">
        <v>27</v>
      </c>
      <c r="E1347" s="5" t="s">
        <v>363</v>
      </c>
      <c r="F1347" s="36">
        <v>260000</v>
      </c>
      <c r="G1347" s="60">
        <v>0</v>
      </c>
      <c r="H1347" s="60">
        <v>1</v>
      </c>
      <c r="I1347" s="60">
        <v>0</v>
      </c>
      <c r="J1347" s="60">
        <v>0</v>
      </c>
      <c r="K1347" s="60">
        <v>0</v>
      </c>
      <c r="L1347" s="60">
        <v>0</v>
      </c>
      <c r="M1347" s="69">
        <v>0.99790295731000001</v>
      </c>
      <c r="O1347" t="s">
        <v>31</v>
      </c>
    </row>
    <row r="1348" spans="1:15" x14ac:dyDescent="0.35">
      <c r="A1348" t="s">
        <v>61</v>
      </c>
      <c r="B1348" t="s">
        <v>62</v>
      </c>
      <c r="C1348" t="s">
        <v>63</v>
      </c>
      <c r="D1348" t="s">
        <v>27</v>
      </c>
      <c r="E1348" s="5" t="s">
        <v>188</v>
      </c>
      <c r="F1348" s="36"/>
      <c r="G1348" s="60">
        <v>0</v>
      </c>
      <c r="H1348" s="60">
        <v>0</v>
      </c>
      <c r="I1348" s="60">
        <v>0</v>
      </c>
      <c r="J1348" s="60">
        <v>0</v>
      </c>
      <c r="K1348" s="60">
        <v>0</v>
      </c>
      <c r="L1348" s="60">
        <v>0</v>
      </c>
      <c r="M1348" s="69">
        <v>0.87760957209699997</v>
      </c>
      <c r="O1348" t="s">
        <v>0</v>
      </c>
    </row>
    <row r="1349" spans="1:15" x14ac:dyDescent="0.35">
      <c r="A1349" t="s">
        <v>35</v>
      </c>
      <c r="B1349" t="s">
        <v>42</v>
      </c>
      <c r="C1349" t="s">
        <v>26</v>
      </c>
      <c r="D1349" t="s">
        <v>27</v>
      </c>
      <c r="E1349" s="5" t="s">
        <v>167</v>
      </c>
      <c r="F1349" s="36"/>
      <c r="G1349" s="60">
        <v>0</v>
      </c>
      <c r="H1349" s="60">
        <v>0</v>
      </c>
      <c r="I1349" s="60">
        <v>0</v>
      </c>
      <c r="J1349" s="60">
        <v>0</v>
      </c>
      <c r="K1349" s="60">
        <v>0</v>
      </c>
      <c r="L1349" s="60">
        <v>0</v>
      </c>
      <c r="M1349" s="69">
        <v>0</v>
      </c>
      <c r="O1349" t="s">
        <v>0</v>
      </c>
    </row>
    <row r="1350" spans="1:15" x14ac:dyDescent="0.35">
      <c r="A1350" t="s">
        <v>35</v>
      </c>
      <c r="B1350" t="s">
        <v>42</v>
      </c>
      <c r="C1350" t="s">
        <v>26</v>
      </c>
      <c r="D1350" t="s">
        <v>27</v>
      </c>
      <c r="E1350" s="5" t="s">
        <v>167</v>
      </c>
      <c r="F1350" s="36"/>
      <c r="G1350" s="60">
        <v>0</v>
      </c>
      <c r="H1350" s="60">
        <v>0</v>
      </c>
      <c r="I1350" s="60">
        <v>0</v>
      </c>
      <c r="J1350" s="60">
        <v>0</v>
      </c>
      <c r="K1350" s="60">
        <v>0</v>
      </c>
      <c r="L1350" s="60">
        <v>0</v>
      </c>
      <c r="M1350" s="69">
        <v>0</v>
      </c>
      <c r="O1350" t="s">
        <v>0</v>
      </c>
    </row>
    <row r="1351" spans="1:15" x14ac:dyDescent="0.35">
      <c r="A1351" t="s">
        <v>35</v>
      </c>
      <c r="B1351" t="s">
        <v>42</v>
      </c>
      <c r="C1351" t="s">
        <v>26</v>
      </c>
      <c r="D1351" t="s">
        <v>27</v>
      </c>
      <c r="E1351" s="5" t="s">
        <v>167</v>
      </c>
      <c r="F1351" s="36"/>
      <c r="G1351" s="60">
        <v>0</v>
      </c>
      <c r="H1351" s="60">
        <v>0</v>
      </c>
      <c r="I1351" s="60">
        <v>0</v>
      </c>
      <c r="J1351" s="60">
        <v>0</v>
      </c>
      <c r="K1351" s="60">
        <v>0</v>
      </c>
      <c r="L1351" s="60">
        <v>0</v>
      </c>
      <c r="M1351" s="69">
        <v>0</v>
      </c>
      <c r="O1351" t="s">
        <v>0</v>
      </c>
    </row>
    <row r="1352" spans="1:15" x14ac:dyDescent="0.35">
      <c r="A1352" t="s">
        <v>35</v>
      </c>
      <c r="B1352" t="s">
        <v>42</v>
      </c>
      <c r="C1352" t="s">
        <v>26</v>
      </c>
      <c r="D1352" t="s">
        <v>27</v>
      </c>
      <c r="E1352" s="5" t="s">
        <v>167</v>
      </c>
      <c r="F1352" s="36"/>
      <c r="G1352" s="60">
        <v>0</v>
      </c>
      <c r="H1352" s="60">
        <v>0</v>
      </c>
      <c r="I1352" s="60">
        <v>0</v>
      </c>
      <c r="J1352" s="60">
        <v>0</v>
      </c>
      <c r="K1352" s="60">
        <v>0</v>
      </c>
      <c r="L1352" s="60">
        <v>0</v>
      </c>
      <c r="M1352" s="69">
        <v>0</v>
      </c>
      <c r="O1352" t="s">
        <v>0</v>
      </c>
    </row>
    <row r="1353" spans="1:15" x14ac:dyDescent="0.35">
      <c r="A1353" t="s">
        <v>35</v>
      </c>
      <c r="B1353" t="s">
        <v>42</v>
      </c>
      <c r="C1353" t="s">
        <v>26</v>
      </c>
      <c r="D1353" t="s">
        <v>27</v>
      </c>
      <c r="E1353" s="5" t="s">
        <v>167</v>
      </c>
      <c r="F1353" s="36"/>
      <c r="G1353" s="60">
        <v>0</v>
      </c>
      <c r="H1353" s="60">
        <v>0</v>
      </c>
      <c r="I1353" s="60">
        <v>0</v>
      </c>
      <c r="J1353" s="60">
        <v>0</v>
      </c>
      <c r="K1353" s="60">
        <v>0</v>
      </c>
      <c r="L1353" s="60">
        <v>0</v>
      </c>
      <c r="M1353" s="69">
        <v>0</v>
      </c>
      <c r="O1353" t="s">
        <v>0</v>
      </c>
    </row>
    <row r="1354" spans="1:15" x14ac:dyDescent="0.35">
      <c r="A1354" t="s">
        <v>35</v>
      </c>
      <c r="B1354" t="s">
        <v>42</v>
      </c>
      <c r="C1354" t="s">
        <v>26</v>
      </c>
      <c r="D1354" t="s">
        <v>27</v>
      </c>
      <c r="E1354" s="5" t="s">
        <v>167</v>
      </c>
      <c r="F1354" s="36"/>
      <c r="G1354" s="60">
        <v>0</v>
      </c>
      <c r="H1354" s="60">
        <v>0</v>
      </c>
      <c r="I1354" s="60">
        <v>0</v>
      </c>
      <c r="J1354" s="60">
        <v>0</v>
      </c>
      <c r="K1354" s="60">
        <v>0</v>
      </c>
      <c r="L1354" s="60">
        <v>0</v>
      </c>
      <c r="M1354" s="69">
        <v>0</v>
      </c>
      <c r="O1354" t="s">
        <v>0</v>
      </c>
    </row>
    <row r="1355" spans="1:15" x14ac:dyDescent="0.35">
      <c r="A1355" t="s">
        <v>35</v>
      </c>
      <c r="B1355" t="s">
        <v>42</v>
      </c>
      <c r="C1355" t="s">
        <v>26</v>
      </c>
      <c r="D1355" t="s">
        <v>27</v>
      </c>
      <c r="E1355" s="5" t="s">
        <v>167</v>
      </c>
      <c r="F1355" s="36"/>
      <c r="G1355" s="60">
        <v>0</v>
      </c>
      <c r="H1355" s="60">
        <v>0</v>
      </c>
      <c r="I1355" s="60">
        <v>0</v>
      </c>
      <c r="J1355" s="60">
        <v>0</v>
      </c>
      <c r="K1355" s="60">
        <v>0</v>
      </c>
      <c r="L1355" s="60">
        <v>0</v>
      </c>
      <c r="M1355" s="69">
        <v>0</v>
      </c>
      <c r="O1355" t="s">
        <v>0</v>
      </c>
    </row>
    <row r="1356" spans="1:15" x14ac:dyDescent="0.35">
      <c r="A1356" t="s">
        <v>189</v>
      </c>
      <c r="B1356" t="s">
        <v>190</v>
      </c>
      <c r="C1356" t="s">
        <v>59</v>
      </c>
      <c r="D1356" t="s">
        <v>27</v>
      </c>
      <c r="E1356" s="5" t="s">
        <v>367</v>
      </c>
      <c r="F1356" s="36">
        <v>350000</v>
      </c>
      <c r="G1356" s="60">
        <v>0</v>
      </c>
      <c r="H1356" s="60">
        <v>0</v>
      </c>
      <c r="I1356" s="60">
        <v>0</v>
      </c>
      <c r="J1356" s="60">
        <v>0</v>
      </c>
      <c r="K1356" s="60">
        <v>0</v>
      </c>
      <c r="L1356" s="60">
        <v>1</v>
      </c>
      <c r="M1356" s="69">
        <v>1.5563225197249999</v>
      </c>
      <c r="O1356" t="s">
        <v>0</v>
      </c>
    </row>
    <row r="1357" spans="1:15" x14ac:dyDescent="0.35">
      <c r="A1357" t="s">
        <v>189</v>
      </c>
      <c r="B1357" t="s">
        <v>191</v>
      </c>
      <c r="C1357" t="s">
        <v>99</v>
      </c>
      <c r="D1357" t="s">
        <v>27</v>
      </c>
      <c r="E1357" s="5" t="s">
        <v>362</v>
      </c>
      <c r="F1357" s="36">
        <v>255000</v>
      </c>
      <c r="G1357" s="60">
        <v>1</v>
      </c>
      <c r="H1357" s="60">
        <v>0</v>
      </c>
      <c r="I1357" s="60">
        <v>0</v>
      </c>
      <c r="J1357" s="60">
        <v>0</v>
      </c>
      <c r="K1357" s="60">
        <v>0</v>
      </c>
      <c r="L1357" s="60">
        <v>0</v>
      </c>
      <c r="M1357" s="69">
        <v>4.7101277467909997</v>
      </c>
      <c r="O1357" t="s">
        <v>0</v>
      </c>
    </row>
    <row r="1358" spans="1:15" x14ac:dyDescent="0.35">
      <c r="A1358" t="s">
        <v>189</v>
      </c>
      <c r="B1358" t="s">
        <v>191</v>
      </c>
      <c r="C1358" t="s">
        <v>99</v>
      </c>
      <c r="D1358" t="s">
        <v>27</v>
      </c>
      <c r="E1358" s="5" t="s">
        <v>362</v>
      </c>
      <c r="F1358" s="36">
        <v>255000</v>
      </c>
      <c r="G1358" s="60">
        <v>1</v>
      </c>
      <c r="H1358" s="60">
        <v>0</v>
      </c>
      <c r="I1358" s="60">
        <v>0</v>
      </c>
      <c r="J1358" s="60">
        <v>0</v>
      </c>
      <c r="K1358" s="60">
        <v>0</v>
      </c>
      <c r="L1358" s="60">
        <v>0</v>
      </c>
      <c r="M1358" s="69">
        <v>4.7101277467909997</v>
      </c>
      <c r="O1358" t="s">
        <v>0</v>
      </c>
    </row>
    <row r="1359" spans="1:15" x14ac:dyDescent="0.35">
      <c r="A1359" t="s">
        <v>189</v>
      </c>
      <c r="B1359" t="s">
        <v>191</v>
      </c>
      <c r="C1359" t="s">
        <v>99</v>
      </c>
      <c r="D1359" t="s">
        <v>27</v>
      </c>
      <c r="E1359" s="5" t="s">
        <v>96</v>
      </c>
      <c r="F1359" s="36"/>
      <c r="G1359" s="60">
        <v>0</v>
      </c>
      <c r="H1359" s="60">
        <v>0</v>
      </c>
      <c r="I1359" s="60">
        <v>0</v>
      </c>
      <c r="J1359" s="60">
        <v>0</v>
      </c>
      <c r="K1359" s="60">
        <v>0</v>
      </c>
      <c r="L1359" s="60">
        <v>0</v>
      </c>
      <c r="M1359" s="69">
        <v>4.7101277467909997</v>
      </c>
      <c r="O1359" t="s">
        <v>0</v>
      </c>
    </row>
    <row r="1360" spans="1:15" x14ac:dyDescent="0.35">
      <c r="A1360" t="s">
        <v>87</v>
      </c>
      <c r="B1360" t="s">
        <v>112</v>
      </c>
      <c r="C1360" t="s">
        <v>59</v>
      </c>
      <c r="D1360" t="s">
        <v>67</v>
      </c>
      <c r="E1360" s="5" t="s">
        <v>362</v>
      </c>
      <c r="F1360" s="36">
        <v>68000</v>
      </c>
      <c r="G1360" s="60">
        <v>1</v>
      </c>
      <c r="H1360" s="60">
        <v>0</v>
      </c>
      <c r="I1360" s="60">
        <v>0</v>
      </c>
      <c r="J1360" s="60">
        <v>0</v>
      </c>
      <c r="K1360" s="60">
        <v>0</v>
      </c>
      <c r="L1360" s="60">
        <v>0</v>
      </c>
      <c r="M1360" s="69">
        <v>0</v>
      </c>
      <c r="O1360" t="s">
        <v>0</v>
      </c>
    </row>
    <row r="1361" spans="1:15" x14ac:dyDescent="0.35">
      <c r="A1361" t="s">
        <v>87</v>
      </c>
      <c r="B1361" t="s">
        <v>112</v>
      </c>
      <c r="C1361" t="s">
        <v>59</v>
      </c>
      <c r="D1361" t="s">
        <v>67</v>
      </c>
      <c r="E1361" s="5" t="s">
        <v>363</v>
      </c>
      <c r="F1361" s="36">
        <v>68000</v>
      </c>
      <c r="G1361" s="60">
        <v>0</v>
      </c>
      <c r="H1361" s="60">
        <v>1</v>
      </c>
      <c r="I1361" s="60">
        <v>0</v>
      </c>
      <c r="J1361" s="60">
        <v>0</v>
      </c>
      <c r="K1361" s="60">
        <v>0</v>
      </c>
      <c r="L1361" s="60">
        <v>0</v>
      </c>
      <c r="M1361" s="69">
        <v>0</v>
      </c>
      <c r="O1361" t="s">
        <v>0</v>
      </c>
    </row>
    <row r="1362" spans="1:15" x14ac:dyDescent="0.35">
      <c r="A1362" t="s">
        <v>100</v>
      </c>
      <c r="B1362" t="s">
        <v>140</v>
      </c>
      <c r="C1362" t="s">
        <v>59</v>
      </c>
      <c r="D1362" t="s">
        <v>67</v>
      </c>
      <c r="E1362" s="5" t="s">
        <v>365</v>
      </c>
      <c r="F1362" s="36">
        <v>95000</v>
      </c>
      <c r="G1362" s="60">
        <v>0</v>
      </c>
      <c r="H1362" s="60">
        <v>0</v>
      </c>
      <c r="I1362" s="60">
        <v>0</v>
      </c>
      <c r="J1362" s="60">
        <v>1</v>
      </c>
      <c r="K1362" s="60">
        <v>0</v>
      </c>
      <c r="L1362" s="60">
        <v>0</v>
      </c>
      <c r="M1362" s="69">
        <v>0</v>
      </c>
      <c r="O1362" t="s">
        <v>0</v>
      </c>
    </row>
    <row r="1363" spans="1:15" x14ac:dyDescent="0.35">
      <c r="A1363" t="s">
        <v>100</v>
      </c>
      <c r="B1363" t="s">
        <v>140</v>
      </c>
      <c r="C1363" t="s">
        <v>59</v>
      </c>
      <c r="D1363" t="s">
        <v>67</v>
      </c>
      <c r="E1363" s="5" t="s">
        <v>366</v>
      </c>
      <c r="F1363" s="36">
        <v>95000</v>
      </c>
      <c r="G1363" s="60">
        <v>0</v>
      </c>
      <c r="H1363" s="60">
        <v>0</v>
      </c>
      <c r="I1363" s="60">
        <v>0</v>
      </c>
      <c r="J1363" s="60">
        <v>0</v>
      </c>
      <c r="K1363" s="60">
        <v>1</v>
      </c>
      <c r="L1363" s="60">
        <v>0</v>
      </c>
      <c r="M1363" s="69">
        <v>0</v>
      </c>
      <c r="O1363" t="s">
        <v>0</v>
      </c>
    </row>
    <row r="1364" spans="1:15" x14ac:dyDescent="0.35">
      <c r="A1364" t="s">
        <v>100</v>
      </c>
      <c r="B1364" t="s">
        <v>140</v>
      </c>
      <c r="C1364" t="s">
        <v>59</v>
      </c>
      <c r="D1364" t="s">
        <v>67</v>
      </c>
      <c r="E1364" s="5" t="s">
        <v>365</v>
      </c>
      <c r="F1364" s="36">
        <v>95000</v>
      </c>
      <c r="G1364" s="60">
        <v>0</v>
      </c>
      <c r="H1364" s="60">
        <v>0</v>
      </c>
      <c r="I1364" s="60">
        <v>0</v>
      </c>
      <c r="J1364" s="60">
        <v>1</v>
      </c>
      <c r="K1364" s="60">
        <v>0</v>
      </c>
      <c r="L1364" s="60">
        <v>0</v>
      </c>
      <c r="M1364" s="69">
        <v>0</v>
      </c>
      <c r="O1364" t="s">
        <v>31</v>
      </c>
    </row>
    <row r="1365" spans="1:15" x14ac:dyDescent="0.35">
      <c r="A1365" t="s">
        <v>100</v>
      </c>
      <c r="B1365" t="s">
        <v>140</v>
      </c>
      <c r="C1365" t="s">
        <v>59</v>
      </c>
      <c r="D1365" t="s">
        <v>67</v>
      </c>
      <c r="E1365" s="5" t="s">
        <v>365</v>
      </c>
      <c r="F1365" s="36">
        <v>95000</v>
      </c>
      <c r="G1365" s="60">
        <v>0</v>
      </c>
      <c r="H1365" s="60">
        <v>0</v>
      </c>
      <c r="I1365" s="60">
        <v>0</v>
      </c>
      <c r="J1365" s="60">
        <v>1</v>
      </c>
      <c r="K1365" s="60">
        <v>0</v>
      </c>
      <c r="L1365" s="60">
        <v>0</v>
      </c>
      <c r="M1365" s="69">
        <v>0</v>
      </c>
      <c r="O1365" t="s">
        <v>0</v>
      </c>
    </row>
    <row r="1366" spans="1:15" x14ac:dyDescent="0.35">
      <c r="A1366" t="s">
        <v>100</v>
      </c>
      <c r="B1366" t="s">
        <v>140</v>
      </c>
      <c r="C1366" t="s">
        <v>59</v>
      </c>
      <c r="D1366" t="s">
        <v>67</v>
      </c>
      <c r="E1366" s="5" t="s">
        <v>366</v>
      </c>
      <c r="F1366" s="36">
        <v>95000</v>
      </c>
      <c r="G1366" s="60">
        <v>0</v>
      </c>
      <c r="H1366" s="60">
        <v>0</v>
      </c>
      <c r="I1366" s="60">
        <v>0</v>
      </c>
      <c r="J1366" s="60">
        <v>0</v>
      </c>
      <c r="K1366" s="60">
        <v>1</v>
      </c>
      <c r="L1366" s="60">
        <v>0</v>
      </c>
      <c r="M1366" s="69">
        <v>0</v>
      </c>
      <c r="O1366" t="s">
        <v>0</v>
      </c>
    </row>
    <row r="1367" spans="1:15" x14ac:dyDescent="0.35">
      <c r="A1367" t="s">
        <v>100</v>
      </c>
      <c r="B1367" t="s">
        <v>140</v>
      </c>
      <c r="C1367" t="s">
        <v>59</v>
      </c>
      <c r="D1367" t="s">
        <v>67</v>
      </c>
      <c r="E1367" s="5" t="s">
        <v>364</v>
      </c>
      <c r="F1367" s="36">
        <v>95000</v>
      </c>
      <c r="G1367" s="60">
        <v>0</v>
      </c>
      <c r="H1367" s="60">
        <v>0</v>
      </c>
      <c r="I1367" s="60">
        <v>1</v>
      </c>
      <c r="J1367" s="60">
        <v>0</v>
      </c>
      <c r="K1367" s="60">
        <v>0</v>
      </c>
      <c r="L1367" s="60">
        <v>0</v>
      </c>
      <c r="M1367" s="69">
        <v>0</v>
      </c>
      <c r="O1367" t="s">
        <v>0</v>
      </c>
    </row>
    <row r="1368" spans="1:15" x14ac:dyDescent="0.35">
      <c r="A1368" t="s">
        <v>100</v>
      </c>
      <c r="B1368" t="s">
        <v>140</v>
      </c>
      <c r="C1368" t="s">
        <v>59</v>
      </c>
      <c r="D1368" t="s">
        <v>67</v>
      </c>
      <c r="E1368" s="5" t="s">
        <v>364</v>
      </c>
      <c r="F1368" s="36">
        <v>95000</v>
      </c>
      <c r="G1368" s="60">
        <v>0</v>
      </c>
      <c r="H1368" s="60">
        <v>0</v>
      </c>
      <c r="I1368" s="60">
        <v>1</v>
      </c>
      <c r="J1368" s="60">
        <v>0</v>
      </c>
      <c r="K1368" s="60">
        <v>0</v>
      </c>
      <c r="L1368" s="60">
        <v>0</v>
      </c>
      <c r="M1368" s="69">
        <v>0</v>
      </c>
      <c r="O1368" t="s">
        <v>0</v>
      </c>
    </row>
    <row r="1369" spans="1:15" x14ac:dyDescent="0.35">
      <c r="A1369" t="s">
        <v>100</v>
      </c>
      <c r="B1369" t="s">
        <v>140</v>
      </c>
      <c r="C1369" t="s">
        <v>59</v>
      </c>
      <c r="D1369" t="s">
        <v>67</v>
      </c>
      <c r="E1369" s="5" t="s">
        <v>365</v>
      </c>
      <c r="F1369" s="36">
        <v>95000</v>
      </c>
      <c r="G1369" s="60">
        <v>0</v>
      </c>
      <c r="H1369" s="60">
        <v>0</v>
      </c>
      <c r="I1369" s="60">
        <v>0</v>
      </c>
      <c r="J1369" s="60">
        <v>1</v>
      </c>
      <c r="K1369" s="60">
        <v>0</v>
      </c>
      <c r="L1369" s="60">
        <v>0</v>
      </c>
      <c r="M1369" s="69">
        <v>0</v>
      </c>
      <c r="O1369" t="s">
        <v>0</v>
      </c>
    </row>
    <row r="1370" spans="1:15" x14ac:dyDescent="0.35">
      <c r="A1370" t="s">
        <v>100</v>
      </c>
      <c r="B1370" t="s">
        <v>140</v>
      </c>
      <c r="C1370" t="s">
        <v>59</v>
      </c>
      <c r="D1370" t="s">
        <v>67</v>
      </c>
      <c r="E1370" s="5">
        <v>95000</v>
      </c>
      <c r="F1370" s="36"/>
      <c r="G1370" s="60">
        <v>0</v>
      </c>
      <c r="H1370" s="60">
        <v>0</v>
      </c>
      <c r="I1370" s="60">
        <v>0</v>
      </c>
      <c r="J1370" s="60">
        <v>0</v>
      </c>
      <c r="K1370" s="60">
        <v>0</v>
      </c>
      <c r="L1370" s="60">
        <v>0</v>
      </c>
      <c r="M1370" s="69">
        <v>0</v>
      </c>
      <c r="O1370" t="s">
        <v>0</v>
      </c>
    </row>
    <row r="1371" spans="1:15" x14ac:dyDescent="0.35">
      <c r="A1371" t="s">
        <v>100</v>
      </c>
      <c r="B1371" t="s">
        <v>140</v>
      </c>
      <c r="C1371" t="s">
        <v>59</v>
      </c>
      <c r="D1371" t="s">
        <v>67</v>
      </c>
      <c r="E1371" s="5" t="s">
        <v>366</v>
      </c>
      <c r="F1371" s="36">
        <v>95000</v>
      </c>
      <c r="G1371" s="60">
        <v>0</v>
      </c>
      <c r="H1371" s="60">
        <v>0</v>
      </c>
      <c r="I1371" s="60">
        <v>0</v>
      </c>
      <c r="J1371" s="60">
        <v>0</v>
      </c>
      <c r="K1371" s="60">
        <v>1</v>
      </c>
      <c r="L1371" s="60">
        <v>0</v>
      </c>
      <c r="M1371" s="69">
        <v>0</v>
      </c>
      <c r="O1371" t="s">
        <v>0</v>
      </c>
    </row>
    <row r="1372" spans="1:15" x14ac:dyDescent="0.35">
      <c r="A1372" t="s">
        <v>100</v>
      </c>
      <c r="B1372" t="s">
        <v>140</v>
      </c>
      <c r="C1372" t="s">
        <v>59</v>
      </c>
      <c r="D1372" t="s">
        <v>67</v>
      </c>
      <c r="E1372" t="s">
        <v>193</v>
      </c>
      <c r="F1372" s="36"/>
      <c r="G1372" s="60">
        <v>0</v>
      </c>
      <c r="H1372" s="60">
        <v>0</v>
      </c>
      <c r="I1372" s="60">
        <v>0</v>
      </c>
      <c r="J1372" s="60">
        <v>0</v>
      </c>
      <c r="K1372" s="60">
        <v>0</v>
      </c>
      <c r="L1372" s="60">
        <v>0</v>
      </c>
      <c r="M1372" s="69">
        <v>0</v>
      </c>
      <c r="O1372" t="s">
        <v>0</v>
      </c>
    </row>
    <row r="1373" spans="1:15" x14ac:dyDescent="0.35">
      <c r="A1373" t="s">
        <v>194</v>
      </c>
      <c r="B1373" t="s">
        <v>71</v>
      </c>
      <c r="C1373" t="s">
        <v>59</v>
      </c>
      <c r="D1373" t="s">
        <v>67</v>
      </c>
      <c r="E1373" t="s">
        <v>181</v>
      </c>
      <c r="F1373" s="36"/>
      <c r="G1373" s="60">
        <v>0</v>
      </c>
      <c r="H1373" s="60">
        <v>0</v>
      </c>
      <c r="I1373" s="60">
        <v>0</v>
      </c>
      <c r="J1373" s="60">
        <v>0</v>
      </c>
      <c r="K1373" s="60">
        <v>0</v>
      </c>
      <c r="L1373" s="60">
        <v>0</v>
      </c>
      <c r="M1373" s="69">
        <v>0</v>
      </c>
      <c r="O1373" t="s">
        <v>0</v>
      </c>
    </row>
    <row r="1374" spans="1:15" x14ac:dyDescent="0.35">
      <c r="A1374" t="s">
        <v>194</v>
      </c>
      <c r="B1374" t="s">
        <v>71</v>
      </c>
      <c r="C1374" t="s">
        <v>59</v>
      </c>
      <c r="D1374" t="s">
        <v>67</v>
      </c>
      <c r="E1374" t="s">
        <v>181</v>
      </c>
      <c r="F1374" s="36"/>
      <c r="G1374" s="60">
        <v>0</v>
      </c>
      <c r="H1374" s="60">
        <v>0</v>
      </c>
      <c r="I1374" s="60">
        <v>0</v>
      </c>
      <c r="J1374" s="60">
        <v>0</v>
      </c>
      <c r="K1374" s="60">
        <v>0</v>
      </c>
      <c r="L1374" s="60">
        <v>0</v>
      </c>
      <c r="M1374" s="69">
        <v>0</v>
      </c>
      <c r="O1374" t="s">
        <v>31</v>
      </c>
    </row>
    <row r="1375" spans="1:15" x14ac:dyDescent="0.35">
      <c r="A1375" t="s">
        <v>35</v>
      </c>
      <c r="B1375" t="s">
        <v>42</v>
      </c>
      <c r="C1375" t="s">
        <v>26</v>
      </c>
      <c r="D1375" t="s">
        <v>27</v>
      </c>
      <c r="E1375" s="5" t="s">
        <v>167</v>
      </c>
      <c r="F1375" s="36"/>
      <c r="G1375" s="60">
        <v>0</v>
      </c>
      <c r="H1375" s="60">
        <v>0</v>
      </c>
      <c r="I1375" s="60">
        <v>0</v>
      </c>
      <c r="J1375" s="60">
        <v>0</v>
      </c>
      <c r="K1375" s="60">
        <v>0</v>
      </c>
      <c r="L1375" s="60">
        <v>0</v>
      </c>
      <c r="M1375" s="69">
        <v>0</v>
      </c>
      <c r="O1375" t="s">
        <v>0</v>
      </c>
    </row>
    <row r="1376" spans="1:15" x14ac:dyDescent="0.35">
      <c r="A1376" t="s">
        <v>35</v>
      </c>
      <c r="B1376" t="s">
        <v>42</v>
      </c>
      <c r="C1376" t="s">
        <v>26</v>
      </c>
      <c r="D1376" t="s">
        <v>27</v>
      </c>
      <c r="E1376" s="5" t="s">
        <v>167</v>
      </c>
      <c r="F1376" s="36"/>
      <c r="G1376" s="60">
        <v>0</v>
      </c>
      <c r="H1376" s="60">
        <v>0</v>
      </c>
      <c r="I1376" s="60">
        <v>0</v>
      </c>
      <c r="J1376" s="60">
        <v>0</v>
      </c>
      <c r="K1376" s="60">
        <v>0</v>
      </c>
      <c r="L1376" s="60">
        <v>0</v>
      </c>
      <c r="M1376" s="69">
        <v>0</v>
      </c>
      <c r="O1376" t="s">
        <v>0</v>
      </c>
    </row>
    <row r="1377" spans="1:15" x14ac:dyDescent="0.35">
      <c r="A1377" t="s">
        <v>35</v>
      </c>
      <c r="B1377" t="s">
        <v>42</v>
      </c>
      <c r="C1377" t="s">
        <v>26</v>
      </c>
      <c r="D1377" t="s">
        <v>27</v>
      </c>
      <c r="E1377" s="5" t="s">
        <v>167</v>
      </c>
      <c r="F1377" s="36"/>
      <c r="G1377" s="60">
        <v>0</v>
      </c>
      <c r="H1377" s="60">
        <v>0</v>
      </c>
      <c r="I1377" s="60">
        <v>0</v>
      </c>
      <c r="J1377" s="60">
        <v>0</v>
      </c>
      <c r="K1377" s="60">
        <v>0</v>
      </c>
      <c r="L1377" s="60">
        <v>0</v>
      </c>
      <c r="M1377" s="69">
        <v>0</v>
      </c>
      <c r="O1377" t="s">
        <v>0</v>
      </c>
    </row>
    <row r="1378" spans="1:15" x14ac:dyDescent="0.35">
      <c r="A1378" t="s">
        <v>35</v>
      </c>
      <c r="B1378" t="s">
        <v>42</v>
      </c>
      <c r="C1378" t="s">
        <v>26</v>
      </c>
      <c r="D1378" t="s">
        <v>27</v>
      </c>
      <c r="E1378" s="5" t="s">
        <v>167</v>
      </c>
      <c r="F1378" s="36"/>
      <c r="G1378" s="60">
        <v>0</v>
      </c>
      <c r="H1378" s="60">
        <v>0</v>
      </c>
      <c r="I1378" s="60">
        <v>0</v>
      </c>
      <c r="J1378" s="60">
        <v>0</v>
      </c>
      <c r="K1378" s="60">
        <v>0</v>
      </c>
      <c r="L1378" s="60">
        <v>0</v>
      </c>
      <c r="M1378" s="69">
        <v>0</v>
      </c>
      <c r="O1378" t="s">
        <v>0</v>
      </c>
    </row>
    <row r="1379" spans="1:15" x14ac:dyDescent="0.35">
      <c r="A1379" t="s">
        <v>35</v>
      </c>
      <c r="B1379" t="s">
        <v>42</v>
      </c>
      <c r="C1379" t="s">
        <v>26</v>
      </c>
      <c r="D1379" t="s">
        <v>27</v>
      </c>
      <c r="E1379" s="5" t="s">
        <v>167</v>
      </c>
      <c r="F1379" s="36"/>
      <c r="G1379" s="60">
        <v>0</v>
      </c>
      <c r="H1379" s="60">
        <v>0</v>
      </c>
      <c r="I1379" s="60">
        <v>0</v>
      </c>
      <c r="J1379" s="60">
        <v>0</v>
      </c>
      <c r="K1379" s="60">
        <v>0</v>
      </c>
      <c r="L1379" s="60">
        <v>0</v>
      </c>
      <c r="M1379" s="69">
        <v>0</v>
      </c>
      <c r="O1379" t="s">
        <v>0</v>
      </c>
    </row>
    <row r="1380" spans="1:15" x14ac:dyDescent="0.35">
      <c r="A1380" t="s">
        <v>35</v>
      </c>
      <c r="B1380" t="s">
        <v>42</v>
      </c>
      <c r="C1380" t="s">
        <v>26</v>
      </c>
      <c r="D1380" t="s">
        <v>27</v>
      </c>
      <c r="E1380" s="5" t="s">
        <v>167</v>
      </c>
      <c r="F1380" s="36"/>
      <c r="G1380" s="60">
        <v>0</v>
      </c>
      <c r="H1380" s="60">
        <v>0</v>
      </c>
      <c r="I1380" s="60">
        <v>0</v>
      </c>
      <c r="J1380" s="60">
        <v>0</v>
      </c>
      <c r="K1380" s="60">
        <v>0</v>
      </c>
      <c r="L1380" s="60">
        <v>0</v>
      </c>
      <c r="M1380" s="69">
        <v>0</v>
      </c>
      <c r="O1380" t="s">
        <v>0</v>
      </c>
    </row>
    <row r="1381" spans="1:15" x14ac:dyDescent="0.35">
      <c r="A1381" t="s">
        <v>35</v>
      </c>
      <c r="B1381" t="s">
        <v>42</v>
      </c>
      <c r="C1381" t="s">
        <v>26</v>
      </c>
      <c r="D1381" t="s">
        <v>27</v>
      </c>
      <c r="E1381" s="5" t="s">
        <v>167</v>
      </c>
      <c r="F1381" s="36"/>
      <c r="G1381" s="60">
        <v>0</v>
      </c>
      <c r="H1381" s="60">
        <v>0</v>
      </c>
      <c r="I1381" s="60">
        <v>0</v>
      </c>
      <c r="J1381" s="60">
        <v>0</v>
      </c>
      <c r="K1381" s="60">
        <v>0</v>
      </c>
      <c r="L1381" s="60">
        <v>0</v>
      </c>
      <c r="M1381" s="69">
        <v>0</v>
      </c>
      <c r="O1381" t="s">
        <v>0</v>
      </c>
    </row>
    <row r="1382" spans="1:15" x14ac:dyDescent="0.35">
      <c r="A1382" t="s">
        <v>35</v>
      </c>
      <c r="B1382" t="s">
        <v>42</v>
      </c>
      <c r="C1382" t="s">
        <v>26</v>
      </c>
      <c r="D1382" t="s">
        <v>27</v>
      </c>
      <c r="E1382" s="5" t="s">
        <v>167</v>
      </c>
      <c r="F1382" s="36"/>
      <c r="G1382" s="60">
        <v>0</v>
      </c>
      <c r="H1382" s="60">
        <v>0</v>
      </c>
      <c r="I1382" s="60">
        <v>0</v>
      </c>
      <c r="J1382" s="60">
        <v>0</v>
      </c>
      <c r="K1382" s="60">
        <v>0</v>
      </c>
      <c r="L1382" s="60">
        <v>0</v>
      </c>
      <c r="M1382" s="69">
        <v>0</v>
      </c>
      <c r="O1382" t="s">
        <v>0</v>
      </c>
    </row>
    <row r="1383" spans="1:15" x14ac:dyDescent="0.35">
      <c r="A1383" t="s">
        <v>35</v>
      </c>
      <c r="B1383" t="s">
        <v>42</v>
      </c>
      <c r="C1383" t="s">
        <v>26</v>
      </c>
      <c r="D1383" t="s">
        <v>27</v>
      </c>
      <c r="E1383" s="5" t="s">
        <v>167</v>
      </c>
      <c r="F1383" s="36"/>
      <c r="G1383" s="60">
        <v>0</v>
      </c>
      <c r="H1383" s="60">
        <v>0</v>
      </c>
      <c r="I1383" s="60">
        <v>0</v>
      </c>
      <c r="J1383" s="60">
        <v>0</v>
      </c>
      <c r="K1383" s="60">
        <v>0</v>
      </c>
      <c r="L1383" s="60">
        <v>0</v>
      </c>
      <c r="M1383" s="69">
        <v>0</v>
      </c>
      <c r="O1383" t="s">
        <v>0</v>
      </c>
    </row>
    <row r="1384" spans="1:15" x14ac:dyDescent="0.35">
      <c r="A1384" t="s">
        <v>187</v>
      </c>
      <c r="B1384" t="s">
        <v>42</v>
      </c>
      <c r="C1384" t="s">
        <v>26</v>
      </c>
      <c r="D1384" t="s">
        <v>27</v>
      </c>
      <c r="E1384" s="5" t="s">
        <v>167</v>
      </c>
      <c r="F1384" s="36"/>
      <c r="G1384" s="60">
        <v>0</v>
      </c>
      <c r="H1384" s="60">
        <v>0</v>
      </c>
      <c r="I1384" s="60">
        <v>0</v>
      </c>
      <c r="J1384" s="60">
        <v>0</v>
      </c>
      <c r="K1384" s="60">
        <v>0</v>
      </c>
      <c r="L1384" s="60">
        <v>0</v>
      </c>
      <c r="M1384" s="69">
        <v>0</v>
      </c>
      <c r="O1384" t="s">
        <v>0</v>
      </c>
    </row>
    <row r="1385" spans="1:15" x14ac:dyDescent="0.35">
      <c r="A1385" t="s">
        <v>187</v>
      </c>
      <c r="B1385" t="s">
        <v>42</v>
      </c>
      <c r="C1385" t="s">
        <v>26</v>
      </c>
      <c r="D1385" t="s">
        <v>27</v>
      </c>
      <c r="E1385" s="5" t="s">
        <v>167</v>
      </c>
      <c r="F1385" s="36"/>
      <c r="G1385" s="60">
        <v>0</v>
      </c>
      <c r="H1385" s="60">
        <v>0</v>
      </c>
      <c r="I1385" s="60">
        <v>0</v>
      </c>
      <c r="J1385" s="60">
        <v>0</v>
      </c>
      <c r="K1385" s="60">
        <v>0</v>
      </c>
      <c r="L1385" s="60">
        <v>0</v>
      </c>
      <c r="M1385" s="69">
        <v>0</v>
      </c>
      <c r="O1385" t="s">
        <v>0</v>
      </c>
    </row>
    <row r="1386" spans="1:15" x14ac:dyDescent="0.35">
      <c r="A1386" t="s">
        <v>187</v>
      </c>
      <c r="B1386" t="s">
        <v>42</v>
      </c>
      <c r="C1386" t="s">
        <v>26</v>
      </c>
      <c r="D1386" t="s">
        <v>27</v>
      </c>
      <c r="E1386" s="5" t="s">
        <v>167</v>
      </c>
      <c r="F1386" s="36"/>
      <c r="G1386" s="60">
        <v>0</v>
      </c>
      <c r="H1386" s="60">
        <v>0</v>
      </c>
      <c r="I1386" s="60">
        <v>0</v>
      </c>
      <c r="J1386" s="60">
        <v>0</v>
      </c>
      <c r="K1386" s="60">
        <v>0</v>
      </c>
      <c r="L1386" s="60">
        <v>0</v>
      </c>
      <c r="M1386" s="69">
        <v>0</v>
      </c>
      <c r="O1386" t="s">
        <v>0</v>
      </c>
    </row>
    <row r="1387" spans="1:15" x14ac:dyDescent="0.35">
      <c r="A1387" t="s">
        <v>195</v>
      </c>
      <c r="B1387" t="s">
        <v>71</v>
      </c>
      <c r="C1387" t="s">
        <v>59</v>
      </c>
      <c r="D1387" t="s">
        <v>67</v>
      </c>
      <c r="E1387" t="s">
        <v>193</v>
      </c>
      <c r="F1387" s="36"/>
      <c r="G1387" s="60">
        <v>0</v>
      </c>
      <c r="H1387" s="60">
        <v>0</v>
      </c>
      <c r="I1387" s="60">
        <v>0</v>
      </c>
      <c r="J1387" s="60">
        <v>0</v>
      </c>
      <c r="K1387" s="60">
        <v>0</v>
      </c>
      <c r="L1387" s="60">
        <v>0</v>
      </c>
      <c r="M1387" s="69">
        <v>0</v>
      </c>
      <c r="O1387" t="s">
        <v>0</v>
      </c>
    </row>
    <row r="1388" spans="1:15" x14ac:dyDescent="0.35">
      <c r="A1388" t="s">
        <v>196</v>
      </c>
      <c r="B1388" t="s">
        <v>65</v>
      </c>
      <c r="C1388" t="s">
        <v>59</v>
      </c>
      <c r="D1388" t="s">
        <v>67</v>
      </c>
      <c r="E1388" s="5" t="s">
        <v>362</v>
      </c>
      <c r="F1388" s="36">
        <v>68000</v>
      </c>
      <c r="G1388" s="60">
        <v>1</v>
      </c>
      <c r="H1388" s="60">
        <v>0</v>
      </c>
      <c r="I1388" s="60">
        <v>0</v>
      </c>
      <c r="J1388" s="60">
        <v>0</v>
      </c>
      <c r="K1388" s="60">
        <v>0</v>
      </c>
      <c r="L1388" s="60">
        <v>0</v>
      </c>
      <c r="M1388" s="69">
        <v>0</v>
      </c>
      <c r="O1388" t="s">
        <v>0</v>
      </c>
    </row>
    <row r="1389" spans="1:15" x14ac:dyDescent="0.35">
      <c r="A1389" t="s">
        <v>179</v>
      </c>
      <c r="B1389" t="s">
        <v>71</v>
      </c>
      <c r="C1389" t="s">
        <v>59</v>
      </c>
      <c r="D1389" t="s">
        <v>67</v>
      </c>
      <c r="E1389" s="5" t="s">
        <v>362</v>
      </c>
      <c r="F1389" s="36">
        <v>68000</v>
      </c>
      <c r="G1389" s="60">
        <v>1</v>
      </c>
      <c r="H1389" s="60">
        <v>0</v>
      </c>
      <c r="I1389" s="60">
        <v>0</v>
      </c>
      <c r="J1389" s="60">
        <v>0</v>
      </c>
      <c r="K1389" s="60">
        <v>0</v>
      </c>
      <c r="L1389" s="60">
        <v>0</v>
      </c>
      <c r="M1389" s="69">
        <v>0</v>
      </c>
      <c r="O1389" t="s">
        <v>0</v>
      </c>
    </row>
    <row r="1390" spans="1:15" x14ac:dyDescent="0.35">
      <c r="A1390" t="s">
        <v>197</v>
      </c>
      <c r="B1390" t="s">
        <v>111</v>
      </c>
      <c r="C1390" t="s">
        <v>59</v>
      </c>
      <c r="D1390" t="s">
        <v>67</v>
      </c>
      <c r="E1390" t="s">
        <v>181</v>
      </c>
      <c r="F1390" s="36"/>
      <c r="G1390" s="60">
        <v>0</v>
      </c>
      <c r="H1390" s="60">
        <v>0</v>
      </c>
      <c r="I1390" s="60">
        <v>0</v>
      </c>
      <c r="J1390" s="60">
        <v>0</v>
      </c>
      <c r="K1390" s="60">
        <v>0</v>
      </c>
      <c r="L1390" s="60">
        <v>0</v>
      </c>
      <c r="M1390" s="69">
        <v>0</v>
      </c>
      <c r="O1390" t="s">
        <v>31</v>
      </c>
    </row>
    <row r="1391" spans="1:15" x14ac:dyDescent="0.35">
      <c r="A1391" t="s">
        <v>100</v>
      </c>
      <c r="B1391" t="s">
        <v>65</v>
      </c>
      <c r="C1391" t="s">
        <v>59</v>
      </c>
      <c r="D1391" t="s">
        <v>67</v>
      </c>
      <c r="E1391" t="s">
        <v>198</v>
      </c>
      <c r="F1391" s="36"/>
      <c r="G1391" s="60">
        <v>0</v>
      </c>
      <c r="H1391" s="60">
        <v>0</v>
      </c>
      <c r="I1391" s="60">
        <v>0</v>
      </c>
      <c r="J1391" s="60">
        <v>0</v>
      </c>
      <c r="K1391" s="60">
        <v>0</v>
      </c>
      <c r="L1391" s="60">
        <v>0</v>
      </c>
      <c r="M1391" s="69">
        <v>0</v>
      </c>
      <c r="O1391" t="s">
        <v>0</v>
      </c>
    </row>
    <row r="1392" spans="1:15" x14ac:dyDescent="0.35">
      <c r="A1392" t="s">
        <v>70</v>
      </c>
      <c r="B1392" t="s">
        <v>65</v>
      </c>
      <c r="C1392" t="s">
        <v>59</v>
      </c>
      <c r="D1392" t="s">
        <v>67</v>
      </c>
      <c r="E1392" t="s">
        <v>198</v>
      </c>
      <c r="F1392" s="36"/>
      <c r="G1392" s="60">
        <v>0</v>
      </c>
      <c r="H1392" s="60">
        <v>0</v>
      </c>
      <c r="I1392" s="60">
        <v>0</v>
      </c>
      <c r="J1392" s="60">
        <v>0</v>
      </c>
      <c r="K1392" s="60">
        <v>0</v>
      </c>
      <c r="L1392" s="60">
        <v>0</v>
      </c>
      <c r="M1392" s="69">
        <v>0</v>
      </c>
      <c r="O1392" t="s">
        <v>0</v>
      </c>
    </row>
    <row r="1393" spans="1:15" x14ac:dyDescent="0.35">
      <c r="A1393" t="s">
        <v>199</v>
      </c>
      <c r="B1393" t="s">
        <v>65</v>
      </c>
      <c r="C1393" t="s">
        <v>59</v>
      </c>
      <c r="D1393" t="s">
        <v>67</v>
      </c>
      <c r="E1393" t="s">
        <v>123</v>
      </c>
      <c r="F1393" s="36"/>
      <c r="G1393" s="60">
        <v>0</v>
      </c>
      <c r="H1393" s="60">
        <v>0</v>
      </c>
      <c r="I1393" s="60">
        <v>0</v>
      </c>
      <c r="J1393" s="60">
        <v>0</v>
      </c>
      <c r="K1393" s="60">
        <v>0</v>
      </c>
      <c r="L1393" s="60">
        <v>0</v>
      </c>
      <c r="M1393" s="69">
        <v>0</v>
      </c>
      <c r="O1393" t="s">
        <v>0</v>
      </c>
    </row>
    <row r="1394" spans="1:15" x14ac:dyDescent="0.35">
      <c r="A1394" t="s">
        <v>199</v>
      </c>
      <c r="B1394" t="s">
        <v>65</v>
      </c>
      <c r="C1394" t="s">
        <v>59</v>
      </c>
      <c r="D1394" t="s">
        <v>67</v>
      </c>
      <c r="E1394" t="s">
        <v>69</v>
      </c>
      <c r="F1394" s="36"/>
      <c r="G1394" s="60">
        <v>0</v>
      </c>
      <c r="H1394" s="60">
        <v>0</v>
      </c>
      <c r="I1394" s="60">
        <v>0</v>
      </c>
      <c r="J1394" s="60">
        <v>0</v>
      </c>
      <c r="K1394" s="60">
        <v>0</v>
      </c>
      <c r="L1394" s="60">
        <v>0</v>
      </c>
      <c r="M1394" s="69">
        <v>0</v>
      </c>
      <c r="O1394" t="s">
        <v>0</v>
      </c>
    </row>
    <row r="1395" spans="1:15" x14ac:dyDescent="0.35">
      <c r="A1395" t="s">
        <v>187</v>
      </c>
      <c r="B1395" t="s">
        <v>42</v>
      </c>
      <c r="C1395" t="s">
        <v>26</v>
      </c>
      <c r="D1395" t="s">
        <v>27</v>
      </c>
      <c r="E1395" s="5" t="s">
        <v>167</v>
      </c>
      <c r="F1395" s="36"/>
      <c r="G1395" s="60">
        <v>0</v>
      </c>
      <c r="H1395" s="60">
        <v>0</v>
      </c>
      <c r="I1395" s="60">
        <v>0</v>
      </c>
      <c r="J1395" s="60">
        <v>0</v>
      </c>
      <c r="K1395" s="60">
        <v>0</v>
      </c>
      <c r="L1395" s="60">
        <v>0</v>
      </c>
      <c r="M1395" s="69">
        <v>0</v>
      </c>
      <c r="O1395" t="s">
        <v>0</v>
      </c>
    </row>
    <row r="1396" spans="1:15" x14ac:dyDescent="0.35">
      <c r="A1396" t="s">
        <v>187</v>
      </c>
      <c r="B1396" t="s">
        <v>42</v>
      </c>
      <c r="C1396" t="s">
        <v>26</v>
      </c>
      <c r="D1396" t="s">
        <v>27</v>
      </c>
      <c r="E1396" s="5" t="s">
        <v>167</v>
      </c>
      <c r="F1396" s="36"/>
      <c r="G1396" s="60">
        <v>0</v>
      </c>
      <c r="H1396" s="60">
        <v>0</v>
      </c>
      <c r="I1396" s="60">
        <v>0</v>
      </c>
      <c r="J1396" s="60">
        <v>0</v>
      </c>
      <c r="K1396" s="60">
        <v>0</v>
      </c>
      <c r="L1396" s="60">
        <v>0</v>
      </c>
      <c r="M1396" s="69">
        <v>0</v>
      </c>
      <c r="O1396" t="s">
        <v>0</v>
      </c>
    </row>
    <row r="1397" spans="1:15" x14ac:dyDescent="0.35">
      <c r="A1397" t="s">
        <v>187</v>
      </c>
      <c r="B1397" t="s">
        <v>42</v>
      </c>
      <c r="C1397" t="s">
        <v>26</v>
      </c>
      <c r="D1397" t="s">
        <v>27</v>
      </c>
      <c r="E1397" s="5" t="s">
        <v>167</v>
      </c>
      <c r="F1397" s="36"/>
      <c r="G1397" s="60">
        <v>0</v>
      </c>
      <c r="H1397" s="60">
        <v>0</v>
      </c>
      <c r="I1397" s="60">
        <v>0</v>
      </c>
      <c r="J1397" s="60">
        <v>0</v>
      </c>
      <c r="K1397" s="60">
        <v>0</v>
      </c>
      <c r="L1397" s="60">
        <v>0</v>
      </c>
      <c r="M1397" s="69">
        <v>0</v>
      </c>
      <c r="O1397" t="s">
        <v>0</v>
      </c>
    </row>
    <row r="1398" spans="1:15" x14ac:dyDescent="0.35">
      <c r="A1398" t="s">
        <v>187</v>
      </c>
      <c r="B1398" t="s">
        <v>42</v>
      </c>
      <c r="C1398" t="s">
        <v>26</v>
      </c>
      <c r="D1398" t="s">
        <v>27</v>
      </c>
      <c r="E1398" s="5" t="s">
        <v>167</v>
      </c>
      <c r="F1398" s="36"/>
      <c r="G1398" s="60">
        <v>0</v>
      </c>
      <c r="H1398" s="60">
        <v>0</v>
      </c>
      <c r="I1398" s="60">
        <v>0</v>
      </c>
      <c r="J1398" s="60">
        <v>0</v>
      </c>
      <c r="K1398" s="60">
        <v>0</v>
      </c>
      <c r="L1398" s="60">
        <v>0</v>
      </c>
      <c r="M1398" s="69">
        <v>0</v>
      </c>
      <c r="O1398" t="s">
        <v>0</v>
      </c>
    </row>
    <row r="1399" spans="1:15" x14ac:dyDescent="0.35">
      <c r="A1399" t="s">
        <v>187</v>
      </c>
      <c r="B1399" t="s">
        <v>42</v>
      </c>
      <c r="C1399" t="s">
        <v>26</v>
      </c>
      <c r="D1399" t="s">
        <v>27</v>
      </c>
      <c r="E1399" s="5" t="s">
        <v>167</v>
      </c>
      <c r="F1399" s="36"/>
      <c r="G1399" s="60">
        <v>0</v>
      </c>
      <c r="H1399" s="60">
        <v>0</v>
      </c>
      <c r="I1399" s="60">
        <v>0</v>
      </c>
      <c r="J1399" s="60">
        <v>0</v>
      </c>
      <c r="K1399" s="60">
        <v>0</v>
      </c>
      <c r="L1399" s="60">
        <v>0</v>
      </c>
      <c r="M1399" s="69">
        <v>0</v>
      </c>
      <c r="O1399" t="s">
        <v>0</v>
      </c>
    </row>
    <row r="1400" spans="1:15" x14ac:dyDescent="0.35">
      <c r="A1400" t="s">
        <v>187</v>
      </c>
      <c r="B1400" t="s">
        <v>42</v>
      </c>
      <c r="C1400" t="s">
        <v>26</v>
      </c>
      <c r="D1400" t="s">
        <v>27</v>
      </c>
      <c r="E1400" s="5" t="s">
        <v>167</v>
      </c>
      <c r="F1400" s="36"/>
      <c r="G1400" s="60">
        <v>0</v>
      </c>
      <c r="H1400" s="60">
        <v>0</v>
      </c>
      <c r="I1400" s="60">
        <v>0</v>
      </c>
      <c r="J1400" s="60">
        <v>0</v>
      </c>
      <c r="K1400" s="60">
        <v>0</v>
      </c>
      <c r="L1400" s="60">
        <v>0</v>
      </c>
      <c r="M1400" s="69">
        <v>0</v>
      </c>
      <c r="O1400" t="s">
        <v>0</v>
      </c>
    </row>
    <row r="1401" spans="1:15" x14ac:dyDescent="0.35">
      <c r="A1401" t="s">
        <v>187</v>
      </c>
      <c r="B1401" t="s">
        <v>42</v>
      </c>
      <c r="C1401" t="s">
        <v>26</v>
      </c>
      <c r="D1401" t="s">
        <v>27</v>
      </c>
      <c r="E1401" s="5" t="s">
        <v>167</v>
      </c>
      <c r="F1401" s="36"/>
      <c r="G1401" s="60">
        <v>0</v>
      </c>
      <c r="H1401" s="60">
        <v>0</v>
      </c>
      <c r="I1401" s="60">
        <v>0</v>
      </c>
      <c r="J1401" s="60">
        <v>0</v>
      </c>
      <c r="K1401" s="60">
        <v>0</v>
      </c>
      <c r="L1401" s="60">
        <v>0</v>
      </c>
      <c r="M1401" s="69">
        <v>0</v>
      </c>
      <c r="O1401" t="s">
        <v>0</v>
      </c>
    </row>
    <row r="1402" spans="1:15" x14ac:dyDescent="0.35">
      <c r="A1402" t="s">
        <v>187</v>
      </c>
      <c r="B1402" t="s">
        <v>42</v>
      </c>
      <c r="C1402" t="s">
        <v>26</v>
      </c>
      <c r="D1402" t="s">
        <v>27</v>
      </c>
      <c r="E1402" s="5" t="s">
        <v>167</v>
      </c>
      <c r="F1402" s="36"/>
      <c r="G1402" s="60">
        <v>0</v>
      </c>
      <c r="H1402" s="60">
        <v>0</v>
      </c>
      <c r="I1402" s="60">
        <v>0</v>
      </c>
      <c r="J1402" s="60">
        <v>0</v>
      </c>
      <c r="K1402" s="60">
        <v>0</v>
      </c>
      <c r="L1402" s="60">
        <v>0</v>
      </c>
      <c r="M1402" s="69">
        <v>0</v>
      </c>
      <c r="O1402" t="s">
        <v>0</v>
      </c>
    </row>
    <row r="1403" spans="1:15" x14ac:dyDescent="0.35">
      <c r="A1403" t="s">
        <v>187</v>
      </c>
      <c r="B1403" t="s">
        <v>42</v>
      </c>
      <c r="C1403" t="s">
        <v>26</v>
      </c>
      <c r="D1403" t="s">
        <v>27</v>
      </c>
      <c r="E1403" s="5" t="s">
        <v>167</v>
      </c>
      <c r="F1403" s="36"/>
      <c r="G1403" s="60">
        <v>0</v>
      </c>
      <c r="H1403" s="60">
        <v>0</v>
      </c>
      <c r="I1403" s="60">
        <v>0</v>
      </c>
      <c r="J1403" s="60">
        <v>0</v>
      </c>
      <c r="K1403" s="60">
        <v>0</v>
      </c>
      <c r="L1403" s="60">
        <v>0</v>
      </c>
      <c r="M1403" s="69">
        <v>0</v>
      </c>
      <c r="O1403" t="s">
        <v>0</v>
      </c>
    </row>
    <row r="1404" spans="1:15" x14ac:dyDescent="0.35">
      <c r="A1404" t="s">
        <v>187</v>
      </c>
      <c r="B1404" t="s">
        <v>42</v>
      </c>
      <c r="C1404" t="s">
        <v>26</v>
      </c>
      <c r="D1404" t="s">
        <v>27</v>
      </c>
      <c r="E1404" s="5" t="s">
        <v>167</v>
      </c>
      <c r="F1404" s="36"/>
      <c r="G1404" s="60">
        <v>0</v>
      </c>
      <c r="H1404" s="60">
        <v>0</v>
      </c>
      <c r="I1404" s="60">
        <v>0</v>
      </c>
      <c r="J1404" s="60">
        <v>0</v>
      </c>
      <c r="K1404" s="60">
        <v>0</v>
      </c>
      <c r="L1404" s="60">
        <v>0</v>
      </c>
      <c r="M1404" s="69">
        <v>0</v>
      </c>
      <c r="O1404" t="s">
        <v>0</v>
      </c>
    </row>
    <row r="1405" spans="1:15" x14ac:dyDescent="0.35">
      <c r="A1405" t="s">
        <v>187</v>
      </c>
      <c r="B1405" t="s">
        <v>42</v>
      </c>
      <c r="C1405" t="s">
        <v>26</v>
      </c>
      <c r="D1405" t="s">
        <v>27</v>
      </c>
      <c r="E1405" s="5" t="s">
        <v>167</v>
      </c>
      <c r="F1405" s="36"/>
      <c r="G1405" s="60">
        <v>0</v>
      </c>
      <c r="H1405" s="60">
        <v>0</v>
      </c>
      <c r="I1405" s="60">
        <v>0</v>
      </c>
      <c r="J1405" s="60">
        <v>0</v>
      </c>
      <c r="K1405" s="60">
        <v>0</v>
      </c>
      <c r="L1405" s="60">
        <v>0</v>
      </c>
      <c r="M1405" s="69">
        <v>0</v>
      </c>
      <c r="O1405" t="s">
        <v>0</v>
      </c>
    </row>
    <row r="1406" spans="1:15" x14ac:dyDescent="0.35">
      <c r="A1406" t="s">
        <v>187</v>
      </c>
      <c r="B1406" t="s">
        <v>42</v>
      </c>
      <c r="C1406" t="s">
        <v>26</v>
      </c>
      <c r="D1406" t="s">
        <v>27</v>
      </c>
      <c r="E1406" s="5" t="s">
        <v>167</v>
      </c>
      <c r="F1406" s="36"/>
      <c r="G1406" s="60">
        <v>0</v>
      </c>
      <c r="H1406" s="60">
        <v>0</v>
      </c>
      <c r="I1406" s="60">
        <v>0</v>
      </c>
      <c r="J1406" s="60">
        <v>0</v>
      </c>
      <c r="K1406" s="60">
        <v>0</v>
      </c>
      <c r="L1406" s="60">
        <v>0</v>
      </c>
      <c r="M1406" s="69">
        <v>0</v>
      </c>
      <c r="O1406" t="s">
        <v>0</v>
      </c>
    </row>
    <row r="1407" spans="1:15" x14ac:dyDescent="0.35">
      <c r="A1407" t="s">
        <v>187</v>
      </c>
      <c r="B1407" t="s">
        <v>42</v>
      </c>
      <c r="C1407" t="s">
        <v>26</v>
      </c>
      <c r="D1407" t="s">
        <v>27</v>
      </c>
      <c r="E1407" s="5" t="s">
        <v>167</v>
      </c>
      <c r="F1407" s="36"/>
      <c r="G1407" s="60">
        <v>0</v>
      </c>
      <c r="H1407" s="60">
        <v>0</v>
      </c>
      <c r="I1407" s="60">
        <v>0</v>
      </c>
      <c r="J1407" s="60">
        <v>0</v>
      </c>
      <c r="K1407" s="60">
        <v>0</v>
      </c>
      <c r="L1407" s="60">
        <v>0</v>
      </c>
      <c r="M1407" s="69">
        <v>0</v>
      </c>
      <c r="O1407" t="s">
        <v>0</v>
      </c>
    </row>
    <row r="1408" spans="1:15" x14ac:dyDescent="0.35">
      <c r="A1408" t="s">
        <v>187</v>
      </c>
      <c r="B1408" t="s">
        <v>42</v>
      </c>
      <c r="C1408" t="s">
        <v>26</v>
      </c>
      <c r="D1408" t="s">
        <v>27</v>
      </c>
      <c r="E1408" s="5" t="s">
        <v>167</v>
      </c>
      <c r="F1408" s="36"/>
      <c r="G1408" s="60">
        <v>0</v>
      </c>
      <c r="H1408" s="60">
        <v>0</v>
      </c>
      <c r="I1408" s="60">
        <v>0</v>
      </c>
      <c r="J1408" s="60">
        <v>0</v>
      </c>
      <c r="K1408" s="60">
        <v>0</v>
      </c>
      <c r="L1408" s="60">
        <v>0</v>
      </c>
      <c r="M1408" s="69">
        <v>0</v>
      </c>
      <c r="O1408" t="s">
        <v>0</v>
      </c>
    </row>
    <row r="1409" spans="1:15" x14ac:dyDescent="0.35">
      <c r="A1409" t="s">
        <v>187</v>
      </c>
      <c r="B1409" t="s">
        <v>42</v>
      </c>
      <c r="C1409" t="s">
        <v>26</v>
      </c>
      <c r="D1409" t="s">
        <v>27</v>
      </c>
      <c r="E1409" s="5" t="s">
        <v>167</v>
      </c>
      <c r="F1409" s="36"/>
      <c r="G1409" s="60">
        <v>0</v>
      </c>
      <c r="H1409" s="60">
        <v>0</v>
      </c>
      <c r="I1409" s="60">
        <v>0</v>
      </c>
      <c r="J1409" s="60">
        <v>0</v>
      </c>
      <c r="K1409" s="60">
        <v>0</v>
      </c>
      <c r="L1409" s="60">
        <v>0</v>
      </c>
      <c r="M1409" s="69">
        <v>0</v>
      </c>
      <c r="O1409" t="s">
        <v>0</v>
      </c>
    </row>
    <row r="1410" spans="1:15" x14ac:dyDescent="0.35">
      <c r="A1410" t="s">
        <v>187</v>
      </c>
      <c r="B1410" t="s">
        <v>42</v>
      </c>
      <c r="C1410" t="s">
        <v>26</v>
      </c>
      <c r="D1410" t="s">
        <v>27</v>
      </c>
      <c r="E1410" s="5" t="s">
        <v>167</v>
      </c>
      <c r="F1410" s="36"/>
      <c r="G1410" s="60">
        <v>0</v>
      </c>
      <c r="H1410" s="60">
        <v>0</v>
      </c>
      <c r="I1410" s="60">
        <v>0</v>
      </c>
      <c r="J1410" s="60">
        <v>0</v>
      </c>
      <c r="K1410" s="60">
        <v>0</v>
      </c>
      <c r="L1410" s="60">
        <v>0</v>
      </c>
      <c r="M1410" s="69">
        <v>0</v>
      </c>
      <c r="O1410" t="s">
        <v>0</v>
      </c>
    </row>
    <row r="1411" spans="1:15" x14ac:dyDescent="0.35">
      <c r="A1411" t="s">
        <v>35</v>
      </c>
      <c r="B1411" t="s">
        <v>42</v>
      </c>
      <c r="C1411" t="s">
        <v>26</v>
      </c>
      <c r="D1411" t="s">
        <v>27</v>
      </c>
      <c r="E1411" s="5" t="s">
        <v>167</v>
      </c>
      <c r="F1411" s="36"/>
      <c r="G1411" s="60">
        <v>0</v>
      </c>
      <c r="H1411" s="60">
        <v>0</v>
      </c>
      <c r="I1411" s="60">
        <v>0</v>
      </c>
      <c r="J1411" s="60">
        <v>0</v>
      </c>
      <c r="K1411" s="60">
        <v>0</v>
      </c>
      <c r="L1411" s="60">
        <v>0</v>
      </c>
      <c r="M1411" s="69">
        <v>0</v>
      </c>
      <c r="O1411" t="s">
        <v>0</v>
      </c>
    </row>
    <row r="1412" spans="1:15" x14ac:dyDescent="0.35">
      <c r="A1412" t="s">
        <v>35</v>
      </c>
      <c r="B1412" t="s">
        <v>42</v>
      </c>
      <c r="C1412" t="s">
        <v>26</v>
      </c>
      <c r="D1412" t="s">
        <v>27</v>
      </c>
      <c r="E1412" s="5" t="s">
        <v>167</v>
      </c>
      <c r="F1412" s="36"/>
      <c r="G1412" s="60">
        <v>0</v>
      </c>
      <c r="H1412" s="60">
        <v>0</v>
      </c>
      <c r="I1412" s="60">
        <v>0</v>
      </c>
      <c r="J1412" s="60">
        <v>0</v>
      </c>
      <c r="K1412" s="60">
        <v>0</v>
      </c>
      <c r="L1412" s="60">
        <v>0</v>
      </c>
      <c r="M1412" s="69">
        <v>0</v>
      </c>
      <c r="O1412" t="s">
        <v>0</v>
      </c>
    </row>
    <row r="1413" spans="1:15" x14ac:dyDescent="0.35">
      <c r="A1413" t="s">
        <v>52</v>
      </c>
      <c r="B1413" t="s">
        <v>39</v>
      </c>
      <c r="C1413" t="s">
        <v>59</v>
      </c>
      <c r="D1413" t="s">
        <v>27</v>
      </c>
      <c r="E1413" s="5" t="s">
        <v>366</v>
      </c>
      <c r="F1413" s="36">
        <v>259999.99999999997</v>
      </c>
      <c r="G1413" s="60">
        <v>0</v>
      </c>
      <c r="H1413" s="60">
        <v>0</v>
      </c>
      <c r="I1413" s="60">
        <v>0</v>
      </c>
      <c r="J1413" s="60">
        <v>0</v>
      </c>
      <c r="K1413" s="60">
        <v>1</v>
      </c>
      <c r="L1413" s="60">
        <v>0</v>
      </c>
      <c r="M1413" s="69">
        <v>0.396962232882</v>
      </c>
      <c r="O1413" t="s">
        <v>0</v>
      </c>
    </row>
    <row r="1414" spans="1:15" x14ac:dyDescent="0.35">
      <c r="A1414" t="s">
        <v>52</v>
      </c>
      <c r="B1414" t="s">
        <v>39</v>
      </c>
      <c r="C1414" t="s">
        <v>59</v>
      </c>
      <c r="D1414" t="s">
        <v>27</v>
      </c>
      <c r="E1414" s="5" t="s">
        <v>366</v>
      </c>
      <c r="F1414" s="36">
        <v>259999.99999999997</v>
      </c>
      <c r="G1414" s="60">
        <v>0</v>
      </c>
      <c r="H1414" s="60">
        <v>0</v>
      </c>
      <c r="I1414" s="60">
        <v>0</v>
      </c>
      <c r="J1414" s="60">
        <v>0</v>
      </c>
      <c r="K1414" s="60">
        <v>1</v>
      </c>
      <c r="L1414" s="60">
        <v>0</v>
      </c>
      <c r="M1414" s="69">
        <v>0.39682734386700003</v>
      </c>
      <c r="O1414" t="s">
        <v>0</v>
      </c>
    </row>
    <row r="1415" spans="1:15" x14ac:dyDescent="0.35">
      <c r="A1415" t="s">
        <v>52</v>
      </c>
      <c r="B1415" t="s">
        <v>39</v>
      </c>
      <c r="C1415" t="s">
        <v>59</v>
      </c>
      <c r="D1415" t="s">
        <v>27</v>
      </c>
      <c r="E1415" s="5" t="s">
        <v>366</v>
      </c>
      <c r="F1415" s="36">
        <v>259999.99999999997</v>
      </c>
      <c r="G1415" s="60">
        <v>0</v>
      </c>
      <c r="H1415" s="60">
        <v>0</v>
      </c>
      <c r="I1415" s="60">
        <v>0</v>
      </c>
      <c r="J1415" s="60">
        <v>0</v>
      </c>
      <c r="K1415" s="60">
        <v>1</v>
      </c>
      <c r="L1415" s="60">
        <v>0</v>
      </c>
      <c r="M1415" s="69">
        <v>0.48333779660100001</v>
      </c>
      <c r="O1415" t="s">
        <v>0</v>
      </c>
    </row>
    <row r="1416" spans="1:15" x14ac:dyDescent="0.35">
      <c r="A1416" t="s">
        <v>52</v>
      </c>
      <c r="B1416" t="s">
        <v>39</v>
      </c>
      <c r="C1416" t="s">
        <v>59</v>
      </c>
      <c r="D1416" t="s">
        <v>27</v>
      </c>
      <c r="E1416" s="5" t="s">
        <v>366</v>
      </c>
      <c r="F1416" s="36">
        <v>259999.99999999997</v>
      </c>
      <c r="G1416" s="60">
        <v>0</v>
      </c>
      <c r="H1416" s="60">
        <v>0</v>
      </c>
      <c r="I1416" s="60">
        <v>0</v>
      </c>
      <c r="J1416" s="60">
        <v>0</v>
      </c>
      <c r="K1416" s="60">
        <v>1</v>
      </c>
      <c r="L1416" s="60">
        <v>0</v>
      </c>
      <c r="M1416" s="69">
        <v>0.53037927755799996</v>
      </c>
      <c r="O1416" t="s">
        <v>0</v>
      </c>
    </row>
    <row r="1417" spans="1:15" x14ac:dyDescent="0.35">
      <c r="A1417" t="s">
        <v>28</v>
      </c>
      <c r="B1417" t="s">
        <v>95</v>
      </c>
      <c r="C1417" t="s">
        <v>59</v>
      </c>
      <c r="D1417" t="s">
        <v>27</v>
      </c>
      <c r="E1417" t="s">
        <v>117</v>
      </c>
      <c r="F1417" s="36"/>
      <c r="G1417" s="60">
        <v>0</v>
      </c>
      <c r="H1417" s="60">
        <v>0</v>
      </c>
      <c r="I1417" s="60">
        <v>0</v>
      </c>
      <c r="J1417" s="60">
        <v>0</v>
      </c>
      <c r="K1417" s="60">
        <v>0</v>
      </c>
      <c r="L1417" s="60">
        <v>0</v>
      </c>
      <c r="M1417" s="69">
        <v>0</v>
      </c>
      <c r="O1417" t="s">
        <v>31</v>
      </c>
    </row>
    <row r="1418" spans="1:15" x14ac:dyDescent="0.35">
      <c r="A1418" t="s">
        <v>28</v>
      </c>
      <c r="B1418" t="s">
        <v>95</v>
      </c>
      <c r="C1418" t="s">
        <v>59</v>
      </c>
      <c r="D1418" t="s">
        <v>27</v>
      </c>
      <c r="E1418" t="s">
        <v>117</v>
      </c>
      <c r="F1418" s="36"/>
      <c r="G1418" s="60">
        <v>0</v>
      </c>
      <c r="H1418" s="60">
        <v>0</v>
      </c>
      <c r="I1418" s="60">
        <v>0</v>
      </c>
      <c r="J1418" s="60">
        <v>0</v>
      </c>
      <c r="K1418" s="60">
        <v>0</v>
      </c>
      <c r="L1418" s="60">
        <v>0</v>
      </c>
      <c r="M1418" s="69">
        <v>0</v>
      </c>
      <c r="O1418" t="s">
        <v>0</v>
      </c>
    </row>
    <row r="1419" spans="1:15" x14ac:dyDescent="0.35">
      <c r="A1419" t="s">
        <v>87</v>
      </c>
      <c r="B1419" t="s">
        <v>66</v>
      </c>
      <c r="C1419" t="s">
        <v>59</v>
      </c>
      <c r="D1419" t="s">
        <v>67</v>
      </c>
      <c r="E1419" s="5" t="s">
        <v>366</v>
      </c>
      <c r="F1419" s="36">
        <v>20500</v>
      </c>
      <c r="G1419" s="60">
        <v>0</v>
      </c>
      <c r="H1419" s="60">
        <v>0</v>
      </c>
      <c r="I1419" s="60">
        <v>0</v>
      </c>
      <c r="J1419" s="60">
        <v>0</v>
      </c>
      <c r="K1419" s="60">
        <v>1</v>
      </c>
      <c r="L1419" s="60">
        <v>0</v>
      </c>
      <c r="M1419" s="69">
        <v>0</v>
      </c>
      <c r="O1419" t="s">
        <v>0</v>
      </c>
    </row>
    <row r="1420" spans="1:15" x14ac:dyDescent="0.35">
      <c r="A1420" t="s">
        <v>87</v>
      </c>
      <c r="B1420" t="s">
        <v>66</v>
      </c>
      <c r="C1420" t="s">
        <v>59</v>
      </c>
      <c r="D1420" t="s">
        <v>67</v>
      </c>
      <c r="E1420" s="5" t="s">
        <v>366</v>
      </c>
      <c r="F1420" s="36">
        <v>20500</v>
      </c>
      <c r="G1420" s="60">
        <v>0</v>
      </c>
      <c r="H1420" s="60">
        <v>0</v>
      </c>
      <c r="I1420" s="60">
        <v>0</v>
      </c>
      <c r="J1420" s="60">
        <v>0</v>
      </c>
      <c r="K1420" s="60">
        <v>1</v>
      </c>
      <c r="L1420" s="60">
        <v>0</v>
      </c>
      <c r="M1420" s="69">
        <v>0</v>
      </c>
      <c r="O1420" t="s">
        <v>0</v>
      </c>
    </row>
    <row r="1421" spans="1:15" x14ac:dyDescent="0.35">
      <c r="A1421" t="s">
        <v>87</v>
      </c>
      <c r="B1421" t="s">
        <v>66</v>
      </c>
      <c r="C1421" t="s">
        <v>59</v>
      </c>
      <c r="D1421" t="s">
        <v>67</v>
      </c>
      <c r="E1421" s="5" t="s">
        <v>366</v>
      </c>
      <c r="F1421" s="36">
        <v>20500</v>
      </c>
      <c r="G1421" s="60">
        <v>0</v>
      </c>
      <c r="H1421" s="60">
        <v>0</v>
      </c>
      <c r="I1421" s="60">
        <v>0</v>
      </c>
      <c r="J1421" s="60">
        <v>0</v>
      </c>
      <c r="K1421" s="60">
        <v>1</v>
      </c>
      <c r="L1421" s="60">
        <v>0</v>
      </c>
      <c r="M1421" s="69">
        <v>0</v>
      </c>
      <c r="O1421" t="s">
        <v>0</v>
      </c>
    </row>
    <row r="1422" spans="1:15" x14ac:dyDescent="0.35">
      <c r="A1422" t="s">
        <v>87</v>
      </c>
      <c r="B1422" t="s">
        <v>66</v>
      </c>
      <c r="C1422" t="s">
        <v>59</v>
      </c>
      <c r="D1422" t="s">
        <v>67</v>
      </c>
      <c r="E1422" s="5" t="s">
        <v>366</v>
      </c>
      <c r="F1422" s="36">
        <v>20500</v>
      </c>
      <c r="G1422" s="60">
        <v>0</v>
      </c>
      <c r="H1422" s="60">
        <v>0</v>
      </c>
      <c r="I1422" s="60">
        <v>0</v>
      </c>
      <c r="J1422" s="60">
        <v>0</v>
      </c>
      <c r="K1422" s="60">
        <v>1</v>
      </c>
      <c r="L1422" s="60">
        <v>0</v>
      </c>
      <c r="M1422" s="69">
        <v>0</v>
      </c>
      <c r="O1422" t="s">
        <v>31</v>
      </c>
    </row>
    <row r="1423" spans="1:15" x14ac:dyDescent="0.35">
      <c r="A1423" t="s">
        <v>87</v>
      </c>
      <c r="B1423" t="s">
        <v>66</v>
      </c>
      <c r="C1423" t="s">
        <v>59</v>
      </c>
      <c r="D1423" t="s">
        <v>67</v>
      </c>
      <c r="E1423" s="5" t="s">
        <v>366</v>
      </c>
      <c r="F1423" s="36">
        <v>20500</v>
      </c>
      <c r="G1423" s="60">
        <v>0</v>
      </c>
      <c r="H1423" s="60">
        <v>0</v>
      </c>
      <c r="I1423" s="60">
        <v>0</v>
      </c>
      <c r="J1423" s="60">
        <v>0</v>
      </c>
      <c r="K1423" s="60">
        <v>1</v>
      </c>
      <c r="L1423" s="60">
        <v>0</v>
      </c>
      <c r="M1423" s="69">
        <v>0</v>
      </c>
      <c r="O1423" t="s">
        <v>0</v>
      </c>
    </row>
    <row r="1424" spans="1:15" x14ac:dyDescent="0.35">
      <c r="A1424" t="s">
        <v>87</v>
      </c>
      <c r="B1424" t="s">
        <v>66</v>
      </c>
      <c r="C1424" t="s">
        <v>59</v>
      </c>
      <c r="D1424" t="s">
        <v>67</v>
      </c>
      <c r="E1424" s="5" t="s">
        <v>366</v>
      </c>
      <c r="F1424" s="36">
        <v>20500</v>
      </c>
      <c r="G1424" s="60">
        <v>0</v>
      </c>
      <c r="H1424" s="60">
        <v>0</v>
      </c>
      <c r="I1424" s="60">
        <v>0</v>
      </c>
      <c r="J1424" s="60">
        <v>0</v>
      </c>
      <c r="K1424" s="60">
        <v>1</v>
      </c>
      <c r="L1424" s="60">
        <v>0</v>
      </c>
      <c r="M1424" s="69">
        <v>0</v>
      </c>
      <c r="O1424" t="s">
        <v>0</v>
      </c>
    </row>
    <row r="1425" spans="1:15" x14ac:dyDescent="0.35">
      <c r="A1425" t="s">
        <v>87</v>
      </c>
      <c r="B1425" t="s">
        <v>66</v>
      </c>
      <c r="C1425" t="s">
        <v>59</v>
      </c>
      <c r="D1425" t="s">
        <v>67</v>
      </c>
      <c r="E1425" s="5" t="s">
        <v>366</v>
      </c>
      <c r="F1425" s="36">
        <v>20500</v>
      </c>
      <c r="G1425" s="60">
        <v>0</v>
      </c>
      <c r="H1425" s="60">
        <v>0</v>
      </c>
      <c r="I1425" s="60">
        <v>0</v>
      </c>
      <c r="J1425" s="60">
        <v>0</v>
      </c>
      <c r="K1425" s="60">
        <v>1</v>
      </c>
      <c r="L1425" s="60">
        <v>0</v>
      </c>
      <c r="M1425" s="69">
        <v>0</v>
      </c>
      <c r="O1425" t="s">
        <v>0</v>
      </c>
    </row>
    <row r="1426" spans="1:15" x14ac:dyDescent="0.35">
      <c r="A1426" t="s">
        <v>87</v>
      </c>
      <c r="B1426" t="s">
        <v>66</v>
      </c>
      <c r="C1426" t="s">
        <v>59</v>
      </c>
      <c r="D1426" t="s">
        <v>67</v>
      </c>
      <c r="E1426" s="5" t="s">
        <v>366</v>
      </c>
      <c r="F1426" s="36">
        <v>20500</v>
      </c>
      <c r="G1426" s="60">
        <v>0</v>
      </c>
      <c r="H1426" s="60">
        <v>0</v>
      </c>
      <c r="I1426" s="60">
        <v>0</v>
      </c>
      <c r="J1426" s="60">
        <v>0</v>
      </c>
      <c r="K1426" s="60">
        <v>1</v>
      </c>
      <c r="L1426" s="60">
        <v>0</v>
      </c>
      <c r="M1426" s="69">
        <v>0</v>
      </c>
      <c r="O1426" t="s">
        <v>0</v>
      </c>
    </row>
    <row r="1427" spans="1:15" x14ac:dyDescent="0.35">
      <c r="A1427" t="s">
        <v>87</v>
      </c>
      <c r="B1427" t="s">
        <v>66</v>
      </c>
      <c r="C1427" t="s">
        <v>59</v>
      </c>
      <c r="D1427" t="s">
        <v>67</v>
      </c>
      <c r="E1427" s="5" t="s">
        <v>366</v>
      </c>
      <c r="F1427" s="36">
        <v>20500</v>
      </c>
      <c r="G1427" s="60">
        <v>0</v>
      </c>
      <c r="H1427" s="60">
        <v>0</v>
      </c>
      <c r="I1427" s="60">
        <v>0</v>
      </c>
      <c r="J1427" s="60">
        <v>0</v>
      </c>
      <c r="K1427" s="60">
        <v>1</v>
      </c>
      <c r="L1427" s="60">
        <v>0</v>
      </c>
      <c r="M1427" s="69">
        <v>0</v>
      </c>
      <c r="O1427" t="s">
        <v>0</v>
      </c>
    </row>
    <row r="1428" spans="1:15" x14ac:dyDescent="0.35">
      <c r="A1428" t="s">
        <v>200</v>
      </c>
      <c r="B1428" t="s">
        <v>115</v>
      </c>
      <c r="C1428" t="s">
        <v>59</v>
      </c>
      <c r="D1428" t="s">
        <v>67</v>
      </c>
      <c r="E1428" t="s">
        <v>69</v>
      </c>
      <c r="F1428" s="36"/>
      <c r="G1428" s="60">
        <v>0</v>
      </c>
      <c r="H1428" s="60">
        <v>0</v>
      </c>
      <c r="I1428" s="60">
        <v>0</v>
      </c>
      <c r="J1428" s="60">
        <v>0</v>
      </c>
      <c r="K1428" s="60">
        <v>0</v>
      </c>
      <c r="L1428" s="60">
        <v>0</v>
      </c>
      <c r="M1428" s="69">
        <v>0</v>
      </c>
      <c r="O1428" t="s">
        <v>0</v>
      </c>
    </row>
    <row r="1429" spans="1:15" x14ac:dyDescent="0.35">
      <c r="A1429" t="s">
        <v>200</v>
      </c>
      <c r="B1429" t="s">
        <v>115</v>
      </c>
      <c r="C1429" t="s">
        <v>59</v>
      </c>
      <c r="D1429" t="s">
        <v>67</v>
      </c>
      <c r="E1429" t="s">
        <v>89</v>
      </c>
      <c r="F1429" s="36"/>
      <c r="G1429" s="60">
        <v>0</v>
      </c>
      <c r="H1429" s="60">
        <v>0</v>
      </c>
      <c r="I1429" s="60">
        <v>0</v>
      </c>
      <c r="J1429" s="60">
        <v>0</v>
      </c>
      <c r="K1429" s="60">
        <v>0</v>
      </c>
      <c r="L1429" s="60">
        <v>0</v>
      </c>
      <c r="M1429" s="69">
        <v>0</v>
      </c>
      <c r="O1429" t="s">
        <v>0</v>
      </c>
    </row>
    <row r="1430" spans="1:15" x14ac:dyDescent="0.35">
      <c r="A1430" t="s">
        <v>200</v>
      </c>
      <c r="B1430" t="s">
        <v>115</v>
      </c>
      <c r="C1430" t="s">
        <v>59</v>
      </c>
      <c r="D1430" t="s">
        <v>67</v>
      </c>
      <c r="E1430" t="s">
        <v>89</v>
      </c>
      <c r="F1430" s="36"/>
      <c r="G1430" s="60">
        <v>0</v>
      </c>
      <c r="H1430" s="60">
        <v>0</v>
      </c>
      <c r="I1430" s="60">
        <v>0</v>
      </c>
      <c r="J1430" s="60">
        <v>0</v>
      </c>
      <c r="K1430" s="60">
        <v>0</v>
      </c>
      <c r="L1430" s="60">
        <v>0</v>
      </c>
      <c r="M1430" s="69">
        <v>0</v>
      </c>
      <c r="O1430" t="s">
        <v>0</v>
      </c>
    </row>
    <row r="1431" spans="1:15" x14ac:dyDescent="0.35">
      <c r="A1431" t="s">
        <v>200</v>
      </c>
      <c r="B1431" t="s">
        <v>115</v>
      </c>
      <c r="C1431" t="s">
        <v>59</v>
      </c>
      <c r="D1431" t="s">
        <v>67</v>
      </c>
      <c r="E1431" t="s">
        <v>69</v>
      </c>
      <c r="F1431" s="36"/>
      <c r="G1431" s="60">
        <v>0</v>
      </c>
      <c r="H1431" s="60">
        <v>0</v>
      </c>
      <c r="I1431" s="60">
        <v>0</v>
      </c>
      <c r="J1431" s="60">
        <v>0</v>
      </c>
      <c r="K1431" s="60">
        <v>0</v>
      </c>
      <c r="L1431" s="60">
        <v>0</v>
      </c>
      <c r="M1431" s="69">
        <v>0</v>
      </c>
      <c r="O1431" t="s">
        <v>0</v>
      </c>
    </row>
    <row r="1432" spans="1:15" x14ac:dyDescent="0.35">
      <c r="A1432" t="s">
        <v>199</v>
      </c>
      <c r="B1432" t="s">
        <v>182</v>
      </c>
      <c r="C1432" t="s">
        <v>59</v>
      </c>
      <c r="D1432" t="s">
        <v>67</v>
      </c>
      <c r="E1432" s="5" t="s">
        <v>363</v>
      </c>
      <c r="F1432" s="36">
        <v>300000</v>
      </c>
      <c r="G1432" s="60">
        <v>0</v>
      </c>
      <c r="H1432" s="60">
        <v>1</v>
      </c>
      <c r="I1432" s="60">
        <v>0</v>
      </c>
      <c r="J1432" s="60">
        <v>0</v>
      </c>
      <c r="K1432" s="60">
        <v>0</v>
      </c>
      <c r="L1432" s="60">
        <v>0</v>
      </c>
      <c r="M1432" s="69">
        <v>0</v>
      </c>
      <c r="O1432" t="s">
        <v>0</v>
      </c>
    </row>
    <row r="1433" spans="1:15" x14ac:dyDescent="0.35">
      <c r="A1433" t="s">
        <v>201</v>
      </c>
      <c r="B1433" t="s">
        <v>182</v>
      </c>
      <c r="C1433" t="s">
        <v>59</v>
      </c>
      <c r="D1433" t="s">
        <v>67</v>
      </c>
      <c r="E1433" s="5" t="s">
        <v>363</v>
      </c>
      <c r="F1433" s="36">
        <v>300000</v>
      </c>
      <c r="G1433" s="60">
        <v>0</v>
      </c>
      <c r="H1433" s="60">
        <v>1</v>
      </c>
      <c r="I1433" s="60">
        <v>0</v>
      </c>
      <c r="J1433" s="60">
        <v>0</v>
      </c>
      <c r="K1433" s="60">
        <v>0</v>
      </c>
      <c r="L1433" s="60">
        <v>0</v>
      </c>
      <c r="M1433" s="69">
        <v>0</v>
      </c>
      <c r="O1433" t="s">
        <v>0</v>
      </c>
    </row>
    <row r="1434" spans="1:15" x14ac:dyDescent="0.35">
      <c r="A1434" t="s">
        <v>200</v>
      </c>
      <c r="B1434" t="s">
        <v>115</v>
      </c>
      <c r="C1434" t="s">
        <v>59</v>
      </c>
      <c r="D1434" t="s">
        <v>67</v>
      </c>
      <c r="E1434" t="s">
        <v>69</v>
      </c>
      <c r="F1434" s="36"/>
      <c r="G1434" s="60">
        <v>0</v>
      </c>
      <c r="H1434" s="60">
        <v>0</v>
      </c>
      <c r="I1434" s="60">
        <v>0</v>
      </c>
      <c r="J1434" s="60">
        <v>0</v>
      </c>
      <c r="K1434" s="60">
        <v>0</v>
      </c>
      <c r="L1434" s="60">
        <v>0</v>
      </c>
      <c r="M1434" s="69">
        <v>0</v>
      </c>
      <c r="O1434" t="s">
        <v>0</v>
      </c>
    </row>
    <row r="1435" spans="1:15" x14ac:dyDescent="0.35">
      <c r="A1435" t="s">
        <v>202</v>
      </c>
      <c r="B1435" t="s">
        <v>182</v>
      </c>
      <c r="C1435" t="s">
        <v>59</v>
      </c>
      <c r="D1435" t="s">
        <v>67</v>
      </c>
      <c r="E1435" s="5" t="s">
        <v>363</v>
      </c>
      <c r="F1435" s="36">
        <v>300000</v>
      </c>
      <c r="G1435" s="60">
        <v>0</v>
      </c>
      <c r="H1435" s="60">
        <v>1</v>
      </c>
      <c r="I1435" s="60">
        <v>0</v>
      </c>
      <c r="J1435" s="60">
        <v>0</v>
      </c>
      <c r="K1435" s="60">
        <v>0</v>
      </c>
      <c r="L1435" s="60">
        <v>0</v>
      </c>
      <c r="M1435" s="69">
        <v>0</v>
      </c>
      <c r="O1435" t="s">
        <v>0</v>
      </c>
    </row>
    <row r="1436" spans="1:15" x14ac:dyDescent="0.35">
      <c r="A1436" t="s">
        <v>87</v>
      </c>
      <c r="B1436" t="s">
        <v>82</v>
      </c>
      <c r="C1436" t="s">
        <v>59</v>
      </c>
      <c r="D1436" t="s">
        <v>67</v>
      </c>
      <c r="E1436" s="5" t="s">
        <v>366</v>
      </c>
      <c r="F1436" s="36">
        <v>18700</v>
      </c>
      <c r="G1436" s="60">
        <v>0</v>
      </c>
      <c r="H1436" s="60">
        <v>0</v>
      </c>
      <c r="I1436" s="60">
        <v>0</v>
      </c>
      <c r="J1436" s="60">
        <v>0</v>
      </c>
      <c r="K1436" s="60">
        <v>1</v>
      </c>
      <c r="L1436" s="60">
        <v>0</v>
      </c>
      <c r="M1436" s="69">
        <v>0</v>
      </c>
      <c r="O1436" t="s">
        <v>31</v>
      </c>
    </row>
    <row r="1437" spans="1:15" x14ac:dyDescent="0.35">
      <c r="A1437" t="s">
        <v>87</v>
      </c>
      <c r="B1437" t="s">
        <v>82</v>
      </c>
      <c r="C1437" t="s">
        <v>59</v>
      </c>
      <c r="D1437" t="s">
        <v>67</v>
      </c>
      <c r="E1437" s="5" t="s">
        <v>366</v>
      </c>
      <c r="F1437" s="36">
        <v>18700</v>
      </c>
      <c r="G1437" s="60">
        <v>0</v>
      </c>
      <c r="H1437" s="60">
        <v>0</v>
      </c>
      <c r="I1437" s="60">
        <v>0</v>
      </c>
      <c r="J1437" s="60">
        <v>0</v>
      </c>
      <c r="K1437" s="60">
        <v>1</v>
      </c>
      <c r="L1437" s="60">
        <v>0</v>
      </c>
      <c r="M1437" s="69">
        <v>0</v>
      </c>
      <c r="O1437" t="s">
        <v>31</v>
      </c>
    </row>
    <row r="1438" spans="1:15" x14ac:dyDescent="0.35">
      <c r="A1438" t="s">
        <v>70</v>
      </c>
      <c r="B1438" t="s">
        <v>79</v>
      </c>
      <c r="C1438" t="s">
        <v>59</v>
      </c>
      <c r="D1438" t="s">
        <v>67</v>
      </c>
      <c r="E1438" s="5" t="s">
        <v>367</v>
      </c>
      <c r="F1438" s="36">
        <v>61000</v>
      </c>
      <c r="G1438" s="60">
        <v>0</v>
      </c>
      <c r="H1438" s="60">
        <v>0</v>
      </c>
      <c r="I1438" s="60">
        <v>0</v>
      </c>
      <c r="J1438" s="60">
        <v>0</v>
      </c>
      <c r="K1438" s="60">
        <v>0</v>
      </c>
      <c r="L1438" s="60">
        <v>1</v>
      </c>
      <c r="M1438" s="69">
        <v>0</v>
      </c>
      <c r="O1438" t="s">
        <v>31</v>
      </c>
    </row>
    <row r="1439" spans="1:15" x14ac:dyDescent="0.35">
      <c r="A1439" t="s">
        <v>70</v>
      </c>
      <c r="B1439" t="s">
        <v>79</v>
      </c>
      <c r="C1439" t="s">
        <v>59</v>
      </c>
      <c r="D1439" t="s">
        <v>67</v>
      </c>
      <c r="E1439" s="5" t="s">
        <v>367</v>
      </c>
      <c r="F1439" s="36">
        <v>61000</v>
      </c>
      <c r="G1439" s="60">
        <v>0</v>
      </c>
      <c r="H1439" s="60">
        <v>0</v>
      </c>
      <c r="I1439" s="60">
        <v>0</v>
      </c>
      <c r="J1439" s="60">
        <v>0</v>
      </c>
      <c r="K1439" s="60">
        <v>0</v>
      </c>
      <c r="L1439" s="60">
        <v>1</v>
      </c>
      <c r="M1439" s="69">
        <v>0</v>
      </c>
      <c r="O1439" t="s">
        <v>0</v>
      </c>
    </row>
    <row r="1440" spans="1:15" x14ac:dyDescent="0.35">
      <c r="A1440" t="s">
        <v>70</v>
      </c>
      <c r="B1440" t="s">
        <v>79</v>
      </c>
      <c r="C1440" t="s">
        <v>59</v>
      </c>
      <c r="D1440" t="s">
        <v>67</v>
      </c>
      <c r="E1440" s="5" t="s">
        <v>367</v>
      </c>
      <c r="F1440" s="36">
        <v>61000</v>
      </c>
      <c r="G1440" s="60">
        <v>0</v>
      </c>
      <c r="H1440" s="60">
        <v>0</v>
      </c>
      <c r="I1440" s="60">
        <v>0</v>
      </c>
      <c r="J1440" s="60">
        <v>0</v>
      </c>
      <c r="K1440" s="60">
        <v>0</v>
      </c>
      <c r="L1440" s="60">
        <v>1</v>
      </c>
      <c r="M1440" s="69">
        <v>0</v>
      </c>
      <c r="O1440" t="s">
        <v>0</v>
      </c>
    </row>
    <row r="1441" spans="1:15" x14ac:dyDescent="0.35">
      <c r="A1441" t="s">
        <v>70</v>
      </c>
      <c r="B1441" t="s">
        <v>79</v>
      </c>
      <c r="C1441" t="s">
        <v>59</v>
      </c>
      <c r="D1441" t="s">
        <v>67</v>
      </c>
      <c r="E1441" s="5" t="s">
        <v>367</v>
      </c>
      <c r="F1441" s="36">
        <v>61000</v>
      </c>
      <c r="G1441" s="60">
        <v>0</v>
      </c>
      <c r="H1441" s="60">
        <v>0</v>
      </c>
      <c r="I1441" s="60">
        <v>0</v>
      </c>
      <c r="J1441" s="60">
        <v>0</v>
      </c>
      <c r="K1441" s="60">
        <v>0</v>
      </c>
      <c r="L1441" s="60">
        <v>1</v>
      </c>
      <c r="M1441" s="69">
        <v>0</v>
      </c>
      <c r="O1441" t="s">
        <v>0</v>
      </c>
    </row>
    <row r="1442" spans="1:15" x14ac:dyDescent="0.35">
      <c r="A1442" t="s">
        <v>70</v>
      </c>
      <c r="B1442" t="s">
        <v>79</v>
      </c>
      <c r="C1442" t="s">
        <v>59</v>
      </c>
      <c r="D1442" t="s">
        <v>67</v>
      </c>
      <c r="E1442" s="5" t="s">
        <v>367</v>
      </c>
      <c r="F1442" s="36">
        <v>61000</v>
      </c>
      <c r="G1442" s="60">
        <v>0</v>
      </c>
      <c r="H1442" s="60">
        <v>0</v>
      </c>
      <c r="I1442" s="60">
        <v>0</v>
      </c>
      <c r="J1442" s="60">
        <v>0</v>
      </c>
      <c r="K1442" s="60">
        <v>0</v>
      </c>
      <c r="L1442" s="60">
        <v>1</v>
      </c>
      <c r="M1442" s="69">
        <v>0</v>
      </c>
      <c r="O1442" t="s">
        <v>0</v>
      </c>
    </row>
    <row r="1443" spans="1:15" x14ac:dyDescent="0.35">
      <c r="A1443" t="s">
        <v>70</v>
      </c>
      <c r="B1443" t="s">
        <v>66</v>
      </c>
      <c r="C1443" t="s">
        <v>59</v>
      </c>
      <c r="D1443" t="s">
        <v>67</v>
      </c>
      <c r="E1443" t="s">
        <v>60</v>
      </c>
      <c r="F1443" s="36"/>
      <c r="G1443" s="60">
        <v>0</v>
      </c>
      <c r="H1443" s="60">
        <v>0</v>
      </c>
      <c r="I1443" s="60">
        <v>0</v>
      </c>
      <c r="J1443" s="60">
        <v>0</v>
      </c>
      <c r="K1443" s="60">
        <v>0</v>
      </c>
      <c r="L1443" s="60">
        <v>0</v>
      </c>
      <c r="M1443" s="69">
        <v>0</v>
      </c>
      <c r="O1443" t="s">
        <v>0</v>
      </c>
    </row>
    <row r="1444" spans="1:15" x14ac:dyDescent="0.35">
      <c r="A1444" t="s">
        <v>100</v>
      </c>
      <c r="B1444" t="s">
        <v>203</v>
      </c>
      <c r="C1444" t="s">
        <v>59</v>
      </c>
      <c r="D1444" t="s">
        <v>67</v>
      </c>
      <c r="E1444" t="s">
        <v>117</v>
      </c>
      <c r="F1444" s="36"/>
      <c r="G1444" s="60">
        <v>0</v>
      </c>
      <c r="H1444" s="60">
        <v>0</v>
      </c>
      <c r="I1444" s="60">
        <v>0</v>
      </c>
      <c r="J1444" s="60">
        <v>0</v>
      </c>
      <c r="K1444" s="60">
        <v>0</v>
      </c>
      <c r="L1444" s="60">
        <v>0</v>
      </c>
      <c r="M1444" s="69">
        <v>0</v>
      </c>
      <c r="O1444" t="s">
        <v>0</v>
      </c>
    </row>
    <row r="1445" spans="1:15" x14ac:dyDescent="0.35">
      <c r="A1445" t="s">
        <v>100</v>
      </c>
      <c r="B1445" t="s">
        <v>65</v>
      </c>
      <c r="C1445" t="s">
        <v>59</v>
      </c>
      <c r="D1445" t="s">
        <v>67</v>
      </c>
      <c r="E1445" t="s">
        <v>60</v>
      </c>
      <c r="F1445" s="36"/>
      <c r="G1445" s="60">
        <v>0</v>
      </c>
      <c r="H1445" s="60">
        <v>0</v>
      </c>
      <c r="I1445" s="60">
        <v>0</v>
      </c>
      <c r="J1445" s="60">
        <v>0</v>
      </c>
      <c r="K1445" s="60">
        <v>0</v>
      </c>
      <c r="L1445" s="60">
        <v>0</v>
      </c>
      <c r="M1445" s="69">
        <v>0</v>
      </c>
      <c r="O1445" t="s">
        <v>0</v>
      </c>
    </row>
    <row r="1446" spans="1:15" x14ac:dyDescent="0.35">
      <c r="A1446" t="s">
        <v>70</v>
      </c>
      <c r="B1446" t="s">
        <v>65</v>
      </c>
      <c r="C1446" t="s">
        <v>59</v>
      </c>
      <c r="D1446" t="s">
        <v>67</v>
      </c>
      <c r="E1446" t="s">
        <v>60</v>
      </c>
      <c r="F1446" s="36"/>
      <c r="G1446" s="60">
        <v>0</v>
      </c>
      <c r="H1446" s="60">
        <v>0</v>
      </c>
      <c r="I1446" s="60">
        <v>0</v>
      </c>
      <c r="J1446" s="60">
        <v>0</v>
      </c>
      <c r="K1446" s="60">
        <v>0</v>
      </c>
      <c r="L1446" s="60">
        <v>0</v>
      </c>
      <c r="M1446" s="69">
        <v>0</v>
      </c>
      <c r="O1446" t="s">
        <v>31</v>
      </c>
    </row>
    <row r="1447" spans="1:15" x14ac:dyDescent="0.35">
      <c r="A1447" t="s">
        <v>100</v>
      </c>
      <c r="B1447" t="s">
        <v>204</v>
      </c>
      <c r="C1447" t="s">
        <v>59</v>
      </c>
      <c r="D1447" t="s">
        <v>67</v>
      </c>
      <c r="E1447" t="s">
        <v>117</v>
      </c>
      <c r="F1447" s="36"/>
      <c r="G1447" s="60">
        <v>0</v>
      </c>
      <c r="H1447" s="60">
        <v>0</v>
      </c>
      <c r="I1447" s="60">
        <v>0</v>
      </c>
      <c r="J1447" s="60">
        <v>0</v>
      </c>
      <c r="K1447" s="60">
        <v>0</v>
      </c>
      <c r="L1447" s="60">
        <v>0</v>
      </c>
      <c r="M1447" s="69">
        <v>0</v>
      </c>
      <c r="O1447" t="s">
        <v>0</v>
      </c>
    </row>
    <row r="1448" spans="1:15" x14ac:dyDescent="0.35">
      <c r="A1448" t="s">
        <v>100</v>
      </c>
      <c r="B1448" t="s">
        <v>205</v>
      </c>
      <c r="C1448" t="s">
        <v>59</v>
      </c>
      <c r="D1448" t="s">
        <v>67</v>
      </c>
      <c r="E1448" s="5" t="s">
        <v>366</v>
      </c>
      <c r="F1448" s="36">
        <v>53000</v>
      </c>
      <c r="G1448" s="60">
        <v>0</v>
      </c>
      <c r="H1448" s="60">
        <v>0</v>
      </c>
      <c r="I1448" s="60">
        <v>0</v>
      </c>
      <c r="J1448" s="60">
        <v>0</v>
      </c>
      <c r="K1448" s="60">
        <v>1</v>
      </c>
      <c r="L1448" s="60">
        <v>0</v>
      </c>
      <c r="M1448" s="69">
        <v>0</v>
      </c>
      <c r="O1448" t="s">
        <v>0</v>
      </c>
    </row>
    <row r="1449" spans="1:15" x14ac:dyDescent="0.35">
      <c r="A1449" t="s">
        <v>100</v>
      </c>
      <c r="B1449" t="s">
        <v>71</v>
      </c>
      <c r="C1449" t="s">
        <v>59</v>
      </c>
      <c r="D1449" t="s">
        <v>67</v>
      </c>
      <c r="E1449" s="5" t="s">
        <v>365</v>
      </c>
      <c r="F1449" s="36">
        <v>68000</v>
      </c>
      <c r="G1449" s="60">
        <v>0</v>
      </c>
      <c r="H1449" s="60">
        <v>0</v>
      </c>
      <c r="I1449" s="60">
        <v>0</v>
      </c>
      <c r="J1449" s="60">
        <v>1</v>
      </c>
      <c r="K1449" s="60">
        <v>0</v>
      </c>
      <c r="L1449" s="60">
        <v>0</v>
      </c>
      <c r="M1449" s="69">
        <v>0</v>
      </c>
      <c r="O1449" t="s">
        <v>0</v>
      </c>
    </row>
    <row r="1450" spans="1:15" x14ac:dyDescent="0.35">
      <c r="A1450" t="s">
        <v>100</v>
      </c>
      <c r="B1450" t="s">
        <v>79</v>
      </c>
      <c r="C1450" t="s">
        <v>59</v>
      </c>
      <c r="D1450" t="s">
        <v>67</v>
      </c>
      <c r="E1450" s="5" t="s">
        <v>365</v>
      </c>
      <c r="F1450" s="36">
        <v>61000</v>
      </c>
      <c r="G1450" s="60">
        <v>0</v>
      </c>
      <c r="H1450" s="60">
        <v>0</v>
      </c>
      <c r="I1450" s="60">
        <v>0</v>
      </c>
      <c r="J1450" s="60">
        <v>1</v>
      </c>
      <c r="K1450" s="60">
        <v>0</v>
      </c>
      <c r="L1450" s="60">
        <v>0</v>
      </c>
      <c r="M1450" s="69">
        <v>0</v>
      </c>
      <c r="O1450" t="s">
        <v>0</v>
      </c>
    </row>
    <row r="1451" spans="1:15" x14ac:dyDescent="0.35">
      <c r="A1451" t="s">
        <v>100</v>
      </c>
      <c r="B1451" t="s">
        <v>71</v>
      </c>
      <c r="C1451" t="s">
        <v>59</v>
      </c>
      <c r="D1451" t="s">
        <v>67</v>
      </c>
      <c r="E1451" s="5" t="s">
        <v>365</v>
      </c>
      <c r="F1451" s="36">
        <v>68000</v>
      </c>
      <c r="G1451" s="60">
        <v>0</v>
      </c>
      <c r="H1451" s="60">
        <v>0</v>
      </c>
      <c r="I1451" s="60">
        <v>0</v>
      </c>
      <c r="J1451" s="60">
        <v>1</v>
      </c>
      <c r="K1451" s="60">
        <v>0</v>
      </c>
      <c r="L1451" s="60">
        <v>0</v>
      </c>
      <c r="M1451" s="69">
        <v>0</v>
      </c>
      <c r="O1451" t="s">
        <v>0</v>
      </c>
    </row>
    <row r="1452" spans="1:15" x14ac:dyDescent="0.35">
      <c r="A1452" t="s">
        <v>100</v>
      </c>
      <c r="B1452" t="s">
        <v>71</v>
      </c>
      <c r="C1452" t="s">
        <v>59</v>
      </c>
      <c r="D1452" t="s">
        <v>67</v>
      </c>
      <c r="E1452" s="5" t="s">
        <v>365</v>
      </c>
      <c r="F1452" s="36">
        <v>68000</v>
      </c>
      <c r="G1452" s="60">
        <v>0</v>
      </c>
      <c r="H1452" s="60">
        <v>0</v>
      </c>
      <c r="I1452" s="60">
        <v>0</v>
      </c>
      <c r="J1452" s="60">
        <v>1</v>
      </c>
      <c r="K1452" s="60">
        <v>0</v>
      </c>
      <c r="L1452" s="60">
        <v>0</v>
      </c>
      <c r="M1452" s="69">
        <v>0</v>
      </c>
      <c r="O1452" t="s">
        <v>0</v>
      </c>
    </row>
    <row r="1453" spans="1:15" x14ac:dyDescent="0.35">
      <c r="A1453" t="s">
        <v>100</v>
      </c>
      <c r="B1453" t="s">
        <v>71</v>
      </c>
      <c r="C1453" t="s">
        <v>59</v>
      </c>
      <c r="D1453" t="s">
        <v>67</v>
      </c>
      <c r="E1453" s="5" t="s">
        <v>365</v>
      </c>
      <c r="F1453" s="36">
        <v>68000</v>
      </c>
      <c r="G1453" s="60">
        <v>0</v>
      </c>
      <c r="H1453" s="60">
        <v>0</v>
      </c>
      <c r="I1453" s="60">
        <v>0</v>
      </c>
      <c r="J1453" s="60">
        <v>1</v>
      </c>
      <c r="K1453" s="60">
        <v>0</v>
      </c>
      <c r="L1453" s="60">
        <v>0</v>
      </c>
      <c r="M1453" s="69">
        <v>0</v>
      </c>
      <c r="O1453" t="s">
        <v>0</v>
      </c>
    </row>
    <row r="1454" spans="1:15" x14ac:dyDescent="0.35">
      <c r="A1454" t="s">
        <v>100</v>
      </c>
      <c r="B1454" t="s">
        <v>71</v>
      </c>
      <c r="C1454" t="s">
        <v>59</v>
      </c>
      <c r="D1454" t="s">
        <v>67</v>
      </c>
      <c r="E1454" s="5" t="s">
        <v>365</v>
      </c>
      <c r="F1454" s="36">
        <v>68000</v>
      </c>
      <c r="G1454" s="60">
        <v>0</v>
      </c>
      <c r="H1454" s="60">
        <v>0</v>
      </c>
      <c r="I1454" s="60">
        <v>0</v>
      </c>
      <c r="J1454" s="60">
        <v>1</v>
      </c>
      <c r="K1454" s="60">
        <v>0</v>
      </c>
      <c r="L1454" s="60">
        <v>0</v>
      </c>
      <c r="M1454" s="69">
        <v>0</v>
      </c>
      <c r="O1454" t="s">
        <v>0</v>
      </c>
    </row>
    <row r="1455" spans="1:15" x14ac:dyDescent="0.35">
      <c r="A1455" t="s">
        <v>100</v>
      </c>
      <c r="B1455" t="s">
        <v>71</v>
      </c>
      <c r="C1455" t="s">
        <v>59</v>
      </c>
      <c r="D1455" t="s">
        <v>67</v>
      </c>
      <c r="E1455" s="5" t="s">
        <v>365</v>
      </c>
      <c r="F1455" s="36">
        <v>68000</v>
      </c>
      <c r="G1455" s="60">
        <v>0</v>
      </c>
      <c r="H1455" s="60">
        <v>0</v>
      </c>
      <c r="I1455" s="60">
        <v>0</v>
      </c>
      <c r="J1455" s="60">
        <v>1</v>
      </c>
      <c r="K1455" s="60">
        <v>0</v>
      </c>
      <c r="L1455" s="60">
        <v>0</v>
      </c>
      <c r="M1455" s="69">
        <v>0</v>
      </c>
      <c r="O1455" t="s">
        <v>0</v>
      </c>
    </row>
    <row r="1456" spans="1:15" x14ac:dyDescent="0.35">
      <c r="A1456" t="s">
        <v>100</v>
      </c>
      <c r="B1456" t="s">
        <v>71</v>
      </c>
      <c r="C1456" t="s">
        <v>59</v>
      </c>
      <c r="D1456" t="s">
        <v>67</v>
      </c>
      <c r="E1456" s="5" t="s">
        <v>365</v>
      </c>
      <c r="F1456" s="36">
        <v>68000</v>
      </c>
      <c r="G1456" s="60">
        <v>0</v>
      </c>
      <c r="H1456" s="60">
        <v>0</v>
      </c>
      <c r="I1456" s="60">
        <v>0</v>
      </c>
      <c r="J1456" s="60">
        <v>1</v>
      </c>
      <c r="K1456" s="60">
        <v>0</v>
      </c>
      <c r="L1456" s="60">
        <v>0</v>
      </c>
      <c r="M1456" s="69">
        <v>0</v>
      </c>
      <c r="O1456" t="s">
        <v>0</v>
      </c>
    </row>
    <row r="1457" spans="1:15" x14ac:dyDescent="0.35">
      <c r="A1457" t="s">
        <v>100</v>
      </c>
      <c r="B1457" t="s">
        <v>71</v>
      </c>
      <c r="C1457" t="s">
        <v>59</v>
      </c>
      <c r="D1457" t="s">
        <v>67</v>
      </c>
      <c r="E1457" s="5" t="s">
        <v>365</v>
      </c>
      <c r="F1457" s="36">
        <v>68000</v>
      </c>
      <c r="G1457" s="60">
        <v>0</v>
      </c>
      <c r="H1457" s="60">
        <v>0</v>
      </c>
      <c r="I1457" s="60">
        <v>0</v>
      </c>
      <c r="J1457" s="60">
        <v>1</v>
      </c>
      <c r="K1457" s="60">
        <v>0</v>
      </c>
      <c r="L1457" s="60">
        <v>0</v>
      </c>
      <c r="M1457" s="69">
        <v>0</v>
      </c>
      <c r="O1457" t="s">
        <v>0</v>
      </c>
    </row>
    <row r="1458" spans="1:15" x14ac:dyDescent="0.35">
      <c r="A1458" t="s">
        <v>100</v>
      </c>
      <c r="B1458" t="s">
        <v>71</v>
      </c>
      <c r="C1458" t="s">
        <v>59</v>
      </c>
      <c r="D1458" t="s">
        <v>67</v>
      </c>
      <c r="E1458" s="5" t="s">
        <v>365</v>
      </c>
      <c r="F1458" s="36">
        <v>68000</v>
      </c>
      <c r="G1458" s="60">
        <v>0</v>
      </c>
      <c r="H1458" s="60">
        <v>0</v>
      </c>
      <c r="I1458" s="60">
        <v>0</v>
      </c>
      <c r="J1458" s="60">
        <v>1</v>
      </c>
      <c r="K1458" s="60">
        <v>0</v>
      </c>
      <c r="L1458" s="60">
        <v>0</v>
      </c>
      <c r="M1458" s="69">
        <v>0</v>
      </c>
      <c r="O1458" t="s">
        <v>0</v>
      </c>
    </row>
    <row r="1459" spans="1:15" x14ac:dyDescent="0.35">
      <c r="A1459" t="s">
        <v>100</v>
      </c>
      <c r="B1459" t="s">
        <v>71</v>
      </c>
      <c r="C1459" t="s">
        <v>59</v>
      </c>
      <c r="D1459" t="s">
        <v>67</v>
      </c>
      <c r="E1459" s="5" t="s">
        <v>365</v>
      </c>
      <c r="F1459" s="36">
        <v>68000</v>
      </c>
      <c r="G1459" s="60">
        <v>0</v>
      </c>
      <c r="H1459" s="60">
        <v>0</v>
      </c>
      <c r="I1459" s="60">
        <v>0</v>
      </c>
      <c r="J1459" s="60">
        <v>1</v>
      </c>
      <c r="K1459" s="60">
        <v>0</v>
      </c>
      <c r="L1459" s="60">
        <v>0</v>
      </c>
      <c r="M1459" s="69">
        <v>0</v>
      </c>
      <c r="O1459" t="s">
        <v>0</v>
      </c>
    </row>
    <row r="1460" spans="1:15" x14ac:dyDescent="0.35">
      <c r="A1460" t="s">
        <v>100</v>
      </c>
      <c r="B1460" t="s">
        <v>71</v>
      </c>
      <c r="C1460" t="s">
        <v>59</v>
      </c>
      <c r="D1460" t="s">
        <v>67</v>
      </c>
      <c r="E1460" s="5" t="s">
        <v>365</v>
      </c>
      <c r="F1460" s="36">
        <v>68000</v>
      </c>
      <c r="G1460" s="60">
        <v>0</v>
      </c>
      <c r="H1460" s="60">
        <v>0</v>
      </c>
      <c r="I1460" s="60">
        <v>0</v>
      </c>
      <c r="J1460" s="60">
        <v>1</v>
      </c>
      <c r="K1460" s="60">
        <v>0</v>
      </c>
      <c r="L1460" s="60">
        <v>0</v>
      </c>
      <c r="M1460" s="69">
        <v>0</v>
      </c>
      <c r="O1460" t="s">
        <v>0</v>
      </c>
    </row>
    <row r="1461" spans="1:15" x14ac:dyDescent="0.35">
      <c r="A1461" t="s">
        <v>100</v>
      </c>
      <c r="B1461" t="s">
        <v>79</v>
      </c>
      <c r="C1461" t="s">
        <v>59</v>
      </c>
      <c r="D1461" t="s">
        <v>67</v>
      </c>
      <c r="E1461" t="s">
        <v>96</v>
      </c>
      <c r="F1461" s="36"/>
      <c r="G1461" s="60">
        <v>0</v>
      </c>
      <c r="H1461" s="60">
        <v>0</v>
      </c>
      <c r="I1461" s="60">
        <v>0</v>
      </c>
      <c r="J1461" s="60">
        <v>0</v>
      </c>
      <c r="K1461" s="60">
        <v>0</v>
      </c>
      <c r="L1461" s="60">
        <v>0</v>
      </c>
      <c r="M1461" s="69">
        <v>0</v>
      </c>
      <c r="O1461" t="s">
        <v>0</v>
      </c>
    </row>
    <row r="1462" spans="1:15" x14ac:dyDescent="0.35">
      <c r="A1462" t="s">
        <v>100</v>
      </c>
      <c r="B1462" t="s">
        <v>79</v>
      </c>
      <c r="C1462" t="s">
        <v>59</v>
      </c>
      <c r="D1462" t="s">
        <v>67</v>
      </c>
      <c r="E1462" t="s">
        <v>96</v>
      </c>
      <c r="F1462" s="36"/>
      <c r="G1462" s="60">
        <v>0</v>
      </c>
      <c r="H1462" s="60">
        <v>0</v>
      </c>
      <c r="I1462" s="60">
        <v>0</v>
      </c>
      <c r="J1462" s="60">
        <v>0</v>
      </c>
      <c r="K1462" s="60">
        <v>0</v>
      </c>
      <c r="L1462" s="60">
        <v>0</v>
      </c>
      <c r="M1462" s="69">
        <v>0</v>
      </c>
      <c r="O1462" t="s">
        <v>0</v>
      </c>
    </row>
    <row r="1463" spans="1:15" x14ac:dyDescent="0.35">
      <c r="A1463" t="s">
        <v>100</v>
      </c>
      <c r="B1463" t="s">
        <v>79</v>
      </c>
      <c r="C1463" t="s">
        <v>59</v>
      </c>
      <c r="D1463" t="s">
        <v>67</v>
      </c>
      <c r="E1463" t="s">
        <v>96</v>
      </c>
      <c r="F1463" s="36"/>
      <c r="G1463" s="60">
        <v>0</v>
      </c>
      <c r="H1463" s="60">
        <v>0</v>
      </c>
      <c r="I1463" s="60">
        <v>0</v>
      </c>
      <c r="J1463" s="60">
        <v>0</v>
      </c>
      <c r="K1463" s="60">
        <v>0</v>
      </c>
      <c r="L1463" s="60">
        <v>0</v>
      </c>
      <c r="M1463" s="69">
        <v>0</v>
      </c>
      <c r="O1463" t="s">
        <v>0</v>
      </c>
    </row>
    <row r="1464" spans="1:15" x14ac:dyDescent="0.35">
      <c r="A1464" t="s">
        <v>100</v>
      </c>
      <c r="B1464" t="s">
        <v>79</v>
      </c>
      <c r="C1464" t="s">
        <v>59</v>
      </c>
      <c r="D1464" t="s">
        <v>67</v>
      </c>
      <c r="E1464" t="s">
        <v>96</v>
      </c>
      <c r="F1464" s="36"/>
      <c r="G1464" s="60">
        <v>0</v>
      </c>
      <c r="H1464" s="60">
        <v>0</v>
      </c>
      <c r="I1464" s="60">
        <v>0</v>
      </c>
      <c r="J1464" s="60">
        <v>0</v>
      </c>
      <c r="K1464" s="60">
        <v>0</v>
      </c>
      <c r="L1464" s="60">
        <v>0</v>
      </c>
      <c r="M1464" s="69">
        <v>0</v>
      </c>
      <c r="O1464" t="s">
        <v>0</v>
      </c>
    </row>
    <row r="1465" spans="1:15" x14ac:dyDescent="0.35">
      <c r="A1465" t="s">
        <v>100</v>
      </c>
      <c r="B1465" t="s">
        <v>79</v>
      </c>
      <c r="C1465" t="s">
        <v>59</v>
      </c>
      <c r="D1465" t="s">
        <v>67</v>
      </c>
      <c r="E1465" t="s">
        <v>96</v>
      </c>
      <c r="F1465" s="36"/>
      <c r="G1465" s="60">
        <v>0</v>
      </c>
      <c r="H1465" s="60">
        <v>0</v>
      </c>
      <c r="I1465" s="60">
        <v>0</v>
      </c>
      <c r="J1465" s="60">
        <v>0</v>
      </c>
      <c r="K1465" s="60">
        <v>0</v>
      </c>
      <c r="L1465" s="60">
        <v>0</v>
      </c>
      <c r="M1465" s="69">
        <v>0</v>
      </c>
      <c r="O1465" t="s">
        <v>0</v>
      </c>
    </row>
    <row r="1466" spans="1:15" x14ac:dyDescent="0.35">
      <c r="A1466" t="s">
        <v>70</v>
      </c>
      <c r="B1466" t="s">
        <v>82</v>
      </c>
      <c r="C1466" t="s">
        <v>59</v>
      </c>
      <c r="D1466" t="s">
        <v>67</v>
      </c>
      <c r="E1466" s="5" t="s">
        <v>367</v>
      </c>
      <c r="F1466" s="36">
        <v>18700</v>
      </c>
      <c r="G1466" s="60">
        <v>0</v>
      </c>
      <c r="H1466" s="60">
        <v>0</v>
      </c>
      <c r="I1466" s="60">
        <v>0</v>
      </c>
      <c r="J1466" s="60">
        <v>0</v>
      </c>
      <c r="K1466" s="60">
        <v>0</v>
      </c>
      <c r="L1466" s="60">
        <v>1</v>
      </c>
      <c r="M1466" s="69">
        <v>0</v>
      </c>
      <c r="O1466" t="s">
        <v>0</v>
      </c>
    </row>
    <row r="1467" spans="1:15" x14ac:dyDescent="0.35">
      <c r="A1467" t="s">
        <v>70</v>
      </c>
      <c r="B1467" t="s">
        <v>79</v>
      </c>
      <c r="C1467" t="s">
        <v>59</v>
      </c>
      <c r="D1467" t="s">
        <v>67</v>
      </c>
      <c r="E1467" s="5" t="s">
        <v>367</v>
      </c>
      <c r="F1467" s="36">
        <v>61000</v>
      </c>
      <c r="G1467" s="60">
        <v>0</v>
      </c>
      <c r="H1467" s="60">
        <v>0</v>
      </c>
      <c r="I1467" s="60">
        <v>0</v>
      </c>
      <c r="J1467" s="60">
        <v>0</v>
      </c>
      <c r="K1467" s="60">
        <v>0</v>
      </c>
      <c r="L1467" s="60">
        <v>1</v>
      </c>
      <c r="M1467" s="69">
        <v>0</v>
      </c>
      <c r="O1467" t="s">
        <v>0</v>
      </c>
    </row>
    <row r="1468" spans="1:15" x14ac:dyDescent="0.35">
      <c r="A1468" t="s">
        <v>70</v>
      </c>
      <c r="B1468" t="s">
        <v>79</v>
      </c>
      <c r="C1468" t="s">
        <v>59</v>
      </c>
      <c r="D1468" t="s">
        <v>67</v>
      </c>
      <c r="E1468" s="5" t="s">
        <v>367</v>
      </c>
      <c r="F1468" s="36">
        <v>61000</v>
      </c>
      <c r="G1468" s="60">
        <v>0</v>
      </c>
      <c r="H1468" s="60">
        <v>0</v>
      </c>
      <c r="I1468" s="60">
        <v>0</v>
      </c>
      <c r="J1468" s="60">
        <v>0</v>
      </c>
      <c r="K1468" s="60">
        <v>0</v>
      </c>
      <c r="L1468" s="60">
        <v>1</v>
      </c>
      <c r="M1468" s="69">
        <v>0</v>
      </c>
      <c r="O1468" t="s">
        <v>0</v>
      </c>
    </row>
    <row r="1469" spans="1:15" x14ac:dyDescent="0.35">
      <c r="A1469" t="s">
        <v>70</v>
      </c>
      <c r="B1469" t="s">
        <v>79</v>
      </c>
      <c r="C1469" t="s">
        <v>59</v>
      </c>
      <c r="D1469" t="s">
        <v>67</v>
      </c>
      <c r="E1469" s="5" t="s">
        <v>367</v>
      </c>
      <c r="F1469" s="36">
        <v>61000</v>
      </c>
      <c r="G1469" s="60">
        <v>0</v>
      </c>
      <c r="H1469" s="60">
        <v>0</v>
      </c>
      <c r="I1469" s="60">
        <v>0</v>
      </c>
      <c r="J1469" s="60">
        <v>0</v>
      </c>
      <c r="K1469" s="60">
        <v>0</v>
      </c>
      <c r="L1469" s="60">
        <v>1</v>
      </c>
      <c r="M1469" s="69">
        <v>0</v>
      </c>
      <c r="O1469" t="s">
        <v>0</v>
      </c>
    </row>
    <row r="1470" spans="1:15" x14ac:dyDescent="0.35">
      <c r="A1470" t="s">
        <v>70</v>
      </c>
      <c r="B1470" t="s">
        <v>79</v>
      </c>
      <c r="C1470" t="s">
        <v>59</v>
      </c>
      <c r="D1470" t="s">
        <v>67</v>
      </c>
      <c r="E1470" s="5" t="s">
        <v>367</v>
      </c>
      <c r="F1470" s="36">
        <v>61000</v>
      </c>
      <c r="G1470" s="60">
        <v>0</v>
      </c>
      <c r="H1470" s="60">
        <v>0</v>
      </c>
      <c r="I1470" s="60">
        <v>0</v>
      </c>
      <c r="J1470" s="60">
        <v>0</v>
      </c>
      <c r="K1470" s="60">
        <v>0</v>
      </c>
      <c r="L1470" s="60">
        <v>1</v>
      </c>
      <c r="M1470" s="69">
        <v>0</v>
      </c>
      <c r="O1470" t="s">
        <v>0</v>
      </c>
    </row>
    <row r="1471" spans="1:15" x14ac:dyDescent="0.35">
      <c r="A1471" t="s">
        <v>70</v>
      </c>
      <c r="B1471" t="s">
        <v>66</v>
      </c>
      <c r="C1471" t="s">
        <v>59</v>
      </c>
      <c r="D1471" t="s">
        <v>67</v>
      </c>
      <c r="E1471" s="5" t="s">
        <v>367</v>
      </c>
      <c r="F1471" s="36">
        <v>20500</v>
      </c>
      <c r="G1471" s="60">
        <v>0</v>
      </c>
      <c r="H1471" s="60">
        <v>0</v>
      </c>
      <c r="I1471" s="60">
        <v>0</v>
      </c>
      <c r="J1471" s="60">
        <v>0</v>
      </c>
      <c r="K1471" s="60">
        <v>0</v>
      </c>
      <c r="L1471" s="60">
        <v>1</v>
      </c>
      <c r="M1471" s="69">
        <v>0</v>
      </c>
      <c r="O1471" t="s">
        <v>0</v>
      </c>
    </row>
    <row r="1472" spans="1:15" x14ac:dyDescent="0.35">
      <c r="A1472" t="s">
        <v>70</v>
      </c>
      <c r="B1472" t="s">
        <v>66</v>
      </c>
      <c r="C1472" t="s">
        <v>59</v>
      </c>
      <c r="D1472" t="s">
        <v>67</v>
      </c>
      <c r="E1472" s="5" t="s">
        <v>367</v>
      </c>
      <c r="F1472" s="36">
        <v>20500</v>
      </c>
      <c r="G1472" s="60">
        <v>0</v>
      </c>
      <c r="H1472" s="60">
        <v>0</v>
      </c>
      <c r="I1472" s="60">
        <v>0</v>
      </c>
      <c r="J1472" s="60">
        <v>0</v>
      </c>
      <c r="K1472" s="60">
        <v>0</v>
      </c>
      <c r="L1472" s="60">
        <v>1</v>
      </c>
      <c r="M1472" s="69">
        <v>0</v>
      </c>
      <c r="O1472" t="s">
        <v>0</v>
      </c>
    </row>
    <row r="1473" spans="1:15" x14ac:dyDescent="0.35">
      <c r="A1473" t="s">
        <v>70</v>
      </c>
      <c r="B1473" t="s">
        <v>66</v>
      </c>
      <c r="C1473" t="s">
        <v>59</v>
      </c>
      <c r="D1473" t="s">
        <v>67</v>
      </c>
      <c r="E1473" s="5" t="s">
        <v>367</v>
      </c>
      <c r="F1473" s="36">
        <v>20500</v>
      </c>
      <c r="G1473" s="60">
        <v>0</v>
      </c>
      <c r="H1473" s="60">
        <v>0</v>
      </c>
      <c r="I1473" s="60">
        <v>0</v>
      </c>
      <c r="J1473" s="60">
        <v>0</v>
      </c>
      <c r="K1473" s="60">
        <v>0</v>
      </c>
      <c r="L1473" s="60">
        <v>1</v>
      </c>
      <c r="M1473" s="69">
        <v>0</v>
      </c>
      <c r="O1473" t="s">
        <v>0</v>
      </c>
    </row>
    <row r="1474" spans="1:15" x14ac:dyDescent="0.35">
      <c r="A1474" t="s">
        <v>70</v>
      </c>
      <c r="B1474" t="s">
        <v>82</v>
      </c>
      <c r="C1474" t="s">
        <v>59</v>
      </c>
      <c r="D1474" t="s">
        <v>67</v>
      </c>
      <c r="E1474" s="5" t="s">
        <v>367</v>
      </c>
      <c r="F1474" s="36">
        <v>18700</v>
      </c>
      <c r="G1474" s="60">
        <v>0</v>
      </c>
      <c r="H1474" s="60">
        <v>0</v>
      </c>
      <c r="I1474" s="60">
        <v>0</v>
      </c>
      <c r="J1474" s="60">
        <v>0</v>
      </c>
      <c r="K1474" s="60">
        <v>0</v>
      </c>
      <c r="L1474" s="60">
        <v>1</v>
      </c>
      <c r="M1474" s="69">
        <v>0</v>
      </c>
      <c r="O1474" t="s">
        <v>0</v>
      </c>
    </row>
    <row r="1475" spans="1:15" x14ac:dyDescent="0.35">
      <c r="A1475" t="s">
        <v>70</v>
      </c>
      <c r="B1475" t="s">
        <v>82</v>
      </c>
      <c r="C1475" t="s">
        <v>59</v>
      </c>
      <c r="D1475" t="s">
        <v>67</v>
      </c>
      <c r="E1475" s="5" t="s">
        <v>367</v>
      </c>
      <c r="F1475" s="36">
        <v>18700</v>
      </c>
      <c r="G1475" s="60">
        <v>0</v>
      </c>
      <c r="H1475" s="60">
        <v>0</v>
      </c>
      <c r="I1475" s="60">
        <v>0</v>
      </c>
      <c r="J1475" s="60">
        <v>0</v>
      </c>
      <c r="K1475" s="60">
        <v>0</v>
      </c>
      <c r="L1475" s="60">
        <v>1</v>
      </c>
      <c r="M1475" s="69">
        <v>0</v>
      </c>
      <c r="O1475" t="s">
        <v>0</v>
      </c>
    </row>
    <row r="1476" spans="1:15" x14ac:dyDescent="0.35">
      <c r="A1476" t="s">
        <v>70</v>
      </c>
      <c r="B1476" t="s">
        <v>82</v>
      </c>
      <c r="C1476" t="s">
        <v>59</v>
      </c>
      <c r="D1476" t="s">
        <v>67</v>
      </c>
      <c r="E1476" s="5" t="s">
        <v>367</v>
      </c>
      <c r="F1476" s="36">
        <v>18700</v>
      </c>
      <c r="G1476" s="60">
        <v>0</v>
      </c>
      <c r="H1476" s="60">
        <v>0</v>
      </c>
      <c r="I1476" s="60">
        <v>0</v>
      </c>
      <c r="J1476" s="60">
        <v>0</v>
      </c>
      <c r="K1476" s="60">
        <v>0</v>
      </c>
      <c r="L1476" s="60">
        <v>1</v>
      </c>
      <c r="M1476" s="69">
        <v>0</v>
      </c>
      <c r="O1476" t="s">
        <v>0</v>
      </c>
    </row>
    <row r="1477" spans="1:15" x14ac:dyDescent="0.35">
      <c r="A1477" t="s">
        <v>70</v>
      </c>
      <c r="B1477" t="s">
        <v>82</v>
      </c>
      <c r="C1477" t="s">
        <v>59</v>
      </c>
      <c r="D1477" t="s">
        <v>67</v>
      </c>
      <c r="E1477" s="5" t="s">
        <v>367</v>
      </c>
      <c r="F1477" s="36">
        <v>18700</v>
      </c>
      <c r="G1477" s="60">
        <v>0</v>
      </c>
      <c r="H1477" s="60">
        <v>0</v>
      </c>
      <c r="I1477" s="60">
        <v>0</v>
      </c>
      <c r="J1477" s="60">
        <v>0</v>
      </c>
      <c r="K1477" s="60">
        <v>0</v>
      </c>
      <c r="L1477" s="60">
        <v>1</v>
      </c>
      <c r="M1477" s="69">
        <v>0</v>
      </c>
      <c r="O1477" t="s">
        <v>0</v>
      </c>
    </row>
    <row r="1478" spans="1:15" x14ac:dyDescent="0.35">
      <c r="A1478" t="s">
        <v>70</v>
      </c>
      <c r="B1478" t="s">
        <v>66</v>
      </c>
      <c r="C1478" t="s">
        <v>59</v>
      </c>
      <c r="D1478" t="s">
        <v>67</v>
      </c>
      <c r="E1478" s="5" t="s">
        <v>367</v>
      </c>
      <c r="F1478" s="36">
        <v>20500</v>
      </c>
      <c r="G1478" s="60">
        <v>0</v>
      </c>
      <c r="H1478" s="60">
        <v>0</v>
      </c>
      <c r="I1478" s="60">
        <v>0</v>
      </c>
      <c r="J1478" s="60">
        <v>0</v>
      </c>
      <c r="K1478" s="60">
        <v>0</v>
      </c>
      <c r="L1478" s="60">
        <v>1</v>
      </c>
      <c r="M1478" s="69">
        <v>0</v>
      </c>
      <c r="O1478" t="s">
        <v>0</v>
      </c>
    </row>
    <row r="1479" spans="1:15" x14ac:dyDescent="0.35">
      <c r="A1479" t="s">
        <v>70</v>
      </c>
      <c r="B1479" t="s">
        <v>79</v>
      </c>
      <c r="C1479" t="s">
        <v>59</v>
      </c>
      <c r="D1479" t="s">
        <v>67</v>
      </c>
      <c r="E1479" s="5" t="s">
        <v>367</v>
      </c>
      <c r="F1479" s="36">
        <v>61000</v>
      </c>
      <c r="G1479" s="60">
        <v>0</v>
      </c>
      <c r="H1479" s="60">
        <v>0</v>
      </c>
      <c r="I1479" s="60">
        <v>0</v>
      </c>
      <c r="J1479" s="60">
        <v>0</v>
      </c>
      <c r="K1479" s="60">
        <v>0</v>
      </c>
      <c r="L1479" s="60">
        <v>1</v>
      </c>
      <c r="M1479" s="69">
        <v>0</v>
      </c>
      <c r="O1479" t="s">
        <v>0</v>
      </c>
    </row>
    <row r="1480" spans="1:15" x14ac:dyDescent="0.35">
      <c r="A1480" t="s">
        <v>70</v>
      </c>
      <c r="B1480" t="s">
        <v>66</v>
      </c>
      <c r="C1480" t="s">
        <v>59</v>
      </c>
      <c r="D1480" t="s">
        <v>67</v>
      </c>
      <c r="E1480" s="5" t="s">
        <v>367</v>
      </c>
      <c r="F1480" s="36">
        <v>20500</v>
      </c>
      <c r="G1480" s="60">
        <v>0</v>
      </c>
      <c r="H1480" s="60">
        <v>0</v>
      </c>
      <c r="I1480" s="60">
        <v>0</v>
      </c>
      <c r="J1480" s="60">
        <v>0</v>
      </c>
      <c r="K1480" s="60">
        <v>0</v>
      </c>
      <c r="L1480" s="60">
        <v>1</v>
      </c>
      <c r="M1480" s="69">
        <v>0</v>
      </c>
      <c r="O1480" t="s">
        <v>0</v>
      </c>
    </row>
    <row r="1481" spans="1:15" x14ac:dyDescent="0.35">
      <c r="A1481" t="s">
        <v>64</v>
      </c>
      <c r="B1481" t="s">
        <v>82</v>
      </c>
      <c r="C1481" t="s">
        <v>59</v>
      </c>
      <c r="D1481" t="s">
        <v>67</v>
      </c>
      <c r="E1481" s="5" t="s">
        <v>367</v>
      </c>
      <c r="F1481" s="36">
        <v>18700</v>
      </c>
      <c r="G1481" s="60">
        <v>0</v>
      </c>
      <c r="H1481" s="60">
        <v>0</v>
      </c>
      <c r="I1481" s="60">
        <v>0</v>
      </c>
      <c r="J1481" s="60">
        <v>0</v>
      </c>
      <c r="K1481" s="60">
        <v>0</v>
      </c>
      <c r="L1481" s="60">
        <v>1</v>
      </c>
      <c r="M1481" s="69">
        <v>0</v>
      </c>
      <c r="O1481" t="s">
        <v>0</v>
      </c>
    </row>
    <row r="1482" spans="1:15" x14ac:dyDescent="0.35">
      <c r="A1482" t="s">
        <v>64</v>
      </c>
      <c r="B1482" t="s">
        <v>82</v>
      </c>
      <c r="C1482" t="s">
        <v>59</v>
      </c>
      <c r="D1482" t="s">
        <v>67</v>
      </c>
      <c r="E1482" s="5" t="s">
        <v>367</v>
      </c>
      <c r="F1482" s="36">
        <v>18700</v>
      </c>
      <c r="G1482" s="60">
        <v>0</v>
      </c>
      <c r="H1482" s="60">
        <v>0</v>
      </c>
      <c r="I1482" s="60">
        <v>0</v>
      </c>
      <c r="J1482" s="60">
        <v>0</v>
      </c>
      <c r="K1482" s="60">
        <v>0</v>
      </c>
      <c r="L1482" s="60">
        <v>1</v>
      </c>
      <c r="M1482" s="69">
        <v>0</v>
      </c>
      <c r="O1482" t="s">
        <v>0</v>
      </c>
    </row>
    <row r="1483" spans="1:15" x14ac:dyDescent="0.35">
      <c r="A1483" t="s">
        <v>70</v>
      </c>
      <c r="B1483" t="s">
        <v>206</v>
      </c>
      <c r="C1483" t="s">
        <v>59</v>
      </c>
      <c r="D1483" t="s">
        <v>67</v>
      </c>
      <c r="E1483" t="s">
        <v>207</v>
      </c>
      <c r="F1483" s="36"/>
      <c r="G1483" s="60">
        <v>0</v>
      </c>
      <c r="H1483" s="60">
        <v>0</v>
      </c>
      <c r="I1483" s="60">
        <v>0</v>
      </c>
      <c r="J1483" s="60">
        <v>0</v>
      </c>
      <c r="K1483" s="60">
        <v>0</v>
      </c>
      <c r="L1483" s="60">
        <v>0</v>
      </c>
      <c r="M1483" s="69">
        <v>0</v>
      </c>
      <c r="O1483" t="s">
        <v>0</v>
      </c>
    </row>
    <row r="1484" spans="1:15" x14ac:dyDescent="0.35">
      <c r="A1484" t="s">
        <v>100</v>
      </c>
      <c r="B1484" t="s">
        <v>65</v>
      </c>
      <c r="C1484" t="s">
        <v>59</v>
      </c>
      <c r="D1484" t="s">
        <v>67</v>
      </c>
      <c r="E1484" s="5" t="s">
        <v>362</v>
      </c>
      <c r="F1484" s="36">
        <v>53500</v>
      </c>
      <c r="G1484" s="60">
        <v>1</v>
      </c>
      <c r="H1484" s="60">
        <v>0</v>
      </c>
      <c r="I1484" s="60">
        <v>0</v>
      </c>
      <c r="J1484" s="60">
        <v>0</v>
      </c>
      <c r="K1484" s="60">
        <v>0</v>
      </c>
      <c r="L1484" s="60">
        <v>0</v>
      </c>
      <c r="M1484" s="69">
        <v>0</v>
      </c>
      <c r="O1484" t="s">
        <v>0</v>
      </c>
    </row>
    <row r="1485" spans="1:15" x14ac:dyDescent="0.35">
      <c r="A1485" t="s">
        <v>208</v>
      </c>
      <c r="B1485" t="s">
        <v>71</v>
      </c>
      <c r="C1485" t="s">
        <v>59</v>
      </c>
      <c r="D1485" t="s">
        <v>67</v>
      </c>
      <c r="E1485" t="s">
        <v>362</v>
      </c>
      <c r="F1485" s="36">
        <v>53500</v>
      </c>
      <c r="G1485" s="60">
        <v>1</v>
      </c>
      <c r="H1485" s="60">
        <v>0</v>
      </c>
      <c r="I1485" s="60">
        <v>0</v>
      </c>
      <c r="J1485" s="60">
        <v>0</v>
      </c>
      <c r="K1485" s="60">
        <v>0</v>
      </c>
      <c r="L1485" s="60">
        <v>0</v>
      </c>
      <c r="M1485" s="69">
        <v>0</v>
      </c>
      <c r="O1485" t="s">
        <v>31</v>
      </c>
    </row>
    <row r="1486" spans="1:15" x14ac:dyDescent="0.35">
      <c r="A1486" t="s">
        <v>209</v>
      </c>
      <c r="B1486" t="s">
        <v>65</v>
      </c>
      <c r="C1486" t="s">
        <v>59</v>
      </c>
      <c r="D1486" t="s">
        <v>67</v>
      </c>
      <c r="E1486" t="s">
        <v>96</v>
      </c>
      <c r="F1486" s="36"/>
      <c r="G1486" s="60">
        <v>0</v>
      </c>
      <c r="H1486" s="60">
        <v>0</v>
      </c>
      <c r="I1486" s="60">
        <v>0</v>
      </c>
      <c r="J1486" s="60">
        <v>0</v>
      </c>
      <c r="K1486" s="60">
        <v>0</v>
      </c>
      <c r="L1486" s="60">
        <v>0</v>
      </c>
      <c r="M1486" s="69">
        <v>0</v>
      </c>
      <c r="O1486" t="s">
        <v>0</v>
      </c>
    </row>
    <row r="1487" spans="1:15" x14ac:dyDescent="0.35">
      <c r="A1487" t="s">
        <v>210</v>
      </c>
      <c r="B1487" t="s">
        <v>98</v>
      </c>
      <c r="C1487" t="s">
        <v>99</v>
      </c>
      <c r="D1487" t="s">
        <v>27</v>
      </c>
      <c r="E1487" s="5" t="s">
        <v>96</v>
      </c>
      <c r="F1487" s="36"/>
      <c r="G1487" s="60">
        <v>0</v>
      </c>
      <c r="H1487" s="60">
        <v>0</v>
      </c>
      <c r="I1487" s="60">
        <v>0</v>
      </c>
      <c r="J1487" s="60">
        <v>0</v>
      </c>
      <c r="K1487" s="60">
        <v>0</v>
      </c>
      <c r="L1487" s="60">
        <v>0</v>
      </c>
      <c r="M1487" s="69">
        <v>1.1002874342369999</v>
      </c>
      <c r="O1487" t="s">
        <v>0</v>
      </c>
    </row>
    <row r="1488" spans="1:15" x14ac:dyDescent="0.35">
      <c r="A1488" t="s">
        <v>210</v>
      </c>
      <c r="B1488" t="s">
        <v>163</v>
      </c>
      <c r="C1488" t="s">
        <v>99</v>
      </c>
      <c r="D1488" t="s">
        <v>27</v>
      </c>
      <c r="E1488" s="5" t="s">
        <v>96</v>
      </c>
      <c r="F1488" s="36"/>
      <c r="G1488" s="60">
        <v>0</v>
      </c>
      <c r="H1488" s="60">
        <v>0</v>
      </c>
      <c r="I1488" s="60">
        <v>0</v>
      </c>
      <c r="J1488" s="60">
        <v>0</v>
      </c>
      <c r="K1488" s="60">
        <v>0</v>
      </c>
      <c r="L1488" s="60">
        <v>0</v>
      </c>
      <c r="M1488" s="69">
        <v>1.465812554594</v>
      </c>
      <c r="O1488" t="s">
        <v>0</v>
      </c>
    </row>
    <row r="1489" spans="1:15" x14ac:dyDescent="0.35">
      <c r="A1489" t="s">
        <v>210</v>
      </c>
      <c r="B1489" t="s">
        <v>160</v>
      </c>
      <c r="C1489" t="s">
        <v>99</v>
      </c>
      <c r="D1489" t="s">
        <v>27</v>
      </c>
      <c r="E1489" s="5" t="s">
        <v>96</v>
      </c>
      <c r="F1489" s="36"/>
      <c r="G1489" s="60">
        <v>0</v>
      </c>
      <c r="H1489" s="60">
        <v>0</v>
      </c>
      <c r="I1489" s="60">
        <v>0</v>
      </c>
      <c r="J1489" s="60">
        <v>0</v>
      </c>
      <c r="K1489" s="60">
        <v>0</v>
      </c>
      <c r="L1489" s="60">
        <v>0</v>
      </c>
      <c r="M1489" s="69">
        <v>1.5127620278659999</v>
      </c>
      <c r="O1489" t="s">
        <v>0</v>
      </c>
    </row>
    <row r="1490" spans="1:15" x14ac:dyDescent="0.35">
      <c r="A1490" t="s">
        <v>210</v>
      </c>
      <c r="B1490" t="s">
        <v>160</v>
      </c>
      <c r="C1490" t="s">
        <v>99</v>
      </c>
      <c r="D1490" t="s">
        <v>27</v>
      </c>
      <c r="E1490" s="5" t="s">
        <v>96</v>
      </c>
      <c r="F1490" s="36"/>
      <c r="G1490" s="60">
        <v>0</v>
      </c>
      <c r="H1490" s="60">
        <v>0</v>
      </c>
      <c r="I1490" s="60">
        <v>0</v>
      </c>
      <c r="J1490" s="60">
        <v>0</v>
      </c>
      <c r="K1490" s="60">
        <v>0</v>
      </c>
      <c r="L1490" s="60">
        <v>0</v>
      </c>
      <c r="M1490" s="69">
        <v>1.228943309126</v>
      </c>
      <c r="O1490" t="s">
        <v>0</v>
      </c>
    </row>
    <row r="1491" spans="1:15" x14ac:dyDescent="0.35">
      <c r="A1491" t="s">
        <v>210</v>
      </c>
      <c r="B1491" t="s">
        <v>137</v>
      </c>
      <c r="C1491" t="s">
        <v>59</v>
      </c>
      <c r="D1491" t="s">
        <v>27</v>
      </c>
      <c r="E1491" s="5" t="s">
        <v>188</v>
      </c>
      <c r="F1491" s="36"/>
      <c r="G1491" s="60">
        <v>0</v>
      </c>
      <c r="H1491" s="60">
        <v>0</v>
      </c>
      <c r="I1491" s="60">
        <v>0</v>
      </c>
      <c r="J1491" s="60">
        <v>0</v>
      </c>
      <c r="K1491" s="60">
        <v>0</v>
      </c>
      <c r="L1491" s="60">
        <v>0</v>
      </c>
      <c r="M1491" s="69">
        <v>1.531666964926</v>
      </c>
      <c r="O1491" t="s">
        <v>0</v>
      </c>
    </row>
    <row r="1492" spans="1:15" x14ac:dyDescent="0.35">
      <c r="A1492" t="s">
        <v>210</v>
      </c>
      <c r="B1492" t="s">
        <v>137</v>
      </c>
      <c r="C1492" t="s">
        <v>59</v>
      </c>
      <c r="D1492" t="s">
        <v>27</v>
      </c>
      <c r="E1492" s="5" t="s">
        <v>188</v>
      </c>
      <c r="F1492" s="36"/>
      <c r="G1492" s="60">
        <v>0</v>
      </c>
      <c r="H1492" s="60">
        <v>0</v>
      </c>
      <c r="I1492" s="60">
        <v>0</v>
      </c>
      <c r="J1492" s="60">
        <v>0</v>
      </c>
      <c r="K1492" s="60">
        <v>0</v>
      </c>
      <c r="L1492" s="60">
        <v>0</v>
      </c>
      <c r="M1492" s="69">
        <v>1.531666964926</v>
      </c>
      <c r="O1492" t="s">
        <v>0</v>
      </c>
    </row>
    <row r="1493" spans="1:15" x14ac:dyDescent="0.35">
      <c r="A1493" t="s">
        <v>210</v>
      </c>
      <c r="B1493" t="s">
        <v>137</v>
      </c>
      <c r="C1493" t="s">
        <v>59</v>
      </c>
      <c r="D1493" t="s">
        <v>27</v>
      </c>
      <c r="E1493" s="5" t="s">
        <v>188</v>
      </c>
      <c r="F1493" s="36"/>
      <c r="G1493" s="60">
        <v>0</v>
      </c>
      <c r="H1493" s="60">
        <v>0</v>
      </c>
      <c r="I1493" s="60">
        <v>0</v>
      </c>
      <c r="J1493" s="60">
        <v>0</v>
      </c>
      <c r="K1493" s="60">
        <v>0</v>
      </c>
      <c r="L1493" s="60">
        <v>0</v>
      </c>
      <c r="M1493" s="69">
        <v>1.531666964926</v>
      </c>
      <c r="O1493" t="s">
        <v>0</v>
      </c>
    </row>
    <row r="1494" spans="1:15" x14ac:dyDescent="0.35">
      <c r="A1494" t="s">
        <v>210</v>
      </c>
      <c r="B1494" t="s">
        <v>98</v>
      </c>
      <c r="C1494" t="s">
        <v>99</v>
      </c>
      <c r="D1494" t="s">
        <v>27</v>
      </c>
      <c r="E1494" s="5" t="s">
        <v>69</v>
      </c>
      <c r="F1494" s="36"/>
      <c r="G1494" s="60">
        <v>0</v>
      </c>
      <c r="H1494" s="60">
        <v>0</v>
      </c>
      <c r="I1494" s="60">
        <v>0</v>
      </c>
      <c r="J1494" s="60">
        <v>0</v>
      </c>
      <c r="K1494" s="60">
        <v>0</v>
      </c>
      <c r="L1494" s="60">
        <v>0</v>
      </c>
      <c r="M1494" s="69">
        <v>0.84598920228600005</v>
      </c>
      <c r="O1494" t="s">
        <v>0</v>
      </c>
    </row>
    <row r="1495" spans="1:15" x14ac:dyDescent="0.35">
      <c r="A1495" t="s">
        <v>210</v>
      </c>
      <c r="B1495" t="s">
        <v>98</v>
      </c>
      <c r="C1495" t="s">
        <v>99</v>
      </c>
      <c r="D1495" t="s">
        <v>27</v>
      </c>
      <c r="E1495" s="5" t="s">
        <v>69</v>
      </c>
      <c r="F1495" s="36"/>
      <c r="G1495" s="60">
        <v>0</v>
      </c>
      <c r="H1495" s="60">
        <v>0</v>
      </c>
      <c r="I1495" s="60">
        <v>0</v>
      </c>
      <c r="J1495" s="60">
        <v>0</v>
      </c>
      <c r="K1495" s="60">
        <v>0</v>
      </c>
      <c r="L1495" s="60">
        <v>0</v>
      </c>
      <c r="M1495" s="69">
        <v>1.2943405265579999</v>
      </c>
      <c r="O1495" t="s">
        <v>0</v>
      </c>
    </row>
    <row r="1496" spans="1:15" x14ac:dyDescent="0.35">
      <c r="A1496" t="s">
        <v>210</v>
      </c>
      <c r="B1496" t="s">
        <v>98</v>
      </c>
      <c r="C1496" t="s">
        <v>99</v>
      </c>
      <c r="D1496" t="s">
        <v>27</v>
      </c>
      <c r="E1496" s="5" t="s">
        <v>69</v>
      </c>
      <c r="F1496" s="36"/>
      <c r="G1496" s="60">
        <v>0</v>
      </c>
      <c r="H1496" s="60">
        <v>0</v>
      </c>
      <c r="I1496" s="60">
        <v>0</v>
      </c>
      <c r="J1496" s="60">
        <v>0</v>
      </c>
      <c r="K1496" s="60">
        <v>0</v>
      </c>
      <c r="L1496" s="60">
        <v>0</v>
      </c>
      <c r="M1496" s="69">
        <v>1.1437259602609999</v>
      </c>
      <c r="O1496" t="s">
        <v>0</v>
      </c>
    </row>
    <row r="1497" spans="1:15" x14ac:dyDescent="0.35">
      <c r="A1497" t="s">
        <v>210</v>
      </c>
      <c r="B1497" t="s">
        <v>98</v>
      </c>
      <c r="C1497" t="s">
        <v>99</v>
      </c>
      <c r="D1497" t="s">
        <v>27</v>
      </c>
      <c r="E1497" s="5" t="s">
        <v>127</v>
      </c>
      <c r="F1497" s="36"/>
      <c r="G1497" s="60">
        <v>0</v>
      </c>
      <c r="H1497" s="60">
        <v>0</v>
      </c>
      <c r="I1497" s="60">
        <v>0</v>
      </c>
      <c r="J1497" s="60">
        <v>0</v>
      </c>
      <c r="K1497" s="60">
        <v>0</v>
      </c>
      <c r="L1497" s="60">
        <v>0</v>
      </c>
      <c r="M1497" s="69">
        <v>1.3797292940679999</v>
      </c>
      <c r="O1497" t="s">
        <v>0</v>
      </c>
    </row>
    <row r="1498" spans="1:15" x14ac:dyDescent="0.35">
      <c r="A1498" t="s">
        <v>210</v>
      </c>
      <c r="B1498" t="s">
        <v>98</v>
      </c>
      <c r="C1498" t="s">
        <v>99</v>
      </c>
      <c r="D1498" t="s">
        <v>27</v>
      </c>
      <c r="E1498" s="5" t="s">
        <v>69</v>
      </c>
      <c r="F1498" s="36"/>
      <c r="G1498" s="60">
        <v>0</v>
      </c>
      <c r="H1498" s="60">
        <v>0</v>
      </c>
      <c r="I1498" s="60">
        <v>0</v>
      </c>
      <c r="J1498" s="60">
        <v>0</v>
      </c>
      <c r="K1498" s="60">
        <v>0</v>
      </c>
      <c r="L1498" s="60">
        <v>0</v>
      </c>
      <c r="M1498" s="69">
        <v>1.362872877012</v>
      </c>
      <c r="O1498" t="s">
        <v>0</v>
      </c>
    </row>
    <row r="1499" spans="1:15" x14ac:dyDescent="0.35">
      <c r="A1499" t="s">
        <v>210</v>
      </c>
      <c r="B1499" t="s">
        <v>98</v>
      </c>
      <c r="C1499" t="s">
        <v>99</v>
      </c>
      <c r="D1499" t="s">
        <v>27</v>
      </c>
      <c r="E1499" s="5" t="s">
        <v>69</v>
      </c>
      <c r="F1499" s="36"/>
      <c r="G1499" s="60">
        <v>0</v>
      </c>
      <c r="H1499" s="60">
        <v>0</v>
      </c>
      <c r="I1499" s="60">
        <v>0</v>
      </c>
      <c r="J1499" s="60">
        <v>0</v>
      </c>
      <c r="K1499" s="60">
        <v>0</v>
      </c>
      <c r="L1499" s="60">
        <v>0</v>
      </c>
      <c r="M1499" s="69">
        <v>1.5059868139379999</v>
      </c>
      <c r="O1499" t="s">
        <v>0</v>
      </c>
    </row>
    <row r="1500" spans="1:15" x14ac:dyDescent="0.35">
      <c r="A1500" t="s">
        <v>210</v>
      </c>
      <c r="B1500" t="s">
        <v>159</v>
      </c>
      <c r="C1500" t="s">
        <v>99</v>
      </c>
      <c r="D1500" t="s">
        <v>27</v>
      </c>
      <c r="E1500" s="5" t="s">
        <v>69</v>
      </c>
      <c r="F1500" s="36"/>
      <c r="G1500" s="60">
        <v>0</v>
      </c>
      <c r="H1500" s="60">
        <v>0</v>
      </c>
      <c r="I1500" s="60">
        <v>0</v>
      </c>
      <c r="J1500" s="60">
        <v>0</v>
      </c>
      <c r="K1500" s="60">
        <v>0</v>
      </c>
      <c r="L1500" s="60">
        <v>0</v>
      </c>
      <c r="M1500" s="69">
        <v>1.2731316987720001</v>
      </c>
      <c r="O1500" t="s">
        <v>0</v>
      </c>
    </row>
    <row r="1501" spans="1:15" x14ac:dyDescent="0.35">
      <c r="A1501" t="s">
        <v>210</v>
      </c>
      <c r="B1501" t="s">
        <v>98</v>
      </c>
      <c r="C1501" t="s">
        <v>99</v>
      </c>
      <c r="D1501" t="s">
        <v>27</v>
      </c>
      <c r="E1501" s="5" t="s">
        <v>162</v>
      </c>
      <c r="F1501" s="36"/>
      <c r="G1501" s="60">
        <v>0</v>
      </c>
      <c r="H1501" s="60">
        <v>0</v>
      </c>
      <c r="I1501" s="60">
        <v>0</v>
      </c>
      <c r="J1501" s="60">
        <v>0</v>
      </c>
      <c r="K1501" s="60">
        <v>0</v>
      </c>
      <c r="L1501" s="60">
        <v>0</v>
      </c>
      <c r="M1501" s="69">
        <v>1.316563963626</v>
      </c>
      <c r="O1501" t="s">
        <v>0</v>
      </c>
    </row>
    <row r="1502" spans="1:15" x14ac:dyDescent="0.35">
      <c r="A1502" t="s">
        <v>210</v>
      </c>
      <c r="B1502" t="s">
        <v>144</v>
      </c>
      <c r="C1502" t="s">
        <v>99</v>
      </c>
      <c r="D1502" t="s">
        <v>27</v>
      </c>
      <c r="E1502" s="5" t="s">
        <v>162</v>
      </c>
      <c r="F1502" s="36"/>
      <c r="G1502" s="60">
        <v>0</v>
      </c>
      <c r="H1502" s="60">
        <v>0</v>
      </c>
      <c r="I1502" s="60">
        <v>0</v>
      </c>
      <c r="J1502" s="60">
        <v>0</v>
      </c>
      <c r="K1502" s="60">
        <v>0</v>
      </c>
      <c r="L1502" s="60">
        <v>0</v>
      </c>
      <c r="M1502" s="69">
        <v>0.97676731479599999</v>
      </c>
      <c r="O1502" t="s">
        <v>0</v>
      </c>
    </row>
    <row r="1503" spans="1:15" x14ac:dyDescent="0.35">
      <c r="A1503" t="s">
        <v>210</v>
      </c>
      <c r="B1503" t="s">
        <v>144</v>
      </c>
      <c r="C1503" t="s">
        <v>99</v>
      </c>
      <c r="D1503" t="s">
        <v>27</v>
      </c>
      <c r="E1503" s="5" t="s">
        <v>363</v>
      </c>
      <c r="F1503" s="36">
        <v>184660.37988275979</v>
      </c>
      <c r="G1503" s="60">
        <v>0</v>
      </c>
      <c r="H1503" s="60">
        <v>1</v>
      </c>
      <c r="I1503" s="60">
        <v>0</v>
      </c>
      <c r="J1503" s="60">
        <v>0</v>
      </c>
      <c r="K1503" s="60">
        <v>0</v>
      </c>
      <c r="L1503" s="60">
        <v>0</v>
      </c>
      <c r="M1503" s="69">
        <v>1.0983805614090001</v>
      </c>
      <c r="O1503" t="s">
        <v>0</v>
      </c>
    </row>
    <row r="1504" spans="1:15" x14ac:dyDescent="0.35">
      <c r="A1504" t="s">
        <v>210</v>
      </c>
      <c r="B1504" t="s">
        <v>144</v>
      </c>
      <c r="C1504" t="s">
        <v>99</v>
      </c>
      <c r="D1504" t="s">
        <v>27</v>
      </c>
      <c r="E1504" s="5" t="s">
        <v>363</v>
      </c>
      <c r="F1504" s="36">
        <v>184660.37988275979</v>
      </c>
      <c r="G1504" s="60">
        <v>0</v>
      </c>
      <c r="H1504" s="60">
        <v>1</v>
      </c>
      <c r="I1504" s="60">
        <v>0</v>
      </c>
      <c r="J1504" s="60">
        <v>0</v>
      </c>
      <c r="K1504" s="60">
        <v>0</v>
      </c>
      <c r="L1504" s="60">
        <v>0</v>
      </c>
      <c r="M1504" s="69">
        <v>1.090888308159</v>
      </c>
      <c r="O1504" t="s">
        <v>0</v>
      </c>
    </row>
    <row r="1505" spans="1:15" x14ac:dyDescent="0.35">
      <c r="A1505" t="s">
        <v>210</v>
      </c>
      <c r="B1505" t="s">
        <v>98</v>
      </c>
      <c r="C1505" t="s">
        <v>99</v>
      </c>
      <c r="D1505" t="s">
        <v>27</v>
      </c>
      <c r="E1505" s="5" t="s">
        <v>363</v>
      </c>
      <c r="F1505" s="36">
        <v>184660.37988275979</v>
      </c>
      <c r="G1505" s="60">
        <v>0</v>
      </c>
      <c r="H1505" s="60">
        <v>1</v>
      </c>
      <c r="I1505" s="60">
        <v>0</v>
      </c>
      <c r="J1505" s="60">
        <v>0</v>
      </c>
      <c r="K1505" s="60">
        <v>0</v>
      </c>
      <c r="L1505" s="60">
        <v>0</v>
      </c>
      <c r="M1505" s="69">
        <v>1.2731316987720001</v>
      </c>
      <c r="O1505" t="s">
        <v>0</v>
      </c>
    </row>
    <row r="1506" spans="1:15" x14ac:dyDescent="0.35">
      <c r="A1506" t="s">
        <v>210</v>
      </c>
      <c r="B1506" t="s">
        <v>144</v>
      </c>
      <c r="C1506" t="s">
        <v>99</v>
      </c>
      <c r="D1506" t="s">
        <v>27</v>
      </c>
      <c r="E1506" s="5" t="s">
        <v>364</v>
      </c>
      <c r="F1506" s="36">
        <v>188787.38785824942</v>
      </c>
      <c r="G1506" s="60">
        <v>0</v>
      </c>
      <c r="H1506" s="60">
        <v>0</v>
      </c>
      <c r="I1506" s="60">
        <v>1</v>
      </c>
      <c r="J1506" s="60">
        <v>0</v>
      </c>
      <c r="K1506" s="60">
        <v>0</v>
      </c>
      <c r="L1506" s="60">
        <v>0</v>
      </c>
      <c r="M1506" s="69">
        <v>1.3358982465839999</v>
      </c>
      <c r="O1506" t="s">
        <v>0</v>
      </c>
    </row>
    <row r="1507" spans="1:15" x14ac:dyDescent="0.35">
      <c r="A1507" t="s">
        <v>210</v>
      </c>
      <c r="B1507" t="s">
        <v>144</v>
      </c>
      <c r="C1507" t="s">
        <v>99</v>
      </c>
      <c r="D1507" t="s">
        <v>27</v>
      </c>
      <c r="E1507" s="5" t="s">
        <v>363</v>
      </c>
      <c r="F1507" s="36">
        <v>184660.37988275979</v>
      </c>
      <c r="G1507" s="60">
        <v>0</v>
      </c>
      <c r="H1507" s="60">
        <v>1</v>
      </c>
      <c r="I1507" s="60">
        <v>0</v>
      </c>
      <c r="J1507" s="60">
        <v>0</v>
      </c>
      <c r="K1507" s="60">
        <v>0</v>
      </c>
      <c r="L1507" s="60">
        <v>0</v>
      </c>
      <c r="M1507" s="69">
        <v>1.162607748241</v>
      </c>
      <c r="O1507" t="s">
        <v>0</v>
      </c>
    </row>
    <row r="1508" spans="1:15" x14ac:dyDescent="0.35">
      <c r="A1508" t="s">
        <v>210</v>
      </c>
      <c r="B1508" t="s">
        <v>137</v>
      </c>
      <c r="C1508" t="s">
        <v>59</v>
      </c>
      <c r="D1508" t="s">
        <v>27</v>
      </c>
      <c r="E1508" s="5" t="s">
        <v>138</v>
      </c>
      <c r="F1508" s="36"/>
      <c r="G1508" s="60">
        <v>0</v>
      </c>
      <c r="H1508" s="60">
        <v>0</v>
      </c>
      <c r="I1508" s="60">
        <v>0</v>
      </c>
      <c r="J1508" s="60">
        <v>0</v>
      </c>
      <c r="K1508" s="60">
        <v>0</v>
      </c>
      <c r="L1508" s="60">
        <v>0</v>
      </c>
      <c r="M1508" s="69">
        <v>1.531666964926</v>
      </c>
      <c r="O1508" t="s">
        <v>0</v>
      </c>
    </row>
    <row r="1509" spans="1:15" x14ac:dyDescent="0.35">
      <c r="A1509" t="s">
        <v>192</v>
      </c>
      <c r="B1509" t="s">
        <v>68</v>
      </c>
      <c r="C1509" t="s">
        <v>59</v>
      </c>
      <c r="D1509" t="s">
        <v>27</v>
      </c>
      <c r="E1509" s="5" t="s">
        <v>366</v>
      </c>
      <c r="F1509" s="36">
        <v>86000</v>
      </c>
      <c r="G1509" s="60">
        <v>0</v>
      </c>
      <c r="H1509" s="60">
        <v>0</v>
      </c>
      <c r="I1509" s="60">
        <v>0</v>
      </c>
      <c r="J1509" s="60">
        <v>0</v>
      </c>
      <c r="K1509" s="60">
        <v>1</v>
      </c>
      <c r="L1509" s="60">
        <v>0</v>
      </c>
      <c r="M1509" s="69">
        <v>0.246</v>
      </c>
      <c r="O1509" t="s">
        <v>0</v>
      </c>
    </row>
    <row r="1510" spans="1:15" x14ac:dyDescent="0.35">
      <c r="A1510" t="s">
        <v>211</v>
      </c>
      <c r="B1510" t="s">
        <v>82</v>
      </c>
      <c r="C1510" t="s">
        <v>59</v>
      </c>
      <c r="D1510" t="s">
        <v>67</v>
      </c>
      <c r="E1510" t="s">
        <v>181</v>
      </c>
      <c r="F1510" s="36"/>
      <c r="G1510" s="60">
        <v>0</v>
      </c>
      <c r="H1510" s="60">
        <v>0</v>
      </c>
      <c r="I1510" s="60">
        <v>0</v>
      </c>
      <c r="J1510" s="60">
        <v>0</v>
      </c>
      <c r="K1510" s="60">
        <v>0</v>
      </c>
      <c r="L1510" s="60">
        <v>0</v>
      </c>
      <c r="M1510" s="69">
        <v>0</v>
      </c>
      <c r="O1510" t="s">
        <v>31</v>
      </c>
    </row>
    <row r="1511" spans="1:15" x14ac:dyDescent="0.35">
      <c r="A1511" t="s">
        <v>103</v>
      </c>
      <c r="B1511" t="s">
        <v>82</v>
      </c>
      <c r="C1511" t="s">
        <v>59</v>
      </c>
      <c r="D1511" t="s">
        <v>67</v>
      </c>
      <c r="E1511" s="5" t="s">
        <v>367</v>
      </c>
      <c r="F1511" s="36">
        <v>18700</v>
      </c>
      <c r="G1511" s="60">
        <v>0</v>
      </c>
      <c r="H1511" s="60">
        <v>0</v>
      </c>
      <c r="I1511" s="60">
        <v>0</v>
      </c>
      <c r="J1511" s="60">
        <v>0</v>
      </c>
      <c r="K1511" s="60">
        <v>0</v>
      </c>
      <c r="L1511" s="60">
        <v>1</v>
      </c>
      <c r="M1511" s="69">
        <v>0</v>
      </c>
      <c r="O1511" t="s">
        <v>0</v>
      </c>
    </row>
    <row r="1512" spans="1:15" x14ac:dyDescent="0.35">
      <c r="A1512" t="s">
        <v>100</v>
      </c>
      <c r="B1512" t="s">
        <v>71</v>
      </c>
      <c r="C1512" t="s">
        <v>59</v>
      </c>
      <c r="D1512" t="s">
        <v>67</v>
      </c>
      <c r="E1512" s="5" t="s">
        <v>365</v>
      </c>
      <c r="F1512" s="36">
        <v>68000</v>
      </c>
      <c r="G1512" s="60">
        <v>0</v>
      </c>
      <c r="H1512" s="60">
        <v>0</v>
      </c>
      <c r="I1512" s="60">
        <v>0</v>
      </c>
      <c r="J1512" s="60">
        <v>1</v>
      </c>
      <c r="K1512" s="60">
        <v>0</v>
      </c>
      <c r="L1512" s="60">
        <v>0</v>
      </c>
      <c r="M1512" s="69">
        <v>0</v>
      </c>
      <c r="O1512" t="s">
        <v>0</v>
      </c>
    </row>
    <row r="1513" spans="1:15" x14ac:dyDescent="0.35">
      <c r="A1513" t="s">
        <v>212</v>
      </c>
      <c r="B1513" t="s">
        <v>116</v>
      </c>
      <c r="C1513" t="s">
        <v>59</v>
      </c>
      <c r="D1513" t="s">
        <v>67</v>
      </c>
      <c r="E1513" t="s">
        <v>193</v>
      </c>
      <c r="F1513" s="36"/>
      <c r="G1513" s="60">
        <v>0</v>
      </c>
      <c r="H1513" s="60">
        <v>0</v>
      </c>
      <c r="I1513" s="60">
        <v>0</v>
      </c>
      <c r="J1513" s="60">
        <v>0</v>
      </c>
      <c r="K1513" s="60">
        <v>0</v>
      </c>
      <c r="L1513" s="60">
        <v>0</v>
      </c>
      <c r="M1513" s="69">
        <v>0</v>
      </c>
      <c r="O1513" t="s">
        <v>0</v>
      </c>
    </row>
    <row r="1514" spans="1:15" x14ac:dyDescent="0.35">
      <c r="A1514" t="s">
        <v>70</v>
      </c>
      <c r="B1514" t="s">
        <v>82</v>
      </c>
      <c r="C1514" t="s">
        <v>59</v>
      </c>
      <c r="D1514" t="s">
        <v>67</v>
      </c>
      <c r="E1514" t="s">
        <v>170</v>
      </c>
      <c r="F1514" s="36"/>
      <c r="G1514" s="60">
        <v>0</v>
      </c>
      <c r="H1514" s="60">
        <v>0</v>
      </c>
      <c r="I1514" s="60">
        <v>0</v>
      </c>
      <c r="J1514" s="60">
        <v>0</v>
      </c>
      <c r="K1514" s="60">
        <v>0</v>
      </c>
      <c r="L1514" s="60">
        <v>0</v>
      </c>
      <c r="M1514" s="69">
        <v>0</v>
      </c>
      <c r="O1514" t="s">
        <v>0</v>
      </c>
    </row>
    <row r="1515" spans="1:15" x14ac:dyDescent="0.35">
      <c r="A1515" t="s">
        <v>70</v>
      </c>
      <c r="B1515" t="s">
        <v>82</v>
      </c>
      <c r="C1515" t="s">
        <v>59</v>
      </c>
      <c r="D1515" t="s">
        <v>67</v>
      </c>
      <c r="E1515" t="s">
        <v>170</v>
      </c>
      <c r="F1515" s="36"/>
      <c r="G1515" s="60">
        <v>0</v>
      </c>
      <c r="H1515" s="60">
        <v>0</v>
      </c>
      <c r="I1515" s="60">
        <v>0</v>
      </c>
      <c r="J1515" s="60">
        <v>0</v>
      </c>
      <c r="K1515" s="60">
        <v>0</v>
      </c>
      <c r="L1515" s="60">
        <v>0</v>
      </c>
      <c r="M1515" s="69">
        <v>0</v>
      </c>
      <c r="O1515" t="s">
        <v>0</v>
      </c>
    </row>
    <row r="1516" spans="1:15" x14ac:dyDescent="0.35">
      <c r="A1516" t="s">
        <v>104</v>
      </c>
      <c r="B1516" t="s">
        <v>65</v>
      </c>
      <c r="C1516" t="s">
        <v>59</v>
      </c>
      <c r="D1516" t="s">
        <v>67</v>
      </c>
      <c r="E1516" t="s">
        <v>198</v>
      </c>
      <c r="F1516" s="36"/>
      <c r="G1516" s="60">
        <v>0</v>
      </c>
      <c r="H1516" s="60">
        <v>0</v>
      </c>
      <c r="I1516" s="60">
        <v>0</v>
      </c>
      <c r="J1516" s="60">
        <v>0</v>
      </c>
      <c r="K1516" s="60">
        <v>0</v>
      </c>
      <c r="L1516" s="60">
        <v>0</v>
      </c>
      <c r="M1516" s="69">
        <v>0</v>
      </c>
      <c r="O1516" t="s">
        <v>0</v>
      </c>
    </row>
    <row r="1517" spans="1:15" x14ac:dyDescent="0.35">
      <c r="A1517" t="s">
        <v>104</v>
      </c>
      <c r="B1517" t="s">
        <v>66</v>
      </c>
      <c r="C1517" t="s">
        <v>59</v>
      </c>
      <c r="D1517" t="s">
        <v>67</v>
      </c>
      <c r="E1517" s="5" t="s">
        <v>367</v>
      </c>
      <c r="F1517" s="36">
        <v>20500</v>
      </c>
      <c r="G1517" s="60">
        <v>0</v>
      </c>
      <c r="H1517" s="60">
        <v>0</v>
      </c>
      <c r="I1517" s="60">
        <v>0</v>
      </c>
      <c r="J1517" s="60">
        <v>0</v>
      </c>
      <c r="K1517" s="60">
        <v>0</v>
      </c>
      <c r="L1517" s="60">
        <v>1</v>
      </c>
      <c r="M1517" s="69">
        <v>0</v>
      </c>
      <c r="O1517" t="s">
        <v>0</v>
      </c>
    </row>
    <row r="1518" spans="1:15" x14ac:dyDescent="0.35">
      <c r="A1518" t="s">
        <v>100</v>
      </c>
      <c r="B1518" t="s">
        <v>174</v>
      </c>
      <c r="C1518" t="s">
        <v>59</v>
      </c>
      <c r="D1518" t="s">
        <v>67</v>
      </c>
      <c r="E1518" s="5" t="s">
        <v>362</v>
      </c>
      <c r="F1518" s="36">
        <v>32310</v>
      </c>
      <c r="G1518" s="60">
        <v>1</v>
      </c>
      <c r="H1518" s="60">
        <v>0</v>
      </c>
      <c r="I1518" s="60">
        <v>0</v>
      </c>
      <c r="J1518" s="60">
        <v>0</v>
      </c>
      <c r="K1518" s="60">
        <v>0</v>
      </c>
      <c r="L1518" s="60">
        <v>0</v>
      </c>
      <c r="M1518" s="69">
        <v>0</v>
      </c>
      <c r="O1518" t="s">
        <v>0</v>
      </c>
    </row>
    <row r="1519" spans="1:15" x14ac:dyDescent="0.35">
      <c r="A1519" t="s">
        <v>213</v>
      </c>
      <c r="B1519" t="s">
        <v>214</v>
      </c>
      <c r="C1519" t="s">
        <v>59</v>
      </c>
      <c r="D1519" t="s">
        <v>27</v>
      </c>
      <c r="E1519" s="5" t="s">
        <v>170</v>
      </c>
      <c r="F1519" s="36"/>
      <c r="G1519" s="60">
        <v>0</v>
      </c>
      <c r="H1519" s="60">
        <v>0</v>
      </c>
      <c r="I1519" s="60">
        <v>0</v>
      </c>
      <c r="J1519" s="60">
        <v>0</v>
      </c>
      <c r="K1519" s="60">
        <v>0</v>
      </c>
      <c r="L1519" s="60">
        <v>0</v>
      </c>
      <c r="M1519" s="69">
        <v>1.362872877012</v>
      </c>
      <c r="O1519" t="s">
        <v>0</v>
      </c>
    </row>
    <row r="1520" spans="1:15" x14ac:dyDescent="0.35">
      <c r="A1520" t="s">
        <v>97</v>
      </c>
      <c r="B1520" t="s">
        <v>137</v>
      </c>
      <c r="C1520" t="s">
        <v>59</v>
      </c>
      <c r="D1520" t="s">
        <v>27</v>
      </c>
      <c r="E1520" s="5" t="s">
        <v>367</v>
      </c>
      <c r="F1520" s="36">
        <v>120000</v>
      </c>
      <c r="G1520" s="60">
        <v>0</v>
      </c>
      <c r="H1520" s="60">
        <v>0</v>
      </c>
      <c r="I1520" s="60">
        <v>0</v>
      </c>
      <c r="J1520" s="60">
        <v>0</v>
      </c>
      <c r="K1520" s="60">
        <v>0</v>
      </c>
      <c r="L1520" s="60">
        <v>1</v>
      </c>
      <c r="M1520" s="69">
        <v>2.1179758095699999</v>
      </c>
      <c r="O1520" t="s">
        <v>0</v>
      </c>
    </row>
    <row r="1521" spans="1:15" x14ac:dyDescent="0.35">
      <c r="A1521" t="s">
        <v>97</v>
      </c>
      <c r="B1521" t="s">
        <v>137</v>
      </c>
      <c r="C1521" t="s">
        <v>59</v>
      </c>
      <c r="D1521" t="s">
        <v>27</v>
      </c>
      <c r="E1521" s="5" t="s">
        <v>366</v>
      </c>
      <c r="F1521" s="36">
        <v>119999.99999999999</v>
      </c>
      <c r="G1521" s="60">
        <v>0</v>
      </c>
      <c r="H1521" s="60">
        <v>0</v>
      </c>
      <c r="I1521" s="60">
        <v>0</v>
      </c>
      <c r="J1521" s="60">
        <v>0</v>
      </c>
      <c r="K1521" s="60">
        <v>1</v>
      </c>
      <c r="L1521" s="60">
        <v>0</v>
      </c>
      <c r="M1521" s="69">
        <v>1.357669068194</v>
      </c>
      <c r="O1521" s="67" t="s">
        <v>0</v>
      </c>
    </row>
    <row r="1522" spans="1:15" x14ac:dyDescent="0.35">
      <c r="A1522" t="s">
        <v>35</v>
      </c>
      <c r="B1522" t="s">
        <v>42</v>
      </c>
      <c r="C1522" s="67" t="s">
        <v>26</v>
      </c>
      <c r="D1522" s="67" t="s">
        <v>27</v>
      </c>
      <c r="E1522" s="5" t="s">
        <v>167</v>
      </c>
      <c r="F1522" s="71"/>
      <c r="G1522" s="60">
        <v>0</v>
      </c>
      <c r="H1522" s="60">
        <v>0</v>
      </c>
      <c r="I1522" s="60">
        <v>0</v>
      </c>
      <c r="J1522" s="60">
        <v>0</v>
      </c>
      <c r="K1522" s="60">
        <v>0</v>
      </c>
      <c r="L1522" s="60">
        <v>0</v>
      </c>
      <c r="M1522" s="69">
        <v>0</v>
      </c>
      <c r="O1522" s="67" t="s">
        <v>0</v>
      </c>
    </row>
    <row r="1523" spans="1:15" x14ac:dyDescent="0.35">
      <c r="A1523" t="s">
        <v>35</v>
      </c>
      <c r="B1523" s="69" t="s">
        <v>42</v>
      </c>
      <c r="C1523" s="68" t="s">
        <v>26</v>
      </c>
      <c r="D1523" s="68" t="s">
        <v>27</v>
      </c>
      <c r="E1523" s="70" t="s">
        <v>167</v>
      </c>
      <c r="F1523" s="71"/>
      <c r="G1523" s="60">
        <v>0</v>
      </c>
      <c r="H1523" s="60">
        <v>0</v>
      </c>
      <c r="I1523" s="60">
        <v>0</v>
      </c>
      <c r="J1523" s="60">
        <v>0</v>
      </c>
      <c r="K1523" s="60">
        <v>0</v>
      </c>
      <c r="L1523" s="60">
        <v>0</v>
      </c>
      <c r="M1523" s="69">
        <v>0</v>
      </c>
      <c r="O1523" s="67" t="s">
        <v>0</v>
      </c>
    </row>
    <row r="1524" spans="1:15" x14ac:dyDescent="0.35">
      <c r="B1524" s="69" t="s">
        <v>39</v>
      </c>
      <c r="C1524" s="68" t="s">
        <v>37</v>
      </c>
      <c r="D1524" s="68" t="s">
        <v>27</v>
      </c>
      <c r="E1524" s="70" t="s">
        <v>368</v>
      </c>
      <c r="F1524" s="71">
        <v>260000</v>
      </c>
      <c r="G1524" s="60">
        <v>1</v>
      </c>
      <c r="H1524" s="59">
        <v>0</v>
      </c>
      <c r="I1524" s="60">
        <v>0</v>
      </c>
      <c r="J1524" s="59">
        <v>0</v>
      </c>
      <c r="K1524" s="59">
        <v>0</v>
      </c>
      <c r="L1524" s="60">
        <v>0</v>
      </c>
      <c r="M1524" s="69">
        <v>0.55420270095900004</v>
      </c>
      <c r="O1524" s="67" t="s">
        <v>0</v>
      </c>
    </row>
    <row r="1525" spans="1:15" x14ac:dyDescent="0.35">
      <c r="A1525" t="s">
        <v>215</v>
      </c>
      <c r="B1525" s="69" t="s">
        <v>42</v>
      </c>
      <c r="C1525" s="68" t="s">
        <v>26</v>
      </c>
      <c r="D1525" s="68" t="s">
        <v>27</v>
      </c>
      <c r="E1525" s="70" t="s">
        <v>167</v>
      </c>
      <c r="F1525" s="71"/>
      <c r="G1525" s="60">
        <v>0</v>
      </c>
      <c r="H1525" s="60">
        <v>0</v>
      </c>
      <c r="I1525" s="60">
        <v>0</v>
      </c>
      <c r="J1525" s="60">
        <v>0</v>
      </c>
      <c r="K1525" s="60">
        <v>0</v>
      </c>
      <c r="L1525" s="60">
        <v>0</v>
      </c>
      <c r="M1525" s="69">
        <v>0</v>
      </c>
      <c r="O1525" s="67" t="s">
        <v>0</v>
      </c>
    </row>
    <row r="1526" spans="1:15" x14ac:dyDescent="0.35">
      <c r="B1526" s="69" t="s">
        <v>109</v>
      </c>
      <c r="C1526" s="68" t="s">
        <v>59</v>
      </c>
      <c r="D1526" s="68" t="s">
        <v>27</v>
      </c>
      <c r="E1526" s="70" t="s">
        <v>368</v>
      </c>
      <c r="F1526" s="71">
        <v>260000</v>
      </c>
      <c r="G1526" s="60">
        <v>1</v>
      </c>
      <c r="H1526" s="59">
        <v>0</v>
      </c>
      <c r="I1526" s="60">
        <v>0</v>
      </c>
      <c r="J1526" s="59">
        <v>0</v>
      </c>
      <c r="K1526" s="59">
        <v>0</v>
      </c>
      <c r="L1526" s="60">
        <v>0</v>
      </c>
      <c r="M1526" s="69">
        <v>0.90832371127800005</v>
      </c>
      <c r="O1526" s="67" t="s">
        <v>0</v>
      </c>
    </row>
    <row r="1527" spans="1:15" x14ac:dyDescent="0.35">
      <c r="B1527" s="69" t="s">
        <v>98</v>
      </c>
      <c r="C1527" s="68" t="s">
        <v>99</v>
      </c>
      <c r="D1527" s="68" t="s">
        <v>27</v>
      </c>
      <c r="E1527" s="70" t="s">
        <v>368</v>
      </c>
      <c r="F1527" s="71">
        <v>750000</v>
      </c>
      <c r="G1527" s="60">
        <v>0</v>
      </c>
      <c r="H1527" s="61">
        <v>1</v>
      </c>
      <c r="I1527" s="60">
        <v>0</v>
      </c>
      <c r="J1527" s="59">
        <v>0</v>
      </c>
      <c r="K1527" s="59">
        <v>0</v>
      </c>
      <c r="L1527" s="60">
        <v>0</v>
      </c>
      <c r="M1527" s="69">
        <v>1.2731316987720001</v>
      </c>
      <c r="O1527" s="67" t="s">
        <v>0</v>
      </c>
    </row>
    <row r="1528" spans="1:15" x14ac:dyDescent="0.35">
      <c r="B1528" s="69" t="s">
        <v>144</v>
      </c>
      <c r="C1528" s="68" t="s">
        <v>99</v>
      </c>
      <c r="D1528" s="68" t="s">
        <v>27</v>
      </c>
      <c r="E1528" s="70" t="s">
        <v>368</v>
      </c>
      <c r="F1528" s="71">
        <v>750000</v>
      </c>
      <c r="G1528" s="60">
        <v>1</v>
      </c>
      <c r="H1528" s="59">
        <v>0</v>
      </c>
      <c r="I1528" s="60">
        <v>0</v>
      </c>
      <c r="J1528" s="59">
        <v>0</v>
      </c>
      <c r="K1528" s="59">
        <v>0</v>
      </c>
      <c r="L1528" s="60">
        <v>0</v>
      </c>
      <c r="M1528" s="69">
        <v>1.2731316987720001</v>
      </c>
      <c r="O1528" s="67" t="s">
        <v>0</v>
      </c>
    </row>
    <row r="1529" spans="1:15" x14ac:dyDescent="0.35">
      <c r="B1529" s="69"/>
      <c r="C1529" s="68" t="s">
        <v>216</v>
      </c>
      <c r="D1529" s="68" t="s">
        <v>27</v>
      </c>
      <c r="E1529" s="70" t="s">
        <v>368</v>
      </c>
      <c r="F1529" s="71">
        <v>40000</v>
      </c>
      <c r="G1529" s="62">
        <v>1</v>
      </c>
      <c r="H1529" s="63">
        <v>0</v>
      </c>
      <c r="I1529" s="62">
        <v>0</v>
      </c>
      <c r="J1529" s="63">
        <v>0</v>
      </c>
      <c r="K1529" s="63">
        <v>0</v>
      </c>
      <c r="L1529" s="62">
        <v>0</v>
      </c>
      <c r="M1529" s="69">
        <v>0.17249522599200001</v>
      </c>
      <c r="O1529" s="67" t="s">
        <v>0</v>
      </c>
    </row>
    <row r="1530" spans="1:15" x14ac:dyDescent="0.35">
      <c r="B1530" s="69"/>
      <c r="C1530" s="68" t="s">
        <v>216</v>
      </c>
      <c r="D1530" s="68" t="s">
        <v>27</v>
      </c>
      <c r="E1530" s="70" t="s">
        <v>368</v>
      </c>
      <c r="F1530" s="71">
        <v>40000</v>
      </c>
      <c r="G1530" s="62">
        <v>1</v>
      </c>
      <c r="H1530" s="63">
        <v>0</v>
      </c>
      <c r="I1530" s="63">
        <v>0</v>
      </c>
      <c r="J1530" s="63">
        <v>0</v>
      </c>
      <c r="K1530" s="63">
        <v>0</v>
      </c>
      <c r="L1530" s="62">
        <v>0</v>
      </c>
      <c r="M1530" s="69">
        <v>0.17249522599200001</v>
      </c>
      <c r="O1530" s="67" t="s">
        <v>0</v>
      </c>
    </row>
    <row r="1531" spans="1:15" x14ac:dyDescent="0.35">
      <c r="B1531" s="69"/>
      <c r="C1531" s="68" t="s">
        <v>37</v>
      </c>
      <c r="D1531" s="68" t="s">
        <v>27</v>
      </c>
      <c r="E1531" s="70" t="s">
        <v>368</v>
      </c>
      <c r="F1531" s="71">
        <v>123855</v>
      </c>
      <c r="G1531" s="62">
        <v>0</v>
      </c>
      <c r="H1531" s="62">
        <v>1</v>
      </c>
      <c r="I1531" s="63">
        <v>0</v>
      </c>
      <c r="J1531" s="63">
        <v>0</v>
      </c>
      <c r="K1531" s="63">
        <v>0</v>
      </c>
      <c r="L1531" s="62">
        <v>0</v>
      </c>
      <c r="M1531" s="49">
        <v>0.38211236340900001</v>
      </c>
      <c r="O1531" s="67" t="s">
        <v>0</v>
      </c>
    </row>
    <row r="1532" spans="1:15" x14ac:dyDescent="0.35">
      <c r="B1532" s="69"/>
      <c r="C1532" s="68" t="s">
        <v>37</v>
      </c>
      <c r="D1532" s="68" t="s">
        <v>27</v>
      </c>
      <c r="E1532" s="70" t="s">
        <v>368</v>
      </c>
      <c r="F1532" s="71">
        <v>123855</v>
      </c>
      <c r="G1532" s="62">
        <v>0</v>
      </c>
      <c r="H1532" s="62">
        <v>0</v>
      </c>
      <c r="I1532" s="63">
        <v>1</v>
      </c>
      <c r="J1532" s="63">
        <v>0</v>
      </c>
      <c r="K1532" s="63">
        <v>0</v>
      </c>
      <c r="L1532" s="62">
        <v>0</v>
      </c>
      <c r="M1532" s="49">
        <v>0.38211236340900001</v>
      </c>
      <c r="O1532" s="67" t="s">
        <v>0</v>
      </c>
    </row>
    <row r="1533" spans="1:15" x14ac:dyDescent="0.35">
      <c r="B1533" s="69"/>
      <c r="C1533" s="68" t="s">
        <v>37</v>
      </c>
      <c r="D1533" s="68" t="s">
        <v>27</v>
      </c>
      <c r="E1533" s="70" t="s">
        <v>368</v>
      </c>
      <c r="F1533" s="71">
        <v>123855</v>
      </c>
      <c r="G1533" s="62">
        <v>0</v>
      </c>
      <c r="H1533" s="62">
        <v>0</v>
      </c>
      <c r="I1533" s="63">
        <v>1</v>
      </c>
      <c r="J1533" s="63">
        <v>0</v>
      </c>
      <c r="K1533" s="63">
        <v>0</v>
      </c>
      <c r="L1533" s="62">
        <v>0</v>
      </c>
      <c r="M1533" s="49">
        <v>0.38211236340900001</v>
      </c>
      <c r="O1533" s="67" t="s">
        <v>0</v>
      </c>
    </row>
    <row r="1534" spans="1:15" x14ac:dyDescent="0.35">
      <c r="B1534" s="69"/>
      <c r="C1534" s="68" t="s">
        <v>37</v>
      </c>
      <c r="D1534" s="68" t="s">
        <v>27</v>
      </c>
      <c r="E1534" s="70" t="s">
        <v>368</v>
      </c>
      <c r="F1534" s="71">
        <v>123855</v>
      </c>
      <c r="G1534" s="62">
        <v>0</v>
      </c>
      <c r="H1534" s="62">
        <v>0</v>
      </c>
      <c r="I1534" s="63">
        <v>1</v>
      </c>
      <c r="J1534" s="63">
        <v>0</v>
      </c>
      <c r="K1534" s="63">
        <v>0</v>
      </c>
      <c r="L1534" s="62">
        <v>0</v>
      </c>
      <c r="M1534" s="49">
        <v>0.38211236340900001</v>
      </c>
      <c r="O1534" s="67" t="s">
        <v>0</v>
      </c>
    </row>
    <row r="1535" spans="1:15" x14ac:dyDescent="0.35">
      <c r="B1535" s="69"/>
      <c r="C1535" s="68" t="s">
        <v>37</v>
      </c>
      <c r="D1535" s="68" t="s">
        <v>27</v>
      </c>
      <c r="E1535" s="70" t="s">
        <v>368</v>
      </c>
      <c r="F1535" s="71">
        <v>123855</v>
      </c>
      <c r="G1535" s="62">
        <v>0</v>
      </c>
      <c r="H1535" s="62">
        <v>0</v>
      </c>
      <c r="I1535" s="63">
        <v>1</v>
      </c>
      <c r="J1535" s="63">
        <v>0</v>
      </c>
      <c r="K1535" s="63">
        <v>0</v>
      </c>
      <c r="L1535" s="62">
        <v>0</v>
      </c>
      <c r="M1535" s="49">
        <v>0.38211236340900001</v>
      </c>
      <c r="O1535" s="67" t="s">
        <v>0</v>
      </c>
    </row>
    <row r="1536" spans="1:15" x14ac:dyDescent="0.35">
      <c r="B1536" s="69"/>
      <c r="C1536" s="68" t="s">
        <v>37</v>
      </c>
      <c r="D1536" s="68" t="s">
        <v>27</v>
      </c>
      <c r="E1536" s="70" t="s">
        <v>368</v>
      </c>
      <c r="F1536" s="71">
        <v>123855</v>
      </c>
      <c r="G1536" s="62">
        <v>0</v>
      </c>
      <c r="H1536" s="62">
        <v>0</v>
      </c>
      <c r="I1536" s="63">
        <v>1</v>
      </c>
      <c r="J1536" s="63">
        <v>0</v>
      </c>
      <c r="K1536" s="63">
        <v>0</v>
      </c>
      <c r="L1536" s="62">
        <v>0</v>
      </c>
      <c r="M1536" s="49">
        <v>0.38211236340900001</v>
      </c>
      <c r="O1536" s="67" t="s">
        <v>0</v>
      </c>
    </row>
    <row r="1537" spans="1:15" x14ac:dyDescent="0.35">
      <c r="B1537" s="69"/>
      <c r="C1537" s="68" t="s">
        <v>59</v>
      </c>
      <c r="D1537" s="68" t="s">
        <v>27</v>
      </c>
      <c r="E1537" s="70" t="s">
        <v>368</v>
      </c>
      <c r="F1537" s="71">
        <v>850000</v>
      </c>
      <c r="G1537" s="62">
        <v>0</v>
      </c>
      <c r="H1537" s="62">
        <v>0</v>
      </c>
      <c r="I1537" s="63">
        <v>0</v>
      </c>
      <c r="J1537" s="63">
        <v>1</v>
      </c>
      <c r="K1537" s="63">
        <v>0</v>
      </c>
      <c r="L1537" s="62">
        <v>0</v>
      </c>
      <c r="M1537" s="69">
        <v>1.531666964926</v>
      </c>
      <c r="O1537" s="67" t="s">
        <v>0</v>
      </c>
    </row>
    <row r="1538" spans="1:15" x14ac:dyDescent="0.35">
      <c r="B1538" s="69"/>
      <c r="C1538" s="68" t="s">
        <v>59</v>
      </c>
      <c r="D1538" s="68" t="s">
        <v>27</v>
      </c>
      <c r="E1538" s="70" t="s">
        <v>368</v>
      </c>
      <c r="F1538" s="71">
        <v>850000</v>
      </c>
      <c r="G1538" s="62">
        <v>0</v>
      </c>
      <c r="H1538" s="62">
        <v>0</v>
      </c>
      <c r="I1538" s="63">
        <v>0</v>
      </c>
      <c r="J1538" s="63">
        <v>0</v>
      </c>
      <c r="K1538" s="63">
        <v>1</v>
      </c>
      <c r="L1538" s="62">
        <v>0</v>
      </c>
      <c r="M1538" s="69">
        <v>1.531666964926</v>
      </c>
      <c r="O1538" s="67" t="s">
        <v>0</v>
      </c>
    </row>
    <row r="1539" spans="1:15" x14ac:dyDescent="0.35">
      <c r="B1539" s="69"/>
      <c r="C1539" s="68" t="s">
        <v>59</v>
      </c>
      <c r="D1539" s="68" t="s">
        <v>27</v>
      </c>
      <c r="E1539" s="70" t="s">
        <v>368</v>
      </c>
      <c r="F1539" s="71">
        <v>850000</v>
      </c>
      <c r="G1539" s="64">
        <v>0</v>
      </c>
      <c r="H1539" s="64">
        <v>0</v>
      </c>
      <c r="I1539" s="65">
        <v>0</v>
      </c>
      <c r="J1539" s="65">
        <v>0</v>
      </c>
      <c r="K1539" s="65">
        <v>1</v>
      </c>
      <c r="L1539" s="64">
        <v>0</v>
      </c>
      <c r="M1539" s="69">
        <v>1.531666964926</v>
      </c>
      <c r="O1539" s="67" t="s">
        <v>0</v>
      </c>
    </row>
    <row r="1540" spans="1:15" x14ac:dyDescent="0.35">
      <c r="B1540" s="69"/>
      <c r="C1540" s="68" t="s">
        <v>59</v>
      </c>
      <c r="D1540" s="68" t="s">
        <v>27</v>
      </c>
      <c r="E1540" s="70" t="s">
        <v>368</v>
      </c>
      <c r="F1540" s="71">
        <v>850000</v>
      </c>
      <c r="G1540" s="62">
        <v>0</v>
      </c>
      <c r="H1540" s="62">
        <v>0</v>
      </c>
      <c r="I1540" s="63">
        <v>0</v>
      </c>
      <c r="J1540" s="63">
        <v>0</v>
      </c>
      <c r="K1540" s="63">
        <v>0</v>
      </c>
      <c r="L1540" s="62">
        <v>1</v>
      </c>
      <c r="M1540" s="69">
        <v>1.531666964926</v>
      </c>
      <c r="O1540" s="67" t="s">
        <v>0</v>
      </c>
    </row>
    <row r="1541" spans="1:15" x14ac:dyDescent="0.35">
      <c r="B1541" s="69"/>
      <c r="C1541" s="68" t="s">
        <v>37</v>
      </c>
      <c r="D1541" s="68" t="s">
        <v>27</v>
      </c>
      <c r="E1541" s="70" t="s">
        <v>368</v>
      </c>
      <c r="F1541" s="71">
        <v>123855</v>
      </c>
      <c r="G1541" s="62">
        <v>0</v>
      </c>
      <c r="H1541" s="62">
        <v>1</v>
      </c>
      <c r="I1541" s="63">
        <v>0</v>
      </c>
      <c r="J1541" s="63">
        <v>0</v>
      </c>
      <c r="K1541" s="63">
        <v>0</v>
      </c>
      <c r="L1541" s="62">
        <v>0</v>
      </c>
      <c r="M1541" s="49">
        <v>0.38211236340900001</v>
      </c>
      <c r="O1541" s="67" t="s">
        <v>0</v>
      </c>
    </row>
    <row r="1542" spans="1:15" x14ac:dyDescent="0.35">
      <c r="B1542" s="69"/>
      <c r="C1542" s="68" t="s">
        <v>59</v>
      </c>
      <c r="D1542" s="68" t="s">
        <v>27</v>
      </c>
      <c r="E1542" s="70" t="s">
        <v>368</v>
      </c>
      <c r="F1542" s="71">
        <v>230000</v>
      </c>
      <c r="G1542" s="62">
        <v>0</v>
      </c>
      <c r="H1542" s="63">
        <v>0</v>
      </c>
      <c r="I1542" s="62">
        <v>0</v>
      </c>
      <c r="J1542" s="63">
        <v>1</v>
      </c>
      <c r="K1542" s="63">
        <v>0</v>
      </c>
      <c r="L1542" s="62">
        <v>0</v>
      </c>
      <c r="M1542" s="69">
        <v>1.531666964926</v>
      </c>
      <c r="O1542" s="67" t="s">
        <v>0</v>
      </c>
    </row>
    <row r="1543" spans="1:15" x14ac:dyDescent="0.35">
      <c r="B1543" s="69"/>
      <c r="C1543" s="68" t="s">
        <v>59</v>
      </c>
      <c r="D1543" s="68" t="s">
        <v>27</v>
      </c>
      <c r="E1543" s="70" t="s">
        <v>368</v>
      </c>
      <c r="F1543" s="71">
        <v>230000</v>
      </c>
      <c r="G1543" s="62">
        <v>0</v>
      </c>
      <c r="H1543" s="63">
        <v>0</v>
      </c>
      <c r="I1543" s="62">
        <v>0</v>
      </c>
      <c r="J1543" s="63">
        <v>1</v>
      </c>
      <c r="K1543" s="63">
        <v>0</v>
      </c>
      <c r="L1543" s="62">
        <v>0</v>
      </c>
      <c r="M1543" s="69">
        <v>1.531666964926</v>
      </c>
      <c r="O1543" s="67" t="s">
        <v>0</v>
      </c>
    </row>
    <row r="1544" spans="1:15" x14ac:dyDescent="0.35">
      <c r="B1544" s="69"/>
      <c r="C1544" s="68" t="s">
        <v>59</v>
      </c>
      <c r="D1544" s="68" t="s">
        <v>27</v>
      </c>
      <c r="E1544" s="70" t="s">
        <v>368</v>
      </c>
      <c r="F1544" s="71">
        <v>230000</v>
      </c>
      <c r="G1544" s="62">
        <v>0</v>
      </c>
      <c r="H1544" s="63">
        <v>0</v>
      </c>
      <c r="I1544" s="62">
        <v>1</v>
      </c>
      <c r="J1544" s="63">
        <v>0</v>
      </c>
      <c r="K1544" s="63">
        <v>0</v>
      </c>
      <c r="L1544" s="62">
        <v>0</v>
      </c>
      <c r="M1544" s="69">
        <v>1.531666964926</v>
      </c>
      <c r="O1544" s="67" t="s">
        <v>0</v>
      </c>
    </row>
    <row r="1545" spans="1:15" x14ac:dyDescent="0.35">
      <c r="B1545" s="69"/>
      <c r="C1545" s="68" t="s">
        <v>59</v>
      </c>
      <c r="D1545" s="68" t="s">
        <v>27</v>
      </c>
      <c r="E1545" s="70" t="s">
        <v>368</v>
      </c>
      <c r="F1545" s="71">
        <v>230000</v>
      </c>
      <c r="G1545" s="62">
        <v>0</v>
      </c>
      <c r="H1545" s="63">
        <v>0</v>
      </c>
      <c r="I1545" s="62">
        <v>1</v>
      </c>
      <c r="J1545" s="63">
        <v>0</v>
      </c>
      <c r="K1545" s="63">
        <v>0</v>
      </c>
      <c r="L1545" s="62">
        <v>0</v>
      </c>
      <c r="M1545" s="69">
        <v>1.531666964926</v>
      </c>
      <c r="O1545" s="67" t="s">
        <v>0</v>
      </c>
    </row>
    <row r="1546" spans="1:15" x14ac:dyDescent="0.35">
      <c r="B1546" s="69" t="s">
        <v>137</v>
      </c>
      <c r="C1546" s="68" t="s">
        <v>59</v>
      </c>
      <c r="D1546" s="68" t="s">
        <v>27</v>
      </c>
      <c r="E1546" s="70" t="s">
        <v>368</v>
      </c>
      <c r="F1546" s="71">
        <v>850000</v>
      </c>
      <c r="G1546" s="60">
        <v>0</v>
      </c>
      <c r="H1546" s="66">
        <v>0</v>
      </c>
      <c r="I1546" s="60">
        <v>0</v>
      </c>
      <c r="J1546" s="60">
        <v>1</v>
      </c>
      <c r="K1546" s="59">
        <v>0</v>
      </c>
      <c r="L1546" s="60">
        <v>0</v>
      </c>
      <c r="M1546" s="69">
        <v>1.531666964926</v>
      </c>
      <c r="O1546" s="67" t="s">
        <v>0</v>
      </c>
    </row>
    <row r="1547" spans="1:15" x14ac:dyDescent="0.35">
      <c r="B1547" s="69" t="s">
        <v>161</v>
      </c>
      <c r="C1547" s="68" t="s">
        <v>59</v>
      </c>
      <c r="D1547" s="68" t="s">
        <v>27</v>
      </c>
      <c r="E1547" s="70" t="s">
        <v>368</v>
      </c>
      <c r="F1547" s="71">
        <v>915450</v>
      </c>
      <c r="G1547" s="60">
        <v>0</v>
      </c>
      <c r="H1547" s="59">
        <v>0</v>
      </c>
      <c r="I1547" s="60">
        <v>1</v>
      </c>
      <c r="J1547" s="59">
        <v>0</v>
      </c>
      <c r="K1547" s="59">
        <v>0</v>
      </c>
      <c r="L1547" s="60">
        <v>0</v>
      </c>
      <c r="M1547" s="69">
        <v>1.5563225197249999</v>
      </c>
      <c r="O1547" s="67" t="s">
        <v>0</v>
      </c>
    </row>
    <row r="1548" spans="1:15" x14ac:dyDescent="0.35">
      <c r="A1548" t="s">
        <v>41</v>
      </c>
      <c r="B1548" s="69" t="s">
        <v>42</v>
      </c>
      <c r="C1548" s="68" t="s">
        <v>26</v>
      </c>
      <c r="D1548" s="68" t="s">
        <v>27</v>
      </c>
      <c r="E1548" s="70" t="s">
        <v>167</v>
      </c>
      <c r="F1548" s="71"/>
      <c r="G1548" s="60">
        <v>0</v>
      </c>
      <c r="H1548" s="60">
        <v>0</v>
      </c>
      <c r="I1548" s="60">
        <v>0</v>
      </c>
      <c r="J1548" s="60">
        <v>0</v>
      </c>
      <c r="K1548" s="60">
        <v>0</v>
      </c>
      <c r="L1548" s="60">
        <v>0</v>
      </c>
      <c r="M1548" s="69">
        <v>0</v>
      </c>
      <c r="O1548" s="67" t="s">
        <v>0</v>
      </c>
    </row>
    <row r="1549" spans="1:15" x14ac:dyDescent="0.35">
      <c r="A1549" t="s">
        <v>41</v>
      </c>
      <c r="B1549" s="69" t="s">
        <v>42</v>
      </c>
      <c r="C1549" s="68" t="s">
        <v>26</v>
      </c>
      <c r="D1549" s="68" t="s">
        <v>27</v>
      </c>
      <c r="E1549" s="70" t="s">
        <v>167</v>
      </c>
      <c r="F1549" s="71"/>
      <c r="G1549" s="60">
        <v>0</v>
      </c>
      <c r="H1549" s="60">
        <v>0</v>
      </c>
      <c r="I1549" s="60">
        <v>0</v>
      </c>
      <c r="J1549" s="60">
        <v>0</v>
      </c>
      <c r="K1549" s="60">
        <v>0</v>
      </c>
      <c r="L1549" s="60">
        <v>0</v>
      </c>
      <c r="M1549" s="69">
        <v>0</v>
      </c>
      <c r="O1549" s="67" t="s">
        <v>0</v>
      </c>
    </row>
    <row r="1550" spans="1:15" x14ac:dyDescent="0.35">
      <c r="A1550" t="s">
        <v>187</v>
      </c>
      <c r="B1550" s="69" t="s">
        <v>42</v>
      </c>
      <c r="C1550" s="68" t="s">
        <v>26</v>
      </c>
      <c r="D1550" s="68" t="s">
        <v>27</v>
      </c>
      <c r="E1550" s="68" t="s">
        <v>167</v>
      </c>
      <c r="F1550" s="71"/>
      <c r="G1550" s="60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69">
        <v>0.246</v>
      </c>
      <c r="O1550" s="67" t="s">
        <v>0</v>
      </c>
    </row>
    <row r="1551" spans="1:15" x14ac:dyDescent="0.35">
      <c r="A1551" t="s">
        <v>187</v>
      </c>
      <c r="B1551" s="69" t="s">
        <v>42</v>
      </c>
      <c r="C1551" s="68" t="s">
        <v>26</v>
      </c>
      <c r="D1551" s="68" t="s">
        <v>27</v>
      </c>
      <c r="E1551" s="68" t="s">
        <v>167</v>
      </c>
      <c r="F1551" s="71"/>
      <c r="G1551" s="60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69">
        <v>0.246</v>
      </c>
      <c r="O1551" s="67" t="s">
        <v>0</v>
      </c>
    </row>
    <row r="1552" spans="1:15" x14ac:dyDescent="0.35">
      <c r="A1552" t="s">
        <v>187</v>
      </c>
      <c r="B1552" s="69" t="s">
        <v>42</v>
      </c>
      <c r="C1552" s="68" t="s">
        <v>26</v>
      </c>
      <c r="D1552" s="68" t="s">
        <v>27</v>
      </c>
      <c r="E1552" s="68" t="s">
        <v>167</v>
      </c>
      <c r="F1552" s="71"/>
      <c r="G1552" s="60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69">
        <v>0.246</v>
      </c>
      <c r="O1552" s="67" t="s">
        <v>0</v>
      </c>
    </row>
    <row r="1553" spans="1:15" x14ac:dyDescent="0.35">
      <c r="A1553" t="s">
        <v>217</v>
      </c>
      <c r="B1553" s="69" t="s">
        <v>218</v>
      </c>
      <c r="C1553" s="69" t="s">
        <v>59</v>
      </c>
      <c r="D1553" s="69" t="s">
        <v>67</v>
      </c>
      <c r="E1553" s="70">
        <v>52000</v>
      </c>
      <c r="F1553" s="71"/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69">
        <v>0</v>
      </c>
      <c r="O1553" s="67" t="s">
        <v>31</v>
      </c>
    </row>
    <row r="1554" spans="1:15" x14ac:dyDescent="0.35">
      <c r="A1554" t="s">
        <v>217</v>
      </c>
      <c r="B1554" s="69" t="s">
        <v>218</v>
      </c>
      <c r="C1554" s="69" t="s">
        <v>59</v>
      </c>
      <c r="D1554" s="69" t="s">
        <v>67</v>
      </c>
      <c r="E1554" s="70">
        <v>52000</v>
      </c>
      <c r="F1554" s="36"/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69">
        <v>0</v>
      </c>
      <c r="O1554" t="s">
        <v>31</v>
      </c>
    </row>
    <row r="1555" spans="1:15" x14ac:dyDescent="0.35">
      <c r="A1555" t="s">
        <v>219</v>
      </c>
      <c r="B1555" t="s">
        <v>220</v>
      </c>
      <c r="C1555" t="s">
        <v>59</v>
      </c>
      <c r="D1555" t="s">
        <v>27</v>
      </c>
      <c r="E1555" s="5">
        <v>133000</v>
      </c>
      <c r="F1555" s="36"/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O1555" t="s">
        <v>31</v>
      </c>
    </row>
    <row r="1556" spans="1:15" x14ac:dyDescent="0.35">
      <c r="A1556" t="s">
        <v>221</v>
      </c>
      <c r="B1556" t="s">
        <v>220</v>
      </c>
      <c r="C1556" t="s">
        <v>59</v>
      </c>
      <c r="D1556" t="s">
        <v>27</v>
      </c>
      <c r="E1556" s="5">
        <v>133000</v>
      </c>
      <c r="F1556" s="36"/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69">
        <v>4.7905699762719998</v>
      </c>
      <c r="O1556" t="s">
        <v>31</v>
      </c>
    </row>
    <row r="1557" spans="1:15" x14ac:dyDescent="0.35">
      <c r="A1557" t="s">
        <v>222</v>
      </c>
      <c r="B1557" t="s">
        <v>160</v>
      </c>
      <c r="C1557" t="s">
        <v>59</v>
      </c>
      <c r="D1557" t="s">
        <v>27</v>
      </c>
      <c r="E1557" s="5">
        <v>750000</v>
      </c>
      <c r="F1557" s="36"/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69">
        <v>0.90832371127800005</v>
      </c>
      <c r="O1557" t="s">
        <v>31</v>
      </c>
    </row>
    <row r="1558" spans="1:15" x14ac:dyDescent="0.35">
      <c r="A1558" t="s">
        <v>222</v>
      </c>
      <c r="B1558" t="s">
        <v>137</v>
      </c>
      <c r="C1558" t="s">
        <v>59</v>
      </c>
      <c r="D1558" t="s">
        <v>27</v>
      </c>
      <c r="E1558" s="5">
        <v>850000</v>
      </c>
      <c r="F1558" s="36"/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69">
        <v>0.24415597012699999</v>
      </c>
      <c r="O1558" t="s">
        <v>31</v>
      </c>
    </row>
    <row r="1559" spans="1:15" x14ac:dyDescent="0.35">
      <c r="A1559" t="s">
        <v>223</v>
      </c>
      <c r="B1559" t="s">
        <v>143</v>
      </c>
      <c r="C1559" t="s">
        <v>59</v>
      </c>
      <c r="D1559" t="s">
        <v>27</v>
      </c>
      <c r="E1559" s="5">
        <v>300000</v>
      </c>
      <c r="F1559" s="36"/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69">
        <v>0.327254260809</v>
      </c>
      <c r="O1559" t="s">
        <v>31</v>
      </c>
    </row>
    <row r="1560" spans="1:15" x14ac:dyDescent="0.35">
      <c r="A1560" t="s">
        <v>222</v>
      </c>
      <c r="B1560" t="s">
        <v>109</v>
      </c>
      <c r="C1560" t="s">
        <v>59</v>
      </c>
      <c r="D1560" t="s">
        <v>27</v>
      </c>
      <c r="E1560" s="5">
        <v>260000</v>
      </c>
      <c r="F1560" s="36"/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69">
        <v>0.90832371127800005</v>
      </c>
      <c r="O1560" t="s">
        <v>31</v>
      </c>
    </row>
    <row r="1561" spans="1:15" x14ac:dyDescent="0.35">
      <c r="A1561" t="s">
        <v>61</v>
      </c>
      <c r="B1561" t="s">
        <v>160</v>
      </c>
      <c r="C1561" t="s">
        <v>59</v>
      </c>
      <c r="D1561" t="s">
        <v>27</v>
      </c>
      <c r="E1561" s="5">
        <v>750000</v>
      </c>
      <c r="F1561" s="36"/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69">
        <v>0.27847746838999998</v>
      </c>
      <c r="O1561" t="s">
        <v>31</v>
      </c>
    </row>
    <row r="1562" spans="1:15" x14ac:dyDescent="0.35">
      <c r="A1562" t="s">
        <v>76</v>
      </c>
      <c r="B1562" t="s">
        <v>224</v>
      </c>
      <c r="C1562" t="s">
        <v>59</v>
      </c>
      <c r="D1562" t="s">
        <v>67</v>
      </c>
      <c r="E1562" s="5">
        <v>61000</v>
      </c>
      <c r="F1562" s="36"/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69">
        <v>0</v>
      </c>
      <c r="O1562" t="s">
        <v>31</v>
      </c>
    </row>
    <row r="1563" spans="1:15" x14ac:dyDescent="0.35">
      <c r="A1563" t="s">
        <v>222</v>
      </c>
      <c r="B1563" t="s">
        <v>109</v>
      </c>
      <c r="C1563" t="s">
        <v>59</v>
      </c>
      <c r="D1563" t="s">
        <v>27</v>
      </c>
      <c r="E1563" s="5">
        <v>260000</v>
      </c>
      <c r="F1563" s="36"/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69">
        <v>0.90832371127800005</v>
      </c>
      <c r="O1563" t="s">
        <v>31</v>
      </c>
    </row>
    <row r="1564" spans="1:15" x14ac:dyDescent="0.35">
      <c r="A1564" t="s">
        <v>225</v>
      </c>
      <c r="B1564" t="s">
        <v>79</v>
      </c>
      <c r="C1564" t="s">
        <v>59</v>
      </c>
      <c r="D1564" t="s">
        <v>67</v>
      </c>
      <c r="E1564" s="5">
        <v>46000</v>
      </c>
      <c r="F1564" s="36"/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O1564" t="s">
        <v>31</v>
      </c>
    </row>
    <row r="1565" spans="1:15" x14ac:dyDescent="0.35">
      <c r="A1565" t="s">
        <v>219</v>
      </c>
      <c r="B1565" t="s">
        <v>226</v>
      </c>
      <c r="C1565" t="s">
        <v>59</v>
      </c>
      <c r="D1565" t="s">
        <v>27</v>
      </c>
      <c r="E1565" s="5">
        <v>99000</v>
      </c>
      <c r="F1565" s="36"/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69">
        <v>4.7905699762719998</v>
      </c>
      <c r="O1565" t="s">
        <v>31</v>
      </c>
    </row>
    <row r="1566" spans="1:15" x14ac:dyDescent="0.35">
      <c r="A1566" t="s">
        <v>227</v>
      </c>
      <c r="B1566" t="s">
        <v>220</v>
      </c>
      <c r="C1566" t="s">
        <v>59</v>
      </c>
      <c r="D1566" t="s">
        <v>27</v>
      </c>
      <c r="E1566" s="5">
        <v>96000</v>
      </c>
      <c r="F1566" s="36"/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69">
        <v>4.7905699762719998</v>
      </c>
      <c r="O1566" t="s">
        <v>31</v>
      </c>
    </row>
    <row r="1567" spans="1:15" x14ac:dyDescent="0.35">
      <c r="A1567" t="s">
        <v>228</v>
      </c>
      <c r="B1567" t="s">
        <v>142</v>
      </c>
      <c r="C1567" t="s">
        <v>59</v>
      </c>
      <c r="D1567" t="s">
        <v>67</v>
      </c>
      <c r="E1567" s="5">
        <v>269000</v>
      </c>
      <c r="F1567" s="36"/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69">
        <v>0</v>
      </c>
      <c r="O1567" t="s">
        <v>31</v>
      </c>
    </row>
    <row r="1568" spans="1:15" x14ac:dyDescent="0.35">
      <c r="A1568" t="s">
        <v>222</v>
      </c>
      <c r="B1568" t="s">
        <v>229</v>
      </c>
      <c r="C1568" t="s">
        <v>59</v>
      </c>
      <c r="D1568" t="s">
        <v>27</v>
      </c>
      <c r="E1568" s="5">
        <v>281000</v>
      </c>
      <c r="F1568" s="36"/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69">
        <v>0.42704949470800002</v>
      </c>
      <c r="O1568" t="s">
        <v>31</v>
      </c>
    </row>
    <row r="1569" spans="1:15" x14ac:dyDescent="0.35">
      <c r="A1569" t="s">
        <v>230</v>
      </c>
      <c r="B1569" t="s">
        <v>231</v>
      </c>
      <c r="C1569" t="s">
        <v>59</v>
      </c>
      <c r="D1569" t="s">
        <v>27</v>
      </c>
      <c r="E1569" s="5">
        <v>585888</v>
      </c>
      <c r="F1569" s="36"/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69">
        <v>0.217251444829</v>
      </c>
      <c r="O1569" t="s">
        <v>31</v>
      </c>
    </row>
    <row r="1570" spans="1:15" x14ac:dyDescent="0.35">
      <c r="A1570" t="s">
        <v>222</v>
      </c>
      <c r="B1570" t="s">
        <v>232</v>
      </c>
      <c r="C1570" t="s">
        <v>59</v>
      </c>
      <c r="D1570" t="s">
        <v>27</v>
      </c>
      <c r="E1570" s="5">
        <v>850000</v>
      </c>
      <c r="F1570" s="36"/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69">
        <v>0.78078456822700004</v>
      </c>
      <c r="O1570" t="s">
        <v>31</v>
      </c>
    </row>
    <row r="1571" spans="1:15" x14ac:dyDescent="0.35">
      <c r="A1571" t="s">
        <v>222</v>
      </c>
      <c r="B1571" t="s">
        <v>232</v>
      </c>
      <c r="C1571" t="s">
        <v>59</v>
      </c>
      <c r="D1571" t="s">
        <v>27</v>
      </c>
      <c r="E1571" s="5">
        <v>850000</v>
      </c>
      <c r="F1571" s="36"/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69">
        <v>0.60482540273999996</v>
      </c>
      <c r="O1571" t="s">
        <v>31</v>
      </c>
    </row>
    <row r="1572" spans="1:15" x14ac:dyDescent="0.35">
      <c r="A1572" t="s">
        <v>222</v>
      </c>
      <c r="B1572" t="s">
        <v>229</v>
      </c>
      <c r="C1572" t="s">
        <v>59</v>
      </c>
      <c r="D1572" t="s">
        <v>27</v>
      </c>
      <c r="E1572" s="5">
        <v>281000</v>
      </c>
      <c r="F1572" s="36"/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69">
        <v>0.78033030836600004</v>
      </c>
      <c r="O1572" t="s">
        <v>31</v>
      </c>
    </row>
    <row r="1573" spans="1:15" x14ac:dyDescent="0.35">
      <c r="A1573" t="s">
        <v>233</v>
      </c>
      <c r="B1573" t="s">
        <v>234</v>
      </c>
      <c r="C1573" t="s">
        <v>59</v>
      </c>
      <c r="D1573" t="s">
        <v>67</v>
      </c>
      <c r="E1573" s="5" t="s">
        <v>367</v>
      </c>
      <c r="F1573" s="36">
        <v>188000.00000000003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60">
        <v>1</v>
      </c>
      <c r="O1573" t="s">
        <v>31</v>
      </c>
    </row>
    <row r="1574" spans="1:15" x14ac:dyDescent="0.35">
      <c r="A1574" t="s">
        <v>233</v>
      </c>
      <c r="B1574" t="s">
        <v>234</v>
      </c>
      <c r="C1574" t="s">
        <v>59</v>
      </c>
      <c r="D1574" t="s">
        <v>67</v>
      </c>
      <c r="E1574" s="5" t="s">
        <v>367</v>
      </c>
      <c r="F1574" s="36">
        <v>188000.00000000003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60">
        <v>1</v>
      </c>
      <c r="O1574" t="s">
        <v>31</v>
      </c>
    </row>
    <row r="1575" spans="1:15" x14ac:dyDescent="0.35">
      <c r="A1575" t="s">
        <v>235</v>
      </c>
      <c r="B1575" t="s">
        <v>137</v>
      </c>
      <c r="C1575" t="s">
        <v>59</v>
      </c>
      <c r="D1575" t="s">
        <v>27</v>
      </c>
      <c r="E1575" s="5">
        <v>850000</v>
      </c>
      <c r="F1575" s="36"/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69">
        <v>1.017402414228</v>
      </c>
      <c r="O1575" t="s">
        <v>31</v>
      </c>
    </row>
    <row r="1576" spans="1:15" x14ac:dyDescent="0.35">
      <c r="A1576" t="s">
        <v>236</v>
      </c>
      <c r="B1576" t="s">
        <v>220</v>
      </c>
      <c r="C1576" t="s">
        <v>59</v>
      </c>
      <c r="D1576" t="s">
        <v>27</v>
      </c>
      <c r="E1576" s="5">
        <v>133000</v>
      </c>
      <c r="F1576" s="36"/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69">
        <v>4.7905699762719998</v>
      </c>
      <c r="O1576" t="s">
        <v>31</v>
      </c>
    </row>
    <row r="1577" spans="1:15" x14ac:dyDescent="0.35">
      <c r="A1577" t="s">
        <v>237</v>
      </c>
      <c r="B1577" t="s">
        <v>220</v>
      </c>
      <c r="C1577" t="s">
        <v>59</v>
      </c>
      <c r="D1577" t="s">
        <v>27</v>
      </c>
      <c r="E1577" s="5">
        <v>133000</v>
      </c>
      <c r="F1577" s="36"/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69">
        <v>4.7905699762719998</v>
      </c>
      <c r="O1577" t="s">
        <v>31</v>
      </c>
    </row>
    <row r="1578" spans="1:15" x14ac:dyDescent="0.35">
      <c r="A1578" t="s">
        <v>238</v>
      </c>
      <c r="B1578" t="s">
        <v>203</v>
      </c>
      <c r="C1578" t="s">
        <v>59</v>
      </c>
      <c r="D1578" t="s">
        <v>67</v>
      </c>
      <c r="E1578" s="5">
        <v>10600</v>
      </c>
      <c r="F1578" s="36"/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69">
        <v>0</v>
      </c>
      <c r="O1578" t="s">
        <v>31</v>
      </c>
    </row>
    <row r="1579" spans="1:15" x14ac:dyDescent="0.35">
      <c r="A1579" t="s">
        <v>235</v>
      </c>
      <c r="B1579" t="s">
        <v>137</v>
      </c>
      <c r="C1579" t="s">
        <v>59</v>
      </c>
      <c r="D1579" t="s">
        <v>27</v>
      </c>
      <c r="E1579" s="5">
        <v>850000</v>
      </c>
      <c r="F1579" s="36"/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69">
        <v>0.72512068223299997</v>
      </c>
      <c r="O1579" t="s">
        <v>31</v>
      </c>
    </row>
    <row r="1580" spans="1:15" x14ac:dyDescent="0.35">
      <c r="A1580" t="s">
        <v>239</v>
      </c>
      <c r="B1580" t="s">
        <v>112</v>
      </c>
      <c r="C1580" t="s">
        <v>59</v>
      </c>
      <c r="D1580" t="s">
        <v>67</v>
      </c>
      <c r="E1580" s="5">
        <v>61000</v>
      </c>
      <c r="F1580" s="36"/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69">
        <v>0</v>
      </c>
      <c r="O1580" t="s">
        <v>31</v>
      </c>
    </row>
    <row r="1581" spans="1:15" x14ac:dyDescent="0.35">
      <c r="A1581" t="s">
        <v>239</v>
      </c>
      <c r="B1581" t="s">
        <v>112</v>
      </c>
      <c r="C1581" t="s">
        <v>59</v>
      </c>
      <c r="D1581" t="s">
        <v>67</v>
      </c>
      <c r="E1581" s="5">
        <v>61000</v>
      </c>
      <c r="F1581" s="36"/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69">
        <v>0</v>
      </c>
      <c r="O1581" t="s">
        <v>31</v>
      </c>
    </row>
    <row r="1582" spans="1:15" x14ac:dyDescent="0.35">
      <c r="A1582" t="s">
        <v>187</v>
      </c>
      <c r="B1582" t="s">
        <v>42</v>
      </c>
      <c r="C1582" t="s">
        <v>26</v>
      </c>
      <c r="D1582" t="s">
        <v>27</v>
      </c>
      <c r="E1582" t="s">
        <v>167</v>
      </c>
      <c r="F1582" s="36"/>
      <c r="G1582" s="60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69">
        <v>0.246</v>
      </c>
      <c r="O1582" t="s">
        <v>0</v>
      </c>
    </row>
    <row r="1583" spans="1:15" x14ac:dyDescent="0.35">
      <c r="A1583" t="s">
        <v>35</v>
      </c>
      <c r="B1583" t="s">
        <v>42</v>
      </c>
      <c r="C1583" t="s">
        <v>26</v>
      </c>
      <c r="D1583" t="s">
        <v>27</v>
      </c>
      <c r="E1583" t="s">
        <v>167</v>
      </c>
      <c r="F1583" s="36"/>
      <c r="G1583" s="60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69">
        <v>0.246</v>
      </c>
      <c r="O1583" t="s">
        <v>0</v>
      </c>
    </row>
    <row r="1584" spans="1:15" x14ac:dyDescent="0.35">
      <c r="A1584" t="s">
        <v>61</v>
      </c>
      <c r="B1584" t="s">
        <v>152</v>
      </c>
      <c r="C1584" t="s">
        <v>37</v>
      </c>
      <c r="D1584" t="s">
        <v>27</v>
      </c>
      <c r="E1584" s="5" t="s">
        <v>155</v>
      </c>
      <c r="F1584" s="36"/>
      <c r="G1584" s="60">
        <v>0</v>
      </c>
      <c r="H1584" s="60">
        <v>0</v>
      </c>
      <c r="I1584" s="60">
        <v>0</v>
      </c>
      <c r="J1584" s="60">
        <v>0</v>
      </c>
      <c r="K1584" s="60">
        <v>0</v>
      </c>
      <c r="L1584" s="60">
        <v>0</v>
      </c>
      <c r="M1584" s="69">
        <v>0.74079984325100001</v>
      </c>
      <c r="O1584" t="s">
        <v>31</v>
      </c>
    </row>
    <row r="1585" spans="1:15" x14ac:dyDescent="0.35">
      <c r="A1585" t="s">
        <v>222</v>
      </c>
      <c r="B1585" t="s">
        <v>240</v>
      </c>
      <c r="C1585" t="s">
        <v>99</v>
      </c>
      <c r="D1585" t="s">
        <v>27</v>
      </c>
      <c r="E1585" s="5">
        <v>525000</v>
      </c>
      <c r="F1585" s="36"/>
      <c r="G1585" s="60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69">
        <v>1.2731316987720001</v>
      </c>
      <c r="O1585" t="s">
        <v>0</v>
      </c>
    </row>
    <row r="1586" spans="1:15" x14ac:dyDescent="0.35">
      <c r="A1586" t="s">
        <v>61</v>
      </c>
      <c r="B1586" t="s">
        <v>240</v>
      </c>
      <c r="C1586" t="s">
        <v>99</v>
      </c>
      <c r="D1586" t="s">
        <v>27</v>
      </c>
      <c r="E1586" s="5">
        <v>525000</v>
      </c>
      <c r="F1586" s="36"/>
      <c r="G1586" s="60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69">
        <v>1.2731316987720001</v>
      </c>
      <c r="O1586" t="s">
        <v>0</v>
      </c>
    </row>
    <row r="1587" spans="1:15" x14ac:dyDescent="0.35">
      <c r="A1587" t="s">
        <v>76</v>
      </c>
      <c r="B1587" t="s">
        <v>66</v>
      </c>
      <c r="C1587" t="s">
        <v>59</v>
      </c>
      <c r="D1587" t="s">
        <v>67</v>
      </c>
      <c r="E1587" s="5">
        <v>20500</v>
      </c>
      <c r="F1587" s="36"/>
      <c r="G1587" s="60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69">
        <v>0</v>
      </c>
      <c r="O1587" t="s">
        <v>0</v>
      </c>
    </row>
    <row r="1588" spans="1:15" x14ac:dyDescent="0.35">
      <c r="A1588" t="s">
        <v>76</v>
      </c>
      <c r="B1588" t="s">
        <v>66</v>
      </c>
      <c r="C1588" t="s">
        <v>59</v>
      </c>
      <c r="D1588" t="s">
        <v>67</v>
      </c>
      <c r="E1588" s="5">
        <v>20500</v>
      </c>
      <c r="F1588" s="36"/>
      <c r="G1588" s="60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69">
        <v>0</v>
      </c>
      <c r="O1588" t="s">
        <v>0</v>
      </c>
    </row>
    <row r="1589" spans="1:15" x14ac:dyDescent="0.35">
      <c r="A1589" t="s">
        <v>61</v>
      </c>
      <c r="B1589" t="s">
        <v>109</v>
      </c>
      <c r="C1589" t="s">
        <v>59</v>
      </c>
      <c r="D1589" t="s">
        <v>27</v>
      </c>
      <c r="E1589" s="5">
        <v>260000</v>
      </c>
      <c r="F1589" s="36"/>
      <c r="G1589" s="60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69">
        <v>0.90832371127800005</v>
      </c>
      <c r="O1589" t="s">
        <v>0</v>
      </c>
    </row>
    <row r="1590" spans="1:15" x14ac:dyDescent="0.35">
      <c r="A1590" t="s">
        <v>64</v>
      </c>
      <c r="B1590" t="s">
        <v>241</v>
      </c>
      <c r="C1590" t="s">
        <v>59</v>
      </c>
      <c r="D1590" t="s">
        <v>67</v>
      </c>
      <c r="E1590" s="5">
        <v>46000</v>
      </c>
      <c r="F1590" s="36"/>
      <c r="G1590" s="60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69">
        <v>0</v>
      </c>
      <c r="O1590" t="s">
        <v>0</v>
      </c>
    </row>
    <row r="1591" spans="1:15" x14ac:dyDescent="0.35">
      <c r="A1591" t="s">
        <v>61</v>
      </c>
      <c r="B1591" t="s">
        <v>153</v>
      </c>
      <c r="C1591" t="s">
        <v>37</v>
      </c>
      <c r="D1591" t="s">
        <v>27</v>
      </c>
      <c r="E1591" s="5" t="s">
        <v>155</v>
      </c>
      <c r="F1591" s="36"/>
      <c r="G1591" s="60">
        <v>0</v>
      </c>
      <c r="H1591" s="60">
        <v>0</v>
      </c>
      <c r="I1591" s="60">
        <v>0</v>
      </c>
      <c r="J1591" s="60">
        <v>0</v>
      </c>
      <c r="K1591" s="60">
        <v>0</v>
      </c>
      <c r="L1591" s="60">
        <v>0</v>
      </c>
      <c r="M1591" s="69">
        <v>0.55606834379699999</v>
      </c>
      <c r="O1591" t="s">
        <v>31</v>
      </c>
    </row>
    <row r="1592" spans="1:15" x14ac:dyDescent="0.35">
      <c r="A1592" t="s">
        <v>61</v>
      </c>
      <c r="B1592" t="s">
        <v>153</v>
      </c>
      <c r="C1592" t="s">
        <v>37</v>
      </c>
      <c r="D1592" t="s">
        <v>27</v>
      </c>
      <c r="E1592" s="5" t="s">
        <v>155</v>
      </c>
      <c r="F1592" s="36"/>
      <c r="G1592" s="60">
        <v>0</v>
      </c>
      <c r="H1592" s="60">
        <v>0</v>
      </c>
      <c r="I1592" s="60">
        <v>0</v>
      </c>
      <c r="J1592" s="60">
        <v>0</v>
      </c>
      <c r="K1592" s="60">
        <v>0</v>
      </c>
      <c r="L1592" s="60">
        <v>0</v>
      </c>
      <c r="M1592" s="69">
        <v>0.49936145398100001</v>
      </c>
      <c r="O1592" t="s">
        <v>31</v>
      </c>
    </row>
    <row r="1593" spans="1:15" x14ac:dyDescent="0.35">
      <c r="A1593" t="s">
        <v>61</v>
      </c>
      <c r="B1593" t="s">
        <v>152</v>
      </c>
      <c r="C1593" t="s">
        <v>37</v>
      </c>
      <c r="D1593" t="s">
        <v>27</v>
      </c>
      <c r="E1593" s="5" t="s">
        <v>155</v>
      </c>
      <c r="F1593" s="36"/>
      <c r="G1593" s="60">
        <v>0</v>
      </c>
      <c r="H1593" s="60">
        <v>0</v>
      </c>
      <c r="I1593" s="60">
        <v>0</v>
      </c>
      <c r="J1593" s="60">
        <v>0</v>
      </c>
      <c r="K1593" s="60">
        <v>0</v>
      </c>
      <c r="L1593" s="60">
        <v>0</v>
      </c>
      <c r="M1593" s="69">
        <v>0</v>
      </c>
      <c r="O1593" t="s">
        <v>31</v>
      </c>
    </row>
    <row r="1594" spans="1:15" x14ac:dyDescent="0.35">
      <c r="A1594" t="s">
        <v>222</v>
      </c>
      <c r="B1594" t="s">
        <v>242</v>
      </c>
      <c r="C1594" t="s">
        <v>99</v>
      </c>
      <c r="D1594" t="s">
        <v>27</v>
      </c>
      <c r="E1594" s="5">
        <v>525000</v>
      </c>
      <c r="F1594" s="36"/>
      <c r="G1594" s="60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69">
        <v>1.2731316987720001</v>
      </c>
      <c r="O1594" t="s">
        <v>0</v>
      </c>
    </row>
    <row r="1595" spans="1:15" x14ac:dyDescent="0.35">
      <c r="A1595" t="s">
        <v>243</v>
      </c>
      <c r="B1595" t="s">
        <v>154</v>
      </c>
      <c r="C1595" t="s">
        <v>59</v>
      </c>
      <c r="D1595" t="s">
        <v>27</v>
      </c>
      <c r="E1595" s="5">
        <v>260000</v>
      </c>
      <c r="F1595" s="36"/>
      <c r="G1595" s="60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69">
        <v>0.90832371127800005</v>
      </c>
      <c r="O1595" t="s">
        <v>0</v>
      </c>
    </row>
    <row r="1596" spans="1:15" x14ac:dyDescent="0.35">
      <c r="A1596" t="s">
        <v>244</v>
      </c>
      <c r="B1596" t="s">
        <v>102</v>
      </c>
      <c r="C1596" t="s">
        <v>59</v>
      </c>
      <c r="D1596" t="s">
        <v>27</v>
      </c>
      <c r="E1596" s="5">
        <v>89131</v>
      </c>
      <c r="F1596" s="36"/>
      <c r="G1596" s="60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69">
        <v>0.246</v>
      </c>
      <c r="O1596" t="s">
        <v>0</v>
      </c>
    </row>
    <row r="1597" spans="1:15" x14ac:dyDescent="0.35">
      <c r="A1597" t="s">
        <v>245</v>
      </c>
      <c r="B1597" t="s">
        <v>246</v>
      </c>
      <c r="C1597" t="s">
        <v>59</v>
      </c>
      <c r="D1597" t="s">
        <v>27</v>
      </c>
      <c r="E1597" s="5">
        <v>89131</v>
      </c>
      <c r="F1597" s="36"/>
      <c r="G1597" s="60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O1597" t="s">
        <v>0</v>
      </c>
    </row>
    <row r="1598" spans="1:15" x14ac:dyDescent="0.35">
      <c r="A1598" t="s">
        <v>235</v>
      </c>
      <c r="B1598" t="s">
        <v>232</v>
      </c>
      <c r="C1598" t="s">
        <v>59</v>
      </c>
      <c r="D1598" t="s">
        <v>27</v>
      </c>
      <c r="E1598" s="5">
        <v>850000</v>
      </c>
      <c r="F1598" s="36"/>
      <c r="G1598" s="60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69">
        <v>0.78078456822700004</v>
      </c>
      <c r="O1598" t="s">
        <v>31</v>
      </c>
    </row>
    <row r="1599" spans="1:15" x14ac:dyDescent="0.35">
      <c r="A1599" t="s">
        <v>76</v>
      </c>
      <c r="B1599" t="s">
        <v>84</v>
      </c>
      <c r="C1599" t="s">
        <v>59</v>
      </c>
      <c r="D1599" t="s">
        <v>67</v>
      </c>
      <c r="E1599" s="5">
        <v>46000</v>
      </c>
      <c r="F1599" s="36"/>
      <c r="G1599" s="60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69">
        <v>0</v>
      </c>
      <c r="O1599" t="s">
        <v>0</v>
      </c>
    </row>
    <row r="1600" spans="1:15" x14ac:dyDescent="0.35">
      <c r="A1600" t="s">
        <v>61</v>
      </c>
      <c r="B1600" t="s">
        <v>109</v>
      </c>
      <c r="C1600" t="s">
        <v>59</v>
      </c>
      <c r="D1600" t="s">
        <v>27</v>
      </c>
      <c r="E1600" s="5">
        <v>260000</v>
      </c>
      <c r="F1600" s="36"/>
      <c r="G1600" s="60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69">
        <v>0.90832371127800005</v>
      </c>
      <c r="O1600" t="s">
        <v>0</v>
      </c>
    </row>
    <row r="1601" spans="1:15" x14ac:dyDescent="0.35">
      <c r="A1601" t="s">
        <v>76</v>
      </c>
      <c r="B1601" t="s">
        <v>66</v>
      </c>
      <c r="C1601" t="s">
        <v>59</v>
      </c>
      <c r="D1601" t="s">
        <v>67</v>
      </c>
      <c r="E1601" s="5">
        <v>20500</v>
      </c>
      <c r="F1601" s="36"/>
      <c r="G1601" s="60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69">
        <v>0</v>
      </c>
      <c r="O1601" t="s">
        <v>0</v>
      </c>
    </row>
    <row r="1602" spans="1:15" x14ac:dyDescent="0.35">
      <c r="A1602" t="s">
        <v>76</v>
      </c>
      <c r="B1602" t="s">
        <v>66</v>
      </c>
      <c r="C1602" t="s">
        <v>59</v>
      </c>
      <c r="D1602" t="s">
        <v>67</v>
      </c>
      <c r="E1602" s="5">
        <v>20500</v>
      </c>
      <c r="F1602" s="36"/>
      <c r="G1602" s="60">
        <v>0</v>
      </c>
      <c r="H1602" s="59">
        <v>0</v>
      </c>
      <c r="I1602" s="59">
        <v>0</v>
      </c>
      <c r="J1602" s="59">
        <v>0</v>
      </c>
      <c r="K1602" s="59">
        <v>0</v>
      </c>
      <c r="L1602" s="59">
        <v>0</v>
      </c>
      <c r="M1602" s="69">
        <v>0</v>
      </c>
      <c r="O1602" t="s">
        <v>0</v>
      </c>
    </row>
    <row r="1603" spans="1:15" x14ac:dyDescent="0.35">
      <c r="A1603" t="s">
        <v>76</v>
      </c>
      <c r="B1603" t="s">
        <v>66</v>
      </c>
      <c r="C1603" t="s">
        <v>59</v>
      </c>
      <c r="D1603" t="s">
        <v>67</v>
      </c>
      <c r="E1603" s="5">
        <v>20500</v>
      </c>
      <c r="F1603" s="36"/>
      <c r="G1603" s="60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69">
        <v>0</v>
      </c>
      <c r="O1603" t="s">
        <v>0</v>
      </c>
    </row>
    <row r="1604" spans="1:15" x14ac:dyDescent="0.35">
      <c r="A1604" t="s">
        <v>76</v>
      </c>
      <c r="B1604" t="s">
        <v>66</v>
      </c>
      <c r="C1604" t="s">
        <v>59</v>
      </c>
      <c r="D1604" t="s">
        <v>67</v>
      </c>
      <c r="E1604" s="5">
        <v>20500</v>
      </c>
      <c r="F1604" s="36"/>
      <c r="G1604" s="60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69">
        <v>0</v>
      </c>
      <c r="O1604" t="s">
        <v>0</v>
      </c>
    </row>
    <row r="1605" spans="1:15" x14ac:dyDescent="0.35">
      <c r="A1605" t="s">
        <v>247</v>
      </c>
      <c r="B1605" t="s">
        <v>62</v>
      </c>
      <c r="C1605" t="s">
        <v>99</v>
      </c>
      <c r="D1605" t="s">
        <v>27</v>
      </c>
      <c r="E1605" s="5" t="s">
        <v>367</v>
      </c>
      <c r="F1605" s="36">
        <v>525000</v>
      </c>
      <c r="G1605" s="60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1</v>
      </c>
      <c r="M1605" s="69">
        <v>0.87760957209699997</v>
      </c>
      <c r="O1605" t="s">
        <v>0</v>
      </c>
    </row>
    <row r="1606" spans="1:15" x14ac:dyDescent="0.35">
      <c r="A1606" t="s">
        <v>61</v>
      </c>
      <c r="B1606" t="s">
        <v>144</v>
      </c>
      <c r="C1606" t="s">
        <v>99</v>
      </c>
      <c r="D1606" t="s">
        <v>27</v>
      </c>
      <c r="E1606" s="5">
        <v>750000</v>
      </c>
      <c r="F1606" s="36"/>
      <c r="G1606" s="60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69">
        <v>1.2731316987720001</v>
      </c>
      <c r="O1606" t="s">
        <v>0</v>
      </c>
    </row>
    <row r="1607" spans="1:15" x14ac:dyDescent="0.35">
      <c r="A1607" t="s">
        <v>61</v>
      </c>
      <c r="B1607" t="s">
        <v>144</v>
      </c>
      <c r="C1607" t="s">
        <v>99</v>
      </c>
      <c r="D1607" t="s">
        <v>27</v>
      </c>
      <c r="E1607" s="5">
        <v>750000</v>
      </c>
      <c r="F1607" s="36"/>
      <c r="G1607" s="60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69">
        <v>1.2731316987720001</v>
      </c>
      <c r="O1607" t="s">
        <v>0</v>
      </c>
    </row>
    <row r="1608" spans="1:15" x14ac:dyDescent="0.35">
      <c r="A1608" t="s">
        <v>222</v>
      </c>
      <c r="B1608" t="s">
        <v>109</v>
      </c>
      <c r="C1608" t="s">
        <v>59</v>
      </c>
      <c r="D1608" t="s">
        <v>27</v>
      </c>
      <c r="E1608" s="5">
        <v>260000</v>
      </c>
      <c r="F1608" s="36"/>
      <c r="G1608" s="60">
        <v>0</v>
      </c>
      <c r="H1608" s="59">
        <v>0</v>
      </c>
      <c r="I1608" s="59">
        <v>0</v>
      </c>
      <c r="J1608" s="59">
        <v>0</v>
      </c>
      <c r="K1608" s="59">
        <v>0</v>
      </c>
      <c r="L1608" s="59">
        <v>0</v>
      </c>
      <c r="M1608" s="69">
        <v>0.90832371127800005</v>
      </c>
      <c r="O1608" t="s">
        <v>0</v>
      </c>
    </row>
    <row r="1609" spans="1:15" x14ac:dyDescent="0.35">
      <c r="A1609" t="s">
        <v>248</v>
      </c>
      <c r="B1609" t="s">
        <v>109</v>
      </c>
      <c r="C1609" t="s">
        <v>59</v>
      </c>
      <c r="D1609" t="s">
        <v>27</v>
      </c>
      <c r="E1609" s="5">
        <v>260000</v>
      </c>
      <c r="F1609" s="36"/>
      <c r="G1609" s="60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69">
        <v>0.90832371127800005</v>
      </c>
      <c r="O1609" t="s">
        <v>0</v>
      </c>
    </row>
    <row r="1610" spans="1:15" x14ac:dyDescent="0.35">
      <c r="A1610" t="s">
        <v>249</v>
      </c>
      <c r="B1610" t="s">
        <v>142</v>
      </c>
      <c r="C1610" t="s">
        <v>59</v>
      </c>
      <c r="D1610" t="s">
        <v>67</v>
      </c>
      <c r="E1610" s="5">
        <v>269000</v>
      </c>
      <c r="F1610" s="36"/>
      <c r="G1610" s="60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69">
        <v>0</v>
      </c>
      <c r="O1610" t="s">
        <v>0</v>
      </c>
    </row>
    <row r="1611" spans="1:15" x14ac:dyDescent="0.35">
      <c r="A1611" t="s">
        <v>222</v>
      </c>
      <c r="B1611" t="s">
        <v>137</v>
      </c>
      <c r="C1611" t="s">
        <v>59</v>
      </c>
      <c r="D1611" t="s">
        <v>27</v>
      </c>
      <c r="E1611" s="5">
        <v>850000</v>
      </c>
      <c r="F1611" s="36"/>
      <c r="G1611" s="60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69">
        <v>0.78078456822700004</v>
      </c>
      <c r="O1611" t="s">
        <v>31</v>
      </c>
    </row>
    <row r="1612" spans="1:15" x14ac:dyDescent="0.35">
      <c r="A1612" t="s">
        <v>222</v>
      </c>
      <c r="B1612" t="s">
        <v>137</v>
      </c>
      <c r="C1612" t="s">
        <v>59</v>
      </c>
      <c r="D1612" t="s">
        <v>27</v>
      </c>
      <c r="E1612" s="5">
        <v>850000</v>
      </c>
      <c r="F1612" s="36"/>
      <c r="G1612" s="60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69">
        <v>0.78078456822700004</v>
      </c>
      <c r="O1612" t="s">
        <v>31</v>
      </c>
    </row>
    <row r="1613" spans="1:15" x14ac:dyDescent="0.35">
      <c r="A1613" t="s">
        <v>248</v>
      </c>
      <c r="B1613" t="s">
        <v>49</v>
      </c>
      <c r="C1613" t="s">
        <v>59</v>
      </c>
      <c r="D1613" t="s">
        <v>27</v>
      </c>
      <c r="E1613" s="5">
        <v>850000</v>
      </c>
      <c r="F1613" s="36"/>
      <c r="G1613" s="60">
        <v>0</v>
      </c>
      <c r="H1613" s="59">
        <v>0</v>
      </c>
      <c r="I1613" s="59">
        <v>0</v>
      </c>
      <c r="J1613" s="59">
        <v>0</v>
      </c>
      <c r="K1613" s="59">
        <v>0</v>
      </c>
      <c r="L1613" s="59">
        <v>0</v>
      </c>
      <c r="M1613" s="69">
        <v>0.22162506115399999</v>
      </c>
      <c r="O1613" t="s">
        <v>0</v>
      </c>
    </row>
    <row r="1614" spans="1:15" x14ac:dyDescent="0.35">
      <c r="A1614" t="s">
        <v>61</v>
      </c>
      <c r="B1614" t="s">
        <v>49</v>
      </c>
      <c r="C1614" t="s">
        <v>59</v>
      </c>
      <c r="D1614" t="s">
        <v>27</v>
      </c>
      <c r="E1614" s="5">
        <v>850000</v>
      </c>
      <c r="F1614" s="36"/>
      <c r="G1614" s="60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69">
        <v>0.22162506115399999</v>
      </c>
      <c r="O1614" t="s">
        <v>0</v>
      </c>
    </row>
    <row r="1615" spans="1:15" x14ac:dyDescent="0.35">
      <c r="A1615" t="s">
        <v>250</v>
      </c>
      <c r="B1615" t="s">
        <v>251</v>
      </c>
      <c r="C1615" t="s">
        <v>59</v>
      </c>
      <c r="D1615" t="s">
        <v>27</v>
      </c>
      <c r="E1615" s="5" t="s">
        <v>363</v>
      </c>
      <c r="F1615" s="36">
        <v>134392</v>
      </c>
      <c r="G1615" s="60">
        <v>0</v>
      </c>
      <c r="H1615" s="61">
        <v>1</v>
      </c>
      <c r="I1615" s="59">
        <v>0</v>
      </c>
      <c r="J1615" s="59">
        <v>0</v>
      </c>
      <c r="K1615" s="59">
        <v>0</v>
      </c>
      <c r="L1615" s="59">
        <v>0</v>
      </c>
      <c r="O1615" t="s">
        <v>0</v>
      </c>
    </row>
    <row r="1616" spans="1:15" x14ac:dyDescent="0.35">
      <c r="A1616" t="s">
        <v>222</v>
      </c>
      <c r="B1616" t="s">
        <v>252</v>
      </c>
      <c r="C1616" t="s">
        <v>99</v>
      </c>
      <c r="D1616" t="s">
        <v>27</v>
      </c>
      <c r="E1616" s="5">
        <v>750000</v>
      </c>
      <c r="F1616" s="36"/>
      <c r="G1616" s="60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69">
        <v>1.2731316987720001</v>
      </c>
      <c r="O1616" t="s">
        <v>0</v>
      </c>
    </row>
    <row r="1617" spans="1:15" x14ac:dyDescent="0.35">
      <c r="A1617" t="s">
        <v>222</v>
      </c>
      <c r="B1617" t="s">
        <v>109</v>
      </c>
      <c r="C1617" t="s">
        <v>59</v>
      </c>
      <c r="D1617" t="s">
        <v>27</v>
      </c>
      <c r="E1617" s="5">
        <v>260000</v>
      </c>
      <c r="F1617" s="36"/>
      <c r="G1617" s="60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69">
        <v>0.90832371127800005</v>
      </c>
      <c r="O1617" t="s">
        <v>0</v>
      </c>
    </row>
    <row r="1618" spans="1:15" x14ac:dyDescent="0.35">
      <c r="A1618" t="s">
        <v>141</v>
      </c>
      <c r="B1618" t="s">
        <v>142</v>
      </c>
      <c r="C1618" t="s">
        <v>59</v>
      </c>
      <c r="D1618" t="s">
        <v>67</v>
      </c>
      <c r="E1618" s="5">
        <v>269000</v>
      </c>
      <c r="F1618" s="36"/>
      <c r="G1618" s="60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69">
        <v>0</v>
      </c>
      <c r="O1618" t="s">
        <v>0</v>
      </c>
    </row>
    <row r="1619" spans="1:15" x14ac:dyDescent="0.35">
      <c r="A1619" t="s">
        <v>213</v>
      </c>
      <c r="B1619" t="s">
        <v>214</v>
      </c>
      <c r="C1619" t="s">
        <v>59</v>
      </c>
      <c r="D1619" t="s">
        <v>67</v>
      </c>
      <c r="E1619" s="5">
        <v>352000</v>
      </c>
      <c r="F1619" s="36"/>
      <c r="G1619" s="60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69">
        <v>1.362872877012</v>
      </c>
      <c r="O1619" t="s">
        <v>0</v>
      </c>
    </row>
    <row r="1620" spans="1:15" x14ac:dyDescent="0.35">
      <c r="A1620" t="s">
        <v>61</v>
      </c>
      <c r="B1620" t="s">
        <v>62</v>
      </c>
      <c r="C1620" t="s">
        <v>99</v>
      </c>
      <c r="D1620" t="s">
        <v>27</v>
      </c>
      <c r="E1620" s="5">
        <v>525000</v>
      </c>
      <c r="F1620" s="36"/>
      <c r="G1620" s="60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69">
        <v>0.87760957209699997</v>
      </c>
      <c r="O1620" t="s">
        <v>0</v>
      </c>
    </row>
    <row r="1621" spans="1:15" x14ac:dyDescent="0.35">
      <c r="A1621" t="s">
        <v>81</v>
      </c>
      <c r="B1621" t="s">
        <v>65</v>
      </c>
      <c r="C1621" t="s">
        <v>59</v>
      </c>
      <c r="D1621" t="s">
        <v>67</v>
      </c>
      <c r="E1621" s="5">
        <v>20500</v>
      </c>
      <c r="F1621" s="36"/>
      <c r="G1621" s="60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69">
        <v>0</v>
      </c>
      <c r="O1621" t="s">
        <v>0</v>
      </c>
    </row>
    <row r="1622" spans="1:15" x14ac:dyDescent="0.35">
      <c r="A1622" t="s">
        <v>222</v>
      </c>
      <c r="B1622" t="s">
        <v>164</v>
      </c>
      <c r="C1622" t="s">
        <v>99</v>
      </c>
      <c r="D1622" t="s">
        <v>27</v>
      </c>
      <c r="E1622" s="5">
        <v>750000</v>
      </c>
      <c r="F1622" s="36"/>
      <c r="G1622" s="60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69">
        <v>1.465812554594</v>
      </c>
      <c r="O1622" t="s">
        <v>0</v>
      </c>
    </row>
    <row r="1623" spans="1:15" x14ac:dyDescent="0.35">
      <c r="A1623" t="s">
        <v>222</v>
      </c>
      <c r="B1623" t="s">
        <v>229</v>
      </c>
      <c r="C1623" t="s">
        <v>59</v>
      </c>
      <c r="D1623" t="s">
        <v>27</v>
      </c>
      <c r="E1623" s="5">
        <v>260000</v>
      </c>
      <c r="F1623" s="36"/>
      <c r="G1623" s="60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69">
        <v>0.78033030836600004</v>
      </c>
      <c r="O1623" t="s">
        <v>0</v>
      </c>
    </row>
    <row r="1624" spans="1:15" x14ac:dyDescent="0.35">
      <c r="A1624" t="s">
        <v>81</v>
      </c>
      <c r="B1624" t="s">
        <v>66</v>
      </c>
      <c r="C1624" t="s">
        <v>59</v>
      </c>
      <c r="D1624" t="s">
        <v>67</v>
      </c>
      <c r="E1624" s="5">
        <v>20500</v>
      </c>
      <c r="F1624" s="36"/>
      <c r="G1624" s="60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69">
        <v>0</v>
      </c>
      <c r="O1624" t="s">
        <v>0</v>
      </c>
    </row>
    <row r="1625" spans="1:15" x14ac:dyDescent="0.35">
      <c r="A1625" t="s">
        <v>222</v>
      </c>
      <c r="B1625" t="s">
        <v>229</v>
      </c>
      <c r="C1625" t="s">
        <v>59</v>
      </c>
      <c r="D1625" t="s">
        <v>27</v>
      </c>
      <c r="E1625" s="5">
        <v>260000</v>
      </c>
      <c r="F1625" s="36"/>
      <c r="G1625" s="60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69">
        <v>0.78033030836600004</v>
      </c>
      <c r="O1625" t="s">
        <v>0</v>
      </c>
    </row>
    <row r="1626" spans="1:15" x14ac:dyDescent="0.35">
      <c r="A1626" t="s">
        <v>81</v>
      </c>
      <c r="B1626" t="s">
        <v>66</v>
      </c>
      <c r="C1626" t="s">
        <v>59</v>
      </c>
      <c r="D1626" t="s">
        <v>67</v>
      </c>
      <c r="E1626" s="5">
        <v>20500</v>
      </c>
      <c r="F1626" s="36"/>
      <c r="G1626" s="60">
        <v>0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69">
        <v>0</v>
      </c>
      <c r="O1626" t="s">
        <v>0</v>
      </c>
    </row>
    <row r="1627" spans="1:15" x14ac:dyDescent="0.35">
      <c r="A1627" t="s">
        <v>81</v>
      </c>
      <c r="B1627" t="s">
        <v>66</v>
      </c>
      <c r="C1627" t="s">
        <v>59</v>
      </c>
      <c r="D1627" t="s">
        <v>67</v>
      </c>
      <c r="E1627" s="5">
        <v>20500</v>
      </c>
      <c r="F1627" s="36"/>
      <c r="G1627" s="60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69">
        <v>0</v>
      </c>
      <c r="O1627" t="s">
        <v>0</v>
      </c>
    </row>
    <row r="1628" spans="1:15" x14ac:dyDescent="0.35">
      <c r="A1628" t="s">
        <v>81</v>
      </c>
      <c r="B1628" t="s">
        <v>88</v>
      </c>
      <c r="C1628" t="s">
        <v>59</v>
      </c>
      <c r="D1628" t="s">
        <v>67</v>
      </c>
      <c r="E1628" s="5">
        <v>20500</v>
      </c>
      <c r="F1628" s="36"/>
      <c r="G1628" s="60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69">
        <v>0</v>
      </c>
      <c r="O1628" t="s">
        <v>0</v>
      </c>
    </row>
    <row r="1629" spans="1:15" x14ac:dyDescent="0.35">
      <c r="A1629" t="s">
        <v>81</v>
      </c>
      <c r="B1629" t="s">
        <v>66</v>
      </c>
      <c r="C1629" t="s">
        <v>59</v>
      </c>
      <c r="D1629" t="s">
        <v>67</v>
      </c>
      <c r="E1629" s="5">
        <v>20500</v>
      </c>
      <c r="F1629" s="36"/>
      <c r="G1629" s="60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69">
        <v>0</v>
      </c>
      <c r="O1629" t="s">
        <v>0</v>
      </c>
    </row>
    <row r="1630" spans="1:15" x14ac:dyDescent="0.35">
      <c r="A1630" t="s">
        <v>212</v>
      </c>
      <c r="B1630" t="s">
        <v>253</v>
      </c>
      <c r="C1630" t="s">
        <v>59</v>
      </c>
      <c r="D1630" t="s">
        <v>67</v>
      </c>
      <c r="E1630" s="5">
        <v>420000</v>
      </c>
      <c r="F1630" s="36"/>
      <c r="G1630" s="60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69">
        <v>0</v>
      </c>
      <c r="O1630" t="s">
        <v>0</v>
      </c>
    </row>
    <row r="1631" spans="1:15" x14ac:dyDescent="0.35">
      <c r="A1631" t="s">
        <v>81</v>
      </c>
      <c r="B1631" t="s">
        <v>66</v>
      </c>
      <c r="C1631" t="s">
        <v>59</v>
      </c>
      <c r="D1631" t="s">
        <v>67</v>
      </c>
      <c r="E1631" s="5">
        <v>20500</v>
      </c>
      <c r="F1631" s="36"/>
      <c r="G1631" s="60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69">
        <v>0</v>
      </c>
      <c r="O1631" t="s">
        <v>0</v>
      </c>
    </row>
    <row r="1632" spans="1:15" x14ac:dyDescent="0.35">
      <c r="A1632" t="s">
        <v>81</v>
      </c>
      <c r="B1632" t="s">
        <v>65</v>
      </c>
      <c r="C1632" t="s">
        <v>59</v>
      </c>
      <c r="D1632" t="s">
        <v>67</v>
      </c>
      <c r="E1632" s="5">
        <v>20500</v>
      </c>
      <c r="F1632" s="36"/>
      <c r="G1632" s="60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69">
        <v>0</v>
      </c>
      <c r="O1632" t="s">
        <v>0</v>
      </c>
    </row>
    <row r="1633" spans="1:15" x14ac:dyDescent="0.35">
      <c r="A1633" t="s">
        <v>61</v>
      </c>
      <c r="B1633" t="s">
        <v>109</v>
      </c>
      <c r="C1633" t="s">
        <v>59</v>
      </c>
      <c r="D1633" t="s">
        <v>27</v>
      </c>
      <c r="E1633" s="5">
        <v>260000</v>
      </c>
      <c r="F1633" s="36"/>
      <c r="G1633" s="60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69">
        <v>0.90832371127800005</v>
      </c>
      <c r="O1633" t="s">
        <v>31</v>
      </c>
    </row>
    <row r="1634" spans="1:15" x14ac:dyDescent="0.35">
      <c r="A1634" t="s">
        <v>61</v>
      </c>
      <c r="B1634" t="s">
        <v>154</v>
      </c>
      <c r="C1634" t="s">
        <v>59</v>
      </c>
      <c r="D1634" t="s">
        <v>27</v>
      </c>
      <c r="E1634" s="5">
        <v>260000</v>
      </c>
      <c r="F1634" s="36"/>
      <c r="G1634" s="60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69">
        <v>0.90832371127800005</v>
      </c>
      <c r="O1634" t="s">
        <v>0</v>
      </c>
    </row>
    <row r="1635" spans="1:15" x14ac:dyDescent="0.35">
      <c r="A1635" t="s">
        <v>61</v>
      </c>
      <c r="B1635" t="s">
        <v>62</v>
      </c>
      <c r="C1635" t="s">
        <v>99</v>
      </c>
      <c r="D1635" t="s">
        <v>27</v>
      </c>
      <c r="E1635" s="5">
        <v>525000</v>
      </c>
      <c r="F1635" s="36"/>
      <c r="G1635" s="60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69">
        <v>0.87760957209699997</v>
      </c>
      <c r="O1635" t="s">
        <v>0</v>
      </c>
    </row>
    <row r="1636" spans="1:15" x14ac:dyDescent="0.35">
      <c r="A1636" t="s">
        <v>61</v>
      </c>
      <c r="B1636" t="s">
        <v>154</v>
      </c>
      <c r="C1636" t="s">
        <v>59</v>
      </c>
      <c r="D1636" t="s">
        <v>27</v>
      </c>
      <c r="E1636" s="5">
        <v>260000</v>
      </c>
      <c r="F1636" s="36"/>
      <c r="G1636" s="60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69">
        <v>0.90832371127800005</v>
      </c>
      <c r="O1636" t="s">
        <v>0</v>
      </c>
    </row>
    <row r="1637" spans="1:15" x14ac:dyDescent="0.35">
      <c r="A1637" t="s">
        <v>61</v>
      </c>
      <c r="B1637" t="s">
        <v>137</v>
      </c>
      <c r="C1637" t="s">
        <v>59</v>
      </c>
      <c r="D1637" t="s">
        <v>27</v>
      </c>
      <c r="E1637" s="5">
        <v>850000</v>
      </c>
      <c r="F1637" s="36"/>
      <c r="G1637" s="60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69">
        <v>0.78078456822700004</v>
      </c>
      <c r="O1637" t="s">
        <v>31</v>
      </c>
    </row>
    <row r="1638" spans="1:15" x14ac:dyDescent="0.35">
      <c r="A1638" t="s">
        <v>28</v>
      </c>
      <c r="B1638" t="s">
        <v>95</v>
      </c>
      <c r="C1638" t="s">
        <v>59</v>
      </c>
      <c r="D1638" t="s">
        <v>27</v>
      </c>
      <c r="E1638" s="5">
        <v>86000</v>
      </c>
      <c r="F1638" s="36"/>
      <c r="G1638" s="60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69">
        <v>0</v>
      </c>
      <c r="O1638" t="s">
        <v>0</v>
      </c>
    </row>
    <row r="1639" spans="1:15" x14ac:dyDescent="0.35">
      <c r="A1639" t="s">
        <v>28</v>
      </c>
      <c r="B1639" t="s">
        <v>102</v>
      </c>
      <c r="C1639" t="s">
        <v>59</v>
      </c>
      <c r="D1639" t="s">
        <v>27</v>
      </c>
      <c r="E1639" s="5">
        <v>86000</v>
      </c>
      <c r="F1639" s="36"/>
      <c r="G1639" s="60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69">
        <v>0.246</v>
      </c>
      <c r="O1639" t="s">
        <v>0</v>
      </c>
    </row>
    <row r="1640" spans="1:15" x14ac:dyDescent="0.35">
      <c r="A1640" t="s">
        <v>100</v>
      </c>
      <c r="B1640" t="s">
        <v>204</v>
      </c>
      <c r="C1640" t="s">
        <v>59</v>
      </c>
      <c r="D1640" t="s">
        <v>67</v>
      </c>
      <c r="E1640" s="5">
        <v>50000</v>
      </c>
      <c r="F1640" s="36"/>
      <c r="G1640" s="60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69">
        <v>0</v>
      </c>
      <c r="O1640" t="s">
        <v>0</v>
      </c>
    </row>
    <row r="1641" spans="1:15" x14ac:dyDescent="0.35">
      <c r="A1641" t="s">
        <v>61</v>
      </c>
      <c r="B1641" t="s">
        <v>143</v>
      </c>
      <c r="C1641" t="s">
        <v>59</v>
      </c>
      <c r="D1641" t="s">
        <v>27</v>
      </c>
      <c r="E1641" s="5">
        <v>300000</v>
      </c>
      <c r="F1641" s="36"/>
      <c r="G1641" s="60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69">
        <v>2.4906059347060001</v>
      </c>
      <c r="O1641" t="s">
        <v>0</v>
      </c>
    </row>
    <row r="1642" spans="1:15" x14ac:dyDescent="0.35">
      <c r="A1642" t="s">
        <v>76</v>
      </c>
      <c r="B1642" t="s">
        <v>115</v>
      </c>
      <c r="C1642" t="s">
        <v>59</v>
      </c>
      <c r="D1642" t="s">
        <v>67</v>
      </c>
      <c r="E1642" s="5">
        <v>18700</v>
      </c>
      <c r="F1642" s="36"/>
      <c r="G1642" s="60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69">
        <v>0</v>
      </c>
      <c r="O1642" t="s">
        <v>0</v>
      </c>
    </row>
    <row r="1643" spans="1:15" x14ac:dyDescent="0.35">
      <c r="A1643" t="s">
        <v>76</v>
      </c>
      <c r="B1643" t="s">
        <v>82</v>
      </c>
      <c r="C1643" t="s">
        <v>59</v>
      </c>
      <c r="D1643" t="s">
        <v>67</v>
      </c>
      <c r="E1643" s="5">
        <v>18700</v>
      </c>
      <c r="F1643" s="36"/>
      <c r="G1643" s="60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69">
        <v>0</v>
      </c>
      <c r="O1643" t="s">
        <v>0</v>
      </c>
    </row>
    <row r="1644" spans="1:15" x14ac:dyDescent="0.35">
      <c r="A1644" t="s">
        <v>76</v>
      </c>
      <c r="B1644" t="s">
        <v>82</v>
      </c>
      <c r="C1644" t="s">
        <v>59</v>
      </c>
      <c r="D1644" t="s">
        <v>67</v>
      </c>
      <c r="E1644" s="5">
        <v>18700</v>
      </c>
      <c r="F1644" s="36"/>
      <c r="G1644" s="60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69">
        <v>0</v>
      </c>
      <c r="O1644" t="s">
        <v>0</v>
      </c>
    </row>
    <row r="1645" spans="1:15" x14ac:dyDescent="0.35">
      <c r="A1645" t="s">
        <v>76</v>
      </c>
      <c r="B1645" t="s">
        <v>82</v>
      </c>
      <c r="C1645" t="s">
        <v>59</v>
      </c>
      <c r="D1645" t="s">
        <v>67</v>
      </c>
      <c r="E1645" s="5">
        <v>18700</v>
      </c>
      <c r="F1645" s="36"/>
      <c r="G1645" s="60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69">
        <v>0</v>
      </c>
      <c r="O1645" t="s">
        <v>0</v>
      </c>
    </row>
    <row r="1646" spans="1:15" x14ac:dyDescent="0.35">
      <c r="A1646" t="s">
        <v>76</v>
      </c>
      <c r="B1646" t="s">
        <v>115</v>
      </c>
      <c r="C1646" t="s">
        <v>59</v>
      </c>
      <c r="D1646" t="s">
        <v>67</v>
      </c>
      <c r="E1646" s="5">
        <v>18700</v>
      </c>
      <c r="F1646" s="36"/>
      <c r="G1646" s="60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69">
        <v>0</v>
      </c>
      <c r="O1646" t="s">
        <v>0</v>
      </c>
    </row>
    <row r="1647" spans="1:15" x14ac:dyDescent="0.35">
      <c r="A1647" t="s">
        <v>61</v>
      </c>
      <c r="B1647" t="s">
        <v>152</v>
      </c>
      <c r="C1647" t="s">
        <v>37</v>
      </c>
      <c r="D1647" t="s">
        <v>27</v>
      </c>
      <c r="E1647" s="5" t="s">
        <v>155</v>
      </c>
      <c r="F1647" s="36"/>
      <c r="G1647" s="60">
        <v>0</v>
      </c>
      <c r="H1647" s="60">
        <v>0</v>
      </c>
      <c r="I1647" s="60">
        <v>0</v>
      </c>
      <c r="J1647" s="60">
        <v>0</v>
      </c>
      <c r="K1647" s="60">
        <v>0</v>
      </c>
      <c r="L1647" s="60">
        <v>0</v>
      </c>
      <c r="M1647" s="69">
        <v>0</v>
      </c>
      <c r="O1647" t="s">
        <v>0</v>
      </c>
    </row>
    <row r="1648" spans="1:15" x14ac:dyDescent="0.35">
      <c r="A1648" t="s">
        <v>61</v>
      </c>
      <c r="B1648" t="s">
        <v>153</v>
      </c>
      <c r="C1648" t="s">
        <v>37</v>
      </c>
      <c r="D1648" t="s">
        <v>27</v>
      </c>
      <c r="E1648" s="5" t="s">
        <v>155</v>
      </c>
      <c r="F1648" s="36"/>
      <c r="G1648" s="60">
        <v>0</v>
      </c>
      <c r="H1648" s="60">
        <v>0</v>
      </c>
      <c r="I1648" s="60">
        <v>0</v>
      </c>
      <c r="J1648" s="60">
        <v>0</v>
      </c>
      <c r="K1648" s="60">
        <v>0</v>
      </c>
      <c r="L1648" s="60">
        <v>0</v>
      </c>
      <c r="M1648" s="69">
        <v>0</v>
      </c>
      <c r="O1648" t="s">
        <v>0</v>
      </c>
    </row>
    <row r="1649" spans="1:16" x14ac:dyDescent="0.35">
      <c r="A1649" t="s">
        <v>61</v>
      </c>
      <c r="B1649" t="s">
        <v>152</v>
      </c>
      <c r="C1649" t="s">
        <v>37</v>
      </c>
      <c r="D1649" t="s">
        <v>27</v>
      </c>
      <c r="E1649" s="5" t="s">
        <v>155</v>
      </c>
      <c r="F1649" s="36"/>
      <c r="G1649" s="60">
        <v>0</v>
      </c>
      <c r="H1649" s="60">
        <v>0</v>
      </c>
      <c r="I1649" s="60">
        <v>0</v>
      </c>
      <c r="J1649" s="60">
        <v>0</v>
      </c>
      <c r="K1649" s="60">
        <v>0</v>
      </c>
      <c r="L1649" s="60">
        <v>0</v>
      </c>
      <c r="M1649" s="69">
        <v>1.5986450410740001</v>
      </c>
      <c r="O1649" t="s">
        <v>31</v>
      </c>
    </row>
    <row r="1650" spans="1:16" x14ac:dyDescent="0.35">
      <c r="A1650" t="s">
        <v>61</v>
      </c>
      <c r="B1650" t="s">
        <v>152</v>
      </c>
      <c r="C1650" t="s">
        <v>37</v>
      </c>
      <c r="D1650" t="s">
        <v>27</v>
      </c>
      <c r="E1650" s="5" t="s">
        <v>155</v>
      </c>
      <c r="F1650" s="36"/>
      <c r="G1650" s="60">
        <v>0</v>
      </c>
      <c r="H1650" s="60">
        <v>0</v>
      </c>
      <c r="I1650" s="60">
        <v>0</v>
      </c>
      <c r="J1650" s="60">
        <v>0</v>
      </c>
      <c r="K1650" s="60">
        <v>0</v>
      </c>
      <c r="L1650" s="60">
        <v>0</v>
      </c>
      <c r="M1650" s="69">
        <v>1.2522968382799999</v>
      </c>
      <c r="O1650" t="s">
        <v>31</v>
      </c>
    </row>
    <row r="1651" spans="1:16" x14ac:dyDescent="0.35">
      <c r="A1651" t="s">
        <v>61</v>
      </c>
      <c r="B1651" t="s">
        <v>152</v>
      </c>
      <c r="C1651" t="s">
        <v>37</v>
      </c>
      <c r="D1651" t="s">
        <v>27</v>
      </c>
      <c r="E1651" s="5" t="s">
        <v>155</v>
      </c>
      <c r="F1651" s="36"/>
      <c r="G1651" s="60">
        <v>0</v>
      </c>
      <c r="H1651" s="60">
        <v>0</v>
      </c>
      <c r="I1651" s="60">
        <v>0</v>
      </c>
      <c r="J1651" s="60">
        <v>0</v>
      </c>
      <c r="K1651" s="60">
        <v>0</v>
      </c>
      <c r="L1651" s="60">
        <v>0</v>
      </c>
      <c r="M1651" s="69">
        <v>0.78962039655500005</v>
      </c>
      <c r="O1651" t="s">
        <v>31</v>
      </c>
    </row>
    <row r="1652" spans="1:16" x14ac:dyDescent="0.35">
      <c r="A1652" t="s">
        <v>61</v>
      </c>
      <c r="B1652" t="s">
        <v>254</v>
      </c>
      <c r="C1652" t="s">
        <v>37</v>
      </c>
      <c r="D1652" t="s">
        <v>27</v>
      </c>
      <c r="E1652" s="5" t="s">
        <v>255</v>
      </c>
      <c r="F1652" s="36"/>
      <c r="G1652" s="60">
        <v>0</v>
      </c>
      <c r="H1652" s="60">
        <v>0</v>
      </c>
      <c r="I1652" s="60">
        <v>0</v>
      </c>
      <c r="J1652" s="60">
        <v>0</v>
      </c>
      <c r="K1652" s="60">
        <v>0</v>
      </c>
      <c r="L1652" s="60">
        <v>0</v>
      </c>
      <c r="M1652" s="69">
        <v>0.90832371127800005</v>
      </c>
      <c r="O1652" t="s">
        <v>0</v>
      </c>
    </row>
    <row r="1653" spans="1:16" x14ac:dyDescent="0.35">
      <c r="A1653" t="s">
        <v>61</v>
      </c>
      <c r="B1653" t="s">
        <v>254</v>
      </c>
      <c r="C1653" t="s">
        <v>37</v>
      </c>
      <c r="D1653" t="s">
        <v>27</v>
      </c>
      <c r="E1653" s="5" t="s">
        <v>255</v>
      </c>
      <c r="F1653" s="36"/>
      <c r="G1653" s="60">
        <v>0</v>
      </c>
      <c r="H1653" s="60">
        <v>0</v>
      </c>
      <c r="I1653" s="60">
        <v>0</v>
      </c>
      <c r="J1653" s="60">
        <v>0</v>
      </c>
      <c r="K1653" s="60">
        <v>0</v>
      </c>
      <c r="L1653" s="60">
        <v>0</v>
      </c>
      <c r="M1653" s="69">
        <v>0</v>
      </c>
      <c r="O1653" t="s">
        <v>31</v>
      </c>
    </row>
    <row r="1654" spans="1:16" x14ac:dyDescent="0.35">
      <c r="A1654" t="s">
        <v>61</v>
      </c>
      <c r="B1654" t="s">
        <v>153</v>
      </c>
      <c r="C1654" t="s">
        <v>37</v>
      </c>
      <c r="D1654" t="s">
        <v>27</v>
      </c>
      <c r="E1654" s="5" t="s">
        <v>89</v>
      </c>
      <c r="F1654" s="36"/>
      <c r="G1654" s="60">
        <v>0</v>
      </c>
      <c r="H1654" s="60">
        <v>0</v>
      </c>
      <c r="I1654" s="60">
        <v>0</v>
      </c>
      <c r="J1654" s="60">
        <v>0</v>
      </c>
      <c r="K1654" s="60">
        <v>0</v>
      </c>
      <c r="L1654" s="60">
        <v>0</v>
      </c>
      <c r="M1654" s="69">
        <v>0.74807109913500003</v>
      </c>
      <c r="O1654" t="s">
        <v>0</v>
      </c>
      <c r="P1654">
        <v>4.8310427178E-2</v>
      </c>
    </row>
    <row r="1655" spans="1:16" x14ac:dyDescent="0.35">
      <c r="A1655" t="s">
        <v>256</v>
      </c>
      <c r="B1655" t="s">
        <v>246</v>
      </c>
      <c r="C1655" t="s">
        <v>59</v>
      </c>
      <c r="D1655" t="s">
        <v>27</v>
      </c>
      <c r="E1655" s="5" t="s">
        <v>366</v>
      </c>
      <c r="F1655" s="36">
        <v>89131</v>
      </c>
      <c r="G1655" s="60">
        <v>0</v>
      </c>
      <c r="H1655" s="59">
        <v>0</v>
      </c>
      <c r="I1655" s="59">
        <v>0</v>
      </c>
      <c r="J1655" s="59">
        <v>0</v>
      </c>
      <c r="K1655" s="59">
        <v>1</v>
      </c>
      <c r="L1655" s="59">
        <v>0</v>
      </c>
      <c r="O1655" t="s">
        <v>0</v>
      </c>
    </row>
    <row r="1656" spans="1:16" x14ac:dyDescent="0.35">
      <c r="A1656" t="s">
        <v>61</v>
      </c>
      <c r="B1656" t="s">
        <v>153</v>
      </c>
      <c r="C1656" t="s">
        <v>37</v>
      </c>
      <c r="D1656" t="s">
        <v>27</v>
      </c>
      <c r="E1656" s="5" t="s">
        <v>89</v>
      </c>
      <c r="F1656" s="36"/>
      <c r="G1656" s="60">
        <v>0</v>
      </c>
      <c r="H1656" s="60">
        <v>0</v>
      </c>
      <c r="I1656" s="60">
        <v>0</v>
      </c>
      <c r="J1656" s="60">
        <v>0</v>
      </c>
      <c r="K1656" s="60">
        <v>0</v>
      </c>
      <c r="L1656" s="60">
        <v>0</v>
      </c>
      <c r="M1656" s="69">
        <v>0</v>
      </c>
      <c r="O1656" t="s">
        <v>31</v>
      </c>
    </row>
    <row r="1657" spans="1:16" x14ac:dyDescent="0.35">
      <c r="A1657" t="s">
        <v>61</v>
      </c>
      <c r="B1657" t="s">
        <v>153</v>
      </c>
      <c r="C1657" t="s">
        <v>37</v>
      </c>
      <c r="D1657" t="s">
        <v>27</v>
      </c>
      <c r="E1657" s="5" t="s">
        <v>89</v>
      </c>
      <c r="F1657" s="36"/>
      <c r="G1657" s="60">
        <v>0</v>
      </c>
      <c r="H1657" s="60">
        <v>0</v>
      </c>
      <c r="I1657" s="60">
        <v>0</v>
      </c>
      <c r="J1657" s="60">
        <v>0</v>
      </c>
      <c r="K1657" s="60">
        <v>0</v>
      </c>
      <c r="L1657" s="60">
        <v>0</v>
      </c>
      <c r="M1657" s="69">
        <v>0.93270098532300005</v>
      </c>
      <c r="O1657" t="s">
        <v>0</v>
      </c>
    </row>
    <row r="1658" spans="1:16" x14ac:dyDescent="0.35">
      <c r="A1658" t="s">
        <v>61</v>
      </c>
      <c r="B1658" t="s">
        <v>153</v>
      </c>
      <c r="C1658" t="s">
        <v>37</v>
      </c>
      <c r="D1658" t="s">
        <v>27</v>
      </c>
      <c r="E1658" s="5" t="s">
        <v>89</v>
      </c>
      <c r="F1658" s="36"/>
      <c r="G1658" s="60">
        <v>0</v>
      </c>
      <c r="H1658" s="60">
        <v>0</v>
      </c>
      <c r="I1658" s="60">
        <v>0</v>
      </c>
      <c r="J1658" s="60">
        <v>0</v>
      </c>
      <c r="K1658" s="60">
        <v>0</v>
      </c>
      <c r="L1658" s="60">
        <v>0</v>
      </c>
      <c r="M1658" s="69">
        <v>0.68808852673099996</v>
      </c>
      <c r="O1658" t="s">
        <v>0</v>
      </c>
    </row>
    <row r="1659" spans="1:16" x14ac:dyDescent="0.35">
      <c r="A1659" t="s">
        <v>61</v>
      </c>
      <c r="B1659" t="s">
        <v>153</v>
      </c>
      <c r="C1659" t="s">
        <v>37</v>
      </c>
      <c r="D1659" t="s">
        <v>27</v>
      </c>
      <c r="E1659" s="5" t="s">
        <v>89</v>
      </c>
      <c r="F1659" s="36"/>
      <c r="G1659" s="60">
        <v>0</v>
      </c>
      <c r="H1659" s="60">
        <v>0</v>
      </c>
      <c r="I1659" s="60">
        <v>0</v>
      </c>
      <c r="J1659" s="60">
        <v>0</v>
      </c>
      <c r="K1659" s="60">
        <v>0</v>
      </c>
      <c r="L1659" s="60">
        <v>0</v>
      </c>
      <c r="M1659" s="69">
        <v>0.76384321778499997</v>
      </c>
      <c r="O1659" t="s">
        <v>0</v>
      </c>
    </row>
    <row r="1660" spans="1:16" x14ac:dyDescent="0.35">
      <c r="A1660" t="s">
        <v>257</v>
      </c>
      <c r="B1660" t="s">
        <v>71</v>
      </c>
      <c r="C1660" t="s">
        <v>59</v>
      </c>
      <c r="D1660" t="s">
        <v>67</v>
      </c>
      <c r="E1660" s="5">
        <v>68000</v>
      </c>
      <c r="F1660" s="36"/>
      <c r="G1660" s="60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69">
        <v>0</v>
      </c>
      <c r="O1660" t="s">
        <v>0</v>
      </c>
    </row>
    <row r="1661" spans="1:16" x14ac:dyDescent="0.35">
      <c r="A1661" t="s">
        <v>61</v>
      </c>
      <c r="B1661" t="s">
        <v>153</v>
      </c>
      <c r="C1661" t="s">
        <v>37</v>
      </c>
      <c r="D1661" t="s">
        <v>27</v>
      </c>
      <c r="E1661" s="5" t="s">
        <v>89</v>
      </c>
      <c r="F1661" s="36"/>
      <c r="G1661" s="60">
        <v>0</v>
      </c>
      <c r="H1661" s="60">
        <v>0</v>
      </c>
      <c r="I1661" s="60">
        <v>0</v>
      </c>
      <c r="J1661" s="60">
        <v>0</v>
      </c>
      <c r="K1661" s="60">
        <v>0</v>
      </c>
      <c r="L1661" s="60">
        <v>0</v>
      </c>
      <c r="M1661" s="69">
        <v>0.67907176714799999</v>
      </c>
      <c r="O1661" t="s">
        <v>0</v>
      </c>
    </row>
    <row r="1662" spans="1:16" x14ac:dyDescent="0.35">
      <c r="A1662" t="s">
        <v>187</v>
      </c>
      <c r="B1662" t="s">
        <v>42</v>
      </c>
      <c r="C1662" t="s">
        <v>26</v>
      </c>
      <c r="D1662" t="s">
        <v>27</v>
      </c>
      <c r="E1662" s="5" t="s">
        <v>60</v>
      </c>
      <c r="F1662" s="36"/>
      <c r="G1662" s="60">
        <v>0</v>
      </c>
      <c r="H1662" s="60">
        <v>0</v>
      </c>
      <c r="I1662" s="60">
        <v>0</v>
      </c>
      <c r="J1662" s="60">
        <v>0</v>
      </c>
      <c r="K1662" s="60">
        <v>0</v>
      </c>
      <c r="L1662" s="60">
        <v>0</v>
      </c>
      <c r="M1662" s="69">
        <v>0.246</v>
      </c>
      <c r="O1662" t="s">
        <v>0</v>
      </c>
    </row>
    <row r="1663" spans="1:16" x14ac:dyDescent="0.35">
      <c r="A1663" t="s">
        <v>187</v>
      </c>
      <c r="B1663" t="s">
        <v>42</v>
      </c>
      <c r="C1663" t="s">
        <v>26</v>
      </c>
      <c r="D1663" t="s">
        <v>27</v>
      </c>
      <c r="E1663" s="5" t="s">
        <v>60</v>
      </c>
      <c r="F1663" s="36"/>
      <c r="G1663" s="60">
        <v>0</v>
      </c>
      <c r="H1663" s="60">
        <v>0</v>
      </c>
      <c r="I1663" s="60">
        <v>0</v>
      </c>
      <c r="J1663" s="60">
        <v>0</v>
      </c>
      <c r="K1663" s="60">
        <v>0</v>
      </c>
      <c r="L1663" s="60">
        <v>0</v>
      </c>
      <c r="M1663" s="69">
        <v>0.246</v>
      </c>
      <c r="O1663" t="s">
        <v>0</v>
      </c>
    </row>
    <row r="1664" spans="1:16" x14ac:dyDescent="0.35">
      <c r="A1664" t="s">
        <v>41</v>
      </c>
      <c r="B1664" t="s">
        <v>42</v>
      </c>
      <c r="C1664" t="s">
        <v>26</v>
      </c>
      <c r="D1664" t="s">
        <v>27</v>
      </c>
      <c r="E1664" s="5" t="s">
        <v>60</v>
      </c>
      <c r="F1664" s="36"/>
      <c r="G1664" s="60">
        <v>0</v>
      </c>
      <c r="H1664" s="60">
        <v>0</v>
      </c>
      <c r="I1664" s="60">
        <v>0</v>
      </c>
      <c r="J1664" s="60">
        <v>0</v>
      </c>
      <c r="K1664" s="60">
        <v>0</v>
      </c>
      <c r="L1664" s="60">
        <v>0</v>
      </c>
      <c r="M1664" s="69">
        <v>0.246</v>
      </c>
      <c r="O1664" t="s">
        <v>0</v>
      </c>
    </row>
    <row r="1665" spans="1:16" x14ac:dyDescent="0.35">
      <c r="A1665" t="s">
        <v>187</v>
      </c>
      <c r="B1665" t="s">
        <v>42</v>
      </c>
      <c r="C1665" t="s">
        <v>26</v>
      </c>
      <c r="D1665" t="s">
        <v>27</v>
      </c>
      <c r="E1665" s="5" t="s">
        <v>60</v>
      </c>
      <c r="F1665" s="36"/>
      <c r="G1665" s="60">
        <v>0</v>
      </c>
      <c r="H1665" s="60">
        <v>0</v>
      </c>
      <c r="I1665" s="60">
        <v>0</v>
      </c>
      <c r="J1665" s="60">
        <v>0</v>
      </c>
      <c r="K1665" s="60">
        <v>0</v>
      </c>
      <c r="L1665" s="60">
        <v>0</v>
      </c>
      <c r="M1665" s="69">
        <v>0</v>
      </c>
      <c r="O1665" t="s">
        <v>0</v>
      </c>
    </row>
    <row r="1666" spans="1:16" x14ac:dyDescent="0.35">
      <c r="A1666" t="s">
        <v>35</v>
      </c>
      <c r="B1666" t="s">
        <v>42</v>
      </c>
      <c r="C1666" t="s">
        <v>26</v>
      </c>
      <c r="D1666" t="s">
        <v>27</v>
      </c>
      <c r="E1666" s="5" t="s">
        <v>60</v>
      </c>
      <c r="F1666" s="36"/>
      <c r="G1666" s="60">
        <v>0</v>
      </c>
      <c r="H1666" s="60">
        <v>0</v>
      </c>
      <c r="I1666" s="60">
        <v>0</v>
      </c>
      <c r="J1666" s="60">
        <v>0</v>
      </c>
      <c r="K1666" s="60">
        <v>0</v>
      </c>
      <c r="L1666" s="60">
        <v>0</v>
      </c>
      <c r="M1666" s="69">
        <v>0.246</v>
      </c>
      <c r="O1666" t="s">
        <v>0</v>
      </c>
      <c r="P1666">
        <v>4.8310427178E-2</v>
      </c>
    </row>
    <row r="1667" spans="1:16" x14ac:dyDescent="0.35">
      <c r="A1667" t="s">
        <v>215</v>
      </c>
      <c r="B1667" t="s">
        <v>42</v>
      </c>
      <c r="C1667" t="s">
        <v>26</v>
      </c>
      <c r="D1667" t="s">
        <v>27</v>
      </c>
      <c r="E1667" s="5" t="s">
        <v>60</v>
      </c>
      <c r="F1667" s="36"/>
      <c r="G1667" s="60">
        <v>0</v>
      </c>
      <c r="H1667" s="60">
        <v>0</v>
      </c>
      <c r="I1667" s="60">
        <v>0</v>
      </c>
      <c r="J1667" s="60">
        <v>0</v>
      </c>
      <c r="K1667" s="60">
        <v>0</v>
      </c>
      <c r="L1667" s="60">
        <v>0</v>
      </c>
      <c r="M1667" s="69">
        <v>0.246</v>
      </c>
      <c r="O1667" t="s">
        <v>0</v>
      </c>
      <c r="P1667">
        <v>4.8310427178E-2</v>
      </c>
    </row>
    <row r="1668" spans="1:16" x14ac:dyDescent="0.35">
      <c r="A1668" t="s">
        <v>215</v>
      </c>
      <c r="B1668" t="s">
        <v>42</v>
      </c>
      <c r="C1668" t="s">
        <v>26</v>
      </c>
      <c r="D1668" t="s">
        <v>27</v>
      </c>
      <c r="E1668" s="5" t="s">
        <v>60</v>
      </c>
      <c r="F1668" s="36"/>
      <c r="G1668" s="60">
        <v>0</v>
      </c>
      <c r="H1668" s="60">
        <v>0</v>
      </c>
      <c r="I1668" s="60">
        <v>0</v>
      </c>
      <c r="J1668" s="60">
        <v>0</v>
      </c>
      <c r="K1668" s="60">
        <v>0</v>
      </c>
      <c r="L1668" s="60">
        <v>0</v>
      </c>
      <c r="M1668" s="69">
        <v>0.246</v>
      </c>
      <c r="O1668" t="s">
        <v>0</v>
      </c>
      <c r="P1668">
        <v>4.8310427178E-2</v>
      </c>
    </row>
    <row r="1669" spans="1:16" x14ac:dyDescent="0.35">
      <c r="A1669" t="s">
        <v>35</v>
      </c>
      <c r="B1669" t="s">
        <v>42</v>
      </c>
      <c r="C1669" t="s">
        <v>26</v>
      </c>
      <c r="D1669" t="s">
        <v>27</v>
      </c>
      <c r="E1669" s="5" t="s">
        <v>77</v>
      </c>
      <c r="F1669" s="36"/>
      <c r="G1669" s="60">
        <v>0</v>
      </c>
      <c r="H1669" s="60">
        <v>0</v>
      </c>
      <c r="I1669" s="60">
        <v>0</v>
      </c>
      <c r="J1669" s="60">
        <v>0</v>
      </c>
      <c r="K1669" s="60">
        <v>0</v>
      </c>
      <c r="L1669" s="60">
        <v>0</v>
      </c>
      <c r="M1669" s="69">
        <v>0</v>
      </c>
      <c r="O1669" t="s">
        <v>0</v>
      </c>
    </row>
    <row r="1670" spans="1:16" x14ac:dyDescent="0.35">
      <c r="A1670" t="s">
        <v>35</v>
      </c>
      <c r="B1670" t="s">
        <v>42</v>
      </c>
      <c r="C1670" t="s">
        <v>26</v>
      </c>
      <c r="D1670" t="s">
        <v>27</v>
      </c>
      <c r="E1670" s="5" t="s">
        <v>93</v>
      </c>
      <c r="F1670" s="36"/>
      <c r="G1670" s="60">
        <v>0</v>
      </c>
      <c r="H1670" s="60">
        <v>0</v>
      </c>
      <c r="I1670" s="60">
        <v>0</v>
      </c>
      <c r="J1670" s="60">
        <v>0</v>
      </c>
      <c r="K1670" s="60">
        <v>0</v>
      </c>
      <c r="L1670" s="60">
        <v>0</v>
      </c>
      <c r="M1670" s="69">
        <v>0</v>
      </c>
      <c r="O1670" t="s">
        <v>0</v>
      </c>
      <c r="P1670">
        <v>4.8310427178E-2</v>
      </c>
    </row>
    <row r="1671" spans="1:16" x14ac:dyDescent="0.35">
      <c r="A1671" t="s">
        <v>258</v>
      </c>
      <c r="B1671" t="s">
        <v>82</v>
      </c>
      <c r="C1671" t="s">
        <v>59</v>
      </c>
      <c r="D1671" t="s">
        <v>67</v>
      </c>
      <c r="E1671" s="5" t="s">
        <v>367</v>
      </c>
      <c r="F1671" s="36">
        <v>18700</v>
      </c>
      <c r="G1671" s="60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1</v>
      </c>
      <c r="M1671" s="69">
        <v>0</v>
      </c>
      <c r="O1671" t="s">
        <v>0</v>
      </c>
    </row>
    <row r="1672" spans="1:16" x14ac:dyDescent="0.35">
      <c r="A1672" t="s">
        <v>258</v>
      </c>
      <c r="B1672" t="s">
        <v>82</v>
      </c>
      <c r="C1672" t="s">
        <v>59</v>
      </c>
      <c r="D1672" t="s">
        <v>67</v>
      </c>
      <c r="E1672" s="5" t="s">
        <v>367</v>
      </c>
      <c r="F1672" s="36">
        <v>18700</v>
      </c>
      <c r="G1672" s="60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1</v>
      </c>
      <c r="M1672" s="69">
        <v>0</v>
      </c>
      <c r="O1672" t="s">
        <v>0</v>
      </c>
    </row>
    <row r="1673" spans="1:16" x14ac:dyDescent="0.35">
      <c r="A1673" t="s">
        <v>61</v>
      </c>
      <c r="B1673" t="s">
        <v>153</v>
      </c>
      <c r="C1673" t="s">
        <v>37</v>
      </c>
      <c r="D1673" t="s">
        <v>27</v>
      </c>
      <c r="E1673" s="5" t="s">
        <v>259</v>
      </c>
      <c r="F1673" s="36"/>
      <c r="G1673" s="60">
        <v>0</v>
      </c>
      <c r="H1673" s="60">
        <v>0</v>
      </c>
      <c r="I1673" s="60">
        <v>0</v>
      </c>
      <c r="J1673" s="60">
        <v>0</v>
      </c>
      <c r="K1673" s="60">
        <v>0</v>
      </c>
      <c r="L1673" s="60">
        <v>0</v>
      </c>
      <c r="M1673" s="69">
        <v>0.67593964374100002</v>
      </c>
      <c r="O1673" t="s">
        <v>0</v>
      </c>
    </row>
    <row r="1674" spans="1:16" x14ac:dyDescent="0.35">
      <c r="A1674" t="s">
        <v>61</v>
      </c>
      <c r="B1674" t="s">
        <v>260</v>
      </c>
      <c r="C1674" t="s">
        <v>37</v>
      </c>
      <c r="D1674" t="s">
        <v>27</v>
      </c>
      <c r="E1674" s="5" t="s">
        <v>261</v>
      </c>
      <c r="F1674" s="36"/>
      <c r="G1674" s="60">
        <v>0</v>
      </c>
      <c r="H1674" s="60">
        <v>0</v>
      </c>
      <c r="I1674" s="60">
        <v>0</v>
      </c>
      <c r="J1674" s="60">
        <v>0</v>
      </c>
      <c r="K1674" s="60">
        <v>0</v>
      </c>
      <c r="L1674" s="60">
        <v>0</v>
      </c>
      <c r="M1674" s="69">
        <v>0</v>
      </c>
      <c r="O1674" t="s">
        <v>31</v>
      </c>
    </row>
    <row r="1675" spans="1:16" x14ac:dyDescent="0.35">
      <c r="A1675" t="s">
        <v>61</v>
      </c>
      <c r="B1675" t="s">
        <v>153</v>
      </c>
      <c r="C1675" t="s">
        <v>37</v>
      </c>
      <c r="D1675" t="s">
        <v>27</v>
      </c>
      <c r="E1675" s="5" t="s">
        <v>262</v>
      </c>
      <c r="F1675" s="36"/>
      <c r="G1675" s="60">
        <v>0</v>
      </c>
      <c r="H1675" s="60">
        <v>0</v>
      </c>
      <c r="I1675" s="60">
        <v>0</v>
      </c>
      <c r="J1675" s="60">
        <v>0</v>
      </c>
      <c r="K1675" s="60">
        <v>0</v>
      </c>
      <c r="L1675" s="60">
        <v>0</v>
      </c>
      <c r="M1675" s="69">
        <v>0.68556229694799997</v>
      </c>
      <c r="O1675" t="s">
        <v>0</v>
      </c>
      <c r="P1675">
        <v>4.8310427178E-2</v>
      </c>
    </row>
    <row r="1676" spans="1:16" x14ac:dyDescent="0.35">
      <c r="A1676" t="s">
        <v>61</v>
      </c>
      <c r="B1676" t="s">
        <v>153</v>
      </c>
      <c r="C1676" t="s">
        <v>37</v>
      </c>
      <c r="D1676" t="s">
        <v>27</v>
      </c>
      <c r="E1676" s="5" t="s">
        <v>262</v>
      </c>
      <c r="F1676" s="36"/>
      <c r="G1676" s="60">
        <v>0</v>
      </c>
      <c r="H1676" s="60">
        <v>0</v>
      </c>
      <c r="I1676" s="60">
        <v>0</v>
      </c>
      <c r="J1676" s="60">
        <v>0</v>
      </c>
      <c r="K1676" s="60">
        <v>0</v>
      </c>
      <c r="L1676" s="60">
        <v>0</v>
      </c>
      <c r="M1676" s="69">
        <v>0.68808297645399996</v>
      </c>
      <c r="O1676" t="s">
        <v>0</v>
      </c>
    </row>
    <row r="1677" spans="1:16" x14ac:dyDescent="0.35">
      <c r="A1677" t="s">
        <v>61</v>
      </c>
      <c r="B1677" t="s">
        <v>153</v>
      </c>
      <c r="C1677" t="s">
        <v>37</v>
      </c>
      <c r="D1677" t="s">
        <v>27</v>
      </c>
      <c r="E1677" s="5" t="s">
        <v>262</v>
      </c>
      <c r="F1677" s="36"/>
      <c r="G1677" s="60">
        <v>0</v>
      </c>
      <c r="H1677" s="60">
        <v>0</v>
      </c>
      <c r="I1677" s="60">
        <v>0</v>
      </c>
      <c r="J1677" s="60">
        <v>0</v>
      </c>
      <c r="K1677" s="60">
        <v>0</v>
      </c>
      <c r="L1677" s="60">
        <v>0</v>
      </c>
      <c r="M1677" s="69">
        <v>0.65676084213499997</v>
      </c>
      <c r="O1677" t="s">
        <v>0</v>
      </c>
      <c r="P1677">
        <v>4.8310427178E-2</v>
      </c>
    </row>
    <row r="1678" spans="1:16" x14ac:dyDescent="0.35">
      <c r="A1678" t="s">
        <v>61</v>
      </c>
      <c r="B1678" t="s">
        <v>153</v>
      </c>
      <c r="C1678" t="s">
        <v>37</v>
      </c>
      <c r="D1678" t="s">
        <v>27</v>
      </c>
      <c r="E1678" s="5" t="s">
        <v>262</v>
      </c>
      <c r="F1678" s="36"/>
      <c r="G1678" s="60">
        <v>0</v>
      </c>
      <c r="H1678" s="60">
        <v>0</v>
      </c>
      <c r="I1678" s="60">
        <v>0</v>
      </c>
      <c r="J1678" s="60">
        <v>0</v>
      </c>
      <c r="K1678" s="60">
        <v>0</v>
      </c>
      <c r="L1678" s="60">
        <v>0</v>
      </c>
      <c r="M1678" s="69">
        <v>0.71858437584500001</v>
      </c>
      <c r="O1678" t="s">
        <v>0</v>
      </c>
    </row>
    <row r="1679" spans="1:16" x14ac:dyDescent="0.35">
      <c r="A1679" t="s">
        <v>61</v>
      </c>
      <c r="B1679" t="s">
        <v>260</v>
      </c>
      <c r="C1679" t="s">
        <v>37</v>
      </c>
      <c r="D1679" t="s">
        <v>27</v>
      </c>
      <c r="E1679" s="5" t="s">
        <v>262</v>
      </c>
      <c r="F1679" s="36"/>
      <c r="G1679" s="60">
        <v>0</v>
      </c>
      <c r="H1679" s="60">
        <v>0</v>
      </c>
      <c r="I1679" s="60">
        <v>0</v>
      </c>
      <c r="J1679" s="60">
        <v>0</v>
      </c>
      <c r="K1679" s="60">
        <v>0</v>
      </c>
      <c r="L1679" s="60">
        <v>0</v>
      </c>
      <c r="M1679" s="69">
        <v>0.90832371127800005</v>
      </c>
      <c r="O1679" t="s">
        <v>31</v>
      </c>
      <c r="P1679">
        <v>4.8310427178E-2</v>
      </c>
    </row>
    <row r="1680" spans="1:16" x14ac:dyDescent="0.35">
      <c r="A1680" t="s">
        <v>263</v>
      </c>
      <c r="B1680" t="s">
        <v>65</v>
      </c>
      <c r="C1680" t="s">
        <v>59</v>
      </c>
      <c r="D1680" t="s">
        <v>67</v>
      </c>
      <c r="E1680" s="5">
        <v>20500</v>
      </c>
      <c r="F1680" s="36"/>
      <c r="G1680" s="60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69">
        <v>0</v>
      </c>
      <c r="O1680" t="s">
        <v>0</v>
      </c>
    </row>
    <row r="1681" spans="1:16" x14ac:dyDescent="0.35">
      <c r="A1681" t="s">
        <v>61</v>
      </c>
      <c r="B1681" t="s">
        <v>153</v>
      </c>
      <c r="C1681" t="s">
        <v>37</v>
      </c>
      <c r="D1681" t="s">
        <v>27</v>
      </c>
      <c r="E1681" s="5" t="s">
        <v>69</v>
      </c>
      <c r="F1681" s="36"/>
      <c r="G1681" s="60">
        <v>0</v>
      </c>
      <c r="H1681" s="60">
        <v>0</v>
      </c>
      <c r="I1681" s="60">
        <v>0</v>
      </c>
      <c r="J1681" s="60">
        <v>0</v>
      </c>
      <c r="K1681" s="60">
        <v>0</v>
      </c>
      <c r="L1681" s="60">
        <v>0</v>
      </c>
      <c r="M1681" s="69">
        <v>0.76869818255199995</v>
      </c>
      <c r="O1681" t="s">
        <v>0</v>
      </c>
    </row>
    <row r="1682" spans="1:16" x14ac:dyDescent="0.35">
      <c r="A1682" t="s">
        <v>61</v>
      </c>
      <c r="B1682" t="s">
        <v>153</v>
      </c>
      <c r="C1682" t="s">
        <v>37</v>
      </c>
      <c r="D1682" t="s">
        <v>27</v>
      </c>
      <c r="E1682" s="5" t="s">
        <v>69</v>
      </c>
      <c r="F1682" s="36"/>
      <c r="G1682" s="60">
        <v>0</v>
      </c>
      <c r="H1682" s="60">
        <v>0</v>
      </c>
      <c r="I1682" s="60">
        <v>0</v>
      </c>
      <c r="J1682" s="60">
        <v>0</v>
      </c>
      <c r="K1682" s="60">
        <v>0</v>
      </c>
      <c r="L1682" s="60">
        <v>0</v>
      </c>
      <c r="M1682" s="69">
        <v>1.3124100077280001</v>
      </c>
      <c r="O1682" t="s">
        <v>31</v>
      </c>
    </row>
    <row r="1683" spans="1:16" x14ac:dyDescent="0.35">
      <c r="A1683" t="s">
        <v>61</v>
      </c>
      <c r="B1683" t="s">
        <v>153</v>
      </c>
      <c r="C1683" t="s">
        <v>37</v>
      </c>
      <c r="D1683" t="s">
        <v>27</v>
      </c>
      <c r="E1683" s="5" t="s">
        <v>69</v>
      </c>
      <c r="F1683" s="36"/>
      <c r="G1683" s="60">
        <v>0</v>
      </c>
      <c r="H1683" s="60">
        <v>0</v>
      </c>
      <c r="I1683" s="60">
        <v>0</v>
      </c>
      <c r="J1683" s="60">
        <v>0</v>
      </c>
      <c r="K1683" s="60">
        <v>0</v>
      </c>
      <c r="L1683" s="60">
        <v>0</v>
      </c>
      <c r="M1683" s="69">
        <v>0.66724766257099999</v>
      </c>
      <c r="O1683" t="s">
        <v>0</v>
      </c>
    </row>
    <row r="1684" spans="1:16" x14ac:dyDescent="0.35">
      <c r="A1684" t="s">
        <v>61</v>
      </c>
      <c r="B1684" t="s">
        <v>184</v>
      </c>
      <c r="C1684" t="s">
        <v>37</v>
      </c>
      <c r="D1684" t="s">
        <v>27</v>
      </c>
      <c r="E1684" s="5" t="s">
        <v>69</v>
      </c>
      <c r="F1684" s="36"/>
      <c r="G1684" s="60">
        <v>0</v>
      </c>
      <c r="H1684" s="60">
        <v>0</v>
      </c>
      <c r="I1684" s="60">
        <v>0</v>
      </c>
      <c r="J1684" s="60">
        <v>0</v>
      </c>
      <c r="K1684" s="60">
        <v>0</v>
      </c>
      <c r="L1684" s="60">
        <v>0</v>
      </c>
      <c r="M1684" s="69">
        <v>1.055765024319</v>
      </c>
      <c r="O1684" t="s">
        <v>0</v>
      </c>
      <c r="P1684">
        <v>4.8310427178E-2</v>
      </c>
    </row>
    <row r="1685" spans="1:16" x14ac:dyDescent="0.35">
      <c r="A1685" t="s">
        <v>61</v>
      </c>
      <c r="B1685" t="s">
        <v>184</v>
      </c>
      <c r="C1685" t="s">
        <v>37</v>
      </c>
      <c r="D1685" t="s">
        <v>27</v>
      </c>
      <c r="E1685" s="5" t="s">
        <v>69</v>
      </c>
      <c r="F1685" s="36"/>
      <c r="G1685" s="60">
        <v>0</v>
      </c>
      <c r="H1685" s="60">
        <v>0</v>
      </c>
      <c r="I1685" s="60">
        <v>0</v>
      </c>
      <c r="J1685" s="60">
        <v>0</v>
      </c>
      <c r="K1685" s="60">
        <v>0</v>
      </c>
      <c r="L1685" s="60">
        <v>0</v>
      </c>
      <c r="M1685" s="69">
        <v>0.60899982169800004</v>
      </c>
      <c r="O1685" t="s">
        <v>0</v>
      </c>
    </row>
    <row r="1686" spans="1:16" x14ac:dyDescent="0.35">
      <c r="A1686" t="s">
        <v>61</v>
      </c>
      <c r="B1686" t="s">
        <v>184</v>
      </c>
      <c r="C1686" t="s">
        <v>37</v>
      </c>
      <c r="D1686" t="s">
        <v>27</v>
      </c>
      <c r="E1686" s="5" t="s">
        <v>69</v>
      </c>
      <c r="F1686" s="36"/>
      <c r="G1686" s="60">
        <v>0</v>
      </c>
      <c r="H1686" s="60">
        <v>0</v>
      </c>
      <c r="I1686" s="60">
        <v>0</v>
      </c>
      <c r="J1686" s="60">
        <v>0</v>
      </c>
      <c r="K1686" s="60">
        <v>0</v>
      </c>
      <c r="L1686" s="60">
        <v>0</v>
      </c>
      <c r="M1686" s="69">
        <v>0.48693652578500002</v>
      </c>
      <c r="O1686" t="s">
        <v>0</v>
      </c>
    </row>
    <row r="1687" spans="1:16" x14ac:dyDescent="0.35">
      <c r="A1687" t="s">
        <v>61</v>
      </c>
      <c r="B1687" t="s">
        <v>184</v>
      </c>
      <c r="C1687" t="s">
        <v>37</v>
      </c>
      <c r="D1687" t="s">
        <v>27</v>
      </c>
      <c r="E1687" s="5" t="s">
        <v>69</v>
      </c>
      <c r="F1687" s="36"/>
      <c r="G1687" s="60">
        <v>0</v>
      </c>
      <c r="H1687" s="60">
        <v>0</v>
      </c>
      <c r="I1687" s="60">
        <v>0</v>
      </c>
      <c r="J1687" s="60">
        <v>0</v>
      </c>
      <c r="K1687" s="60">
        <v>0</v>
      </c>
      <c r="L1687" s="60">
        <v>0</v>
      </c>
      <c r="M1687" s="69">
        <v>0.79470991897200005</v>
      </c>
      <c r="O1687" t="s">
        <v>0</v>
      </c>
      <c r="P1687">
        <v>4.8310427178E-2</v>
      </c>
    </row>
    <row r="1688" spans="1:16" x14ac:dyDescent="0.35">
      <c r="A1688" t="s">
        <v>61</v>
      </c>
      <c r="B1688" t="s">
        <v>264</v>
      </c>
      <c r="C1688" t="s">
        <v>37</v>
      </c>
      <c r="D1688" t="s">
        <v>27</v>
      </c>
      <c r="E1688" s="5" t="s">
        <v>265</v>
      </c>
      <c r="F1688" s="36"/>
      <c r="G1688" s="60">
        <v>0</v>
      </c>
      <c r="H1688" s="60">
        <v>0</v>
      </c>
      <c r="I1688" s="60">
        <v>0</v>
      </c>
      <c r="J1688" s="60">
        <v>0</v>
      </c>
      <c r="K1688" s="60">
        <v>0</v>
      </c>
      <c r="L1688" s="60">
        <v>0</v>
      </c>
      <c r="M1688" s="69">
        <v>0.61050793660699998</v>
      </c>
      <c r="O1688" t="s">
        <v>0</v>
      </c>
    </row>
    <row r="1689" spans="1:16" x14ac:dyDescent="0.35">
      <c r="A1689" t="s">
        <v>61</v>
      </c>
      <c r="B1689" t="s">
        <v>266</v>
      </c>
      <c r="C1689" t="s">
        <v>37</v>
      </c>
      <c r="D1689" t="s">
        <v>27</v>
      </c>
      <c r="E1689" s="5" t="s">
        <v>96</v>
      </c>
      <c r="F1689" s="36"/>
      <c r="G1689" s="60">
        <v>0</v>
      </c>
      <c r="H1689" s="60">
        <v>0</v>
      </c>
      <c r="I1689" s="60">
        <v>0</v>
      </c>
      <c r="J1689" s="60">
        <v>0</v>
      </c>
      <c r="K1689" s="60">
        <v>0</v>
      </c>
      <c r="L1689" s="60">
        <v>0</v>
      </c>
      <c r="M1689" s="69">
        <v>0.70580870185900002</v>
      </c>
      <c r="O1689" t="s">
        <v>0</v>
      </c>
    </row>
  </sheetData>
  <autoFilter ref="A7:AR1689" xr:uid="{9CD184CA-460E-46A8-A2AC-8CD6D27874BF}"/>
  <phoneticPr fontId="4" type="noConversion"/>
  <conditionalFormatting sqref="G8:L1689">
    <cfRule type="cellIs" dxfId="5" priority="3" operator="equal">
      <formula>1</formula>
    </cfRule>
    <cfRule type="cellIs" dxfId="4" priority="4" operator="equal">
      <formula>0</formula>
    </cfRule>
  </conditionalFormatting>
  <conditionalFormatting sqref="G5">
    <cfRule type="cellIs" dxfId="3" priority="1" operator="equal">
      <formula>1</formula>
    </cfRule>
    <cfRule type="cellIs" dxfId="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39FA-BFD9-4B59-9BB2-916DF8975FC3}">
  <sheetPr codeName="Sheet9">
    <tabColor theme="8" tint="0.79998168889431442"/>
  </sheetPr>
  <dimension ref="A1:U28"/>
  <sheetViews>
    <sheetView showGridLines="0" zoomScale="82" workbookViewId="0">
      <selection activeCell="A3" sqref="A3"/>
    </sheetView>
  </sheetViews>
  <sheetFormatPr defaultRowHeight="14.5" x14ac:dyDescent="0.35"/>
  <cols>
    <col min="1" max="1" width="27.81640625" bestFit="1" customWidth="1"/>
    <col min="2" max="2" width="12" bestFit="1" customWidth="1"/>
    <col min="3" max="3" width="10.08984375" bestFit="1" customWidth="1"/>
    <col min="4" max="4" width="13.6328125" bestFit="1" customWidth="1"/>
    <col min="5" max="6" width="10.1796875" bestFit="1" customWidth="1"/>
    <col min="7" max="7" width="11.453125" customWidth="1"/>
    <col min="8" max="8" width="9.81640625" customWidth="1"/>
  </cols>
  <sheetData>
    <row r="1" spans="1:21" ht="28.5" x14ac:dyDescent="0.65">
      <c r="A1" s="103" t="str">
        <f>business</f>
        <v>Powercor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21" ht="21" x14ac:dyDescent="0.5">
      <c r="A2" s="102" t="str">
        <f>model</f>
        <v>Fleet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x14ac:dyDescent="0.35">
      <c r="A3" t="s">
        <v>378</v>
      </c>
    </row>
    <row r="6" spans="1:21" x14ac:dyDescent="0.35">
      <c r="A6" s="52" t="str">
        <f>business</f>
        <v>Powercor</v>
      </c>
      <c r="B6" s="52"/>
      <c r="C6" s="53"/>
      <c r="D6" s="53"/>
      <c r="E6" s="53"/>
      <c r="F6" s="53"/>
      <c r="G6" s="53"/>
      <c r="H6" s="53"/>
      <c r="I6" s="52" t="s">
        <v>336</v>
      </c>
      <c r="J6" s="53"/>
      <c r="K6" s="53"/>
      <c r="L6" s="53"/>
      <c r="M6" s="53"/>
      <c r="P6" s="52" t="s">
        <v>360</v>
      </c>
      <c r="R6" s="53"/>
      <c r="S6" s="53"/>
      <c r="T6" s="53"/>
      <c r="U6" s="53"/>
    </row>
    <row r="7" spans="1:21" x14ac:dyDescent="0.35">
      <c r="A7" s="54">
        <v>2026</v>
      </c>
      <c r="B7" s="55" t="s">
        <v>2</v>
      </c>
      <c r="C7" s="55" t="s">
        <v>3</v>
      </c>
      <c r="D7" s="55" t="s">
        <v>4</v>
      </c>
      <c r="E7" s="55" t="s">
        <v>5</v>
      </c>
      <c r="F7" s="55" t="s">
        <v>6</v>
      </c>
      <c r="G7" s="53"/>
      <c r="H7" s="52"/>
      <c r="I7" s="55" t="s">
        <v>2</v>
      </c>
      <c r="J7" s="55" t="s">
        <v>3</v>
      </c>
      <c r="K7" s="55" t="s">
        <v>4</v>
      </c>
      <c r="L7" s="55" t="s">
        <v>5</v>
      </c>
      <c r="M7" s="55" t="s">
        <v>6</v>
      </c>
      <c r="P7" s="55" t="s">
        <v>372</v>
      </c>
      <c r="Q7" s="55" t="s">
        <v>2</v>
      </c>
      <c r="R7" s="55" t="s">
        <v>3</v>
      </c>
      <c r="S7" s="55" t="s">
        <v>4</v>
      </c>
      <c r="T7" s="55" t="s">
        <v>5</v>
      </c>
      <c r="U7" s="55" t="s">
        <v>6</v>
      </c>
    </row>
    <row r="8" spans="1:21" x14ac:dyDescent="0.35">
      <c r="A8" s="53" t="s">
        <v>26</v>
      </c>
      <c r="B8" s="85">
        <f ca="1">SUM(Costs!F33:F35)</f>
        <v>6446163.375</v>
      </c>
      <c r="C8" s="85">
        <f ca="1">SUM(Costs!G33:G35)</f>
        <v>3120474.75</v>
      </c>
      <c r="D8" s="85">
        <f ca="1">SUM(Costs!H33:H35)</f>
        <v>1344637.875</v>
      </c>
      <c r="E8" s="85">
        <f ca="1">SUM(Costs!I33:I35)</f>
        <v>1417192.2228260869</v>
      </c>
      <c r="F8" s="85">
        <f ca="1">SUM(Costs!J33:J35)</f>
        <v>877489.34782608692</v>
      </c>
      <c r="G8" s="53"/>
      <c r="H8" s="53"/>
      <c r="I8" s="53">
        <f>SUM(Costs!O9:O11)</f>
        <v>100</v>
      </c>
      <c r="J8" s="53">
        <f>SUM(Costs!P9:P11)</f>
        <v>48</v>
      </c>
      <c r="K8" s="53">
        <f>SUM(Costs!Q9:Q11)</f>
        <v>18.5</v>
      </c>
      <c r="L8" s="53">
        <f>SUM(Costs!R9:R11)</f>
        <v>20</v>
      </c>
      <c r="M8" s="53">
        <f>SUM(Costs!S9:S11)</f>
        <v>13.5</v>
      </c>
      <c r="P8">
        <f>COUNTIFS('Petrol BAU'!$O:$O,'Reset RINs'!$A$6,'Petrol BAU'!$E:$E,"&lt;&gt;"&amp;"Additional unit required for growth",'Petrol BAU'!$C:$C,$A8)</f>
        <v>304</v>
      </c>
      <c r="Q8" s="53">
        <f>P8+0.5*COUNTIFS('Petrol BAU'!$O:$O,'Reset RINs'!$A$6,'Petrol BAU'!$E:$E,"Additional unit required for growth",'Petrol BAU'!$C:$C,$A8,'Petrol BAU'!G:G,"&gt;0")+0.5*COUNTIFS('Petrol BAU'!$O:$O,'Reset RINs'!$A$6,'Petrol BAU'!$E:$E,"Additional unit required for growth",'Petrol BAU'!$C:$C,$A8,'Petrol BAU'!H:H,"&gt;0")</f>
        <v>307.5</v>
      </c>
      <c r="R8" s="53">
        <f>Q8+0.5*COUNTIFS('Petrol BAU'!$O:$O,'Reset RINs'!$A$6,'Petrol BAU'!$E:$E,"Additional unit required for growth",'Petrol BAU'!$C:$C,$A8,'Petrol BAU'!H:H,"&gt;0")+0.5*COUNTIFS('Petrol BAU'!$O:$O,'Reset RINs'!$A$6,'Petrol BAU'!$E:$E,"Additional unit required for growth",'Petrol BAU'!$C:$C,$A8,'Petrol BAU'!I:I,"&gt;0")</f>
        <v>310</v>
      </c>
      <c r="S8" s="53">
        <f>R8+0.5*COUNTIFS('Petrol BAU'!$O:$O,'Reset RINs'!$A$6,'Petrol BAU'!$E:$E,"Additional unit required for growth",'Petrol BAU'!$C:$C,$A8,'Petrol BAU'!I:I,"&gt;0")+0.5*COUNTIFS('Petrol BAU'!$O:$O,'Reset RINs'!$A$6,'Petrol BAU'!$E:$E,"Additional unit required for growth",'Petrol BAU'!$C:$C,$A8,'Petrol BAU'!J:J,"&gt;0")</f>
        <v>313</v>
      </c>
      <c r="T8" s="53">
        <f>S8+0.5*COUNTIFS('Petrol BAU'!$O:$O,'Reset RINs'!$A$6,'Petrol BAU'!$E:$E,"Additional unit required for growth",'Petrol BAU'!$C:$C,$A8,'Petrol BAU'!J:J,"&gt;0")+0.5*COUNTIFS('Petrol BAU'!$O:$O,'Reset RINs'!$A$6,'Petrol BAU'!$E:$E,"Additional unit required for growth",'Petrol BAU'!$C:$C,$A8,'Petrol BAU'!K:K,"&gt;0")</f>
        <v>315.5</v>
      </c>
      <c r="U8" s="53">
        <f>T8+0.5*COUNTIFS('Petrol BAU'!$O:$O,'Reset RINs'!$A$6,'Petrol BAU'!$E:$E,"Additional unit required for growth",'Petrol BAU'!$C:$C,$A8,'Petrol BAU'!K:K,"&gt;0")+0.5*COUNTIFS('Petrol BAU'!$O:$O,'Reset RINs'!$A$6,'Petrol BAU'!$E:$E,"Additional unit required for growth",'Petrol BAU'!$C:$C,$A8,'Petrol BAU'!L:L,"&gt;0")</f>
        <v>317.5</v>
      </c>
    </row>
    <row r="9" spans="1:21" x14ac:dyDescent="0.35">
      <c r="A9" s="53" t="s">
        <v>37</v>
      </c>
      <c r="B9" s="56">
        <f>SUM(Costs!F36:F38)</f>
        <v>10481387.5</v>
      </c>
      <c r="C9" s="56">
        <f>SUM(Costs!G36:G38)</f>
        <v>10350525</v>
      </c>
      <c r="D9" s="56">
        <f>SUM(Costs!H36:H38)</f>
        <v>4583221.0609999998</v>
      </c>
      <c r="E9" s="56">
        <f>SUM(Costs!I36:I38)</f>
        <v>5555520.5609999998</v>
      </c>
      <c r="F9" s="56">
        <f>SUM(Costs!J36:J38)</f>
        <v>5673198.5</v>
      </c>
      <c r="G9" s="53"/>
      <c r="H9" s="53"/>
      <c r="I9" s="53">
        <f>SUM(Costs!O12:O14)</f>
        <v>83.5</v>
      </c>
      <c r="J9" s="53">
        <f>SUM(Costs!P12:P14)</f>
        <v>78.5</v>
      </c>
      <c r="K9" s="53">
        <f>SUM(Costs!Q12:Q14)</f>
        <v>34</v>
      </c>
      <c r="L9" s="53">
        <f>SUM(Costs!R12:R14)</f>
        <v>50.5</v>
      </c>
      <c r="M9" s="53">
        <f>SUM(Costs!S12:S14)</f>
        <v>56</v>
      </c>
      <c r="P9">
        <f>COUNTIFS('Petrol BAU'!$O:$O,'Reset RINs'!$A$6,'Petrol BAU'!$E:$E,"&lt;&gt;"&amp;"Additional unit required for growth",'Petrol BAU'!$C:$C,$A9)</f>
        <v>368</v>
      </c>
      <c r="Q9" s="53">
        <f>P9+0.5*COUNTIFS('Petrol BAU'!$O:$O,'Reset RINs'!$A$6,'Petrol BAU'!$E:$E,"Additional unit required for growth",'Petrol BAU'!$C:$C,$A9,'Petrol BAU'!G:G,"&gt;0")+0.5*COUNTIFS('Petrol BAU'!$O:$O,'Reset RINs'!$A$6,'Petrol BAU'!$E:$E,"Additional unit required for growth",'Petrol BAU'!$C:$C,$A9,'Petrol BAU'!H:H,"&gt;0")</f>
        <v>371</v>
      </c>
      <c r="R9" s="53">
        <f>Q9+0.5*COUNTIFS('Petrol BAU'!$O:$O,'Reset RINs'!$A$6,'Petrol BAU'!$E:$E,"Additional unit required for growth",'Petrol BAU'!$C:$C,$A9,'Petrol BAU'!H:H,"&gt;0")+0.5*COUNTIFS('Petrol BAU'!$O:$O,'Reset RINs'!$A$6,'Petrol BAU'!$E:$E,"Additional unit required for growth",'Petrol BAU'!$C:$C,$A9,'Petrol BAU'!I:I,"&gt;0")</f>
        <v>375</v>
      </c>
      <c r="S9" s="53">
        <f>R9+0.5*COUNTIFS('Petrol BAU'!$O:$O,'Reset RINs'!$A$6,'Petrol BAU'!$E:$E,"Additional unit required for growth",'Petrol BAU'!$C:$C,$A9,'Petrol BAU'!I:I,"&gt;0")+0.5*COUNTIFS('Petrol BAU'!$O:$O,'Reset RINs'!$A$6,'Petrol BAU'!$E:$E,"Additional unit required for growth",'Petrol BAU'!$C:$C,$A9,'Petrol BAU'!J:J,"&gt;0")</f>
        <v>377.5</v>
      </c>
      <c r="T9" s="53">
        <f>S9+0.5*COUNTIFS('Petrol BAU'!$O:$O,'Reset RINs'!$A$6,'Petrol BAU'!$E:$E,"Additional unit required for growth",'Petrol BAU'!$C:$C,$A9,'Petrol BAU'!J:J,"&gt;0")+0.5*COUNTIFS('Petrol BAU'!$O:$O,'Reset RINs'!$A$6,'Petrol BAU'!$E:$E,"Additional unit required for growth",'Petrol BAU'!$C:$C,$A9,'Petrol BAU'!K:K,"&gt;0")</f>
        <v>378</v>
      </c>
      <c r="U9" s="53">
        <f>T9+0.5*COUNTIFS('Petrol BAU'!$O:$O,'Reset RINs'!$A$6,'Petrol BAU'!$E:$E,"Additional unit required for growth",'Petrol BAU'!$C:$C,$A9,'Petrol BAU'!K:K,"&gt;0")+0.5*COUNTIFS('Petrol BAU'!$O:$O,'Reset RINs'!$A$6,'Petrol BAU'!$E:$E,"Additional unit required for growth",'Petrol BAU'!$C:$C,$A9,'Petrol BAU'!L:L,"&gt;0")</f>
        <v>379</v>
      </c>
    </row>
    <row r="10" spans="1:21" x14ac:dyDescent="0.35">
      <c r="A10" s="53" t="s">
        <v>63</v>
      </c>
      <c r="B10" s="58">
        <f>SUM(Costs!F39:F41)</f>
        <v>4333365.8299153261</v>
      </c>
      <c r="C10" s="58">
        <f>SUM(Costs!G39:G41)</f>
        <v>1445865.8299153266</v>
      </c>
      <c r="D10" s="58">
        <f>SUM(Costs!H39:H41)</f>
        <v>262500</v>
      </c>
      <c r="E10" s="58">
        <f>SUM(Costs!I39:I41)</f>
        <v>262500</v>
      </c>
      <c r="F10" s="58">
        <f>SUM(Costs!J39:J41)</f>
        <v>1312500</v>
      </c>
      <c r="G10" s="53"/>
      <c r="H10" s="53"/>
      <c r="I10" s="53">
        <f>SUM(Costs!O15:O17)</f>
        <v>8.5</v>
      </c>
      <c r="J10" s="53">
        <f>SUM(Costs!P15:P17)</f>
        <v>3</v>
      </c>
      <c r="K10" s="53">
        <f>SUM(Costs!Q15:Q17)</f>
        <v>0.5</v>
      </c>
      <c r="L10" s="53">
        <f>SUM(Costs!R15:R17)</f>
        <v>0.5</v>
      </c>
      <c r="M10" s="53">
        <f>SUM(Costs!S15:S17)</f>
        <v>2.5</v>
      </c>
      <c r="P10">
        <f>COUNTIFS('Petrol BAU'!$O:$O,'Reset RINs'!$A$6,'Petrol BAU'!$E:$E,"&lt;&gt;"&amp;"Additional unit required for growth",'Petrol BAU'!$C:$C,$A10)</f>
        <v>30</v>
      </c>
      <c r="Q10" s="53">
        <f>P10+0.5*COUNTIFS('Petrol BAU'!$O:$O,'Reset RINs'!$A$6,'Petrol BAU'!$E:$E,"Additional unit required for growth",'Petrol BAU'!$C:$C,$A10,'Petrol BAU'!G:G,"&gt;0")+0.5*COUNTIFS('Petrol BAU'!$O:$O,'Reset RINs'!$A$6,'Petrol BAU'!$E:$E,"Additional unit required for growth",'Petrol BAU'!$C:$C,$A10,'Petrol BAU'!H:H,"&gt;0")</f>
        <v>30</v>
      </c>
      <c r="R10" s="53">
        <f>Q10+0.5*COUNTIFS('Petrol BAU'!$O:$O,'Reset RINs'!$A$6,'Petrol BAU'!$E:$E,"Additional unit required for growth",'Petrol BAU'!$C:$C,$A10,'Petrol BAU'!H:H,"&gt;0")+0.5*COUNTIFS('Petrol BAU'!$O:$O,'Reset RINs'!$A$6,'Petrol BAU'!$E:$E,"Additional unit required for growth",'Petrol BAU'!$C:$C,$A10,'Petrol BAU'!I:I,"&gt;0")</f>
        <v>30</v>
      </c>
      <c r="S10" s="53">
        <f>R10+0.5*COUNTIFS('Petrol BAU'!$O:$O,'Reset RINs'!$A$6,'Petrol BAU'!$E:$E,"Additional unit required for growth",'Petrol BAU'!$C:$C,$A10,'Petrol BAU'!I:I,"&gt;0")+0.5*COUNTIFS('Petrol BAU'!$O:$O,'Reset RINs'!$A$6,'Petrol BAU'!$E:$E,"Additional unit required for growth",'Petrol BAU'!$C:$C,$A10,'Petrol BAU'!J:J,"&gt;0")</f>
        <v>30</v>
      </c>
      <c r="T10" s="53">
        <f>S10+0.5*COUNTIFS('Petrol BAU'!$O:$O,'Reset RINs'!$A$6,'Petrol BAU'!$E:$E,"Additional unit required for growth",'Petrol BAU'!$C:$C,$A10,'Petrol BAU'!J:J,"&gt;0")+0.5*COUNTIFS('Petrol BAU'!$O:$O,'Reset RINs'!$A$6,'Petrol BAU'!$E:$E,"Additional unit required for growth",'Petrol BAU'!$C:$C,$A10,'Petrol BAU'!K:K,"&gt;0")</f>
        <v>30</v>
      </c>
      <c r="U10" s="53">
        <f>T10+0.5*COUNTIFS('Petrol BAU'!$O:$O,'Reset RINs'!$A$6,'Petrol BAU'!$E:$E,"Additional unit required for growth",'Petrol BAU'!$C:$C,$A10,'Petrol BAU'!K:K,"&gt;0")+0.5*COUNTIFS('Petrol BAU'!$O:$O,'Reset RINs'!$A$6,'Petrol BAU'!$E:$E,"Additional unit required for growth",'Petrol BAU'!$C:$C,$A10,'Petrol BAU'!L:L,"&gt;0")</f>
        <v>30</v>
      </c>
    </row>
    <row r="11" spans="1:21" x14ac:dyDescent="0.35">
      <c r="A11" s="53" t="s">
        <v>99</v>
      </c>
      <c r="B11" s="56">
        <f>SUM(Costs!F42:F44)</f>
        <v>3697892.2792965593</v>
      </c>
      <c r="C11" s="56">
        <f>SUM(Costs!G42:G44)</f>
        <v>1766143.3610839332</v>
      </c>
      <c r="D11" s="56">
        <f>SUM(Costs!H42:H44)</f>
        <v>573971.0817873741</v>
      </c>
      <c r="E11" s="56">
        <f>SUM(Costs!I42:I44)</f>
        <v>486225.50618466386</v>
      </c>
      <c r="F11" s="56">
        <f>SUM(Costs!J42:J44)</f>
        <v>577935.50618466386</v>
      </c>
      <c r="G11" s="53"/>
      <c r="H11" s="53"/>
      <c r="I11" s="53">
        <f>SUM(Costs!O18:O20)</f>
        <v>13.5</v>
      </c>
      <c r="J11" s="53">
        <f>SUM(Costs!P18:P20)</f>
        <v>8</v>
      </c>
      <c r="K11" s="53">
        <f>SUM(Costs!Q18:Q20)</f>
        <v>3</v>
      </c>
      <c r="L11" s="53">
        <f>SUM(Costs!R18:R20)</f>
        <v>2.5</v>
      </c>
      <c r="M11" s="53">
        <f>SUM(Costs!S18:S20)</f>
        <v>2.5</v>
      </c>
      <c r="P11">
        <f>COUNTIFS('Petrol BAU'!$O:$O,'Reset RINs'!$A$6,'Petrol BAU'!$E:$E,"&lt;&gt;"&amp;"Additional unit required for growth",'Petrol BAU'!$C:$C,$A11)</f>
        <v>87</v>
      </c>
      <c r="Q11" s="53">
        <f>P11+0.5*COUNTIFS('Petrol BAU'!$O:$O,'Reset RINs'!$A$6,'Petrol BAU'!$E:$E,"Additional unit required for growth",'Petrol BAU'!$C:$C,$A11,'Petrol BAU'!G:G,"&gt;0")+0.5*COUNTIFS('Petrol BAU'!$O:$O,'Reset RINs'!$A$6,'Petrol BAU'!$E:$E,"Additional unit required for growth",'Petrol BAU'!$C:$C,$A11,'Petrol BAU'!H:H,"&gt;0")</f>
        <v>88</v>
      </c>
      <c r="R11" s="53">
        <f>Q11+0.5*COUNTIFS('Petrol BAU'!$O:$O,'Reset RINs'!$A$6,'Petrol BAU'!$E:$E,"Additional unit required for growth",'Petrol BAU'!$C:$C,$A11,'Petrol BAU'!H:H,"&gt;0")+0.5*COUNTIFS('Petrol BAU'!$O:$O,'Reset RINs'!$A$6,'Petrol BAU'!$E:$E,"Additional unit required for growth",'Petrol BAU'!$C:$C,$A11,'Petrol BAU'!I:I,"&gt;0")</f>
        <v>88.5</v>
      </c>
      <c r="S11" s="53">
        <f>R11+0.5*COUNTIFS('Petrol BAU'!$O:$O,'Reset RINs'!$A$6,'Petrol BAU'!$E:$E,"Additional unit required for growth",'Petrol BAU'!$C:$C,$A11,'Petrol BAU'!I:I,"&gt;0")+0.5*COUNTIFS('Petrol BAU'!$O:$O,'Reset RINs'!$A$6,'Petrol BAU'!$E:$E,"Additional unit required for growth",'Petrol BAU'!$C:$C,$A11,'Petrol BAU'!J:J,"&gt;0")</f>
        <v>88.5</v>
      </c>
      <c r="T11" s="53">
        <f>S11+0.5*COUNTIFS('Petrol BAU'!$O:$O,'Reset RINs'!$A$6,'Petrol BAU'!$E:$E,"Additional unit required for growth",'Petrol BAU'!$C:$C,$A11,'Petrol BAU'!J:J,"&gt;0")+0.5*COUNTIFS('Petrol BAU'!$O:$O,'Reset RINs'!$A$6,'Petrol BAU'!$E:$E,"Additional unit required for growth",'Petrol BAU'!$C:$C,$A11,'Petrol BAU'!K:K,"&gt;0")</f>
        <v>88.5</v>
      </c>
      <c r="U11" s="53">
        <f>T11+0.5*COUNTIFS('Petrol BAU'!$O:$O,'Reset RINs'!$A$6,'Petrol BAU'!$E:$E,"Additional unit required for growth",'Petrol BAU'!$C:$C,$A11,'Petrol BAU'!K:K,"&gt;0")+0.5*COUNTIFS('Petrol BAU'!$O:$O,'Reset RINs'!$A$6,'Petrol BAU'!$E:$E,"Additional unit required for growth",'Petrol BAU'!$C:$C,$A11,'Petrol BAU'!L:L,"&gt;0")</f>
        <v>88.5</v>
      </c>
    </row>
    <row r="12" spans="1:21" x14ac:dyDescent="0.35">
      <c r="A12" s="53" t="s">
        <v>59</v>
      </c>
      <c r="B12" s="56">
        <f>SUM(Costs!F45:F48)</f>
        <v>11212570.659830652</v>
      </c>
      <c r="C12" s="56">
        <f>SUM(Costs!G45:G48)</f>
        <v>6778652.6598306531</v>
      </c>
      <c r="D12" s="56">
        <f>SUM(Costs!H45:H48)</f>
        <v>6191475</v>
      </c>
      <c r="E12" s="56">
        <f>SUM(Costs!I45:I48)</f>
        <v>6543315.5</v>
      </c>
      <c r="F12" s="56">
        <f>SUM(Costs!J45:J48)</f>
        <v>8818465.5</v>
      </c>
      <c r="G12" s="53"/>
      <c r="H12" s="53"/>
      <c r="I12" s="53">
        <f>SUM(Costs!O21:O24)</f>
        <v>43</v>
      </c>
      <c r="J12" s="53">
        <f>SUM(Costs!P21:P24)</f>
        <v>29.5</v>
      </c>
      <c r="K12" s="53">
        <f>SUM(Costs!Q21:Q24)</f>
        <v>41.5</v>
      </c>
      <c r="L12" s="53">
        <f>SUM(Costs!R21:R24)</f>
        <v>54</v>
      </c>
      <c r="M12" s="53">
        <f>SUM(Costs!S21:S24)</f>
        <v>70</v>
      </c>
      <c r="P12">
        <f>COUNTIFS('Petrol BAU'!$O:$O,'Reset RINs'!$A$6,'Petrol BAU'!$E:$E,"&lt;&gt;"&amp;"Additional unit required for growth",'Petrol BAU'!$C:$C,$A12)</f>
        <v>534</v>
      </c>
      <c r="Q12" s="53">
        <f>P12+0.5*COUNTIFS('Petrol BAU'!$O:$O,'Reset RINs'!$A$6,'Petrol BAU'!$E:$E,"Additional unit required for growth",'Petrol BAU'!$C:$C,$A12,'Petrol BAU'!G:G,"&gt;0")+0.5*COUNTIFS('Petrol BAU'!$O:$O,'Reset RINs'!$A$6,'Petrol BAU'!$E:$E,"Additional unit required for growth",'Petrol BAU'!$C:$C,$A12,'Petrol BAU'!H:H,"&gt;0")</f>
        <v>535</v>
      </c>
      <c r="R12" s="53">
        <f>Q12+0.5*COUNTIFS('Petrol BAU'!$O:$O,'Reset RINs'!$A$6,'Petrol BAU'!$E:$E,"Additional unit required for growth",'Petrol BAU'!$C:$C,$A12,'Petrol BAU'!H:H,"&gt;0")+0.5*COUNTIFS('Petrol BAU'!$O:$O,'Reset RINs'!$A$6,'Petrol BAU'!$E:$E,"Additional unit required for growth",'Petrol BAU'!$C:$C,$A12,'Petrol BAU'!I:I,"&gt;0")</f>
        <v>536.5</v>
      </c>
      <c r="S12" s="53">
        <f>R12+0.5*COUNTIFS('Petrol BAU'!$O:$O,'Reset RINs'!$A$6,'Petrol BAU'!$E:$E,"Additional unit required for growth",'Petrol BAU'!$C:$C,$A12,'Petrol BAU'!I:I,"&gt;0")+0.5*COUNTIFS('Petrol BAU'!$O:$O,'Reset RINs'!$A$6,'Petrol BAU'!$E:$E,"Additional unit required for growth",'Petrol BAU'!$C:$C,$A12,'Petrol BAU'!J:J,"&gt;0")</f>
        <v>540</v>
      </c>
      <c r="T12" s="53">
        <f>S12+0.5*COUNTIFS('Petrol BAU'!$O:$O,'Reset RINs'!$A$6,'Petrol BAU'!$E:$E,"Additional unit required for growth",'Petrol BAU'!$C:$C,$A12,'Petrol BAU'!J:J,"&gt;0")+0.5*COUNTIFS('Petrol BAU'!$O:$O,'Reset RINs'!$A$6,'Petrol BAU'!$E:$E,"Additional unit required for growth",'Petrol BAU'!$C:$C,$A12,'Petrol BAU'!K:K,"&gt;0")</f>
        <v>543</v>
      </c>
      <c r="U12" s="53">
        <f>T12+0.5*COUNTIFS('Petrol BAU'!$O:$O,'Reset RINs'!$A$6,'Petrol BAU'!$E:$E,"Additional unit required for growth",'Petrol BAU'!$C:$C,$A12,'Petrol BAU'!K:K,"&gt;0")+0.5*COUNTIFS('Petrol BAU'!$O:$O,'Reset RINs'!$A$6,'Petrol BAU'!$E:$E,"Additional unit required for growth",'Petrol BAU'!$C:$C,$A12,'Petrol BAU'!L:L,"&gt;0")</f>
        <v>544.5</v>
      </c>
    </row>
    <row r="13" spans="1:21" x14ac:dyDescent="0.35">
      <c r="A13" s="52" t="s">
        <v>268</v>
      </c>
      <c r="B13" s="90">
        <f ca="1">SUM(B8:B12)</f>
        <v>36171379.644042537</v>
      </c>
      <c r="C13" s="90">
        <f t="shared" ref="C13:F13" ca="1" si="0">SUM(C8:C12)</f>
        <v>23461661.60082991</v>
      </c>
      <c r="D13" s="90">
        <f t="shared" ca="1" si="0"/>
        <v>12955805.017787375</v>
      </c>
      <c r="E13" s="90">
        <f t="shared" ca="1" si="0"/>
        <v>14264753.79001075</v>
      </c>
      <c r="F13" s="90">
        <f t="shared" ca="1" si="0"/>
        <v>17259588.854010753</v>
      </c>
      <c r="G13" s="57">
        <f ca="1">SUM(B13:F13)</f>
        <v>104113188.90668133</v>
      </c>
      <c r="H13" s="53"/>
      <c r="I13" s="90">
        <f t="shared" ref="I13:M13" si="1">SUM(I8:I12)</f>
        <v>248.5</v>
      </c>
      <c r="J13" s="90">
        <f t="shared" si="1"/>
        <v>167</v>
      </c>
      <c r="K13" s="90">
        <f t="shared" si="1"/>
        <v>97.5</v>
      </c>
      <c r="L13" s="90">
        <f t="shared" si="1"/>
        <v>127.5</v>
      </c>
      <c r="M13" s="90">
        <f t="shared" si="1"/>
        <v>144.5</v>
      </c>
      <c r="P13" s="90">
        <f>SUM(P8:P12)</f>
        <v>1323</v>
      </c>
      <c r="Q13" s="90">
        <f t="shared" ref="Q13:U13" si="2">SUM(Q8:Q12)</f>
        <v>1331.5</v>
      </c>
      <c r="R13" s="90">
        <f t="shared" si="2"/>
        <v>1340</v>
      </c>
      <c r="S13" s="90">
        <f t="shared" si="2"/>
        <v>1349</v>
      </c>
      <c r="T13" s="90">
        <f t="shared" si="2"/>
        <v>1355</v>
      </c>
      <c r="U13" s="90">
        <f t="shared" si="2"/>
        <v>1359.5</v>
      </c>
    </row>
    <row r="14" spans="1:21" x14ac:dyDescent="0.3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7" spans="1:6" x14ac:dyDescent="0.35">
      <c r="A17" s="6" t="str">
        <f>business</f>
        <v>Powercor</v>
      </c>
    </row>
    <row r="18" spans="1:6" x14ac:dyDescent="0.35">
      <c r="A18" s="6" t="s">
        <v>361</v>
      </c>
      <c r="B18" t="s">
        <v>337</v>
      </c>
      <c r="C18" t="s">
        <v>345</v>
      </c>
      <c r="D18" t="s">
        <v>335</v>
      </c>
      <c r="E18" t="s">
        <v>346</v>
      </c>
    </row>
    <row r="19" spans="1:6" x14ac:dyDescent="0.35">
      <c r="B19">
        <f>COUNTIFS('Petrol BAU'!$O:$O,'Reset RINs'!$A$17,'Petrol BAU'!$E:$E,"&lt;&gt;"&amp;"Additional unit required for growth",'Petrol BAU'!$C:$C,"Car")</f>
        <v>304</v>
      </c>
      <c r="C19">
        <f>COUNTIFS('Petrol BAU'!$O:$O,'Reset RINs'!$A$17,'Petrol BAU'!$E:$E,"&lt;&gt;"&amp;"Additional unit required for growth",'Petrol BAU'!$C:$C,"Car",'Petrol BAU'!$D:$D,"Electric")</f>
        <v>3</v>
      </c>
      <c r="D19">
        <f>COUNTIFS('Petrol BAU'!$O:$O,'Reset RINs'!$A$17,'Petrol BAU'!$E:$E,"&lt;&gt;"&amp;"Additional unit required for growth",'Petrol BAU'!$C:$C,"Car",'Petrol BAU'!$D:$D,"Hybrid")</f>
        <v>32</v>
      </c>
      <c r="E19">
        <f>B19-C19-D19</f>
        <v>269</v>
      </c>
    </row>
    <row r="20" spans="1:6" x14ac:dyDescent="0.35">
      <c r="B20" s="55" t="s">
        <v>2</v>
      </c>
      <c r="C20" s="55" t="s">
        <v>3</v>
      </c>
      <c r="D20" s="55" t="s">
        <v>4</v>
      </c>
      <c r="E20" s="55" t="s">
        <v>5</v>
      </c>
      <c r="F20" s="55" t="s">
        <v>6</v>
      </c>
    </row>
    <row r="21" spans="1:6" x14ac:dyDescent="0.35">
      <c r="A21" t="s">
        <v>338</v>
      </c>
      <c r="B21">
        <f>0.5*COUNTIFS('Petrol BAU'!$O:$O,'Reset RINs'!$A$17,'Petrol BAU'!$E:$E,"Additional unit required for growth",'Petrol BAU'!$C:$C,"Car",'Petrol BAU'!G:G,"&gt;0")+0.5*COUNTIFS('Petrol BAU'!$O:$O,'Reset RINs'!$A$17,'Petrol BAU'!$E:$E,"Additional unit required for growth",'Petrol BAU'!$C:$C,"Car",'Petrol BAU'!H:H,"&gt;0")</f>
        <v>3.5</v>
      </c>
      <c r="C21">
        <f>0.5*COUNTIFS('Petrol BAU'!$O:$O,'Reset RINs'!$A$17,'Petrol BAU'!$E:$E,"Additional unit required for growth",'Petrol BAU'!$C:$C,"Car",'Petrol BAU'!H:H,"&gt;0")+0.5*COUNTIFS('Petrol BAU'!$O:$O,'Reset RINs'!$A$17,'Petrol BAU'!$E:$E,"Additional unit required for growth",'Petrol BAU'!$C:$C,"Car",'Petrol BAU'!I:I,"&gt;0")</f>
        <v>2.5</v>
      </c>
      <c r="D21">
        <f>0.5*COUNTIFS('Petrol BAU'!$O:$O,'Reset RINs'!$A$17,'Petrol BAU'!$E:$E,"Additional unit required for growth",'Petrol BAU'!$C:$C,"Car",'Petrol BAU'!I:I,"&gt;0")+0.5*COUNTIFS('Petrol BAU'!$O:$O,'Reset RINs'!$A$17,'Petrol BAU'!$E:$E,"Additional unit required for growth",'Petrol BAU'!$C:$C,"Car",'Petrol BAU'!J:J,"&gt;0")</f>
        <v>3</v>
      </c>
      <c r="E21">
        <f>0.5*COUNTIFS('Petrol BAU'!$O:$O,'Reset RINs'!$A$17,'Petrol BAU'!$E:$E,"Additional unit required for growth",'Petrol BAU'!$C:$C,"Car",'Petrol BAU'!J:J,"&gt;0")+0.5*COUNTIFS('Petrol BAU'!$O:$O,'Reset RINs'!$A$17,'Petrol BAU'!$E:$E,"Additional unit required for growth",'Petrol BAU'!$C:$C,"Car",'Petrol BAU'!K:K,"&gt;0")</f>
        <v>2.5</v>
      </c>
      <c r="F21">
        <f>0.5*COUNTIFS('Petrol BAU'!$O:$O,'Reset RINs'!$A$17,'Petrol BAU'!$E:$E,"Additional unit required for growth",'Petrol BAU'!$C:$C,"Car",'Petrol BAU'!K:K,"&gt;0")+0.5*COUNTIFS('Petrol BAU'!$O:$O,'Reset RINs'!$A$17,'Petrol BAU'!$E:$E,"Additional unit required for growth",'Petrol BAU'!$C:$C,"Car",'Petrol BAU'!L:L,"&gt;0")</f>
        <v>2</v>
      </c>
    </row>
    <row r="22" spans="1:6" x14ac:dyDescent="0.35">
      <c r="A22" t="s">
        <v>339</v>
      </c>
      <c r="B22">
        <f>B19+B21</f>
        <v>307.5</v>
      </c>
      <c r="C22">
        <f>B22+C21</f>
        <v>310</v>
      </c>
      <c r="D22">
        <f t="shared" ref="D22:F22" si="3">C22+D21</f>
        <v>313</v>
      </c>
      <c r="E22">
        <f t="shared" si="3"/>
        <v>315.5</v>
      </c>
      <c r="F22">
        <f t="shared" si="3"/>
        <v>317.5</v>
      </c>
    </row>
    <row r="23" spans="1:6" x14ac:dyDescent="0.35">
      <c r="A23" t="s">
        <v>340</v>
      </c>
      <c r="B23" s="30">
        <f ca="1">C19+'Cost Benefit - no escalation'!F54</f>
        <v>44</v>
      </c>
      <c r="C23" s="30">
        <f ca="1">B23+'Cost Benefit - no escalation'!G54</f>
        <v>69</v>
      </c>
      <c r="D23" s="30">
        <f ca="1">C23+'Cost Benefit - no escalation'!H54</f>
        <v>74</v>
      </c>
      <c r="E23" s="30">
        <f ca="1">D23+'Cost Benefit - no escalation'!I54</f>
        <v>78.5</v>
      </c>
      <c r="F23" s="30">
        <f ca="1">E23+'Cost Benefit - no escalation'!J54</f>
        <v>82.5</v>
      </c>
    </row>
    <row r="24" spans="1:6" x14ac:dyDescent="0.35">
      <c r="A24" t="s">
        <v>341</v>
      </c>
      <c r="B24" s="30">
        <f ca="1">D19+'Cost Benefit - no escalation'!F56</f>
        <v>80.5</v>
      </c>
      <c r="C24" s="30">
        <f ca="1">B24+'Cost Benefit - no escalation'!G56</f>
        <v>99</v>
      </c>
      <c r="D24" s="30">
        <f ca="1">C24+'Cost Benefit - no escalation'!H56</f>
        <v>105.5</v>
      </c>
      <c r="E24" s="30">
        <f ca="1">D24+'Cost Benefit - no escalation'!I56</f>
        <v>112.5</v>
      </c>
      <c r="F24" s="30">
        <f ca="1">E24+'Cost Benefit - no escalation'!J56</f>
        <v>118</v>
      </c>
    </row>
    <row r="25" spans="1:6" x14ac:dyDescent="0.35">
      <c r="A25" t="s">
        <v>347</v>
      </c>
      <c r="B25" s="30">
        <f ca="1">B22-B23-B24</f>
        <v>183</v>
      </c>
      <c r="C25" s="30">
        <f t="shared" ref="C25:F25" ca="1" si="4">C22-C23-C24</f>
        <v>142</v>
      </c>
      <c r="D25" s="30">
        <f t="shared" ca="1" si="4"/>
        <v>133.5</v>
      </c>
      <c r="E25" s="30">
        <f t="shared" ca="1" si="4"/>
        <v>124.5</v>
      </c>
      <c r="F25" s="30">
        <f t="shared" ca="1" si="4"/>
        <v>117</v>
      </c>
    </row>
    <row r="26" spans="1:6" x14ac:dyDescent="0.35">
      <c r="A26" t="s">
        <v>342</v>
      </c>
      <c r="B26" s="9">
        <f ca="1">B23/B$22</f>
        <v>0.14308943089430895</v>
      </c>
      <c r="C26" s="9">
        <f t="shared" ref="C26:F26" ca="1" si="5">C23/C$22</f>
        <v>0.22258064516129034</v>
      </c>
      <c r="D26" s="9">
        <f t="shared" ca="1" si="5"/>
        <v>0.2364217252396166</v>
      </c>
      <c r="E26" s="9">
        <f t="shared" ca="1" si="5"/>
        <v>0.24881141045958796</v>
      </c>
      <c r="F26" s="9">
        <f t="shared" ca="1" si="5"/>
        <v>0.25984251968503935</v>
      </c>
    </row>
    <row r="27" spans="1:6" x14ac:dyDescent="0.35">
      <c r="A27" t="s">
        <v>343</v>
      </c>
      <c r="B27" s="9">
        <f t="shared" ref="B27:F27" ca="1" si="6">B24/B$22</f>
        <v>0.26178861788617885</v>
      </c>
      <c r="C27" s="9">
        <f t="shared" ca="1" si="6"/>
        <v>0.3193548387096774</v>
      </c>
      <c r="D27" s="9">
        <f t="shared" ca="1" si="6"/>
        <v>0.33706070287539935</v>
      </c>
      <c r="E27" s="9">
        <f t="shared" ca="1" si="6"/>
        <v>0.35657686212361334</v>
      </c>
      <c r="F27" s="9">
        <f t="shared" ca="1" si="6"/>
        <v>0.37165354330708661</v>
      </c>
    </row>
    <row r="28" spans="1:6" x14ac:dyDescent="0.35">
      <c r="A28" t="s">
        <v>344</v>
      </c>
      <c r="B28" s="9">
        <f t="shared" ref="B28:F28" ca="1" si="7">B25/B$22</f>
        <v>0.59512195121951217</v>
      </c>
      <c r="C28" s="9">
        <f t="shared" ca="1" si="7"/>
        <v>0.45806451612903226</v>
      </c>
      <c r="D28" s="9">
        <f t="shared" ca="1" si="7"/>
        <v>0.42651757188498401</v>
      </c>
      <c r="E28" s="9">
        <f t="shared" ca="1" si="7"/>
        <v>0.39461172741679873</v>
      </c>
      <c r="F28" s="9">
        <f t="shared" ca="1" si="7"/>
        <v>0.36850393700787404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EE69-2829-471F-9643-8D5C101BDE45}">
  <sheetPr>
    <tabColor theme="2" tint="-9.9978637043366805E-2"/>
  </sheetPr>
  <dimension ref="A1:P11"/>
  <sheetViews>
    <sheetView showGridLines="0" workbookViewId="0">
      <selection activeCell="D11" sqref="D11"/>
    </sheetView>
  </sheetViews>
  <sheetFormatPr defaultRowHeight="14.5" x14ac:dyDescent="0.35"/>
  <cols>
    <col min="2" max="2" width="29.453125" bestFit="1" customWidth="1"/>
    <col min="4" max="4" width="11.81640625" bestFit="1" customWidth="1"/>
  </cols>
  <sheetData>
    <row r="1" spans="1:16" ht="28.5" x14ac:dyDescent="0.65">
      <c r="A1" s="103" t="str">
        <f>business</f>
        <v>Powercor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6" ht="21" x14ac:dyDescent="0.5">
      <c r="A2" s="102" t="str">
        <f>model</f>
        <v>Fleet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7" t="s">
        <v>375</v>
      </c>
    </row>
    <row r="5" spans="1:16" x14ac:dyDescent="0.35">
      <c r="B5" t="s">
        <v>357</v>
      </c>
      <c r="D5" s="17" t="s">
        <v>0</v>
      </c>
    </row>
    <row r="7" spans="1:16" x14ac:dyDescent="0.35">
      <c r="B7" t="s">
        <v>358</v>
      </c>
      <c r="D7" s="17" t="s">
        <v>359</v>
      </c>
    </row>
    <row r="9" spans="1:16" x14ac:dyDescent="0.35">
      <c r="B9" t="s">
        <v>356</v>
      </c>
      <c r="D9" s="17">
        <v>1.1556718878812899</v>
      </c>
    </row>
    <row r="11" spans="1:16" x14ac:dyDescent="0.35">
      <c r="B11" t="s">
        <v>376</v>
      </c>
      <c r="D11" s="17" t="s">
        <v>377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</vt:lpstr>
      <vt:lpstr>Summary</vt:lpstr>
      <vt:lpstr>Costs</vt:lpstr>
      <vt:lpstr>Cost Benefit - no escalation</vt:lpstr>
      <vt:lpstr>Petrol BAU</vt:lpstr>
      <vt:lpstr>Reset RINs</vt:lpstr>
      <vt:lpstr>Assumptions</vt:lpstr>
      <vt:lpstr>business</vt:lpstr>
      <vt:lpstr>esc_23_26</vt:lpstr>
      <vt:lpstr>model</vt:lpstr>
      <vt:lpstr>output_dollars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2025-01-28T04:58:56Z</dcterms:created>
  <dcterms:modified xsi:type="dcterms:W3CDTF">2025-01-28T04:59:15Z</dcterms:modified>
  <cp:category/>
  <cp:contentStatus/>
</cp:coreProperties>
</file>