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.sharepoint.com/sites/Teams_EDPR2026-2031/Shared Documents/General/4000 Submissions/4040 - Initial Proposal/4040.8.4 Final RIN attachments and supporting documents - public/"/>
    </mc:Choice>
  </mc:AlternateContent>
  <xr:revisionPtr revIDLastSave="37" documentId="8_{C658333A-9F17-4987-91BF-75CC0F5267D0}" xr6:coauthVersionLast="47" xr6:coauthVersionMax="47" xr10:uidLastSave="{BD71D220-D30B-4F55-BFD9-7AFDD0165ECB}"/>
  <bookViews>
    <workbookView xWindow="0" yWindow="-16320" windowWidth="29040" windowHeight="15840" activeTab="9" xr2:uid="{777676AA-D39B-4E4D-9FBF-EFEF153BCD9B}"/>
  </bookViews>
  <sheets>
    <sheet name="Ratings" sheetId="1" r:id="rId1"/>
    <sheet name="Customers" sheetId="34" r:id="rId2"/>
    <sheet name="Population" sheetId="33" r:id="rId3"/>
    <sheet name="Historical" sheetId="3" r:id="rId4"/>
    <sheet name="Summer 10PoE" sheetId="6" r:id="rId5"/>
    <sheet name="Winter 10PoE" sheetId="12" r:id="rId6"/>
    <sheet name="Summer 50PoE" sheetId="7" r:id="rId7"/>
    <sheet name="Winter 50PoE" sheetId="13" r:id="rId8"/>
    <sheet name="EUE" sheetId="2" r:id="rId9"/>
    <sheet name="Costs" sheetId="14" r:id="rId10"/>
    <sheet name="NPV" sheetId="26" r:id="rId11"/>
    <sheet name="Non-Network Options" sheetId="36" r:id="rId12"/>
    <sheet name="Summary" sheetId="35" r:id="rId13"/>
  </sheets>
  <definedNames>
    <definedName name="_xlnm._FilterDatabase" localSheetId="9" hidden="1">Costs!$F$21:$L$64</definedName>
    <definedName name="_Ref105595397" localSheetId="9">Costs!$T$24</definedName>
    <definedName name="_Ref149747594" localSheetId="9">Costs!$AB$24</definedName>
    <definedName name="_Ref149748252" localSheetId="9">Costs!$T$72</definedName>
    <definedName name="_Ref149748264" localSheetId="9">Costs!$AB$72</definedName>
    <definedName name="_Ref150505901" localSheetId="9">Costs!$T$36</definedName>
    <definedName name="_Ref150505916" localSheetId="9">Costs!$AB$36</definedName>
    <definedName name="_Ref527718809" localSheetId="10">NPV!#REF!</definedName>
    <definedName name="_Ref56185739" localSheetId="10">NPV!$P$2</definedName>
    <definedName name="_Ref94017176" localSheetId="10">NPV!$P$14</definedName>
    <definedName name="_Ref94104882" localSheetId="10">NPV!$A$14</definedName>
    <definedName name="Fifty_POE_WEIGHTING">EUE!#REF!</definedName>
    <definedName name="NA">#REF!</definedName>
    <definedName name="Option_3">#REF!</definedName>
    <definedName name="Option_4">#REF!</definedName>
    <definedName name="Option_5">#REF!</definedName>
    <definedName name="Ten_POE_WEIGHTING">EUE!#REF!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2" l="1"/>
  <c r="K5" i="12"/>
  <c r="J5" i="12"/>
  <c r="I5" i="12"/>
  <c r="H5" i="12"/>
  <c r="G5" i="12"/>
  <c r="F5" i="12"/>
  <c r="E5" i="12"/>
  <c r="D5" i="12"/>
  <c r="C5" i="12"/>
  <c r="L3" i="12"/>
  <c r="K3" i="12"/>
  <c r="J3" i="12"/>
  <c r="I3" i="12"/>
  <c r="H3" i="12"/>
  <c r="G3" i="12"/>
  <c r="F3" i="12"/>
  <c r="E3" i="12"/>
  <c r="D3" i="12"/>
  <c r="C3" i="12"/>
  <c r="Q141" i="12" l="1"/>
  <c r="R141" i="12"/>
  <c r="S141" i="12"/>
  <c r="B63" i="12"/>
  <c r="A63" i="12"/>
  <c r="X147" i="12"/>
  <c r="W147" i="12"/>
  <c r="V147" i="12"/>
  <c r="U147" i="12"/>
  <c r="T147" i="12"/>
  <c r="S147" i="12"/>
  <c r="R147" i="12"/>
  <c r="Q147" i="12"/>
  <c r="P142" i="12"/>
  <c r="P141" i="12"/>
  <c r="P111" i="12"/>
  <c r="C58" i="12"/>
  <c r="X87" i="12"/>
  <c r="W87" i="12"/>
  <c r="V87" i="12"/>
  <c r="U87" i="12"/>
  <c r="T87" i="12"/>
  <c r="S87" i="12"/>
  <c r="R87" i="12"/>
  <c r="Q87" i="12"/>
  <c r="P118" i="12"/>
  <c r="P93" i="12"/>
  <c r="P66" i="12"/>
  <c r="O118" i="12"/>
  <c r="O93" i="12"/>
  <c r="O66" i="12"/>
  <c r="N118" i="12"/>
  <c r="N93" i="12"/>
  <c r="N66" i="12"/>
  <c r="B81" i="12"/>
  <c r="A81" i="12"/>
  <c r="B71" i="12"/>
  <c r="A71" i="12"/>
  <c r="B61" i="12"/>
  <c r="A61" i="12"/>
  <c r="A51" i="12"/>
  <c r="B51" i="12"/>
  <c r="C84" i="12"/>
  <c r="C78" i="12"/>
  <c r="C83" i="12"/>
  <c r="C77" i="12"/>
  <c r="C80" i="12"/>
  <c r="C82" i="12"/>
  <c r="C72" i="12"/>
  <c r="C68" i="12"/>
  <c r="C73" i="12"/>
  <c r="C67" i="12"/>
  <c r="D67" i="12"/>
  <c r="C62" i="12"/>
  <c r="C61" i="12"/>
  <c r="C63" i="12"/>
  <c r="C57" i="12"/>
  <c r="C54" i="12"/>
  <c r="C52" i="12"/>
  <c r="C48" i="12"/>
  <c r="I48" i="12"/>
  <c r="C47" i="12"/>
  <c r="C51" i="12"/>
  <c r="F68" i="12"/>
  <c r="H68" i="12"/>
  <c r="H78" i="12"/>
  <c r="I58" i="12"/>
  <c r="F57" i="12"/>
  <c r="D57" i="12"/>
  <c r="G48" i="12"/>
  <c r="D47" i="12"/>
  <c r="P129" i="12"/>
  <c r="P104" i="12"/>
  <c r="P77" i="12"/>
  <c r="P53" i="12"/>
  <c r="K79" i="12"/>
  <c r="J79" i="12"/>
  <c r="I79" i="12"/>
  <c r="H79" i="12"/>
  <c r="G79" i="12"/>
  <c r="F79" i="12"/>
  <c r="E79" i="12"/>
  <c r="D79" i="12"/>
  <c r="E77" i="12"/>
  <c r="D77" i="12"/>
  <c r="K70" i="12"/>
  <c r="J70" i="12"/>
  <c r="I70" i="12"/>
  <c r="H70" i="12"/>
  <c r="G70" i="12"/>
  <c r="F70" i="12"/>
  <c r="E70" i="12"/>
  <c r="D70" i="12"/>
  <c r="E67" i="12"/>
  <c r="K60" i="12"/>
  <c r="J60" i="12"/>
  <c r="I60" i="12"/>
  <c r="H60" i="12"/>
  <c r="G60" i="12"/>
  <c r="F60" i="12"/>
  <c r="E60" i="12"/>
  <c r="D60" i="12"/>
  <c r="K50" i="12"/>
  <c r="J50" i="12"/>
  <c r="I50" i="12"/>
  <c r="H50" i="12"/>
  <c r="G50" i="12"/>
  <c r="F50" i="12"/>
  <c r="E50" i="12"/>
  <c r="D50" i="12"/>
  <c r="K49" i="12"/>
  <c r="J49" i="12"/>
  <c r="I49" i="12"/>
  <c r="H49" i="12"/>
  <c r="G49" i="12"/>
  <c r="F49" i="12"/>
  <c r="E49" i="12"/>
  <c r="D49" i="12"/>
  <c r="H48" i="12"/>
  <c r="F67" i="12"/>
  <c r="I77" i="12"/>
  <c r="E48" i="12"/>
  <c r="C69" i="12"/>
  <c r="C74" i="12"/>
  <c r="C53" i="12"/>
  <c r="C71" i="12"/>
  <c r="C81" i="12"/>
  <c r="J58" i="12"/>
  <c r="C59" i="12"/>
  <c r="C64" i="12"/>
  <c r="F77" i="12"/>
  <c r="E47" i="12"/>
  <c r="E68" i="12"/>
  <c r="J68" i="12"/>
  <c r="G68" i="12"/>
  <c r="I68" i="12"/>
  <c r="E78" i="12"/>
  <c r="G78" i="12"/>
  <c r="G77" i="12"/>
  <c r="D58" i="12"/>
  <c r="E58" i="12"/>
  <c r="F58" i="12"/>
  <c r="G58" i="12"/>
  <c r="H58" i="12"/>
  <c r="E57" i="12"/>
  <c r="G57" i="12"/>
  <c r="I57" i="12"/>
  <c r="J57" i="12"/>
  <c r="H57" i="12"/>
  <c r="F47" i="12"/>
  <c r="G47" i="12"/>
  <c r="J78" i="12"/>
  <c r="H47" i="12"/>
  <c r="H67" i="12"/>
  <c r="H77" i="12"/>
  <c r="I47" i="12"/>
  <c r="I67" i="12"/>
  <c r="I78" i="12"/>
  <c r="J47" i="12"/>
  <c r="J67" i="12"/>
  <c r="J77" i="12"/>
  <c r="J48" i="12"/>
  <c r="G67" i="12"/>
  <c r="D48" i="12"/>
  <c r="D68" i="12"/>
  <c r="D78" i="12"/>
  <c r="F48" i="12"/>
  <c r="F78" i="12"/>
  <c r="W64" i="12"/>
  <c r="V64" i="12"/>
  <c r="U64" i="12"/>
  <c r="T64" i="12"/>
  <c r="S64" i="12"/>
  <c r="R64" i="12"/>
  <c r="Q64" i="12"/>
  <c r="X63" i="12"/>
  <c r="W63" i="12"/>
  <c r="V63" i="12"/>
  <c r="U63" i="12"/>
  <c r="T63" i="12"/>
  <c r="S63" i="12"/>
  <c r="R63" i="12"/>
  <c r="Q63" i="12"/>
  <c r="W91" i="12"/>
  <c r="V91" i="12"/>
  <c r="U91" i="12"/>
  <c r="T91" i="12"/>
  <c r="S91" i="12"/>
  <c r="R91" i="12"/>
  <c r="Q91" i="12"/>
  <c r="W90" i="12"/>
  <c r="V90" i="12"/>
  <c r="U90" i="12"/>
  <c r="T90" i="12"/>
  <c r="S90" i="12"/>
  <c r="R90" i="12"/>
  <c r="Q90" i="12"/>
  <c r="W116" i="12"/>
  <c r="V116" i="12"/>
  <c r="U116" i="12"/>
  <c r="T116" i="12"/>
  <c r="S116" i="12"/>
  <c r="R116" i="12"/>
  <c r="Q116" i="12"/>
  <c r="W115" i="12"/>
  <c r="V115" i="12"/>
  <c r="U115" i="12"/>
  <c r="T115" i="12"/>
  <c r="S115" i="12"/>
  <c r="R115" i="12"/>
  <c r="Q115" i="12"/>
  <c r="W140" i="12"/>
  <c r="V140" i="12"/>
  <c r="U140" i="12"/>
  <c r="T140" i="12"/>
  <c r="S140" i="12"/>
  <c r="R140" i="12"/>
  <c r="W139" i="12"/>
  <c r="V139" i="12"/>
  <c r="U139" i="12"/>
  <c r="T139" i="12"/>
  <c r="S139" i="12"/>
  <c r="R139" i="12"/>
  <c r="Q139" i="12"/>
  <c r="Q140" i="12"/>
  <c r="X141" i="12"/>
  <c r="W141" i="12"/>
  <c r="V141" i="12"/>
  <c r="U141" i="12"/>
  <c r="T141" i="12"/>
  <c r="O144" i="12"/>
  <c r="O143" i="12"/>
  <c r="O110" i="12"/>
  <c r="O88" i="12"/>
  <c r="O86" i="12"/>
  <c r="O61" i="12"/>
  <c r="O59" i="12"/>
  <c r="O111" i="12" s="1"/>
  <c r="O57" i="12"/>
  <c r="O108" i="12"/>
  <c r="O52" i="12"/>
  <c r="O76" i="12"/>
  <c r="O51" i="12"/>
  <c r="O127" i="12" s="1"/>
  <c r="O102" i="12"/>
  <c r="O50" i="12"/>
  <c r="O101" i="12"/>
  <c r="O49" i="12"/>
  <c r="O48" i="12"/>
  <c r="B83" i="12"/>
  <c r="B53" i="12" s="1"/>
  <c r="B73" i="12"/>
  <c r="B54" i="12"/>
  <c r="B74" i="12" s="1"/>
  <c r="B52" i="12"/>
  <c r="B72" i="12" s="1"/>
  <c r="B80" i="12"/>
  <c r="B79" i="12"/>
  <c r="B78" i="12"/>
  <c r="B69" i="12"/>
  <c r="B68" i="12"/>
  <c r="B59" i="12"/>
  <c r="B58" i="12"/>
  <c r="B50" i="12"/>
  <c r="B70" i="12" s="1"/>
  <c r="B47" i="12"/>
  <c r="B77" i="12"/>
  <c r="P56" i="12"/>
  <c r="V56" i="12"/>
  <c r="P80" i="12"/>
  <c r="S80" i="12"/>
  <c r="P107" i="12"/>
  <c r="P50" i="12"/>
  <c r="Y50" i="12"/>
  <c r="P48" i="12"/>
  <c r="P74" i="12"/>
  <c r="V74" i="12"/>
  <c r="P72" i="12"/>
  <c r="Y72" i="12"/>
  <c r="P101" i="12"/>
  <c r="Q101" i="12"/>
  <c r="P99" i="12"/>
  <c r="Q99" i="12"/>
  <c r="P132" i="12"/>
  <c r="Q132" i="12"/>
  <c r="W56" i="12"/>
  <c r="Q56" i="12"/>
  <c r="X80" i="12"/>
  <c r="W80" i="12"/>
  <c r="V80" i="12"/>
  <c r="T80" i="12"/>
  <c r="R80" i="12"/>
  <c r="X107" i="12"/>
  <c r="V107" i="12"/>
  <c r="U107" i="12"/>
  <c r="S107" i="12"/>
  <c r="P124" i="12"/>
  <c r="X124" i="12"/>
  <c r="U124" i="12"/>
  <c r="P126" i="12"/>
  <c r="T126" i="12"/>
  <c r="X153" i="12"/>
  <c r="Y153" i="12" s="1"/>
  <c r="X152" i="12"/>
  <c r="X116" i="12" s="1"/>
  <c r="X151" i="12"/>
  <c r="X115" i="12"/>
  <c r="X146" i="12"/>
  <c r="W146" i="12"/>
  <c r="V146" i="12"/>
  <c r="U146" i="12"/>
  <c r="T146" i="12"/>
  <c r="S146" i="12"/>
  <c r="R146" i="12"/>
  <c r="Q146" i="12"/>
  <c r="P145" i="12"/>
  <c r="V145" i="12"/>
  <c r="Y144" i="12"/>
  <c r="X144" i="12"/>
  <c r="W144" i="12"/>
  <c r="V144" i="12"/>
  <c r="U144" i="12"/>
  <c r="T144" i="12"/>
  <c r="S144" i="12"/>
  <c r="R144" i="12"/>
  <c r="Q144" i="12"/>
  <c r="N144" i="12"/>
  <c r="Y143" i="12"/>
  <c r="X143" i="12"/>
  <c r="W143" i="12"/>
  <c r="V143" i="12"/>
  <c r="U143" i="12"/>
  <c r="T143" i="12"/>
  <c r="S143" i="12"/>
  <c r="R143" i="12"/>
  <c r="Q143" i="12"/>
  <c r="N143" i="12"/>
  <c r="X142" i="12"/>
  <c r="W142" i="12"/>
  <c r="V142" i="12"/>
  <c r="U142" i="12"/>
  <c r="T142" i="12"/>
  <c r="S142" i="12"/>
  <c r="R142" i="12"/>
  <c r="Q142" i="12"/>
  <c r="X138" i="12"/>
  <c r="W138" i="12"/>
  <c r="V138" i="12"/>
  <c r="U138" i="12"/>
  <c r="T138" i="12"/>
  <c r="S138" i="12"/>
  <c r="R138" i="12"/>
  <c r="Q138" i="12"/>
  <c r="Q137" i="12"/>
  <c r="X136" i="12"/>
  <c r="W136" i="12"/>
  <c r="V136" i="12"/>
  <c r="U136" i="12"/>
  <c r="T136" i="12"/>
  <c r="S136" i="12"/>
  <c r="R136" i="12"/>
  <c r="Q136" i="12"/>
  <c r="P135" i="12"/>
  <c r="Y135" i="12"/>
  <c r="P134" i="12"/>
  <c r="Y133" i="12"/>
  <c r="X133" i="12"/>
  <c r="W133" i="12"/>
  <c r="V133" i="12"/>
  <c r="U133" i="12"/>
  <c r="T133" i="12"/>
  <c r="S133" i="12"/>
  <c r="R133" i="12"/>
  <c r="Q133" i="12"/>
  <c r="X131" i="12"/>
  <c r="W131" i="12"/>
  <c r="V131" i="12"/>
  <c r="U131" i="12"/>
  <c r="T131" i="12"/>
  <c r="S131" i="12"/>
  <c r="R131" i="12"/>
  <c r="Q131" i="12"/>
  <c r="X130" i="12"/>
  <c r="W130" i="12"/>
  <c r="V130" i="12"/>
  <c r="U130" i="12"/>
  <c r="T130" i="12"/>
  <c r="S130" i="12"/>
  <c r="R130" i="12"/>
  <c r="Q130" i="12"/>
  <c r="X128" i="12"/>
  <c r="W128" i="12"/>
  <c r="V128" i="12"/>
  <c r="U128" i="12"/>
  <c r="T128" i="12"/>
  <c r="S128" i="12"/>
  <c r="R128" i="12"/>
  <c r="Q128" i="12"/>
  <c r="X127" i="12"/>
  <c r="W127" i="12"/>
  <c r="V127" i="12"/>
  <c r="U127" i="12"/>
  <c r="T127" i="12"/>
  <c r="S127" i="12"/>
  <c r="R127" i="12"/>
  <c r="Q127" i="12"/>
  <c r="X125" i="12"/>
  <c r="W125" i="12"/>
  <c r="V125" i="12"/>
  <c r="U125" i="12"/>
  <c r="T125" i="12"/>
  <c r="S125" i="12"/>
  <c r="R125" i="12"/>
  <c r="Q125" i="12"/>
  <c r="P123" i="12"/>
  <c r="U123" i="12"/>
  <c r="N122" i="12"/>
  <c r="X120" i="12"/>
  <c r="W120" i="12"/>
  <c r="V120" i="12"/>
  <c r="U120" i="12"/>
  <c r="T120" i="12"/>
  <c r="S120" i="12"/>
  <c r="R120" i="12"/>
  <c r="Q120" i="12"/>
  <c r="P119" i="12"/>
  <c r="U119" i="12"/>
  <c r="X118" i="12"/>
  <c r="W118" i="12"/>
  <c r="V118" i="12"/>
  <c r="U118" i="12"/>
  <c r="T118" i="12"/>
  <c r="S118" i="12"/>
  <c r="R118" i="12"/>
  <c r="Q118" i="12"/>
  <c r="X117" i="12"/>
  <c r="W117" i="12"/>
  <c r="V117" i="12"/>
  <c r="U117" i="12"/>
  <c r="T117" i="12"/>
  <c r="S117" i="12"/>
  <c r="R117" i="12"/>
  <c r="Q117" i="12"/>
  <c r="X114" i="12"/>
  <c r="W114" i="12"/>
  <c r="V114" i="12"/>
  <c r="U114" i="12"/>
  <c r="T114" i="12"/>
  <c r="S114" i="12"/>
  <c r="R114" i="12"/>
  <c r="Q114" i="12"/>
  <c r="X112" i="12"/>
  <c r="W112" i="12"/>
  <c r="V112" i="12"/>
  <c r="U112" i="12"/>
  <c r="T112" i="12"/>
  <c r="S112" i="12"/>
  <c r="R112" i="12"/>
  <c r="Q112" i="12"/>
  <c r="U111" i="12"/>
  <c r="Y110" i="12"/>
  <c r="X110" i="12"/>
  <c r="W110" i="12"/>
  <c r="V110" i="12"/>
  <c r="U110" i="12"/>
  <c r="T110" i="12"/>
  <c r="S110" i="12"/>
  <c r="R110" i="12"/>
  <c r="Q110" i="12"/>
  <c r="N110" i="12"/>
  <c r="P109" i="12"/>
  <c r="S109" i="12"/>
  <c r="Y108" i="12"/>
  <c r="X108" i="12"/>
  <c r="W108" i="12"/>
  <c r="V108" i="12"/>
  <c r="U108" i="12"/>
  <c r="T108" i="12"/>
  <c r="S108" i="12"/>
  <c r="R108" i="12"/>
  <c r="Q108" i="12"/>
  <c r="X106" i="12"/>
  <c r="W106" i="12"/>
  <c r="V106" i="12"/>
  <c r="U106" i="12"/>
  <c r="T106" i="12"/>
  <c r="S106" i="12"/>
  <c r="R106" i="12"/>
  <c r="Q106" i="12"/>
  <c r="X105" i="12"/>
  <c r="W105" i="12"/>
  <c r="V105" i="12"/>
  <c r="U105" i="12"/>
  <c r="T105" i="12"/>
  <c r="S105" i="12"/>
  <c r="R105" i="12"/>
  <c r="Q105" i="12"/>
  <c r="W104" i="12"/>
  <c r="X103" i="12"/>
  <c r="W103" i="12"/>
  <c r="V103" i="12"/>
  <c r="U103" i="12"/>
  <c r="T103" i="12"/>
  <c r="S103" i="12"/>
  <c r="R103" i="12"/>
  <c r="Q103" i="12"/>
  <c r="X102" i="12"/>
  <c r="W102" i="12"/>
  <c r="V102" i="12"/>
  <c r="U102" i="12"/>
  <c r="T102" i="12"/>
  <c r="S102" i="12"/>
  <c r="R102" i="12"/>
  <c r="Q102" i="12"/>
  <c r="W101" i="12"/>
  <c r="V101" i="12"/>
  <c r="U101" i="12"/>
  <c r="X100" i="12"/>
  <c r="W100" i="12"/>
  <c r="V100" i="12"/>
  <c r="U100" i="12"/>
  <c r="T100" i="12"/>
  <c r="S100" i="12"/>
  <c r="R100" i="12"/>
  <c r="Q100" i="12"/>
  <c r="P98" i="12"/>
  <c r="Q98" i="12"/>
  <c r="N97" i="12"/>
  <c r="X95" i="12"/>
  <c r="W95" i="12"/>
  <c r="V95" i="12"/>
  <c r="U95" i="12"/>
  <c r="T95" i="12"/>
  <c r="S95" i="12"/>
  <c r="R95" i="12"/>
  <c r="Q95" i="12"/>
  <c r="P94" i="12"/>
  <c r="U94" i="12"/>
  <c r="X93" i="12"/>
  <c r="W93" i="12"/>
  <c r="V93" i="12"/>
  <c r="U93" i="12"/>
  <c r="T93" i="12"/>
  <c r="S93" i="12"/>
  <c r="R93" i="12"/>
  <c r="Q93" i="12"/>
  <c r="X92" i="12"/>
  <c r="W92" i="12"/>
  <c r="V92" i="12"/>
  <c r="U92" i="12"/>
  <c r="T92" i="12"/>
  <c r="S92" i="12"/>
  <c r="R92" i="12"/>
  <c r="Q92" i="12"/>
  <c r="X89" i="12"/>
  <c r="W89" i="12"/>
  <c r="V89" i="12"/>
  <c r="U89" i="12"/>
  <c r="T89" i="12"/>
  <c r="S89" i="12"/>
  <c r="R89" i="12"/>
  <c r="Q89" i="12"/>
  <c r="X88" i="12"/>
  <c r="W88" i="12"/>
  <c r="V88" i="12"/>
  <c r="U88" i="12"/>
  <c r="T88" i="12"/>
  <c r="S88" i="12"/>
  <c r="R88" i="12"/>
  <c r="Q88" i="12"/>
  <c r="N88" i="12"/>
  <c r="X86" i="12"/>
  <c r="W86" i="12"/>
  <c r="V86" i="12"/>
  <c r="U86" i="12"/>
  <c r="T86" i="12"/>
  <c r="S86" i="12"/>
  <c r="R86" i="12"/>
  <c r="Q86" i="12"/>
  <c r="N86" i="12"/>
  <c r="W85" i="12"/>
  <c r="X84" i="12"/>
  <c r="W84" i="12"/>
  <c r="V84" i="12"/>
  <c r="U84" i="12"/>
  <c r="T84" i="12"/>
  <c r="S84" i="12"/>
  <c r="R84" i="12"/>
  <c r="Q84" i="12"/>
  <c r="P83" i="12"/>
  <c r="V83" i="12"/>
  <c r="O83" i="12"/>
  <c r="P82" i="12"/>
  <c r="V82" i="12"/>
  <c r="Y81" i="12"/>
  <c r="X81" i="12"/>
  <c r="W81" i="12"/>
  <c r="V81" i="12"/>
  <c r="U81" i="12"/>
  <c r="T81" i="12"/>
  <c r="S81" i="12"/>
  <c r="R81" i="12"/>
  <c r="Q81" i="12"/>
  <c r="O81" i="12"/>
  <c r="X79" i="12"/>
  <c r="W79" i="12"/>
  <c r="V79" i="12"/>
  <c r="U79" i="12"/>
  <c r="T79" i="12"/>
  <c r="S79" i="12"/>
  <c r="R79" i="12"/>
  <c r="Q79" i="12"/>
  <c r="X78" i="12"/>
  <c r="W78" i="12"/>
  <c r="V78" i="12"/>
  <c r="U78" i="12"/>
  <c r="T78" i="12"/>
  <c r="S78" i="12"/>
  <c r="R78" i="12"/>
  <c r="Q78" i="12"/>
  <c r="W77" i="12"/>
  <c r="X76" i="12"/>
  <c r="W76" i="12"/>
  <c r="V76" i="12"/>
  <c r="U76" i="12"/>
  <c r="T76" i="12"/>
  <c r="S76" i="12"/>
  <c r="R76" i="12"/>
  <c r="Q76" i="12"/>
  <c r="X75" i="12"/>
  <c r="W75" i="12"/>
  <c r="V75" i="12"/>
  <c r="U75" i="12"/>
  <c r="T75" i="12"/>
  <c r="S75" i="12"/>
  <c r="R75" i="12"/>
  <c r="Q75" i="12"/>
  <c r="Y74" i="12"/>
  <c r="X74" i="12"/>
  <c r="W74" i="12"/>
  <c r="U74" i="12"/>
  <c r="T74" i="12"/>
  <c r="S74" i="12"/>
  <c r="R74" i="12"/>
  <c r="X73" i="12"/>
  <c r="W73" i="12"/>
  <c r="V73" i="12"/>
  <c r="U73" i="12"/>
  <c r="T73" i="12"/>
  <c r="S73" i="12"/>
  <c r="R73" i="12"/>
  <c r="Q73" i="12"/>
  <c r="P71" i="12"/>
  <c r="U71" i="12"/>
  <c r="N70" i="12"/>
  <c r="X68" i="12"/>
  <c r="W68" i="12"/>
  <c r="V68" i="12"/>
  <c r="U68" i="12"/>
  <c r="T68" i="12"/>
  <c r="S68" i="12"/>
  <c r="R68" i="12"/>
  <c r="Q68" i="12"/>
  <c r="P67" i="12"/>
  <c r="U67" i="12"/>
  <c r="X66" i="12"/>
  <c r="W66" i="12"/>
  <c r="V66" i="12"/>
  <c r="U66" i="12"/>
  <c r="T66" i="12"/>
  <c r="S66" i="12"/>
  <c r="R66" i="12"/>
  <c r="Q66" i="12"/>
  <c r="X65" i="12"/>
  <c r="W65" i="12"/>
  <c r="V65" i="12"/>
  <c r="U65" i="12"/>
  <c r="T65" i="12"/>
  <c r="S65" i="12"/>
  <c r="R65" i="12"/>
  <c r="Q65" i="12"/>
  <c r="X62" i="12"/>
  <c r="W62" i="12"/>
  <c r="V62" i="12"/>
  <c r="U62" i="12"/>
  <c r="T62" i="12"/>
  <c r="S62" i="12"/>
  <c r="R62" i="12"/>
  <c r="Q62" i="12"/>
  <c r="X61" i="12"/>
  <c r="V61" i="12"/>
  <c r="O113" i="12"/>
  <c r="N61" i="12"/>
  <c r="N113" i="12"/>
  <c r="X60" i="12"/>
  <c r="W60" i="12"/>
  <c r="V60" i="12"/>
  <c r="U60" i="12"/>
  <c r="T60" i="12"/>
  <c r="S60" i="12"/>
  <c r="R60" i="12"/>
  <c r="Q60" i="12"/>
  <c r="X59" i="12"/>
  <c r="W59" i="12"/>
  <c r="V59" i="12"/>
  <c r="P59" i="12"/>
  <c r="N59" i="12"/>
  <c r="N111" i="12"/>
  <c r="X58" i="12"/>
  <c r="W58" i="12"/>
  <c r="V58" i="12"/>
  <c r="T58" i="12"/>
  <c r="P58" i="12"/>
  <c r="U58" i="12"/>
  <c r="Y57" i="12"/>
  <c r="X57" i="12"/>
  <c r="W57" i="12"/>
  <c r="V57" i="12"/>
  <c r="U57" i="12"/>
  <c r="T57" i="12"/>
  <c r="S57" i="12"/>
  <c r="R57" i="12"/>
  <c r="Q57" i="12"/>
  <c r="O133" i="12"/>
  <c r="N57" i="12"/>
  <c r="N133" i="12"/>
  <c r="X55" i="12"/>
  <c r="W55" i="12"/>
  <c r="V55" i="12"/>
  <c r="U55" i="12"/>
  <c r="T55" i="12"/>
  <c r="S55" i="12"/>
  <c r="R55" i="12"/>
  <c r="Q55" i="12"/>
  <c r="X54" i="12"/>
  <c r="W54" i="12"/>
  <c r="V54" i="12"/>
  <c r="U54" i="12"/>
  <c r="T54" i="12"/>
  <c r="S54" i="12"/>
  <c r="R54" i="12"/>
  <c r="Q54" i="12"/>
  <c r="V53" i="12"/>
  <c r="X52" i="12"/>
  <c r="W52" i="12"/>
  <c r="V52" i="12"/>
  <c r="U52" i="12"/>
  <c r="T52" i="12"/>
  <c r="S52" i="12"/>
  <c r="R52" i="12"/>
  <c r="Q52" i="12"/>
  <c r="N52" i="12"/>
  <c r="N103" i="12" s="1"/>
  <c r="X51" i="12"/>
  <c r="W51" i="12"/>
  <c r="V51" i="12"/>
  <c r="U51" i="12"/>
  <c r="T51" i="12"/>
  <c r="S51" i="12"/>
  <c r="R51" i="12"/>
  <c r="Q51" i="12"/>
  <c r="N51" i="12"/>
  <c r="N75" i="12" s="1"/>
  <c r="W50" i="12"/>
  <c r="V50" i="12"/>
  <c r="T50" i="12"/>
  <c r="S50" i="12"/>
  <c r="R50" i="12"/>
  <c r="Q50" i="12"/>
  <c r="N50" i="12"/>
  <c r="N74" i="12" s="1"/>
  <c r="X49" i="12"/>
  <c r="W49" i="12"/>
  <c r="V49" i="12"/>
  <c r="U49" i="12"/>
  <c r="T49" i="12"/>
  <c r="S49" i="12"/>
  <c r="R49" i="12"/>
  <c r="Q49" i="12"/>
  <c r="O73" i="12"/>
  <c r="N49" i="12"/>
  <c r="N73" i="12" s="1"/>
  <c r="Y48" i="12"/>
  <c r="O72" i="12"/>
  <c r="N48" i="12"/>
  <c r="N72" i="12"/>
  <c r="P47" i="12"/>
  <c r="S47" i="12"/>
  <c r="A83" i="12"/>
  <c r="A53" i="12" s="1"/>
  <c r="A80" i="12"/>
  <c r="A79" i="12"/>
  <c r="A78" i="12"/>
  <c r="A73" i="12"/>
  <c r="A69" i="12"/>
  <c r="A68" i="12"/>
  <c r="B62" i="12"/>
  <c r="A59" i="12"/>
  <c r="A58" i="12"/>
  <c r="A54" i="12"/>
  <c r="A74" i="12" s="1"/>
  <c r="A52" i="12"/>
  <c r="A62" i="12" s="1"/>
  <c r="A50" i="12"/>
  <c r="A60" i="12" s="1"/>
  <c r="A47" i="12"/>
  <c r="A77" i="12" s="1"/>
  <c r="A57" i="12"/>
  <c r="B45" i="12"/>
  <c r="U50" i="12"/>
  <c r="U59" i="12"/>
  <c r="T59" i="12"/>
  <c r="U132" i="12"/>
  <c r="R132" i="12"/>
  <c r="V132" i="12"/>
  <c r="W132" i="12"/>
  <c r="Y101" i="12"/>
  <c r="X132" i="12"/>
  <c r="X50" i="12"/>
  <c r="W107" i="12"/>
  <c r="T107" i="12"/>
  <c r="Q107" i="12"/>
  <c r="Q80" i="12"/>
  <c r="U80" i="12"/>
  <c r="Y151" i="12"/>
  <c r="X139" i="12"/>
  <c r="X90" i="12"/>
  <c r="R107" i="12"/>
  <c r="X101" i="12"/>
  <c r="T101" i="12"/>
  <c r="R101" i="12"/>
  <c r="Y152" i="12"/>
  <c r="Y140" i="12" s="1"/>
  <c r="K58" i="12"/>
  <c r="X64" i="12"/>
  <c r="S101" i="12"/>
  <c r="N76" i="12"/>
  <c r="N102" i="12"/>
  <c r="N85" i="12"/>
  <c r="N99" i="12"/>
  <c r="N101" i="12"/>
  <c r="N124" i="12"/>
  <c r="N100" i="12"/>
  <c r="N125" i="12"/>
  <c r="A72" i="12"/>
  <c r="N108" i="12"/>
  <c r="N128" i="12"/>
  <c r="N81" i="12"/>
  <c r="W61" i="12"/>
  <c r="F59" i="12"/>
  <c r="I59" i="12"/>
  <c r="J59" i="12"/>
  <c r="D59" i="12"/>
  <c r="H59" i="12"/>
  <c r="E59" i="12"/>
  <c r="G59" i="12"/>
  <c r="K59" i="12"/>
  <c r="J69" i="12"/>
  <c r="I69" i="12"/>
  <c r="H69" i="12"/>
  <c r="G69" i="12"/>
  <c r="F69" i="12"/>
  <c r="K69" i="12"/>
  <c r="E69" i="12"/>
  <c r="D69" i="12"/>
  <c r="K80" i="12"/>
  <c r="J80" i="12"/>
  <c r="D80" i="12"/>
  <c r="I80" i="12"/>
  <c r="H80" i="12"/>
  <c r="G80" i="12"/>
  <c r="F80" i="12"/>
  <c r="E80" i="12"/>
  <c r="O126" i="12"/>
  <c r="O128" i="12"/>
  <c r="O103" i="12"/>
  <c r="O74" i="12"/>
  <c r="B82" i="12"/>
  <c r="B60" i="12"/>
  <c r="X56" i="12"/>
  <c r="R56" i="12"/>
  <c r="S56" i="12"/>
  <c r="T56" i="12"/>
  <c r="U56" i="12"/>
  <c r="Q74" i="12"/>
  <c r="S132" i="12"/>
  <c r="T132" i="12"/>
  <c r="Q77" i="12"/>
  <c r="S77" i="12"/>
  <c r="X94" i="12"/>
  <c r="U77" i="12"/>
  <c r="V94" i="12"/>
  <c r="R77" i="12"/>
  <c r="V77" i="12"/>
  <c r="W94" i="12"/>
  <c r="Q113" i="12"/>
  <c r="V113" i="12"/>
  <c r="W113" i="12"/>
  <c r="X119" i="12"/>
  <c r="U113" i="12"/>
  <c r="W119" i="12"/>
  <c r="S113" i="12"/>
  <c r="X145" i="12"/>
  <c r="S53" i="12"/>
  <c r="U53" i="12"/>
  <c r="W53" i="12"/>
  <c r="X85" i="12"/>
  <c r="Y99" i="12"/>
  <c r="W82" i="12"/>
  <c r="R98" i="12"/>
  <c r="X82" i="12"/>
  <c r="Q94" i="12"/>
  <c r="S98" i="12"/>
  <c r="R94" i="12"/>
  <c r="T98" i="12"/>
  <c r="S94" i="12"/>
  <c r="U98" i="12"/>
  <c r="R99" i="12"/>
  <c r="W83" i="12"/>
  <c r="T94" i="12"/>
  <c r="V98" i="12"/>
  <c r="V99" i="12"/>
  <c r="X83" i="12"/>
  <c r="X98" i="12"/>
  <c r="V123" i="12"/>
  <c r="W123" i="12"/>
  <c r="X123" i="12"/>
  <c r="R113" i="12"/>
  <c r="V119" i="12"/>
  <c r="W137" i="12"/>
  <c r="X137" i="12"/>
  <c r="T137" i="12"/>
  <c r="S137" i="12"/>
  <c r="U135" i="12"/>
  <c r="Q134" i="12"/>
  <c r="V135" i="12"/>
  <c r="S134" i="12"/>
  <c r="X135" i="12"/>
  <c r="Q145" i="12"/>
  <c r="Q135" i="12"/>
  <c r="R134" i="12"/>
  <c r="U134" i="12"/>
  <c r="R137" i="12"/>
  <c r="R145" i="12"/>
  <c r="R135" i="12"/>
  <c r="S135" i="12"/>
  <c r="W135" i="12"/>
  <c r="V134" i="12"/>
  <c r="S145" i="12"/>
  <c r="W134" i="12"/>
  <c r="T145" i="12"/>
  <c r="X134" i="12"/>
  <c r="V137" i="12"/>
  <c r="W145" i="12"/>
  <c r="T77" i="12"/>
  <c r="S129" i="12"/>
  <c r="R129" i="12"/>
  <c r="Q53" i="12"/>
  <c r="R53" i="12"/>
  <c r="T53" i="12"/>
  <c r="V124" i="12"/>
  <c r="W124" i="12"/>
  <c r="Q126" i="12"/>
  <c r="R126" i="12"/>
  <c r="S126" i="12"/>
  <c r="U126" i="12"/>
  <c r="Y126" i="12"/>
  <c r="V126" i="12"/>
  <c r="X126" i="12"/>
  <c r="W126" i="12"/>
  <c r="S99" i="12"/>
  <c r="T99" i="12"/>
  <c r="U99" i="12"/>
  <c r="X99" i="12"/>
  <c r="Q67" i="12"/>
  <c r="Q71" i="12"/>
  <c r="Q72" i="12"/>
  <c r="Q111" i="12"/>
  <c r="Q47" i="12"/>
  <c r="Q48" i="12"/>
  <c r="R67" i="12"/>
  <c r="R71" i="12"/>
  <c r="R72" i="12"/>
  <c r="Y83" i="12"/>
  <c r="Q109" i="12"/>
  <c r="R111" i="12"/>
  <c r="R47" i="12"/>
  <c r="R48" i="12"/>
  <c r="Y59" i="12"/>
  <c r="S67" i="12"/>
  <c r="S71" i="12"/>
  <c r="S72" i="12"/>
  <c r="N83" i="12"/>
  <c r="O85" i="12"/>
  <c r="W98" i="12"/>
  <c r="W99" i="12"/>
  <c r="R109" i="12"/>
  <c r="S111" i="12"/>
  <c r="T113" i="12"/>
  <c r="Y124" i="12"/>
  <c r="N126" i="12"/>
  <c r="Q129" i="12"/>
  <c r="T134" i="12"/>
  <c r="T135" i="12"/>
  <c r="U137" i="12"/>
  <c r="S48" i="12"/>
  <c r="T67" i="12"/>
  <c r="T72" i="12"/>
  <c r="T48" i="12"/>
  <c r="U72" i="12"/>
  <c r="O124" i="12"/>
  <c r="U47" i="12"/>
  <c r="U48" i="12"/>
  <c r="Q61" i="12"/>
  <c r="V67" i="12"/>
  <c r="V71" i="12"/>
  <c r="V72" i="12"/>
  <c r="Q82" i="12"/>
  <c r="Q83" i="12"/>
  <c r="R85" i="12"/>
  <c r="R104" i="12"/>
  <c r="U109" i="12"/>
  <c r="V111" i="12"/>
  <c r="T129" i="12"/>
  <c r="T71" i="12"/>
  <c r="V47" i="12"/>
  <c r="V48" i="12"/>
  <c r="Q58" i="12"/>
  <c r="Q59" i="12"/>
  <c r="R61" i="12"/>
  <c r="W67" i="12"/>
  <c r="W71" i="12"/>
  <c r="W72" i="12"/>
  <c r="R82" i="12"/>
  <c r="R83" i="12"/>
  <c r="S85" i="12"/>
  <c r="O99" i="12"/>
  <c r="O100" i="12"/>
  <c r="S104" i="12"/>
  <c r="V109" i="12"/>
  <c r="W111" i="12"/>
  <c r="X113" i="12"/>
  <c r="Q119" i="12"/>
  <c r="Q123" i="12"/>
  <c r="Q124" i="12"/>
  <c r="U129" i="12"/>
  <c r="W47" i="12"/>
  <c r="W48" i="12"/>
  <c r="R58" i="12"/>
  <c r="R59" i="12"/>
  <c r="S61" i="12"/>
  <c r="X67" i="12"/>
  <c r="X71" i="12"/>
  <c r="X72" i="12"/>
  <c r="S82" i="12"/>
  <c r="S83" i="12"/>
  <c r="T85" i="12"/>
  <c r="T104" i="12"/>
  <c r="W109" i="12"/>
  <c r="X111" i="12"/>
  <c r="R119" i="12"/>
  <c r="R123" i="12"/>
  <c r="R124" i="12"/>
  <c r="V129" i="12"/>
  <c r="N137" i="12"/>
  <c r="U145" i="12"/>
  <c r="X47" i="12"/>
  <c r="X48" i="12"/>
  <c r="S58" i="12"/>
  <c r="S59" i="12"/>
  <c r="T61" i="12"/>
  <c r="T82" i="12"/>
  <c r="T83" i="12"/>
  <c r="U85" i="12"/>
  <c r="U104" i="12"/>
  <c r="X109" i="12"/>
  <c r="Y111" i="12"/>
  <c r="S119" i="12"/>
  <c r="S123" i="12"/>
  <c r="S124" i="12"/>
  <c r="W129" i="12"/>
  <c r="N135" i="12"/>
  <c r="O137" i="12"/>
  <c r="T111" i="12"/>
  <c r="T47" i="12"/>
  <c r="Q104" i="12"/>
  <c r="T109" i="12"/>
  <c r="O125" i="12"/>
  <c r="U61" i="12"/>
  <c r="U82" i="12"/>
  <c r="U83" i="12"/>
  <c r="V85" i="12"/>
  <c r="V104" i="12"/>
  <c r="T119" i="12"/>
  <c r="T123" i="12"/>
  <c r="T124" i="12"/>
  <c r="O135" i="12"/>
  <c r="Q85" i="12"/>
  <c r="A84" i="12"/>
  <c r="B67" i="12"/>
  <c r="B57" i="12"/>
  <c r="A64" i="12"/>
  <c r="A82" i="12"/>
  <c r="Y147" i="12"/>
  <c r="Y87" i="12"/>
  <c r="Y86" i="12"/>
  <c r="Y88" i="12"/>
  <c r="O43" i="12"/>
  <c r="O42" i="12"/>
  <c r="O41" i="12"/>
  <c r="O40" i="12"/>
  <c r="O39" i="12"/>
  <c r="O38" i="12"/>
  <c r="O37" i="12"/>
  <c r="O36" i="12"/>
  <c r="O35" i="12"/>
  <c r="O147" i="12" s="1"/>
  <c r="O34" i="12"/>
  <c r="O33" i="12"/>
  <c r="O32" i="12"/>
  <c r="O31" i="12"/>
  <c r="O30" i="12"/>
  <c r="O29" i="12"/>
  <c r="O28" i="12"/>
  <c r="O55" i="12" s="1"/>
  <c r="O27" i="12"/>
  <c r="O26" i="12"/>
  <c r="O25" i="12"/>
  <c r="O105" i="12" s="1"/>
  <c r="O24" i="12"/>
  <c r="O104" i="12" s="1"/>
  <c r="O23" i="12"/>
  <c r="O47" i="12"/>
  <c r="O22" i="12"/>
  <c r="O21" i="12"/>
  <c r="O142" i="12" s="1"/>
  <c r="O20" i="12"/>
  <c r="O87" i="12"/>
  <c r="O19" i="12"/>
  <c r="O18" i="12"/>
  <c r="O141" i="12" s="1"/>
  <c r="O17" i="12"/>
  <c r="O16" i="12"/>
  <c r="O15" i="12"/>
  <c r="O115" i="12" s="1"/>
  <c r="O14" i="12"/>
  <c r="O13" i="12"/>
  <c r="O12" i="12"/>
  <c r="O11" i="12"/>
  <c r="O10" i="12"/>
  <c r="O9" i="12"/>
  <c r="O8" i="12"/>
  <c r="O7" i="12"/>
  <c r="O6" i="12"/>
  <c r="O5" i="12"/>
  <c r="O4" i="12"/>
  <c r="O3" i="12"/>
  <c r="O2" i="12"/>
  <c r="O134" i="12" s="1"/>
  <c r="N43" i="12"/>
  <c r="N42" i="12"/>
  <c r="N41" i="12"/>
  <c r="N40" i="12"/>
  <c r="N39" i="12"/>
  <c r="N38" i="12"/>
  <c r="N37" i="12"/>
  <c r="N36" i="12"/>
  <c r="N35" i="12"/>
  <c r="N147" i="12"/>
  <c r="N34" i="12"/>
  <c r="N132" i="12" s="1"/>
  <c r="N33" i="12"/>
  <c r="N32" i="12"/>
  <c r="N31" i="12"/>
  <c r="N30" i="12"/>
  <c r="N29" i="12"/>
  <c r="N28" i="12"/>
  <c r="N27" i="12"/>
  <c r="N26" i="12"/>
  <c r="N25" i="12"/>
  <c r="N24" i="12"/>
  <c r="N23" i="12"/>
  <c r="N47" i="12" s="1"/>
  <c r="N22" i="12"/>
  <c r="N21" i="12"/>
  <c r="N142" i="12"/>
  <c r="N20" i="12"/>
  <c r="N87" i="12" s="1"/>
  <c r="N19" i="12"/>
  <c r="N18" i="12"/>
  <c r="N65" i="12" s="1"/>
  <c r="N17" i="12"/>
  <c r="N91" i="12" s="1"/>
  <c r="N16" i="12"/>
  <c r="N15" i="12"/>
  <c r="N14" i="12"/>
  <c r="N13" i="12"/>
  <c r="N12" i="12"/>
  <c r="N11" i="12"/>
  <c r="N10" i="12"/>
  <c r="N112" i="12" s="1"/>
  <c r="N9" i="12"/>
  <c r="N8" i="12"/>
  <c r="N7" i="12"/>
  <c r="N6" i="12"/>
  <c r="N5" i="12"/>
  <c r="N4" i="12"/>
  <c r="N3" i="12"/>
  <c r="N2" i="12"/>
  <c r="N134" i="12" s="1"/>
  <c r="B9" i="12"/>
  <c r="B8" i="12"/>
  <c r="B7" i="12"/>
  <c r="B6" i="12"/>
  <c r="B49" i="12" s="1"/>
  <c r="B5" i="12"/>
  <c r="B4" i="12"/>
  <c r="B3" i="12"/>
  <c r="B2" i="12"/>
  <c r="B48" i="12" s="1"/>
  <c r="A9" i="12"/>
  <c r="A8" i="12"/>
  <c r="A7" i="12"/>
  <c r="A6" i="12"/>
  <c r="A49" i="12" s="1"/>
  <c r="A5" i="12"/>
  <c r="A4" i="12"/>
  <c r="A3" i="12"/>
  <c r="A2" i="12"/>
  <c r="A48" i="12" s="1"/>
  <c r="I74" i="12"/>
  <c r="H84" i="12"/>
  <c r="G54" i="12"/>
  <c r="F84" i="12"/>
  <c r="I82" i="12"/>
  <c r="G72" i="12"/>
  <c r="F52" i="12"/>
  <c r="E72" i="12"/>
  <c r="D62" i="12"/>
  <c r="J81" i="12"/>
  <c r="I81" i="12"/>
  <c r="O1" i="12"/>
  <c r="O45" i="12"/>
  <c r="N1" i="12"/>
  <c r="C1" i="12"/>
  <c r="P1" i="12" s="1"/>
  <c r="J51" i="12"/>
  <c r="K72" i="12"/>
  <c r="K52" i="12"/>
  <c r="K62" i="12"/>
  <c r="K82" i="12"/>
  <c r="L50" i="12"/>
  <c r="L60" i="12"/>
  <c r="L70" i="12"/>
  <c r="L80" i="12"/>
  <c r="E63" i="12"/>
  <c r="E73" i="12"/>
  <c r="E53" i="12"/>
  <c r="E83" i="12"/>
  <c r="H81" i="12"/>
  <c r="H71" i="12"/>
  <c r="H51" i="12"/>
  <c r="H61" i="12"/>
  <c r="H72" i="12"/>
  <c r="H52" i="12"/>
  <c r="H62" i="12"/>
  <c r="H82" i="12"/>
  <c r="K84" i="12"/>
  <c r="K54" i="12"/>
  <c r="K74" i="12"/>
  <c r="K64" i="12"/>
  <c r="Y93" i="12"/>
  <c r="Y66" i="12"/>
  <c r="Y142" i="12"/>
  <c r="Y118" i="12"/>
  <c r="Y103" i="12"/>
  <c r="Y76" i="12"/>
  <c r="Y128" i="12"/>
  <c r="Y52" i="12"/>
  <c r="F63" i="12"/>
  <c r="F53" i="12"/>
  <c r="F83" i="12"/>
  <c r="F73" i="12"/>
  <c r="I72" i="12"/>
  <c r="I52" i="12"/>
  <c r="I62" i="12"/>
  <c r="Y60" i="12"/>
  <c r="Y112" i="12"/>
  <c r="Y84" i="12"/>
  <c r="Y136" i="12"/>
  <c r="Y113" i="12"/>
  <c r="Y85" i="12"/>
  <c r="Y61" i="12"/>
  <c r="Y137" i="12"/>
  <c r="Y132" i="12"/>
  <c r="Y56" i="12"/>
  <c r="Y107" i="12"/>
  <c r="Y80" i="12"/>
  <c r="J63" i="12"/>
  <c r="J83" i="12"/>
  <c r="J73" i="12"/>
  <c r="J53" i="12"/>
  <c r="D54" i="12"/>
  <c r="D84" i="12"/>
  <c r="D64" i="12"/>
  <c r="D74" i="12"/>
  <c r="Y109" i="12"/>
  <c r="Y82" i="12"/>
  <c r="Y58" i="12"/>
  <c r="Y134" i="12"/>
  <c r="E54" i="12"/>
  <c r="E84" i="12"/>
  <c r="E74" i="12"/>
  <c r="E64" i="12"/>
  <c r="Y139" i="12"/>
  <c r="Y90" i="12"/>
  <c r="Y115" i="12"/>
  <c r="Y63" i="12"/>
  <c r="Y73" i="12"/>
  <c r="Y125" i="12"/>
  <c r="Y49" i="12"/>
  <c r="Y100" i="12"/>
  <c r="I63" i="12"/>
  <c r="I83" i="12"/>
  <c r="I53" i="12"/>
  <c r="I73" i="12"/>
  <c r="F54" i="12"/>
  <c r="Y79" i="12"/>
  <c r="Y55" i="12"/>
  <c r="Y131" i="12"/>
  <c r="Y106" i="12"/>
  <c r="D82" i="12"/>
  <c r="Y146" i="12"/>
  <c r="Y95" i="12"/>
  <c r="Y68" i="12"/>
  <c r="Y120" i="12"/>
  <c r="D61" i="12"/>
  <c r="D71" i="12"/>
  <c r="D51" i="12"/>
  <c r="D81" i="12"/>
  <c r="E71" i="12"/>
  <c r="E61" i="12"/>
  <c r="E81" i="12"/>
  <c r="E51" i="12"/>
  <c r="E52" i="12"/>
  <c r="H54" i="12"/>
  <c r="Y92" i="12"/>
  <c r="Y65" i="12"/>
  <c r="Y141" i="12"/>
  <c r="Y117" i="12"/>
  <c r="Y67" i="12"/>
  <c r="Y94" i="12"/>
  <c r="Y145" i="12"/>
  <c r="Y119" i="12"/>
  <c r="G63" i="12"/>
  <c r="G53" i="12"/>
  <c r="G73" i="12"/>
  <c r="G83" i="12"/>
  <c r="J72" i="12"/>
  <c r="J62" i="12"/>
  <c r="J52" i="12"/>
  <c r="J82" i="12"/>
  <c r="Y71" i="12"/>
  <c r="Y98" i="12"/>
  <c r="Y47" i="12"/>
  <c r="Y123" i="12"/>
  <c r="Y54" i="12"/>
  <c r="Y105" i="12"/>
  <c r="Y78" i="12"/>
  <c r="Y130" i="12"/>
  <c r="L49" i="12"/>
  <c r="L79" i="12"/>
  <c r="L69" i="12"/>
  <c r="L59" i="12"/>
  <c r="F61" i="12"/>
  <c r="F81" i="12"/>
  <c r="F51" i="12"/>
  <c r="F71" i="12"/>
  <c r="F62" i="12"/>
  <c r="F72" i="12"/>
  <c r="F82" i="12"/>
  <c r="I54" i="12"/>
  <c r="I84" i="12"/>
  <c r="Y89" i="12"/>
  <c r="Y114" i="12"/>
  <c r="Y138" i="12"/>
  <c r="Y62" i="12"/>
  <c r="H63" i="12"/>
  <c r="H83" i="12"/>
  <c r="H73" i="12"/>
  <c r="H53" i="12"/>
  <c r="L54" i="12"/>
  <c r="L84" i="12"/>
  <c r="L74" i="12"/>
  <c r="L64" i="12"/>
  <c r="D63" i="12"/>
  <c r="D73" i="12"/>
  <c r="D53" i="12"/>
  <c r="D83" i="12"/>
  <c r="G81" i="12"/>
  <c r="G61" i="12"/>
  <c r="G71" i="12"/>
  <c r="G51" i="12"/>
  <c r="G62" i="12"/>
  <c r="J54" i="12"/>
  <c r="J84" i="12"/>
  <c r="J64" i="12"/>
  <c r="J74" i="12"/>
  <c r="Y127" i="12"/>
  <c r="Y51" i="12"/>
  <c r="Y75" i="12"/>
  <c r="Y102" i="12"/>
  <c r="N136" i="12"/>
  <c r="N53" i="12"/>
  <c r="N77" i="12"/>
  <c r="N104" i="12"/>
  <c r="N129" i="12"/>
  <c r="O117" i="12"/>
  <c r="O92" i="12"/>
  <c r="O145" i="12"/>
  <c r="O119" i="12"/>
  <c r="O94" i="12"/>
  <c r="O67" i="12"/>
  <c r="N130" i="12"/>
  <c r="N78" i="12"/>
  <c r="N105" i="12"/>
  <c r="N54" i="12"/>
  <c r="O89" i="12"/>
  <c r="O114" i="12"/>
  <c r="O62" i="12"/>
  <c r="O138" i="12"/>
  <c r="N58" i="12"/>
  <c r="N139" i="12"/>
  <c r="N115" i="12"/>
  <c r="N90" i="12"/>
  <c r="N63" i="12"/>
  <c r="O91" i="12"/>
  <c r="O64" i="12"/>
  <c r="O116" i="12"/>
  <c r="O140" i="12"/>
  <c r="O136" i="12"/>
  <c r="O60" i="12"/>
  <c r="O112" i="12"/>
  <c r="O84" i="12"/>
  <c r="O132" i="12"/>
  <c r="O107" i="12"/>
  <c r="O80" i="12"/>
  <c r="O56" i="12"/>
  <c r="O139" i="12"/>
  <c r="O95" i="12"/>
  <c r="O68" i="12"/>
  <c r="O146" i="12"/>
  <c r="O120" i="12"/>
  <c r="N68" i="12"/>
  <c r="N120" i="12"/>
  <c r="N146" i="12"/>
  <c r="N95" i="12"/>
  <c r="O71" i="12"/>
  <c r="O123" i="12"/>
  <c r="O98" i="12"/>
  <c r="O79" i="12"/>
  <c r="O131" i="12"/>
  <c r="O106" i="12"/>
  <c r="N117" i="12"/>
  <c r="N92" i="12"/>
  <c r="N94" i="12"/>
  <c r="N119" i="12"/>
  <c r="N145" i="12"/>
  <c r="N67" i="12"/>
  <c r="N106" i="12"/>
  <c r="N55" i="12"/>
  <c r="N131" i="12"/>
  <c r="N79" i="12"/>
  <c r="N114" i="12"/>
  <c r="N89" i="12"/>
  <c r="N138" i="12"/>
  <c r="N62" i="12"/>
  <c r="O54" i="12"/>
  <c r="O130" i="12"/>
  <c r="O78" i="12"/>
  <c r="N107" i="12"/>
  <c r="O58" i="12"/>
  <c r="L62" i="12"/>
  <c r="M3" i="12"/>
  <c r="M4" i="12" s="1"/>
  <c r="M2" i="12"/>
  <c r="L52" i="12"/>
  <c r="L72" i="12"/>
  <c r="L82" i="12"/>
  <c r="N123" i="12" l="1"/>
  <c r="N71" i="12"/>
  <c r="N98" i="12"/>
  <c r="B84" i="12"/>
  <c r="N64" i="12"/>
  <c r="N140" i="12"/>
  <c r="N141" i="12"/>
  <c r="N116" i="12"/>
  <c r="A70" i="12"/>
  <c r="O65" i="12"/>
  <c r="A67" i="12"/>
  <c r="O75" i="12"/>
  <c r="O129" i="12"/>
  <c r="N80" i="12"/>
  <c r="O53" i="12"/>
  <c r="B64" i="12"/>
  <c r="O90" i="12"/>
  <c r="N84" i="12"/>
  <c r="N127" i="12"/>
  <c r="N56" i="12"/>
  <c r="O82" i="12"/>
  <c r="O63" i="12"/>
  <c r="N60" i="12"/>
  <c r="O109" i="12"/>
  <c r="O77" i="12"/>
  <c r="N109" i="12"/>
  <c r="N82" i="12"/>
  <c r="X104" i="12"/>
  <c r="X53" i="12"/>
  <c r="X129" i="12"/>
  <c r="X77" i="12"/>
  <c r="Y77" i="12"/>
  <c r="Y129" i="12"/>
  <c r="Y104" i="12"/>
  <c r="Y53" i="12"/>
  <c r="L77" i="12"/>
  <c r="Y91" i="12"/>
  <c r="K51" i="12"/>
  <c r="L67" i="12"/>
  <c r="K67" i="12"/>
  <c r="K83" i="12"/>
  <c r="X140" i="12"/>
  <c r="K68" i="12"/>
  <c r="L57" i="12"/>
  <c r="K53" i="12"/>
  <c r="X91" i="12"/>
  <c r="K77" i="12"/>
  <c r="K73" i="12"/>
  <c r="K57" i="12"/>
  <c r="K63" i="12"/>
  <c r="K47" i="12"/>
  <c r="L48" i="12"/>
  <c r="K78" i="12"/>
  <c r="K48" i="12"/>
  <c r="L73" i="12"/>
  <c r="L83" i="12"/>
  <c r="L53" i="12"/>
  <c r="L47" i="12"/>
  <c r="L63" i="12"/>
  <c r="L78" i="12"/>
  <c r="Y116" i="12"/>
  <c r="L58" i="12"/>
  <c r="Y64" i="12"/>
  <c r="L68" i="12"/>
  <c r="D52" i="12"/>
  <c r="G82" i="12"/>
  <c r="D72" i="12"/>
  <c r="G52" i="12"/>
  <c r="E82" i="12"/>
  <c r="E62" i="12"/>
  <c r="G74" i="12"/>
  <c r="G64" i="12"/>
  <c r="G84" i="12"/>
  <c r="H74" i="12"/>
  <c r="F74" i="12"/>
  <c r="I64" i="12"/>
  <c r="H64" i="12"/>
  <c r="F64" i="12"/>
  <c r="J71" i="12"/>
  <c r="K71" i="12"/>
  <c r="J61" i="12"/>
  <c r="K81" i="12"/>
  <c r="K61" i="12"/>
  <c r="I61" i="12"/>
  <c r="I71" i="12"/>
  <c r="I51" i="12"/>
  <c r="D1" i="12"/>
  <c r="L71" i="12" l="1"/>
  <c r="L81" i="12"/>
  <c r="M1" i="12"/>
  <c r="L51" i="12"/>
  <c r="L61" i="12"/>
  <c r="D45" i="12"/>
  <c r="E1" i="12"/>
  <c r="Q1" i="12"/>
  <c r="Q45" i="12" s="1"/>
  <c r="F1" i="12" l="1"/>
  <c r="E45" i="12"/>
  <c r="R1" i="12"/>
  <c r="R45" i="12" s="1"/>
  <c r="F45" i="12" l="1"/>
  <c r="S1" i="12"/>
  <c r="S45" i="12" s="1"/>
  <c r="G1" i="12"/>
  <c r="G45" i="12" l="1"/>
  <c r="H1" i="12"/>
  <c r="T1" i="12"/>
  <c r="T45" i="12" s="1"/>
  <c r="H45" i="12" l="1"/>
  <c r="I1" i="12"/>
  <c r="U1" i="12"/>
  <c r="U45" i="12" s="1"/>
  <c r="J1" i="12" l="1"/>
  <c r="I45" i="12"/>
  <c r="V1" i="12"/>
  <c r="V45" i="12" s="1"/>
  <c r="J45" i="12" l="1"/>
  <c r="W1" i="12"/>
  <c r="W45" i="12" s="1"/>
  <c r="K1" i="12"/>
  <c r="K45" i="12" l="1"/>
  <c r="L1" i="12"/>
  <c r="X1" i="12"/>
  <c r="X45" i="12" s="1"/>
  <c r="Y1" i="12" l="1"/>
  <c r="Y45" i="12" s="1"/>
  <c r="L45" i="12"/>
</calcChain>
</file>

<file path=xl/sharedStrings.xml><?xml version="1.0" encoding="utf-8"?>
<sst xmlns="http://schemas.openxmlformats.org/spreadsheetml/2006/main" count="1401" uniqueCount="313">
  <si>
    <t>Zone Substation (MVA)</t>
  </si>
  <si>
    <t>Summer (N)</t>
  </si>
  <si>
    <t>Winter (N)</t>
  </si>
  <si>
    <t>Summer (N-1)</t>
  </si>
  <si>
    <t>Winter (N-1)</t>
  </si>
  <si>
    <t>Feeder (MVA)</t>
  </si>
  <si>
    <t>Summer</t>
  </si>
  <si>
    <t>Winter</t>
  </si>
  <si>
    <t xml:space="preserve">NS </t>
  </si>
  <si>
    <t>ES 11</t>
  </si>
  <si>
    <t>FT</t>
  </si>
  <si>
    <t>ES 12</t>
  </si>
  <si>
    <t>ES</t>
  </si>
  <si>
    <t>ES 13</t>
  </si>
  <si>
    <t>PV</t>
  </si>
  <si>
    <t>ES 15</t>
  </si>
  <si>
    <t>NS 4th transformer</t>
  </si>
  <si>
    <t>ES 16</t>
  </si>
  <si>
    <t>FT 3rd transformer</t>
  </si>
  <si>
    <t>ES 21</t>
  </si>
  <si>
    <t>ES 3rd transformer</t>
  </si>
  <si>
    <t>ES 22</t>
  </si>
  <si>
    <t>PV 3rd transformer</t>
  </si>
  <si>
    <t>ES 23</t>
  </si>
  <si>
    <t>ES 24</t>
  </si>
  <si>
    <t>ES 25</t>
  </si>
  <si>
    <t>ES 26</t>
  </si>
  <si>
    <t>NS 07</t>
  </si>
  <si>
    <t>NS 08</t>
  </si>
  <si>
    <t>NS 09</t>
  </si>
  <si>
    <t>NS 11</t>
  </si>
  <si>
    <t>NS 12</t>
  </si>
  <si>
    <t>NS 14</t>
  </si>
  <si>
    <t>NS 15</t>
  </si>
  <si>
    <t>NS 16</t>
  </si>
  <si>
    <t>Sub-transmission Loop (MVA)</t>
  </si>
  <si>
    <t>Line</t>
  </si>
  <si>
    <t>NS 17</t>
  </si>
  <si>
    <t xml:space="preserve">WMTS-FT </t>
  </si>
  <si>
    <t>Overall N Rating</t>
  </si>
  <si>
    <t>NS 18</t>
  </si>
  <si>
    <t>Overall N-1 Rating</t>
  </si>
  <si>
    <t>FT 11</t>
  </si>
  <si>
    <t xml:space="preserve">WMTS-FT1 </t>
  </si>
  <si>
    <t>FT 14</t>
  </si>
  <si>
    <t xml:space="preserve">WMTS-FT2 </t>
  </si>
  <si>
    <t>FT 15</t>
  </si>
  <si>
    <t>WMTS-FT uprate (8.1.2)</t>
  </si>
  <si>
    <t>FT 16</t>
  </si>
  <si>
    <t>FT 21</t>
  </si>
  <si>
    <t>FT 22</t>
  </si>
  <si>
    <t>FT 24</t>
  </si>
  <si>
    <t>KTS-AW-PV</t>
  </si>
  <si>
    <t>FT 26</t>
  </si>
  <si>
    <t>FT 31</t>
  </si>
  <si>
    <t>KTS-PV</t>
  </si>
  <si>
    <t>FT 32</t>
  </si>
  <si>
    <t>KTS-AW</t>
  </si>
  <si>
    <t>FT 33</t>
  </si>
  <si>
    <t>KTS-NDT</t>
  </si>
  <si>
    <t>FT 35</t>
  </si>
  <si>
    <t>AW-PV</t>
  </si>
  <si>
    <t>PV 12</t>
  </si>
  <si>
    <t>AW-NDT</t>
  </si>
  <si>
    <t>PV 13</t>
  </si>
  <si>
    <t>BTS-NS</t>
  </si>
  <si>
    <t>PV 14</t>
  </si>
  <si>
    <t>PV 15</t>
  </si>
  <si>
    <t>BTS-NS1 193</t>
  </si>
  <si>
    <t>PV 21</t>
  </si>
  <si>
    <t>BTS-NS2 176</t>
  </si>
  <si>
    <t>PV 22</t>
  </si>
  <si>
    <t>BTS-NS3 190</t>
  </si>
  <si>
    <t>PV 23</t>
  </si>
  <si>
    <t>BTS-NS uprate (8.2.2)</t>
  </si>
  <si>
    <t>PV 24</t>
  </si>
  <si>
    <t>PV 31</t>
  </si>
  <si>
    <t>FT 12 new</t>
  </si>
  <si>
    <t>FT 21 upgrade</t>
  </si>
  <si>
    <t>FT 25 new</t>
  </si>
  <si>
    <t>BTS-NS4</t>
  </si>
  <si>
    <t>FT 32 upgrade</t>
  </si>
  <si>
    <t>KTS-BY-ES</t>
  </si>
  <si>
    <t>FT 33 upgrade</t>
  </si>
  <si>
    <t>NS 08 upgrade</t>
  </si>
  <si>
    <t>KTS-BY</t>
  </si>
  <si>
    <t>NS 07 upgrade</t>
  </si>
  <si>
    <t>KTS-ES</t>
  </si>
  <si>
    <t>NS 18 upgrade</t>
  </si>
  <si>
    <t>BY-ES</t>
  </si>
  <si>
    <t>NS 17 upgrade</t>
  </si>
  <si>
    <t>BTS-NS uprate (8.2.3)</t>
  </si>
  <si>
    <t>ES 11 upgrade</t>
  </si>
  <si>
    <t>ES 31 new</t>
  </si>
  <si>
    <t>ES 32 new</t>
  </si>
  <si>
    <t>ES 33 new</t>
  </si>
  <si>
    <t>PV 11 new</t>
  </si>
  <si>
    <t>BTS-NS uprate (8.2.4)</t>
  </si>
  <si>
    <t>PV 25 new</t>
  </si>
  <si>
    <t>PV 24 upgrade</t>
  </si>
  <si>
    <t>WMTS-FT uprate (8.1.3)</t>
  </si>
  <si>
    <t>WMTS-FT uprate (8.1.4)</t>
  </si>
  <si>
    <t>BTS-NS uprate (8.2.2 + 8.2.3)</t>
  </si>
  <si>
    <t>BTS-NS uprate (8.2.2 + 8.2.4)</t>
  </si>
  <si>
    <t>Feeder</t>
  </si>
  <si>
    <t>Actual 2022</t>
  </si>
  <si>
    <t>TOTAL</t>
  </si>
  <si>
    <t>Suburb</t>
  </si>
  <si>
    <t>Forecast 2046</t>
  </si>
  <si>
    <t>Increase</t>
  </si>
  <si>
    <t>% Increase</t>
  </si>
  <si>
    <t>% Increase (pa)</t>
  </si>
  <si>
    <t>Kensington</t>
  </si>
  <si>
    <t>Flemington</t>
  </si>
  <si>
    <t>Ascot Vale</t>
  </si>
  <si>
    <t>Moonee Ponds</t>
  </si>
  <si>
    <t>Essendon</t>
  </si>
  <si>
    <t>Aberfeldie</t>
  </si>
  <si>
    <t xml:space="preserve">Niddrie </t>
  </si>
  <si>
    <t>Essendon North</t>
  </si>
  <si>
    <t>Strathmore</t>
  </si>
  <si>
    <t>Strathmore Heights</t>
  </si>
  <si>
    <t>Hadfield</t>
  </si>
  <si>
    <t>Glenroy</t>
  </si>
  <si>
    <t>Oak Park</t>
  </si>
  <si>
    <t>Network Asset (MVA)</t>
  </si>
  <si>
    <t>N-1 Rating</t>
  </si>
  <si>
    <t>Feeder (A)</t>
  </si>
  <si>
    <t>Rating</t>
  </si>
  <si>
    <t>Option 1 - Do Nothing</t>
  </si>
  <si>
    <t>ZSS/SubT Solutions Applied</t>
  </si>
  <si>
    <t>Xfer</t>
  </si>
  <si>
    <t>Feeder Solutions Applied</t>
  </si>
  <si>
    <t>Option 2</t>
  </si>
  <si>
    <t>Option 3</t>
  </si>
  <si>
    <t>Option 4</t>
  </si>
  <si>
    <t>Option 5</t>
  </si>
  <si>
    <t>MVRC to new FT feeders</t>
  </si>
  <si>
    <t>Existing</t>
  </si>
  <si>
    <t>New</t>
  </si>
  <si>
    <t>MVRC New (NS 09)</t>
  </si>
  <si>
    <t>MVRC New (NS 12)</t>
  </si>
  <si>
    <t>MVRC New (FT 14)</t>
  </si>
  <si>
    <t>Results from EUE modellling</t>
  </si>
  <si>
    <t>VCR</t>
  </si>
  <si>
    <t>$/MWh</t>
  </si>
  <si>
    <t>WACC</t>
  </si>
  <si>
    <t>O&amp;M</t>
  </si>
  <si>
    <t>Asset Life</t>
  </si>
  <si>
    <t>years</t>
  </si>
  <si>
    <t>Discount Rate</t>
  </si>
  <si>
    <t>Expected Unserved Energy for each Option (MWh) – Feeder (N) Overload (from NDS FDR EUE model)</t>
  </si>
  <si>
    <t>Value of Expected Unserved Energy for each Option ($k) – Feeder (N) Overload</t>
  </si>
  <si>
    <t>Option</t>
  </si>
  <si>
    <t>FDR</t>
  </si>
  <si>
    <t>Solution Applied</t>
  </si>
  <si>
    <t>Nil</t>
  </si>
  <si>
    <t>8.5.6</t>
  </si>
  <si>
    <t>8.2.5</t>
  </si>
  <si>
    <t>8.5.4</t>
  </si>
  <si>
    <t>8.5.1</t>
  </si>
  <si>
    <t>xfer</t>
  </si>
  <si>
    <t>8.5.3</t>
  </si>
  <si>
    <t>8.4.2</t>
  </si>
  <si>
    <t>Expected Unserved Energy for each Option (MWh) – Zone Substations Overload (from NDS ZSS EUE model)</t>
  </si>
  <si>
    <t>Value of Expected Unserved Energy for each Option ($k) – Zone Substations Overload</t>
  </si>
  <si>
    <t>ZSS</t>
  </si>
  <si>
    <t>NS</t>
  </si>
  <si>
    <t>NS+BTS-NS</t>
  </si>
  <si>
    <t>NS+BTS-NS+ES</t>
  </si>
  <si>
    <t>NS+BTS-NS+ES+NS 14</t>
  </si>
  <si>
    <t>NS+ES</t>
  </si>
  <si>
    <t>8.2.5 + xfers</t>
  </si>
  <si>
    <t>8.3.1 + xfers</t>
  </si>
  <si>
    <t>xfers</t>
  </si>
  <si>
    <t>8.2.1
+ xfers</t>
  </si>
  <si>
    <t>8.3.1, 2, 3
+ xfers</t>
  </si>
  <si>
    <t>8.4.1, 2, 3
+ xfers</t>
  </si>
  <si>
    <t>8.1.1 + xfers</t>
  </si>
  <si>
    <t>Expected Unserved Energy for each Option (MWh) – SubT Overload (from NDS SUBT EUE model)</t>
  </si>
  <si>
    <t>Value of Expected Unserved Energy for each Option ($k) – SubT Overload</t>
  </si>
  <si>
    <t>KTS-AW-PV-NDT</t>
  </si>
  <si>
    <t>WMTS-FT</t>
  </si>
  <si>
    <t>8.2.4
+ xfers</t>
  </si>
  <si>
    <t>8.2.2
+ xfers</t>
  </si>
  <si>
    <t>8.1.2
+ xfers</t>
  </si>
  <si>
    <t>Total EUE (MWh)</t>
  </si>
  <si>
    <t>Total EUE (MWh) - Zone Substations and Sub-Transmission</t>
  </si>
  <si>
    <t>Total EUE (MWh) - Distribution Feeders</t>
  </si>
  <si>
    <t>Total EUE ($k)</t>
  </si>
  <si>
    <t>Total EUE ($k) - Zone Substations and Sub-Transmission</t>
  </si>
  <si>
    <t>Total EUE ($k) - Distribution Feeders</t>
  </si>
  <si>
    <t>Cap</t>
  </si>
  <si>
    <t>for benefits moderation</t>
  </si>
  <si>
    <t>PV Risk Mitigation Option Costs and Timing</t>
  </si>
  <si>
    <t>Evaluation Period</t>
  </si>
  <si>
    <t>CAPEX PV RESULTS $m</t>
  </si>
  <si>
    <t>Capex Costs</t>
  </si>
  <si>
    <t>Opex Costs</t>
  </si>
  <si>
    <t>EUE Costs</t>
  </si>
  <si>
    <t>Year</t>
  </si>
  <si>
    <t>Ratio</t>
  </si>
  <si>
    <t>PV $m</t>
  </si>
  <si>
    <t>Sum $m</t>
  </si>
  <si>
    <t>Solutions</t>
  </si>
  <si>
    <t>Ref.</t>
  </si>
  <si>
    <t>Capex $m</t>
  </si>
  <si>
    <t>Annualised $k</t>
  </si>
  <si>
    <t>Network Limitation</t>
  </si>
  <si>
    <t>Optimum Timing</t>
  </si>
  <si>
    <t>3rd Transformer and 66kV Works at FT</t>
  </si>
  <si>
    <t>8.1.1</t>
  </si>
  <si>
    <t>2,3,4,5</t>
  </si>
  <si>
    <t>Thermal Uprate WMTS-FT No.1 66kV line</t>
  </si>
  <si>
    <t>8.1.2</t>
  </si>
  <si>
    <t>Thermal Uprate WMTS-FT No.1 and No. 2 66kV lines</t>
  </si>
  <si>
    <t>8.1.3</t>
  </si>
  <si>
    <t>Reconductor WMTS-FT No.1 and WMTS-FT No.2 66kV lines</t>
  </si>
  <si>
    <t>8.1.4</t>
  </si>
  <si>
    <t>4th 22/11 kV transformer at NS</t>
  </si>
  <si>
    <t>8.2.1</t>
  </si>
  <si>
    <t>NS, BTS-NS</t>
  </si>
  <si>
    <t>New BTS-NS4 22kV line</t>
  </si>
  <si>
    <t>8.2.2</t>
  </si>
  <si>
    <t>Thermal Uprate BTS-NS3 190 22kV line</t>
  </si>
  <si>
    <t>8.2.3</t>
  </si>
  <si>
    <t>NS, ES, BTS-NS</t>
  </si>
  <si>
    <t>Augment BTS-NS 22kV Loop</t>
  </si>
  <si>
    <t>8.2.4</t>
  </si>
  <si>
    <t>2,4,5</t>
  </si>
  <si>
    <t>Augment feeder NS-18</t>
  </si>
  <si>
    <t>Augment feeders at NS – NS 08</t>
  </si>
  <si>
    <t>Augment feeders at NS – NS 07</t>
  </si>
  <si>
    <t>Augment feeder NS-17</t>
  </si>
  <si>
    <t>2,3,4</t>
  </si>
  <si>
    <t>3rd 66/11 kV transformer at ES</t>
  </si>
  <si>
    <t>8.3.1</t>
  </si>
  <si>
    <t>NS, ES</t>
  </si>
  <si>
    <t xml:space="preserve">New feeder ES 32 </t>
  </si>
  <si>
    <t>8.3.2</t>
  </si>
  <si>
    <t>New feeder ES0-033</t>
  </si>
  <si>
    <t>N/A</t>
  </si>
  <si>
    <t>3rd 66/11 kV transformer at PV</t>
  </si>
  <si>
    <t>8.4.1</t>
  </si>
  <si>
    <t>New feeder PV 11</t>
  </si>
  <si>
    <t>New feeder PV 25</t>
  </si>
  <si>
    <t>Augment feeder FT21</t>
  </si>
  <si>
    <t>New feeder FT0-012</t>
  </si>
  <si>
    <t>New feeder FT0-025</t>
  </si>
  <si>
    <t>8.5.2</t>
  </si>
  <si>
    <t>FT 32/FT22</t>
  </si>
  <si>
    <t>Offload feeder FT0-011</t>
  </si>
  <si>
    <t>Augment feeder ES 11</t>
  </si>
  <si>
    <t>8.5.5</t>
  </si>
  <si>
    <t>New feeder ES0-031</t>
  </si>
  <si>
    <t>Augment feeder PV 24</t>
  </si>
  <si>
    <t>8.5.7</t>
  </si>
  <si>
    <t>Base Case NPV ($ million)</t>
  </si>
  <si>
    <t>Table 5‑4: Summary of Option Costs ($M Real 2024)</t>
  </si>
  <si>
    <t xml:space="preserve">PV of Project Capital Cost </t>
  </si>
  <si>
    <t xml:space="preserve">PV of Annual O&amp;M Cost </t>
  </si>
  <si>
    <t>PV of EUE Cost</t>
  </si>
  <si>
    <t xml:space="preserve">PV of Total Costs </t>
  </si>
  <si>
    <t>Ranking</t>
  </si>
  <si>
    <t xml:space="preserve">PV of Capital and O&amp;M Cost </t>
  </si>
  <si>
    <t xml:space="preserve">PV of EUE Benefit </t>
  </si>
  <si>
    <t xml:space="preserve">NPV </t>
  </si>
  <si>
    <t xml:space="preserve">PVR </t>
  </si>
  <si>
    <t>Capital Cost</t>
  </si>
  <si>
    <t>Option 1</t>
  </si>
  <si>
    <t xml:space="preserve">Option total capital cost </t>
  </si>
  <si>
    <t xml:space="preserve">PV of total capital cost </t>
  </si>
  <si>
    <t xml:space="preserve">PV of O&amp;M cost </t>
  </si>
  <si>
    <t xml:space="preserve">PV of option total capital and O&amp;M cost </t>
  </si>
  <si>
    <t>Option 6</t>
  </si>
  <si>
    <t>Option 7</t>
  </si>
  <si>
    <t>Sensitivity NPV ($ million)</t>
  </si>
  <si>
    <t>Table ES-1‑1: Summary of Cost-Benefit Analysis ($M Real 2024)</t>
  </si>
  <si>
    <t>Table 6‑1: Summary of NPV Cost-Benefit Analysis ($M Real 2024)</t>
  </si>
  <si>
    <t>Baseline</t>
  </si>
  <si>
    <t>Customer Benefit 10% Lower</t>
  </si>
  <si>
    <t>Customer Benefit 10% Higher</t>
  </si>
  <si>
    <t>Discount Rate 1% Higher</t>
  </si>
  <si>
    <t>Discount Rate 1% Lower</t>
  </si>
  <si>
    <t>Capital Costs 30% Higher</t>
  </si>
  <si>
    <t>Capital Costs 30% Lower</t>
  </si>
  <si>
    <t xml:space="preserve">Total Capital Cost </t>
  </si>
  <si>
    <t xml:space="preserve">Present Value of Capital and O&amp;M Cost </t>
  </si>
  <si>
    <t xml:space="preserve">Present Value of Reliability Benefit </t>
  </si>
  <si>
    <t>Net Present Value (NPV)</t>
  </si>
  <si>
    <t>Option 2 – Flemington Plan</t>
  </si>
  <si>
    <t>Option 3 - Flemington and North Essendon Plan</t>
  </si>
  <si>
    <t>Option 4 - Flemington and Essendon Plan</t>
  </si>
  <si>
    <t>Option 5 - Flemington and Pascoe Vale Plan</t>
  </si>
  <si>
    <t>Sensitivity Rank</t>
  </si>
  <si>
    <t>Yellow highlights copied from Sensitivities sheet</t>
  </si>
  <si>
    <t>Table 4‑3: Zone Substation and Sub-transmission Value of Expected Unserved Energy ($k, Real 2024) – Option 1</t>
  </si>
  <si>
    <t>Asset</t>
  </si>
  <si>
    <t>Total</t>
  </si>
  <si>
    <t>Table 4‑4: Distribution Feeder Value of Expected Unserved Energy ($k, Real 2024) – Option 1</t>
  </si>
  <si>
    <t xml:space="preserve"> ES 11</t>
  </si>
  <si>
    <t>OPTION 2</t>
  </si>
  <si>
    <t>NPV Benefits Option 2</t>
  </si>
  <si>
    <t>M</t>
  </si>
  <si>
    <t>Network Augmentation deferral benefits</t>
  </si>
  <si>
    <t>STORAGE OPTION</t>
  </si>
  <si>
    <t>DEMAND RESPONSE</t>
  </si>
  <si>
    <t>Storage Cost</t>
  </si>
  <si>
    <t>Dispatch Cost</t>
  </si>
  <si>
    <t>Installed cost</t>
  </si>
  <si>
    <t>Annual cost</t>
  </si>
  <si>
    <t>Table 6‑2: Sensitivity of NPV to Changes in Input Assumptions ($M Real 2024)</t>
  </si>
  <si>
    <t>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</si>
</sst>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.0"/>
    <numFmt numFmtId="165" formatCode="0.0%"/>
    <numFmt numFmtId="166" formatCode="#,##0.0"/>
    <numFmt numFmtId="167" formatCode="0.000000000000"/>
  </numFmts>
  <fonts count="24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6"/>
      <color rgb="FF00000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11"/>
      <color rgb="FF00B0F0"/>
      <name val="Calibri"/>
      <family val="2"/>
      <scheme val="minor"/>
    </font>
    <font>
      <b/>
      <sz val="9"/>
      <color rgb="FF26BCD7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26CB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medium">
        <color rgb="FF7DCCE0"/>
      </right>
      <top style="medium">
        <color rgb="FF7DCCE0"/>
      </top>
      <bottom style="thick">
        <color rgb="FF7DCCE0"/>
      </bottom>
      <diagonal/>
    </border>
    <border>
      <left/>
      <right/>
      <top style="medium">
        <color rgb="FF7DCCE0"/>
      </top>
      <bottom style="thick">
        <color rgb="FF7DCCE0"/>
      </bottom>
      <diagonal/>
    </border>
    <border>
      <left style="medium">
        <color rgb="FF26BCD7"/>
      </left>
      <right style="medium">
        <color rgb="FF26BCD7"/>
      </right>
      <top/>
      <bottom style="medium">
        <color rgb="FF26BCD7"/>
      </bottom>
      <diagonal/>
    </border>
    <border>
      <left/>
      <right style="medium">
        <color rgb="FF26BCD7"/>
      </right>
      <top/>
      <bottom style="medium">
        <color rgb="FF26BCD7"/>
      </bottom>
      <diagonal/>
    </border>
    <border>
      <left style="medium">
        <color rgb="FF26BCD7"/>
      </left>
      <right style="medium">
        <color rgb="FF26BCD7"/>
      </right>
      <top/>
      <bottom/>
      <diagonal/>
    </border>
    <border>
      <left/>
      <right style="medium">
        <color rgb="FF26BCD7"/>
      </right>
      <top/>
      <bottom/>
      <diagonal/>
    </border>
    <border>
      <left style="medium">
        <color rgb="FF26BCD7"/>
      </left>
      <right style="medium">
        <color rgb="FF26BCD7"/>
      </right>
      <top style="thick">
        <color rgb="FF7DCCE0"/>
      </top>
      <bottom/>
      <diagonal/>
    </border>
    <border>
      <left style="medium">
        <color rgb="FF26BCD7"/>
      </left>
      <right style="medium">
        <color rgb="FF26BCD7"/>
      </right>
      <top style="medium">
        <color rgb="FF26BCD7"/>
      </top>
      <bottom/>
      <diagonal/>
    </border>
    <border>
      <left style="medium">
        <color rgb="FF26BCD7"/>
      </left>
      <right/>
      <top style="thick">
        <color rgb="FF7DCCE0"/>
      </top>
      <bottom style="medium">
        <color rgb="FF26BCD7"/>
      </bottom>
      <diagonal/>
    </border>
    <border>
      <left/>
      <right/>
      <top style="thick">
        <color rgb="FF7DCCE0"/>
      </top>
      <bottom style="medium">
        <color rgb="FF26BCD7"/>
      </bottom>
      <diagonal/>
    </border>
    <border>
      <left/>
      <right style="medium">
        <color rgb="FF26BCD7"/>
      </right>
      <top style="thick">
        <color rgb="FF7DCCE0"/>
      </top>
      <bottom style="medium">
        <color rgb="FF26BCD7"/>
      </bottom>
      <diagonal/>
    </border>
    <border>
      <left/>
      <right/>
      <top/>
      <bottom style="medium">
        <color rgb="FF26BCD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DCCE0"/>
      </right>
      <top/>
      <bottom style="medium">
        <color rgb="FF7DCCE0"/>
      </bottom>
      <diagonal/>
    </border>
    <border>
      <left/>
      <right style="medium">
        <color rgb="FF7DCCE0"/>
      </right>
      <top/>
      <bottom style="thick">
        <color rgb="FF26BCD7"/>
      </bottom>
      <diagonal/>
    </border>
    <border>
      <left/>
      <right/>
      <top/>
      <bottom style="medium">
        <color rgb="FF7DCCE0"/>
      </bottom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174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4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6" fillId="0" borderId="0" xfId="0" applyFont="1"/>
    <xf numFmtId="1" fontId="1" fillId="0" borderId="6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165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5" fillId="0" borderId="6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left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3" fontId="0" fillId="0" borderId="0" xfId="0" applyNumberFormat="1"/>
    <xf numFmtId="166" fontId="1" fillId="0" borderId="4" xfId="0" applyNumberFormat="1" applyFont="1" applyBorder="1" applyAlignment="1">
      <alignment horizontal="left" vertical="center" wrapText="1"/>
    </xf>
    <xf numFmtId="3" fontId="0" fillId="0" borderId="0" xfId="0" applyNumberFormat="1" applyAlignment="1">
      <alignment wrapText="1"/>
    </xf>
    <xf numFmtId="1" fontId="1" fillId="0" borderId="3" xfId="0" applyNumberFormat="1" applyFont="1" applyBorder="1" applyAlignment="1">
      <alignment horizontal="left" vertical="center"/>
    </xf>
    <xf numFmtId="166" fontId="1" fillId="3" borderId="4" xfId="0" applyNumberFormat="1" applyFont="1" applyFill="1" applyBorder="1" applyAlignment="1">
      <alignment horizontal="left" vertical="center" wrapText="1"/>
    </xf>
    <xf numFmtId="0" fontId="12" fillId="0" borderId="0" xfId="0" applyFont="1"/>
    <xf numFmtId="1" fontId="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8" fontId="0" fillId="0" borderId="0" xfId="0" applyNumberFormat="1"/>
    <xf numFmtId="0" fontId="14" fillId="0" borderId="0" xfId="0" applyFont="1" applyAlignment="1">
      <alignment horizontal="left" vertical="center"/>
    </xf>
    <xf numFmtId="0" fontId="11" fillId="0" borderId="0" xfId="0" applyFont="1"/>
    <xf numFmtId="0" fontId="2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horizontal="left" vertical="center" wrapText="1"/>
    </xf>
    <xf numFmtId="1" fontId="17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166" fontId="3" fillId="0" borderId="19" xfId="0" applyNumberFormat="1" applyFont="1" applyBorder="1" applyAlignment="1">
      <alignment horizontal="center" vertical="center" wrapText="1"/>
    </xf>
    <xf numFmtId="166" fontId="1" fillId="0" borderId="19" xfId="0" applyNumberFormat="1" applyFont="1" applyBorder="1" applyAlignment="1">
      <alignment horizontal="center" vertical="center" wrapText="1"/>
    </xf>
    <xf numFmtId="166" fontId="1" fillId="0" borderId="20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44" fontId="0" fillId="0" borderId="0" xfId="1" applyFont="1"/>
    <xf numFmtId="3" fontId="1" fillId="0" borderId="19" xfId="0" applyNumberFormat="1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0" fillId="0" borderId="13" xfId="0" applyBorder="1"/>
    <xf numFmtId="2" fontId="0" fillId="0" borderId="0" xfId="0" applyNumberFormat="1"/>
    <xf numFmtId="164" fontId="0" fillId="0" borderId="0" xfId="0" applyNumberFormat="1"/>
    <xf numFmtId="0" fontId="6" fillId="0" borderId="0" xfId="0" applyFont="1" applyAlignment="1">
      <alignment horizontal="right"/>
    </xf>
    <xf numFmtId="2" fontId="6" fillId="0" borderId="0" xfId="0" applyNumberFormat="1" applyFont="1"/>
    <xf numFmtId="164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164" fontId="7" fillId="0" borderId="0" xfId="0" applyNumberFormat="1" applyFont="1"/>
    <xf numFmtId="164" fontId="0" fillId="0" borderId="13" xfId="0" applyNumberFormat="1" applyBorder="1"/>
    <xf numFmtId="4" fontId="0" fillId="0" borderId="13" xfId="0" applyNumberFormat="1" applyBorder="1"/>
    <xf numFmtId="164" fontId="0" fillId="0" borderId="18" xfId="0" applyNumberFormat="1" applyBorder="1"/>
    <xf numFmtId="2" fontId="13" fillId="0" borderId="0" xfId="0" applyNumberFormat="1" applyFont="1"/>
    <xf numFmtId="164" fontId="0" fillId="0" borderId="0" xfId="0" applyNumberFormat="1" applyAlignment="1">
      <alignment horizontal="center"/>
    </xf>
    <xf numFmtId="164" fontId="11" fillId="0" borderId="14" xfId="0" applyNumberFormat="1" applyFont="1" applyBorder="1" applyAlignment="1">
      <alignment horizontal="left"/>
    </xf>
    <xf numFmtId="164" fontId="11" fillId="0" borderId="15" xfId="0" applyNumberFormat="1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1" fontId="20" fillId="0" borderId="0" xfId="0" applyNumberFormat="1" applyFont="1"/>
    <xf numFmtId="167" fontId="20" fillId="0" borderId="0" xfId="0" applyNumberFormat="1" applyFont="1"/>
    <xf numFmtId="0" fontId="20" fillId="0" borderId="0" xfId="0" applyFont="1"/>
    <xf numFmtId="8" fontId="20" fillId="0" borderId="0" xfId="0" applyNumberFormat="1" applyFont="1"/>
    <xf numFmtId="1" fontId="13" fillId="0" borderId="0" xfId="0" applyNumberFormat="1" applyFont="1"/>
    <xf numFmtId="0" fontId="13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66" fontId="1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3" fontId="13" fillId="0" borderId="0" xfId="0" applyNumberFormat="1" applyFont="1"/>
    <xf numFmtId="164" fontId="0" fillId="0" borderId="14" xfId="0" applyNumberForma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164" fontId="11" fillId="0" borderId="0" xfId="0" applyNumberFormat="1" applyFont="1" applyAlignment="1">
      <alignment horizontal="left"/>
    </xf>
    <xf numFmtId="164" fontId="13" fillId="0" borderId="0" xfId="0" applyNumberFormat="1" applyFont="1" applyAlignment="1">
      <alignment horizontal="left"/>
    </xf>
    <xf numFmtId="164" fontId="13" fillId="0" borderId="0" xfId="0" applyNumberFormat="1" applyFont="1" applyAlignment="1">
      <alignment horizontal="center"/>
    </xf>
    <xf numFmtId="0" fontId="15" fillId="0" borderId="0" xfId="0" applyFont="1" applyAlignment="1">
      <alignment horizontal="right" vertical="center"/>
    </xf>
    <xf numFmtId="164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6" fillId="4" borderId="0" xfId="0" applyFont="1" applyFill="1"/>
    <xf numFmtId="0" fontId="0" fillId="4" borderId="0" xfId="0" applyFill="1"/>
    <xf numFmtId="164" fontId="0" fillId="4" borderId="0" xfId="0" applyNumberFormat="1" applyFill="1"/>
    <xf numFmtId="164" fontId="0" fillId="4" borderId="0" xfId="0" applyNumberFormat="1" applyFill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5" fontId="0" fillId="0" borderId="13" xfId="0" applyNumberFormat="1" applyBorder="1"/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4" fontId="0" fillId="5" borderId="0" xfId="1" applyFont="1" applyFill="1"/>
    <xf numFmtId="0" fontId="0" fillId="5" borderId="0" xfId="0" applyFill="1"/>
    <xf numFmtId="6" fontId="0" fillId="5" borderId="0" xfId="1" applyNumberFormat="1" applyFont="1" applyFill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2" fontId="11" fillId="0" borderId="13" xfId="0" applyNumberFormat="1" applyFont="1" applyFill="1" applyBorder="1" applyAlignment="1">
      <alignment horizontal="center"/>
    </xf>
    <xf numFmtId="1" fontId="11" fillId="0" borderId="0" xfId="0" applyNumberFormat="1" applyFont="1" applyFill="1" applyAlignment="1">
      <alignment horizontal="center"/>
    </xf>
    <xf numFmtId="0" fontId="11" fillId="0" borderId="0" xfId="0" applyFont="1" applyFill="1"/>
    <xf numFmtId="1" fontId="11" fillId="0" borderId="0" xfId="0" applyNumberFormat="1" applyFont="1" applyFill="1"/>
    <xf numFmtId="0" fontId="11" fillId="0" borderId="0" xfId="0" applyFont="1" applyFill="1" applyAlignment="1">
      <alignment horizontal="center"/>
    </xf>
    <xf numFmtId="1" fontId="11" fillId="0" borderId="17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1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DFCB6AB2-4617-4556-B097-27105B3001B9}"/>
  </tableStyles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62764-8918-40BE-93A2-49D756F6AD2F}">
  <sheetPr codeName="Sheet1">
    <tabColor theme="5" tint="-0.499984740745262"/>
  </sheetPr>
  <dimension ref="A1:J82"/>
  <sheetViews>
    <sheetView workbookViewId="0">
      <selection activeCell="F20" sqref="F20"/>
    </sheetView>
  </sheetViews>
  <sheetFormatPr defaultRowHeight="14.1" customHeight="1" x14ac:dyDescent="0.25"/>
  <cols>
    <col min="1" max="1" width="29.7109375" customWidth="1"/>
    <col min="2" max="7" width="12.7109375" customWidth="1"/>
    <col min="8" max="8" width="27.42578125" bestFit="1" customWidth="1"/>
    <col min="9" max="22" width="12.7109375" customWidth="1"/>
  </cols>
  <sheetData>
    <row r="1" spans="1:10" ht="14.1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H1" s="1" t="s">
        <v>5</v>
      </c>
      <c r="I1" s="2" t="s">
        <v>6</v>
      </c>
      <c r="J1" s="2" t="s">
        <v>7</v>
      </c>
    </row>
    <row r="2" spans="1:10" ht="14.1" customHeight="1" thickTop="1" thickBot="1" x14ac:dyDescent="0.3">
      <c r="A2" s="4" t="s">
        <v>8</v>
      </c>
      <c r="B2" s="11">
        <v>54</v>
      </c>
      <c r="C2" s="11">
        <v>54</v>
      </c>
      <c r="D2" s="11">
        <v>36</v>
      </c>
      <c r="E2" s="11">
        <v>40</v>
      </c>
      <c r="H2" s="4" t="s">
        <v>9</v>
      </c>
      <c r="I2" s="141">
        <v>5.8</v>
      </c>
      <c r="J2" s="141">
        <v>5.8</v>
      </c>
    </row>
    <row r="3" spans="1:10" ht="14.1" customHeight="1" thickBot="1" x14ac:dyDescent="0.3">
      <c r="A3" s="4" t="s">
        <v>10</v>
      </c>
      <c r="B3" s="11">
        <v>66</v>
      </c>
      <c r="C3" s="11">
        <v>66</v>
      </c>
      <c r="D3" s="11">
        <v>34.799999999999997</v>
      </c>
      <c r="E3" s="11">
        <v>40</v>
      </c>
      <c r="H3" s="4" t="s">
        <v>11</v>
      </c>
      <c r="I3" s="141">
        <v>5.8</v>
      </c>
      <c r="J3" s="141">
        <v>5.8</v>
      </c>
    </row>
    <row r="4" spans="1:10" ht="14.1" customHeight="1" thickBot="1" x14ac:dyDescent="0.3">
      <c r="A4" s="4" t="s">
        <v>12</v>
      </c>
      <c r="B4" s="11">
        <v>66</v>
      </c>
      <c r="C4" s="11">
        <v>66</v>
      </c>
      <c r="D4" s="11">
        <v>38</v>
      </c>
      <c r="E4" s="11">
        <v>45</v>
      </c>
      <c r="H4" s="4" t="s">
        <v>13</v>
      </c>
      <c r="I4" s="141">
        <v>5.8</v>
      </c>
      <c r="J4" s="141">
        <v>5.8</v>
      </c>
    </row>
    <row r="5" spans="1:10" ht="14.1" customHeight="1" thickBot="1" x14ac:dyDescent="0.3">
      <c r="A5" s="4" t="s">
        <v>14</v>
      </c>
      <c r="B5" s="11">
        <v>64</v>
      </c>
      <c r="C5" s="11">
        <v>64</v>
      </c>
      <c r="D5" s="11">
        <v>45.6</v>
      </c>
      <c r="E5" s="11">
        <v>45.6</v>
      </c>
      <c r="H5" s="4" t="s">
        <v>15</v>
      </c>
      <c r="I5" s="141">
        <v>5.8</v>
      </c>
      <c r="J5" s="141">
        <v>5.8</v>
      </c>
    </row>
    <row r="6" spans="1:10" ht="14.1" customHeight="1" thickBot="1" x14ac:dyDescent="0.3">
      <c r="A6" s="4" t="s">
        <v>16</v>
      </c>
      <c r="B6" s="11">
        <v>72</v>
      </c>
      <c r="C6" s="11">
        <v>72</v>
      </c>
      <c r="D6" s="11">
        <v>54</v>
      </c>
      <c r="E6" s="11">
        <v>60</v>
      </c>
      <c r="H6" s="4" t="s">
        <v>17</v>
      </c>
      <c r="I6" s="141">
        <v>5.4</v>
      </c>
      <c r="J6" s="141">
        <v>5.4</v>
      </c>
    </row>
    <row r="7" spans="1:10" ht="14.1" customHeight="1" thickBot="1" x14ac:dyDescent="0.3">
      <c r="A7" s="4" t="s">
        <v>18</v>
      </c>
      <c r="B7" s="11">
        <v>90</v>
      </c>
      <c r="C7" s="11">
        <v>90</v>
      </c>
      <c r="D7" s="11">
        <v>69.599999999999994</v>
      </c>
      <c r="E7" s="11">
        <v>80</v>
      </c>
      <c r="H7" s="4" t="s">
        <v>19</v>
      </c>
      <c r="I7" s="141">
        <v>5.8</v>
      </c>
      <c r="J7" s="141">
        <v>5.8</v>
      </c>
    </row>
    <row r="8" spans="1:10" ht="14.1" customHeight="1" thickBot="1" x14ac:dyDescent="0.3">
      <c r="A8" s="4" t="s">
        <v>20</v>
      </c>
      <c r="B8" s="11">
        <v>99</v>
      </c>
      <c r="C8" s="11">
        <v>99</v>
      </c>
      <c r="D8" s="11">
        <v>76</v>
      </c>
      <c r="E8" s="11">
        <v>90</v>
      </c>
      <c r="H8" s="4" t="s">
        <v>21</v>
      </c>
      <c r="I8" s="141">
        <v>7.1</v>
      </c>
      <c r="J8" s="141">
        <v>7.1</v>
      </c>
    </row>
    <row r="9" spans="1:10" ht="14.1" customHeight="1" thickBot="1" x14ac:dyDescent="0.3">
      <c r="A9" s="4" t="s">
        <v>22</v>
      </c>
      <c r="B9" s="11">
        <v>99</v>
      </c>
      <c r="C9" s="11">
        <v>99</v>
      </c>
      <c r="D9" s="11">
        <v>76</v>
      </c>
      <c r="E9" s="11">
        <v>90</v>
      </c>
      <c r="H9" s="4" t="s">
        <v>23</v>
      </c>
      <c r="I9" s="141">
        <v>7.1</v>
      </c>
      <c r="J9" s="141">
        <v>7.1</v>
      </c>
    </row>
    <row r="10" spans="1:10" ht="14.1" customHeight="1" thickBot="1" x14ac:dyDescent="0.3">
      <c r="A10" s="4"/>
      <c r="B10" s="11"/>
      <c r="C10" s="11"/>
      <c r="D10" s="11"/>
      <c r="E10" s="11"/>
      <c r="H10" s="4" t="s">
        <v>24</v>
      </c>
      <c r="I10" s="141">
        <v>7.1</v>
      </c>
      <c r="J10" s="141">
        <v>7.1</v>
      </c>
    </row>
    <row r="11" spans="1:10" ht="14.1" customHeight="1" thickBot="1" x14ac:dyDescent="0.3">
      <c r="A11" s="4"/>
      <c r="B11" s="11"/>
      <c r="C11" s="11"/>
      <c r="D11" s="11"/>
      <c r="E11" s="11"/>
      <c r="H11" s="4" t="s">
        <v>25</v>
      </c>
      <c r="I11" s="141">
        <v>5.8</v>
      </c>
      <c r="J11" s="141">
        <v>5.8</v>
      </c>
    </row>
    <row r="12" spans="1:10" ht="14.1" customHeight="1" thickBot="1" x14ac:dyDescent="0.3">
      <c r="A12" s="4"/>
      <c r="B12" s="11"/>
      <c r="C12" s="11"/>
      <c r="D12" s="11"/>
      <c r="E12" s="11"/>
      <c r="H12" s="4" t="s">
        <v>26</v>
      </c>
      <c r="I12" s="141">
        <v>7.1</v>
      </c>
      <c r="J12" s="141">
        <v>7.1</v>
      </c>
    </row>
    <row r="13" spans="1:10" ht="14.1" customHeight="1" thickBot="1" x14ac:dyDescent="0.3">
      <c r="A13" s="4"/>
      <c r="B13" s="11"/>
      <c r="C13" s="11"/>
      <c r="D13" s="11"/>
      <c r="E13" s="11"/>
      <c r="H13" s="4" t="s">
        <v>27</v>
      </c>
      <c r="I13" s="141">
        <v>5.8</v>
      </c>
      <c r="J13" s="141">
        <v>5.8</v>
      </c>
    </row>
    <row r="14" spans="1:10" ht="14.1" customHeight="1" thickBot="1" x14ac:dyDescent="0.3">
      <c r="A14" s="4"/>
      <c r="B14" s="11"/>
      <c r="C14" s="11"/>
      <c r="D14" s="11"/>
      <c r="E14" s="11"/>
      <c r="H14" s="4" t="s">
        <v>28</v>
      </c>
      <c r="I14" s="141">
        <v>6.6</v>
      </c>
      <c r="J14" s="141">
        <v>6.6</v>
      </c>
    </row>
    <row r="15" spans="1:10" ht="14.1" customHeight="1" thickBot="1" x14ac:dyDescent="0.3">
      <c r="A15" s="4"/>
      <c r="B15" s="11"/>
      <c r="C15" s="11"/>
      <c r="D15" s="11"/>
      <c r="E15" s="11"/>
      <c r="H15" s="4" t="s">
        <v>29</v>
      </c>
      <c r="I15" s="141">
        <v>7.1</v>
      </c>
      <c r="J15" s="141">
        <v>7.1</v>
      </c>
    </row>
    <row r="16" spans="1:10" ht="14.1" customHeight="1" thickBot="1" x14ac:dyDescent="0.3">
      <c r="A16" s="4"/>
      <c r="B16" s="11"/>
      <c r="C16" s="11"/>
      <c r="D16" s="11"/>
      <c r="E16" s="11"/>
      <c r="H16" s="4" t="s">
        <v>30</v>
      </c>
      <c r="I16" s="141">
        <v>7.1</v>
      </c>
      <c r="J16" s="141">
        <v>7.1</v>
      </c>
    </row>
    <row r="17" spans="1:10" ht="14.1" customHeight="1" thickBot="1" x14ac:dyDescent="0.3">
      <c r="A17" s="4"/>
      <c r="B17" s="11"/>
      <c r="C17" s="11"/>
      <c r="D17" s="11"/>
      <c r="E17" s="11"/>
      <c r="H17" s="4" t="s">
        <v>31</v>
      </c>
      <c r="I17" s="141">
        <v>5.4</v>
      </c>
      <c r="J17" s="141">
        <v>5.4</v>
      </c>
    </row>
    <row r="18" spans="1:10" ht="14.1" customHeight="1" thickBot="1" x14ac:dyDescent="0.3">
      <c r="A18" s="4"/>
      <c r="B18" s="11"/>
      <c r="C18" s="11"/>
      <c r="D18" s="11"/>
      <c r="E18" s="11"/>
      <c r="H18" s="4" t="s">
        <v>32</v>
      </c>
      <c r="I18" s="141">
        <v>7.1</v>
      </c>
      <c r="J18" s="141">
        <v>7.1</v>
      </c>
    </row>
    <row r="19" spans="1:10" ht="14.1" customHeight="1" thickBot="1" x14ac:dyDescent="0.3">
      <c r="A19" s="4"/>
      <c r="B19" s="11"/>
      <c r="C19" s="11"/>
      <c r="D19" s="11"/>
      <c r="E19" s="11"/>
      <c r="H19" s="4" t="s">
        <v>33</v>
      </c>
      <c r="I19" s="141">
        <v>5.4</v>
      </c>
      <c r="J19" s="141">
        <v>5.4</v>
      </c>
    </row>
    <row r="20" spans="1:10" ht="14.1" customHeight="1" thickBot="1" x14ac:dyDescent="0.3">
      <c r="H20" s="4" t="s">
        <v>34</v>
      </c>
      <c r="I20" s="141">
        <v>5.8</v>
      </c>
      <c r="J20" s="141">
        <v>5.8</v>
      </c>
    </row>
    <row r="21" spans="1:10" ht="14.1" customHeight="1" thickBot="1" x14ac:dyDescent="0.3">
      <c r="A21" s="1" t="s">
        <v>35</v>
      </c>
      <c r="B21" s="3" t="s">
        <v>6</v>
      </c>
      <c r="C21" s="3" t="s">
        <v>7</v>
      </c>
      <c r="D21" s="3" t="s">
        <v>36</v>
      </c>
      <c r="G21" s="9"/>
      <c r="H21" s="4" t="s">
        <v>37</v>
      </c>
      <c r="I21" s="141">
        <v>3.6</v>
      </c>
      <c r="J21" s="141">
        <v>3.6</v>
      </c>
    </row>
    <row r="22" spans="1:10" ht="14.1" customHeight="1" thickTop="1" thickBot="1" x14ac:dyDescent="0.3">
      <c r="A22" s="142" t="s">
        <v>38</v>
      </c>
      <c r="B22" s="143">
        <v>101</v>
      </c>
      <c r="C22" s="143">
        <v>127</v>
      </c>
      <c r="D22" s="144" t="s">
        <v>39</v>
      </c>
      <c r="G22" s="23"/>
      <c r="H22" s="4" t="s">
        <v>40</v>
      </c>
      <c r="I22" s="141">
        <v>5.8</v>
      </c>
      <c r="J22" s="141">
        <v>5.8</v>
      </c>
    </row>
    <row r="23" spans="1:10" ht="14.1" customHeight="1" thickBot="1" x14ac:dyDescent="0.3">
      <c r="A23" s="145"/>
      <c r="B23" s="143">
        <v>52</v>
      </c>
      <c r="C23" s="143">
        <v>64</v>
      </c>
      <c r="D23" s="144" t="s">
        <v>41</v>
      </c>
      <c r="G23" s="23"/>
      <c r="H23" s="4" t="s">
        <v>42</v>
      </c>
      <c r="I23" s="141">
        <v>5.8</v>
      </c>
      <c r="J23" s="141">
        <v>5.8</v>
      </c>
    </row>
    <row r="24" spans="1:10" ht="14.1" customHeight="1" thickBot="1" x14ac:dyDescent="0.3">
      <c r="A24" s="145"/>
      <c r="B24" s="23">
        <v>52</v>
      </c>
      <c r="C24" s="23">
        <v>64</v>
      </c>
      <c r="D24" s="146" t="s">
        <v>43</v>
      </c>
      <c r="G24" s="23"/>
      <c r="H24" s="4" t="s">
        <v>44</v>
      </c>
      <c r="I24" s="141">
        <v>6.8</v>
      </c>
      <c r="J24" s="141">
        <v>6.8</v>
      </c>
    </row>
    <row r="25" spans="1:10" ht="14.1" customHeight="1" thickBot="1" x14ac:dyDescent="0.3">
      <c r="A25" s="4"/>
      <c r="B25" s="11">
        <v>65.2</v>
      </c>
      <c r="C25" s="11">
        <v>76.599999999999994</v>
      </c>
      <c r="D25" s="147" t="s">
        <v>45</v>
      </c>
      <c r="G25" s="22"/>
      <c r="H25" s="4" t="s">
        <v>46</v>
      </c>
      <c r="I25" s="134">
        <v>8</v>
      </c>
      <c r="J25" s="134">
        <v>8</v>
      </c>
    </row>
    <row r="26" spans="1:10" ht="14.1" customHeight="1" thickTop="1" thickBot="1" x14ac:dyDescent="0.3">
      <c r="A26" s="142" t="s">
        <v>47</v>
      </c>
      <c r="B26" s="143">
        <v>126</v>
      </c>
      <c r="C26" s="143">
        <v>153</v>
      </c>
      <c r="D26" s="144" t="s">
        <v>39</v>
      </c>
      <c r="G26" s="22"/>
      <c r="H26" s="4" t="s">
        <v>48</v>
      </c>
      <c r="I26" s="134">
        <v>8</v>
      </c>
      <c r="J26" s="134">
        <v>8</v>
      </c>
    </row>
    <row r="27" spans="1:10" ht="14.1" customHeight="1" thickBot="1" x14ac:dyDescent="0.3">
      <c r="A27" s="145"/>
      <c r="B27" s="143">
        <v>63</v>
      </c>
      <c r="C27" s="143">
        <v>76.599999999999994</v>
      </c>
      <c r="D27" s="144" t="s">
        <v>41</v>
      </c>
      <c r="G27" s="23"/>
      <c r="H27" s="4" t="s">
        <v>49</v>
      </c>
      <c r="I27" s="141">
        <v>5.9</v>
      </c>
      <c r="J27" s="141">
        <v>5.9</v>
      </c>
    </row>
    <row r="28" spans="1:10" ht="14.1" customHeight="1" thickBot="1" x14ac:dyDescent="0.3">
      <c r="A28" s="145"/>
      <c r="B28" s="23">
        <v>63</v>
      </c>
      <c r="C28" s="23">
        <v>80</v>
      </c>
      <c r="D28" s="146" t="s">
        <v>43</v>
      </c>
      <c r="G28" s="23"/>
      <c r="H28" s="4" t="s">
        <v>50</v>
      </c>
      <c r="I28" s="141">
        <v>7.1</v>
      </c>
      <c r="J28" s="141">
        <v>7.1</v>
      </c>
    </row>
    <row r="29" spans="1:10" ht="14.1" customHeight="1" thickBot="1" x14ac:dyDescent="0.3">
      <c r="A29" s="4"/>
      <c r="B29" s="11">
        <v>65.2</v>
      </c>
      <c r="C29" s="11">
        <v>76.599999999999994</v>
      </c>
      <c r="D29" s="147" t="s">
        <v>45</v>
      </c>
      <c r="G29" s="14"/>
      <c r="H29" s="4" t="s">
        <v>51</v>
      </c>
      <c r="I29" s="141">
        <v>5.7</v>
      </c>
      <c r="J29" s="141">
        <v>5.7</v>
      </c>
    </row>
    <row r="30" spans="1:10" ht="14.1" customHeight="1" thickBot="1" x14ac:dyDescent="0.3">
      <c r="A30" s="148" t="s">
        <v>52</v>
      </c>
      <c r="B30" s="143">
        <v>266</v>
      </c>
      <c r="C30" s="143">
        <v>291</v>
      </c>
      <c r="D30" s="144" t="s">
        <v>39</v>
      </c>
      <c r="G30" s="14"/>
      <c r="H30" s="4" t="s">
        <v>53</v>
      </c>
      <c r="I30" s="141">
        <v>7.1</v>
      </c>
      <c r="J30" s="141">
        <v>7.1</v>
      </c>
    </row>
    <row r="31" spans="1:10" ht="14.1" customHeight="1" thickBot="1" x14ac:dyDescent="0.3">
      <c r="A31" s="145"/>
      <c r="B31" s="143">
        <v>166</v>
      </c>
      <c r="C31" s="143">
        <v>182</v>
      </c>
      <c r="D31" s="144" t="s">
        <v>41</v>
      </c>
      <c r="G31" s="14"/>
      <c r="H31" s="4" t="s">
        <v>54</v>
      </c>
      <c r="I31" s="141">
        <v>5.8</v>
      </c>
      <c r="J31" s="141">
        <v>5.8</v>
      </c>
    </row>
    <row r="32" spans="1:10" ht="14.1" customHeight="1" thickBot="1" x14ac:dyDescent="0.3">
      <c r="A32" s="145"/>
      <c r="B32" s="23">
        <v>100.6</v>
      </c>
      <c r="C32" s="23">
        <v>105.7</v>
      </c>
      <c r="D32" s="146" t="s">
        <v>55</v>
      </c>
      <c r="G32" s="14"/>
      <c r="H32" s="4" t="s">
        <v>56</v>
      </c>
      <c r="I32" s="141">
        <v>7.1</v>
      </c>
      <c r="J32" s="141">
        <v>7.1</v>
      </c>
    </row>
    <row r="33" spans="1:10" ht="14.1" customHeight="1" thickBot="1" x14ac:dyDescent="0.3">
      <c r="A33" s="145"/>
      <c r="B33" s="23">
        <v>117</v>
      </c>
      <c r="C33" s="23">
        <v>128</v>
      </c>
      <c r="D33" s="149" t="s">
        <v>57</v>
      </c>
      <c r="G33" s="24"/>
      <c r="H33" s="4" t="s">
        <v>58</v>
      </c>
      <c r="I33" s="141">
        <v>7.1</v>
      </c>
      <c r="J33" s="141">
        <v>7.1</v>
      </c>
    </row>
    <row r="34" spans="1:10" ht="14.1" customHeight="1" thickBot="1" x14ac:dyDescent="0.3">
      <c r="A34" s="145"/>
      <c r="B34" s="23">
        <v>117</v>
      </c>
      <c r="C34" s="23">
        <v>128</v>
      </c>
      <c r="D34" s="149" t="s">
        <v>59</v>
      </c>
      <c r="G34" s="24"/>
      <c r="H34" s="4" t="s">
        <v>60</v>
      </c>
      <c r="I34" s="141">
        <v>7.1</v>
      </c>
      <c r="J34" s="141">
        <v>7.1</v>
      </c>
    </row>
    <row r="35" spans="1:10" ht="14.1" customHeight="1" thickBot="1" x14ac:dyDescent="0.3">
      <c r="A35" s="145"/>
      <c r="B35" s="23">
        <v>90.3</v>
      </c>
      <c r="C35" s="23">
        <v>90.3</v>
      </c>
      <c r="D35" s="149" t="s">
        <v>61</v>
      </c>
      <c r="G35" s="24"/>
      <c r="H35" s="4" t="s">
        <v>62</v>
      </c>
      <c r="I35" s="141">
        <v>6.6</v>
      </c>
      <c r="J35" s="141">
        <v>7.1</v>
      </c>
    </row>
    <row r="36" spans="1:10" ht="14.1" customHeight="1" thickBot="1" x14ac:dyDescent="0.3">
      <c r="A36" s="4"/>
      <c r="B36" s="11">
        <v>117</v>
      </c>
      <c r="C36" s="11">
        <v>128</v>
      </c>
      <c r="D36" s="150" t="s">
        <v>63</v>
      </c>
      <c r="G36" s="24"/>
      <c r="H36" s="4" t="s">
        <v>64</v>
      </c>
      <c r="I36" s="141">
        <v>5.8</v>
      </c>
      <c r="J36" s="141">
        <v>5.8</v>
      </c>
    </row>
    <row r="37" spans="1:10" ht="14.1" customHeight="1" thickBot="1" x14ac:dyDescent="0.3">
      <c r="A37" s="148" t="s">
        <v>65</v>
      </c>
      <c r="B37" s="143">
        <v>45.6</v>
      </c>
      <c r="C37" s="143">
        <v>51</v>
      </c>
      <c r="D37" s="144" t="s">
        <v>39</v>
      </c>
      <c r="G37" s="24"/>
      <c r="H37" s="4" t="s">
        <v>66</v>
      </c>
      <c r="I37" s="141">
        <v>7.1</v>
      </c>
      <c r="J37" s="141">
        <v>7.1</v>
      </c>
    </row>
    <row r="38" spans="1:10" ht="14.1" customHeight="1" thickBot="1" x14ac:dyDescent="0.3">
      <c r="A38" s="145"/>
      <c r="B38" s="143">
        <v>30.4</v>
      </c>
      <c r="C38" s="143">
        <v>34</v>
      </c>
      <c r="D38" s="144" t="s">
        <v>41</v>
      </c>
      <c r="G38" s="24"/>
      <c r="H38" s="4" t="s">
        <v>67</v>
      </c>
      <c r="I38" s="141">
        <v>6.6</v>
      </c>
      <c r="J38" s="141">
        <v>7.1</v>
      </c>
    </row>
    <row r="39" spans="1:10" ht="14.1" customHeight="1" thickBot="1" x14ac:dyDescent="0.3">
      <c r="A39" s="145"/>
      <c r="B39" s="23">
        <v>16</v>
      </c>
      <c r="C39" s="23">
        <v>17</v>
      </c>
      <c r="D39" s="149" t="s">
        <v>68</v>
      </c>
      <c r="G39" s="24"/>
      <c r="H39" s="4" t="s">
        <v>69</v>
      </c>
      <c r="I39" s="141">
        <v>7.1</v>
      </c>
      <c r="J39" s="141">
        <v>7.1</v>
      </c>
    </row>
    <row r="40" spans="1:10" ht="14.1" customHeight="1" thickBot="1" x14ac:dyDescent="0.3">
      <c r="A40" s="145"/>
      <c r="B40" s="23">
        <v>17</v>
      </c>
      <c r="C40" s="23">
        <v>17</v>
      </c>
      <c r="D40" s="149" t="s">
        <v>70</v>
      </c>
      <c r="G40" s="24"/>
      <c r="H40" s="4" t="s">
        <v>71</v>
      </c>
      <c r="I40" s="141">
        <v>7.1</v>
      </c>
      <c r="J40" s="141">
        <v>7.1</v>
      </c>
    </row>
    <row r="41" spans="1:10" ht="14.1" customHeight="1" thickBot="1" x14ac:dyDescent="0.3">
      <c r="A41" s="4"/>
      <c r="B41" s="11">
        <v>15.2</v>
      </c>
      <c r="C41" s="11">
        <v>19.5</v>
      </c>
      <c r="D41" s="150" t="s">
        <v>72</v>
      </c>
      <c r="G41" s="24"/>
      <c r="H41" s="4" t="s">
        <v>73</v>
      </c>
      <c r="I41" s="141">
        <v>7.1</v>
      </c>
      <c r="J41" s="141">
        <v>7.1</v>
      </c>
    </row>
    <row r="42" spans="1:10" ht="14.1" customHeight="1" thickBot="1" x14ac:dyDescent="0.3">
      <c r="A42" s="148" t="s">
        <v>74</v>
      </c>
      <c r="B42" s="143">
        <v>60.8</v>
      </c>
      <c r="C42" s="143">
        <v>68</v>
      </c>
      <c r="D42" s="144" t="s">
        <v>39</v>
      </c>
      <c r="G42" s="24"/>
      <c r="H42" s="4" t="s">
        <v>75</v>
      </c>
      <c r="I42" s="141">
        <v>6.6</v>
      </c>
      <c r="J42" s="141">
        <v>7.1</v>
      </c>
    </row>
    <row r="43" spans="1:10" ht="14.1" customHeight="1" thickBot="1" x14ac:dyDescent="0.3">
      <c r="A43" s="145"/>
      <c r="B43" s="143">
        <v>45.6</v>
      </c>
      <c r="C43" s="143">
        <v>51</v>
      </c>
      <c r="D43" s="144" t="s">
        <v>41</v>
      </c>
      <c r="F43" s="12"/>
      <c r="G43" s="12"/>
      <c r="H43" s="4" t="s">
        <v>76</v>
      </c>
      <c r="I43" s="141">
        <v>7.1</v>
      </c>
      <c r="J43" s="141">
        <v>7.1</v>
      </c>
    </row>
    <row r="44" spans="1:10" ht="14.1" customHeight="1" thickBot="1" x14ac:dyDescent="0.3">
      <c r="A44" s="145"/>
      <c r="B44" s="23">
        <v>16</v>
      </c>
      <c r="C44" s="23">
        <v>17</v>
      </c>
      <c r="D44" s="149" t="s">
        <v>68</v>
      </c>
      <c r="H44" s="4" t="s">
        <v>77</v>
      </c>
      <c r="I44" s="141">
        <v>7.1</v>
      </c>
      <c r="J44" s="141">
        <v>7.1</v>
      </c>
    </row>
    <row r="45" spans="1:10" ht="14.1" customHeight="1" thickBot="1" x14ac:dyDescent="0.3">
      <c r="A45" s="145"/>
      <c r="B45" s="23">
        <v>17</v>
      </c>
      <c r="C45" s="23">
        <v>17</v>
      </c>
      <c r="D45" s="149" t="s">
        <v>70</v>
      </c>
      <c r="H45" s="4" t="s">
        <v>78</v>
      </c>
      <c r="I45" s="141">
        <v>6.7</v>
      </c>
      <c r="J45" s="141">
        <v>6.7</v>
      </c>
    </row>
    <row r="46" spans="1:10" ht="14.1" customHeight="1" thickBot="1" x14ac:dyDescent="0.3">
      <c r="A46" s="145"/>
      <c r="B46" s="23">
        <v>15.2</v>
      </c>
      <c r="C46" s="23">
        <v>19.5</v>
      </c>
      <c r="D46" s="149" t="s">
        <v>72</v>
      </c>
      <c r="H46" s="4" t="s">
        <v>79</v>
      </c>
      <c r="I46" s="141">
        <v>7.1</v>
      </c>
      <c r="J46" s="141">
        <v>7.1</v>
      </c>
    </row>
    <row r="47" spans="1:10" ht="14.1" customHeight="1" thickBot="1" x14ac:dyDescent="0.3">
      <c r="A47" s="4"/>
      <c r="B47" s="11">
        <v>20</v>
      </c>
      <c r="C47" s="11">
        <v>20.9</v>
      </c>
      <c r="D47" s="150" t="s">
        <v>80</v>
      </c>
      <c r="H47" s="4" t="s">
        <v>81</v>
      </c>
      <c r="I47" s="141">
        <v>7.1</v>
      </c>
      <c r="J47" s="141">
        <v>7.1</v>
      </c>
    </row>
    <row r="48" spans="1:10" ht="14.1" customHeight="1" thickBot="1" x14ac:dyDescent="0.3">
      <c r="A48" s="148" t="s">
        <v>82</v>
      </c>
      <c r="B48" s="143">
        <v>158</v>
      </c>
      <c r="C48" s="143">
        <v>164</v>
      </c>
      <c r="D48" s="144" t="s">
        <v>39</v>
      </c>
      <c r="H48" s="4" t="s">
        <v>83</v>
      </c>
      <c r="I48" s="134">
        <v>7.1</v>
      </c>
      <c r="J48" s="134">
        <v>7.1</v>
      </c>
    </row>
    <row r="49" spans="1:10" ht="14.1" customHeight="1" thickBot="1" x14ac:dyDescent="0.3">
      <c r="A49" s="145"/>
      <c r="B49" s="143">
        <v>101.7</v>
      </c>
      <c r="C49" s="143">
        <v>104.6</v>
      </c>
      <c r="D49" s="144" t="s">
        <v>41</v>
      </c>
      <c r="H49" s="4" t="s">
        <v>84</v>
      </c>
      <c r="I49" s="134">
        <v>8.1</v>
      </c>
      <c r="J49" s="134">
        <v>8.1</v>
      </c>
    </row>
    <row r="50" spans="1:10" ht="14.1" customHeight="1" thickBot="1" x14ac:dyDescent="0.3">
      <c r="A50" s="145"/>
      <c r="B50" s="23">
        <v>101.7</v>
      </c>
      <c r="C50" s="23">
        <v>104.6</v>
      </c>
      <c r="D50" s="149" t="s">
        <v>85</v>
      </c>
      <c r="H50" s="4" t="s">
        <v>86</v>
      </c>
      <c r="I50" s="134">
        <v>7.1</v>
      </c>
      <c r="J50" s="134">
        <v>7.1</v>
      </c>
    </row>
    <row r="51" spans="1:10" ht="14.1" customHeight="1" thickBot="1" x14ac:dyDescent="0.3">
      <c r="A51" s="145"/>
      <c r="B51" s="23">
        <v>101.7</v>
      </c>
      <c r="C51" s="23">
        <v>105.7</v>
      </c>
      <c r="D51" s="149" t="s">
        <v>87</v>
      </c>
      <c r="H51" s="4" t="s">
        <v>88</v>
      </c>
      <c r="I51" s="134">
        <v>7.8</v>
      </c>
      <c r="J51" s="134">
        <v>7.8</v>
      </c>
    </row>
    <row r="52" spans="1:10" ht="14.1" customHeight="1" thickBot="1" x14ac:dyDescent="0.3">
      <c r="A52" s="4"/>
      <c r="B52" s="11">
        <v>90.3</v>
      </c>
      <c r="C52" s="11">
        <v>96.6</v>
      </c>
      <c r="D52" s="150" t="s">
        <v>89</v>
      </c>
      <c r="H52" s="4" t="s">
        <v>90</v>
      </c>
      <c r="I52" s="134">
        <v>7.1</v>
      </c>
      <c r="J52" s="134">
        <v>7.1</v>
      </c>
    </row>
    <row r="53" spans="1:10" ht="14.1" customHeight="1" thickBot="1" x14ac:dyDescent="0.3">
      <c r="A53" s="148" t="s">
        <v>91</v>
      </c>
      <c r="B53" s="143">
        <v>48</v>
      </c>
      <c r="C53" s="143">
        <v>51</v>
      </c>
      <c r="D53" s="144" t="s">
        <v>39</v>
      </c>
      <c r="H53" s="4" t="s">
        <v>92</v>
      </c>
      <c r="I53" s="134">
        <v>7.1</v>
      </c>
      <c r="J53" s="134">
        <v>7.1</v>
      </c>
    </row>
    <row r="54" spans="1:10" ht="14.1" customHeight="1" thickBot="1" x14ac:dyDescent="0.3">
      <c r="A54" s="145"/>
      <c r="B54" s="143">
        <v>32</v>
      </c>
      <c r="C54" s="143">
        <v>34</v>
      </c>
      <c r="D54" s="144" t="s">
        <v>41</v>
      </c>
      <c r="H54" s="4" t="s">
        <v>93</v>
      </c>
      <c r="I54" s="141">
        <v>7.1</v>
      </c>
      <c r="J54" s="141">
        <v>7.1</v>
      </c>
    </row>
    <row r="55" spans="1:10" ht="14.1" customHeight="1" thickBot="1" x14ac:dyDescent="0.3">
      <c r="A55" s="145"/>
      <c r="B55" s="23">
        <v>16</v>
      </c>
      <c r="C55" s="23">
        <v>17</v>
      </c>
      <c r="D55" s="149" t="s">
        <v>68</v>
      </c>
      <c r="H55" s="4" t="s">
        <v>94</v>
      </c>
      <c r="I55" s="141">
        <v>7.1</v>
      </c>
      <c r="J55" s="141">
        <v>7.1</v>
      </c>
    </row>
    <row r="56" spans="1:10" ht="14.1" customHeight="1" thickBot="1" x14ac:dyDescent="0.3">
      <c r="A56" s="145"/>
      <c r="B56" s="23">
        <v>17</v>
      </c>
      <c r="C56" s="23">
        <v>17</v>
      </c>
      <c r="D56" s="149" t="s">
        <v>70</v>
      </c>
      <c r="H56" s="4" t="s">
        <v>95</v>
      </c>
      <c r="I56" s="141">
        <v>7.1</v>
      </c>
      <c r="J56" s="141">
        <v>7.1</v>
      </c>
    </row>
    <row r="57" spans="1:10" ht="14.1" customHeight="1" thickBot="1" x14ac:dyDescent="0.3">
      <c r="A57" s="4"/>
      <c r="B57" s="11">
        <v>19.399999999999999</v>
      </c>
      <c r="C57" s="11">
        <v>20.9</v>
      </c>
      <c r="D57" s="150" t="s">
        <v>72</v>
      </c>
      <c r="H57" s="4" t="s">
        <v>96</v>
      </c>
      <c r="I57" s="141">
        <v>7.1</v>
      </c>
      <c r="J57" s="141">
        <v>7.1</v>
      </c>
    </row>
    <row r="58" spans="1:10" ht="14.1" customHeight="1" thickBot="1" x14ac:dyDescent="0.3">
      <c r="A58" s="148" t="s">
        <v>97</v>
      </c>
      <c r="B58" s="143">
        <v>58.2</v>
      </c>
      <c r="C58" s="143">
        <v>58.2</v>
      </c>
      <c r="D58" s="144" t="s">
        <v>39</v>
      </c>
      <c r="H58" s="4" t="s">
        <v>98</v>
      </c>
      <c r="I58" s="141">
        <v>7.1</v>
      </c>
      <c r="J58" s="141">
        <v>7.1</v>
      </c>
    </row>
    <row r="59" spans="1:10" ht="14.1" customHeight="1" thickBot="1" x14ac:dyDescent="0.3">
      <c r="A59" s="145"/>
      <c r="B59" s="143">
        <v>38.799999999999997</v>
      </c>
      <c r="C59" s="143">
        <v>38.799999999999997</v>
      </c>
      <c r="D59" s="144" t="s">
        <v>41</v>
      </c>
      <c r="H59" s="4" t="s">
        <v>99</v>
      </c>
      <c r="I59" s="141">
        <v>7.1</v>
      </c>
      <c r="J59" s="141">
        <v>7.1</v>
      </c>
    </row>
    <row r="60" spans="1:10" ht="14.1" customHeight="1" x14ac:dyDescent="0.25">
      <c r="A60" s="145"/>
      <c r="B60" s="23">
        <v>19.399999999999999</v>
      </c>
      <c r="C60" s="23">
        <v>20.9</v>
      </c>
      <c r="D60" s="149" t="s">
        <v>68</v>
      </c>
    </row>
    <row r="61" spans="1:10" ht="14.1" customHeight="1" x14ac:dyDescent="0.25">
      <c r="A61" s="145"/>
      <c r="B61" s="23">
        <v>19.399999999999999</v>
      </c>
      <c r="C61" s="23">
        <v>19.399999999999999</v>
      </c>
      <c r="D61" s="149" t="s">
        <v>70</v>
      </c>
    </row>
    <row r="62" spans="1:10" ht="14.1" customHeight="1" thickBot="1" x14ac:dyDescent="0.3">
      <c r="A62" s="4"/>
      <c r="B62" s="11">
        <v>19.399999999999999</v>
      </c>
      <c r="C62" s="11">
        <v>20.9</v>
      </c>
      <c r="D62" s="150" t="s">
        <v>72</v>
      </c>
    </row>
    <row r="63" spans="1:10" ht="14.1" customHeight="1" thickTop="1" x14ac:dyDescent="0.25">
      <c r="A63" s="142" t="s">
        <v>100</v>
      </c>
      <c r="B63" s="143">
        <v>144</v>
      </c>
      <c r="C63" s="143">
        <v>153</v>
      </c>
      <c r="D63" s="144" t="s">
        <v>39</v>
      </c>
    </row>
    <row r="64" spans="1:10" ht="14.1" customHeight="1" x14ac:dyDescent="0.25">
      <c r="A64" s="145"/>
      <c r="B64" s="143">
        <v>72</v>
      </c>
      <c r="C64" s="143">
        <v>76.599999999999994</v>
      </c>
      <c r="D64" s="144" t="s">
        <v>41</v>
      </c>
    </row>
    <row r="65" spans="1:4" ht="14.1" customHeight="1" x14ac:dyDescent="0.25">
      <c r="A65" s="145"/>
      <c r="B65" s="23">
        <v>79</v>
      </c>
      <c r="C65" s="23">
        <v>106.3</v>
      </c>
      <c r="D65" s="146" t="s">
        <v>43</v>
      </c>
    </row>
    <row r="66" spans="1:4" ht="14.1" customHeight="1" thickBot="1" x14ac:dyDescent="0.3">
      <c r="A66" s="4"/>
      <c r="B66" s="11">
        <v>72</v>
      </c>
      <c r="C66" s="11">
        <v>76.599999999999994</v>
      </c>
      <c r="D66" s="147" t="s">
        <v>45</v>
      </c>
    </row>
    <row r="67" spans="1:4" ht="14.1" customHeight="1" thickTop="1" x14ac:dyDescent="0.25">
      <c r="A67" s="142" t="s">
        <v>101</v>
      </c>
      <c r="B67" s="143">
        <v>196</v>
      </c>
      <c r="C67" s="143">
        <v>235</v>
      </c>
      <c r="D67" s="144" t="s">
        <v>39</v>
      </c>
    </row>
    <row r="68" spans="1:4" ht="14.1" customHeight="1" x14ac:dyDescent="0.25">
      <c r="A68" s="145"/>
      <c r="B68" s="143">
        <v>98</v>
      </c>
      <c r="C68" s="143">
        <v>117.7</v>
      </c>
      <c r="D68" s="144" t="s">
        <v>41</v>
      </c>
    </row>
    <row r="69" spans="1:4" ht="14.1" customHeight="1" x14ac:dyDescent="0.25">
      <c r="A69" s="145"/>
      <c r="B69" s="23">
        <v>98</v>
      </c>
      <c r="C69" s="23">
        <v>117.7</v>
      </c>
      <c r="D69" s="146" t="s">
        <v>43</v>
      </c>
    </row>
    <row r="70" spans="1:4" ht="14.1" customHeight="1" thickBot="1" x14ac:dyDescent="0.3">
      <c r="A70" s="4"/>
      <c r="B70" s="11">
        <v>98</v>
      </c>
      <c r="C70" s="11">
        <v>117.7</v>
      </c>
      <c r="D70" s="147" t="s">
        <v>45</v>
      </c>
    </row>
    <row r="71" spans="1:4" ht="14.1" customHeight="1" x14ac:dyDescent="0.25">
      <c r="A71" s="148" t="s">
        <v>102</v>
      </c>
      <c r="B71" s="143">
        <v>64</v>
      </c>
      <c r="C71" s="143">
        <v>68</v>
      </c>
      <c r="D71" s="144" t="s">
        <v>39</v>
      </c>
    </row>
    <row r="72" spans="1:4" ht="14.1" customHeight="1" x14ac:dyDescent="0.25">
      <c r="A72" s="145"/>
      <c r="B72" s="143">
        <v>48</v>
      </c>
      <c r="C72" s="143">
        <v>51</v>
      </c>
      <c r="D72" s="144" t="s">
        <v>41</v>
      </c>
    </row>
    <row r="73" spans="1:4" ht="14.1" customHeight="1" x14ac:dyDescent="0.25">
      <c r="A73" s="145"/>
      <c r="B73" s="23">
        <v>16</v>
      </c>
      <c r="C73" s="23">
        <v>17</v>
      </c>
      <c r="D73" s="149" t="s">
        <v>68</v>
      </c>
    </row>
    <row r="74" spans="1:4" ht="14.1" customHeight="1" x14ac:dyDescent="0.25">
      <c r="A74" s="145"/>
      <c r="B74" s="23">
        <v>17</v>
      </c>
      <c r="C74" s="23">
        <v>17</v>
      </c>
      <c r="D74" s="149" t="s">
        <v>70</v>
      </c>
    </row>
    <row r="75" spans="1:4" ht="14.1" customHeight="1" x14ac:dyDescent="0.25">
      <c r="A75" s="145"/>
      <c r="B75" s="23">
        <v>19.399999999999999</v>
      </c>
      <c r="C75" s="23">
        <v>20.9</v>
      </c>
      <c r="D75" s="149" t="s">
        <v>72</v>
      </c>
    </row>
    <row r="76" spans="1:4" ht="14.1" customHeight="1" thickBot="1" x14ac:dyDescent="0.3">
      <c r="A76" s="4"/>
      <c r="B76" s="11">
        <v>20</v>
      </c>
      <c r="C76" s="11">
        <v>20.9</v>
      </c>
      <c r="D76" s="150" t="s">
        <v>80</v>
      </c>
    </row>
    <row r="77" spans="1:4" ht="14.1" customHeight="1" x14ac:dyDescent="0.25">
      <c r="A77" s="148" t="s">
        <v>103</v>
      </c>
      <c r="B77" s="143">
        <v>77.599999999999994</v>
      </c>
      <c r="C77" s="143">
        <v>77.599999999999994</v>
      </c>
      <c r="D77" s="144" t="s">
        <v>39</v>
      </c>
    </row>
    <row r="78" spans="1:4" ht="14.1" customHeight="1" x14ac:dyDescent="0.25">
      <c r="A78" s="145"/>
      <c r="B78" s="143">
        <v>58.2</v>
      </c>
      <c r="C78" s="143">
        <v>58.2</v>
      </c>
      <c r="D78" s="144" t="s">
        <v>41</v>
      </c>
    </row>
    <row r="79" spans="1:4" ht="14.1" customHeight="1" x14ac:dyDescent="0.25">
      <c r="A79" s="145"/>
      <c r="B79" s="23">
        <v>19.399999999999999</v>
      </c>
      <c r="C79" s="23">
        <v>20.9</v>
      </c>
      <c r="D79" s="149" t="s">
        <v>68</v>
      </c>
    </row>
    <row r="80" spans="1:4" ht="14.1" customHeight="1" x14ac:dyDescent="0.25">
      <c r="A80" s="145"/>
      <c r="B80" s="23">
        <v>19.399999999999999</v>
      </c>
      <c r="C80" s="23">
        <v>19.399999999999999</v>
      </c>
      <c r="D80" s="149" t="s">
        <v>70</v>
      </c>
    </row>
    <row r="81" spans="1:4" ht="14.1" customHeight="1" x14ac:dyDescent="0.25">
      <c r="A81" s="145"/>
      <c r="B81" s="23">
        <v>19.399999999999999</v>
      </c>
      <c r="C81" s="23">
        <v>20.9</v>
      </c>
      <c r="D81" s="149" t="s">
        <v>72</v>
      </c>
    </row>
    <row r="82" spans="1:4" ht="14.1" customHeight="1" thickBot="1" x14ac:dyDescent="0.3">
      <c r="A82" s="4"/>
      <c r="B82" s="11">
        <v>20</v>
      </c>
      <c r="C82" s="11">
        <v>20.9</v>
      </c>
      <c r="D82" s="150" t="s">
        <v>80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0262D-E46F-4434-AE73-22B7B23881CF}">
  <sheetPr>
    <tabColor rgb="FFFF0000"/>
  </sheetPr>
  <dimension ref="A1:AM83"/>
  <sheetViews>
    <sheetView tabSelected="1" topLeftCell="A16" zoomScaleNormal="100" workbookViewId="0">
      <selection activeCell="G22" sqref="G22:K46"/>
    </sheetView>
  </sheetViews>
  <sheetFormatPr defaultRowHeight="15" x14ac:dyDescent="0.25"/>
  <cols>
    <col min="3" max="3" width="16" bestFit="1" customWidth="1"/>
    <col min="9" max="9" width="9.140625" customWidth="1"/>
    <col min="13" max="13" width="16" bestFit="1" customWidth="1"/>
    <col min="21" max="23" width="11.5703125" bestFit="1" customWidth="1"/>
    <col min="24" max="24" width="10.5703125" bestFit="1" customWidth="1"/>
    <col min="25" max="26" width="11.5703125" bestFit="1" customWidth="1"/>
    <col min="27" max="27" width="23" customWidth="1"/>
    <col min="29" max="29" width="11.5703125" bestFit="1" customWidth="1"/>
    <col min="30" max="30" width="11.28515625" bestFit="1" customWidth="1"/>
    <col min="31" max="35" width="11.5703125" bestFit="1" customWidth="1"/>
    <col min="36" max="36" width="9.42578125" bestFit="1" customWidth="1"/>
    <col min="37" max="39" width="11.5703125" bestFit="1" customWidth="1"/>
  </cols>
  <sheetData>
    <row r="1" spans="1:26" x14ac:dyDescent="0.25">
      <c r="A1" s="13" t="s">
        <v>194</v>
      </c>
      <c r="E1" t="s">
        <v>195</v>
      </c>
      <c r="G1" s="82">
        <v>20</v>
      </c>
      <c r="H1" t="s">
        <v>149</v>
      </c>
    </row>
    <row r="3" spans="1:26" x14ac:dyDescent="0.25">
      <c r="E3" s="83">
        <v>21.343999999999998</v>
      </c>
    </row>
    <row r="4" spans="1:26" x14ac:dyDescent="0.25">
      <c r="A4" s="13" t="s">
        <v>196</v>
      </c>
      <c r="D4" s="13" t="s">
        <v>153</v>
      </c>
      <c r="E4" s="162" t="s">
        <v>197</v>
      </c>
      <c r="F4" s="162"/>
      <c r="G4" s="162"/>
      <c r="H4" s="162"/>
      <c r="I4" s="162"/>
      <c r="J4" s="162"/>
      <c r="L4" s="13" t="s">
        <v>153</v>
      </c>
      <c r="M4" s="162" t="s">
        <v>198</v>
      </c>
      <c r="N4" s="162"/>
      <c r="O4" s="162"/>
      <c r="P4" s="162"/>
      <c r="Q4" s="162"/>
      <c r="R4" s="162"/>
      <c r="T4" s="13" t="s">
        <v>153</v>
      </c>
      <c r="U4" s="162" t="s">
        <v>199</v>
      </c>
      <c r="V4" s="162"/>
      <c r="W4" s="162"/>
      <c r="X4" s="162"/>
      <c r="Y4" s="162"/>
      <c r="Z4" s="162"/>
    </row>
    <row r="5" spans="1:26" x14ac:dyDescent="0.25">
      <c r="B5" t="s">
        <v>200</v>
      </c>
      <c r="C5" t="s">
        <v>201</v>
      </c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13">
        <v>6</v>
      </c>
      <c r="J5" s="13">
        <v>7</v>
      </c>
      <c r="L5" s="13">
        <v>1</v>
      </c>
      <c r="M5" s="13">
        <v>2</v>
      </c>
      <c r="N5" s="13">
        <v>3</v>
      </c>
      <c r="O5" s="13">
        <v>4</v>
      </c>
      <c r="P5" s="13">
        <v>5</v>
      </c>
      <c r="Q5" s="13">
        <v>6</v>
      </c>
      <c r="R5" s="13">
        <v>7</v>
      </c>
      <c r="T5" s="13">
        <v>1</v>
      </c>
      <c r="U5" s="13">
        <v>2</v>
      </c>
      <c r="V5" s="13">
        <v>3</v>
      </c>
      <c r="W5" s="13">
        <v>4</v>
      </c>
      <c r="X5" s="13">
        <v>5</v>
      </c>
      <c r="Y5" s="13">
        <v>6</v>
      </c>
      <c r="Z5" s="13">
        <v>7</v>
      </c>
    </row>
    <row r="6" spans="1:26" x14ac:dyDescent="0.25">
      <c r="D6" s="84"/>
      <c r="E6" s="84"/>
      <c r="F6" s="84"/>
      <c r="G6" s="84"/>
      <c r="H6" s="84"/>
      <c r="I6" s="84"/>
      <c r="J6" s="84"/>
      <c r="L6" s="84"/>
      <c r="M6" s="84"/>
      <c r="N6" s="84"/>
      <c r="O6" s="84"/>
      <c r="P6" s="84"/>
      <c r="Q6" s="84"/>
      <c r="R6" s="84"/>
      <c r="T6" s="84"/>
      <c r="U6" s="84"/>
      <c r="V6" s="84"/>
      <c r="W6" s="84"/>
      <c r="X6" s="84"/>
      <c r="Y6" s="84"/>
      <c r="Z6" s="84"/>
    </row>
    <row r="7" spans="1:26" s="13" customFormat="1" x14ac:dyDescent="0.25">
      <c r="C7" s="85" t="s">
        <v>202</v>
      </c>
      <c r="D7" s="86">
        <v>0</v>
      </c>
      <c r="E7" s="87">
        <v>18.977972447548581</v>
      </c>
      <c r="F7" s="87">
        <v>22.682569954988029</v>
      </c>
      <c r="G7" s="87">
        <v>21.731818861624273</v>
      </c>
      <c r="H7" s="87">
        <v>25.173068330943483</v>
      </c>
      <c r="I7" s="87">
        <v>0</v>
      </c>
      <c r="J7" s="87">
        <v>0</v>
      </c>
      <c r="L7" s="87">
        <v>0</v>
      </c>
      <c r="M7" s="87">
        <v>2.8108677052123232</v>
      </c>
      <c r="N7" s="87">
        <v>3.2701988986690962</v>
      </c>
      <c r="O7" s="87">
        <v>3.1266128104191155</v>
      </c>
      <c r="P7" s="87">
        <v>3.575980209802891</v>
      </c>
      <c r="Q7" s="87">
        <v>0</v>
      </c>
      <c r="R7" s="87">
        <v>0</v>
      </c>
      <c r="T7" s="87">
        <v>100.83396923696569</v>
      </c>
      <c r="U7" s="87">
        <v>8.6178334154307059</v>
      </c>
      <c r="V7" s="87">
        <v>9.4860898060214947</v>
      </c>
      <c r="W7" s="87">
        <v>6.5631332438993528</v>
      </c>
      <c r="X7" s="87">
        <v>6.5889024956985942</v>
      </c>
      <c r="Y7" s="87">
        <v>0.51675817764283616</v>
      </c>
      <c r="Z7" s="87">
        <v>0.57445772322844424</v>
      </c>
    </row>
    <row r="8" spans="1:26" s="88" customFormat="1" x14ac:dyDescent="0.25">
      <c r="C8" s="89" t="s">
        <v>203</v>
      </c>
      <c r="D8" s="90">
        <v>0</v>
      </c>
      <c r="E8" s="91">
        <v>21.343999999999998</v>
      </c>
      <c r="F8" s="91">
        <v>27.747</v>
      </c>
      <c r="G8" s="91">
        <v>26.746999999999996</v>
      </c>
      <c r="H8" s="91">
        <v>32.126999999999995</v>
      </c>
      <c r="I8" s="91">
        <v>0</v>
      </c>
      <c r="J8" s="91">
        <v>0</v>
      </c>
      <c r="L8" s="91">
        <v>0</v>
      </c>
      <c r="M8" s="91">
        <v>3.7566100000000002</v>
      </c>
      <c r="N8" s="91">
        <v>4.3645300000000002</v>
      </c>
      <c r="O8" s="91">
        <v>4.1745299999999999</v>
      </c>
      <c r="P8" s="91">
        <v>4.77433</v>
      </c>
      <c r="Q8" s="91">
        <v>0</v>
      </c>
      <c r="R8" s="91">
        <v>0</v>
      </c>
      <c r="T8" s="91">
        <v>137.31773235990721</v>
      </c>
      <c r="U8" s="91">
        <v>11.110314237851783</v>
      </c>
      <c r="V8" s="91">
        <v>12.438344995026691</v>
      </c>
      <c r="W8" s="91">
        <v>8.373423543303435</v>
      </c>
      <c r="X8" s="91">
        <v>8.4104015171948348</v>
      </c>
      <c r="Y8" s="91">
        <v>0.51675817764283616</v>
      </c>
      <c r="Z8" s="91">
        <v>0.60503758502556171</v>
      </c>
    </row>
    <row r="9" spans="1:26" x14ac:dyDescent="0.25">
      <c r="A9">
        <v>0</v>
      </c>
      <c r="B9" s="82">
        <v>2025</v>
      </c>
      <c r="C9">
        <v>1</v>
      </c>
      <c r="D9" s="84">
        <v>0</v>
      </c>
      <c r="E9" s="92">
        <v>5.7669999999999995</v>
      </c>
      <c r="F9" s="92">
        <v>5.7669999999999995</v>
      </c>
      <c r="G9" s="92">
        <v>5.7669999999999995</v>
      </c>
      <c r="H9" s="92">
        <v>5.7669999999999995</v>
      </c>
      <c r="I9" s="92"/>
      <c r="J9" s="92"/>
      <c r="L9" s="84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T9" s="93">
        <v>0.51675817764283616</v>
      </c>
      <c r="U9" s="93">
        <v>0.51675817764283616</v>
      </c>
      <c r="V9" s="93">
        <v>0.51675817764283616</v>
      </c>
      <c r="W9" s="93">
        <v>0.51675817764283616</v>
      </c>
      <c r="X9" s="93">
        <v>0.51675817764283616</v>
      </c>
      <c r="Y9" s="93">
        <v>0.51675817764283616</v>
      </c>
      <c r="Z9" s="93">
        <v>0.51675817764283616</v>
      </c>
    </row>
    <row r="10" spans="1:26" x14ac:dyDescent="0.25">
      <c r="A10">
        <v>1</v>
      </c>
      <c r="B10">
        <v>2026</v>
      </c>
      <c r="C10" s="83">
        <v>0.95075109336375729</v>
      </c>
      <c r="D10" s="84"/>
      <c r="E10" s="92">
        <v>0</v>
      </c>
      <c r="F10" s="92">
        <v>1</v>
      </c>
      <c r="G10" s="92">
        <v>0</v>
      </c>
      <c r="H10" s="92">
        <v>0</v>
      </c>
      <c r="I10" s="92"/>
      <c r="J10" s="92"/>
      <c r="L10" s="84"/>
      <c r="M10" s="92">
        <v>5.7669999999999999E-2</v>
      </c>
      <c r="N10" s="92">
        <v>5.7669999999999999E-2</v>
      </c>
      <c r="O10" s="92">
        <v>5.7669999999999999E-2</v>
      </c>
      <c r="P10" s="92">
        <v>5.7669999999999999E-2</v>
      </c>
      <c r="Q10" s="92">
        <v>0</v>
      </c>
      <c r="R10" s="92">
        <v>0</v>
      </c>
      <c r="T10" s="93">
        <v>0.71921187821879273</v>
      </c>
      <c r="U10" s="93">
        <v>0.4216594573596894</v>
      </c>
      <c r="V10" s="93">
        <v>0.4216594573596894</v>
      </c>
      <c r="W10" s="93">
        <v>0.4216594573596894</v>
      </c>
      <c r="X10" s="93">
        <v>0.4216594573596894</v>
      </c>
      <c r="Y10" s="93">
        <v>0</v>
      </c>
      <c r="Z10" s="93">
        <v>0</v>
      </c>
    </row>
    <row r="11" spans="1:26" x14ac:dyDescent="0.25">
      <c r="A11">
        <v>2</v>
      </c>
      <c r="B11">
        <v>2027</v>
      </c>
      <c r="C11" s="83">
        <v>0.90392764153237992</v>
      </c>
      <c r="D11" s="84"/>
      <c r="E11" s="92">
        <v>2.3279999999999998</v>
      </c>
      <c r="F11" s="92">
        <v>0</v>
      </c>
      <c r="G11" s="92">
        <v>0</v>
      </c>
      <c r="H11" s="92">
        <v>0</v>
      </c>
      <c r="I11" s="92"/>
      <c r="J11" s="92"/>
      <c r="L11" s="84"/>
      <c r="M11" s="92">
        <v>5.7669999999999999E-2</v>
      </c>
      <c r="N11" s="92">
        <v>6.7669999999999994E-2</v>
      </c>
      <c r="O11" s="92">
        <v>5.7669999999999999E-2</v>
      </c>
      <c r="P11" s="92">
        <v>5.7669999999999999E-2</v>
      </c>
      <c r="Q11" s="92">
        <v>0</v>
      </c>
      <c r="R11" s="92">
        <v>0</v>
      </c>
      <c r="T11" s="93">
        <v>1.2453496582527981</v>
      </c>
      <c r="U11" s="93">
        <v>0.52631900901701989</v>
      </c>
      <c r="V11" s="93">
        <v>0.52631900901701989</v>
      </c>
      <c r="W11" s="93">
        <v>0.52631900901701989</v>
      </c>
      <c r="X11" s="93">
        <v>0.52631900901701989</v>
      </c>
      <c r="Y11" s="93">
        <v>0</v>
      </c>
      <c r="Z11" s="93">
        <v>0</v>
      </c>
    </row>
    <row r="12" spans="1:26" x14ac:dyDescent="0.25">
      <c r="A12">
        <v>3</v>
      </c>
      <c r="B12">
        <v>2028</v>
      </c>
      <c r="C12" s="83">
        <v>0.85941019350863268</v>
      </c>
      <c r="D12" s="84"/>
      <c r="E12" s="92">
        <v>9.5280000000000005</v>
      </c>
      <c r="F12" s="92">
        <v>9.5280000000000005</v>
      </c>
      <c r="G12" s="92">
        <v>9.5280000000000005</v>
      </c>
      <c r="H12" s="92">
        <v>9.5280000000000005</v>
      </c>
      <c r="I12" s="92"/>
      <c r="J12" s="92"/>
      <c r="L12" s="84"/>
      <c r="M12" s="92">
        <v>8.0949999999999994E-2</v>
      </c>
      <c r="N12" s="92">
        <v>6.7669999999999994E-2</v>
      </c>
      <c r="O12" s="92">
        <v>5.7669999999999999E-2</v>
      </c>
      <c r="P12" s="92">
        <v>5.7669999999999999E-2</v>
      </c>
      <c r="Q12" s="92">
        <v>0</v>
      </c>
      <c r="R12" s="92">
        <v>0</v>
      </c>
      <c r="T12" s="93">
        <v>1.9786965495270941</v>
      </c>
      <c r="U12" s="93">
        <v>1.0183892253769631</v>
      </c>
      <c r="V12" s="93">
        <v>1.0183892253769631</v>
      </c>
      <c r="W12" s="93">
        <v>1.0183892253769631</v>
      </c>
      <c r="X12" s="93">
        <v>1.0183892253769631</v>
      </c>
      <c r="Y12" s="93">
        <v>0</v>
      </c>
      <c r="Z12" s="93">
        <v>0</v>
      </c>
    </row>
    <row r="13" spans="1:26" x14ac:dyDescent="0.25">
      <c r="A13">
        <v>4</v>
      </c>
      <c r="B13">
        <v>2029</v>
      </c>
      <c r="C13" s="83">
        <v>0.8170851811262908</v>
      </c>
      <c r="D13" s="84"/>
      <c r="E13" s="92">
        <v>1.4260000000000002</v>
      </c>
      <c r="F13" s="92">
        <v>1.157</v>
      </c>
      <c r="G13" s="92">
        <v>1.157</v>
      </c>
      <c r="H13" s="92">
        <v>1.157</v>
      </c>
      <c r="I13" s="92"/>
      <c r="J13" s="92"/>
      <c r="L13" s="84"/>
      <c r="M13" s="92">
        <v>0.17623</v>
      </c>
      <c r="N13" s="92">
        <v>0.16294999999999998</v>
      </c>
      <c r="O13" s="92">
        <v>0.15295</v>
      </c>
      <c r="P13" s="92">
        <v>0.15295</v>
      </c>
      <c r="Q13" s="92">
        <v>0</v>
      </c>
      <c r="R13" s="92">
        <v>0</v>
      </c>
      <c r="T13" s="93">
        <v>4.6193250724669168</v>
      </c>
      <c r="U13" s="93">
        <v>0.3158927766333674</v>
      </c>
      <c r="V13" s="93">
        <v>0.3158927766333674</v>
      </c>
      <c r="W13" s="93">
        <v>0.3158927766333674</v>
      </c>
      <c r="X13" s="93">
        <v>0.3158927766333674</v>
      </c>
      <c r="Y13" s="93">
        <v>0</v>
      </c>
      <c r="Z13" s="93">
        <v>0</v>
      </c>
    </row>
    <row r="14" spans="1:26" x14ac:dyDescent="0.25">
      <c r="A14">
        <v>5</v>
      </c>
      <c r="B14">
        <v>2030</v>
      </c>
      <c r="C14" s="83">
        <v>0.77684462932714471</v>
      </c>
      <c r="D14" s="84"/>
      <c r="E14" s="92">
        <v>1.895</v>
      </c>
      <c r="F14" s="92">
        <v>1.895</v>
      </c>
      <c r="G14" s="92">
        <v>1.895</v>
      </c>
      <c r="H14" s="92">
        <v>1.895</v>
      </c>
      <c r="I14" s="92"/>
      <c r="J14" s="92"/>
      <c r="L14" s="84"/>
      <c r="M14" s="92">
        <v>0.19048999999999999</v>
      </c>
      <c r="N14" s="92">
        <v>0.17451999999999998</v>
      </c>
      <c r="O14" s="92">
        <v>0.16452</v>
      </c>
      <c r="P14" s="92">
        <v>0.16452</v>
      </c>
      <c r="Q14" s="92">
        <v>0</v>
      </c>
      <c r="R14" s="92">
        <v>0</v>
      </c>
      <c r="T14" s="93">
        <v>11.834027519945511</v>
      </c>
      <c r="U14" s="93">
        <v>0.5188762048684108</v>
      </c>
      <c r="V14" s="93">
        <v>0.7182625557112311</v>
      </c>
      <c r="W14" s="93">
        <v>0.5188762048684108</v>
      </c>
      <c r="X14" s="93">
        <v>0.5188762048684108</v>
      </c>
      <c r="Y14" s="93">
        <v>0</v>
      </c>
      <c r="Z14" s="93">
        <v>3.3962375113183273E-4</v>
      </c>
    </row>
    <row r="15" spans="1:26" x14ac:dyDescent="0.25">
      <c r="A15">
        <v>6</v>
      </c>
      <c r="B15">
        <v>2031</v>
      </c>
      <c r="C15" s="83">
        <v>0.73858588070654563</v>
      </c>
      <c r="D15" s="84"/>
      <c r="E15" s="92">
        <v>0</v>
      </c>
      <c r="F15" s="92">
        <v>0</v>
      </c>
      <c r="G15" s="92">
        <v>0</v>
      </c>
      <c r="H15" s="92">
        <v>0</v>
      </c>
      <c r="I15" s="92"/>
      <c r="J15" s="92"/>
      <c r="L15" s="84"/>
      <c r="M15" s="92">
        <v>0.20943999999999999</v>
      </c>
      <c r="N15" s="92">
        <v>0.19346999999999998</v>
      </c>
      <c r="O15" s="92">
        <v>0.18346999999999999</v>
      </c>
      <c r="P15" s="92">
        <v>0.18346999999999999</v>
      </c>
      <c r="Q15" s="92">
        <v>0</v>
      </c>
      <c r="R15" s="92">
        <v>0</v>
      </c>
      <c r="T15" s="93">
        <v>19.920110200126608</v>
      </c>
      <c r="U15" s="93">
        <v>0.36844825680127213</v>
      </c>
      <c r="V15" s="93">
        <v>0.65517539768369237</v>
      </c>
      <c r="W15" s="93">
        <v>0.36844825680127213</v>
      </c>
      <c r="X15" s="93">
        <v>0.37768534494220585</v>
      </c>
      <c r="Y15" s="93">
        <v>0</v>
      </c>
      <c r="Z15" s="93">
        <v>2.3187654952126855E-3</v>
      </c>
    </row>
    <row r="16" spans="1:26" x14ac:dyDescent="0.25">
      <c r="A16">
        <v>7</v>
      </c>
      <c r="B16">
        <v>2032</v>
      </c>
      <c r="C16" s="83">
        <v>0.70221133362478183</v>
      </c>
      <c r="D16" s="84"/>
      <c r="E16" s="92">
        <v>0.4</v>
      </c>
      <c r="F16" s="92">
        <v>0.4</v>
      </c>
      <c r="G16" s="92">
        <v>0.4</v>
      </c>
      <c r="H16" s="92">
        <v>0.4</v>
      </c>
      <c r="I16" s="92"/>
      <c r="J16" s="92"/>
      <c r="L16" s="84"/>
      <c r="M16" s="92">
        <v>0.20943999999999999</v>
      </c>
      <c r="N16" s="92">
        <v>0.19346999999999998</v>
      </c>
      <c r="O16" s="92">
        <v>0.18346999999999999</v>
      </c>
      <c r="P16" s="92">
        <v>0.18346999999999999</v>
      </c>
      <c r="Q16" s="92">
        <v>0</v>
      </c>
      <c r="R16" s="92">
        <v>0</v>
      </c>
      <c r="T16" s="93">
        <v>20.611033879932812</v>
      </c>
      <c r="U16" s="93">
        <v>0.57238044361800122</v>
      </c>
      <c r="V16" s="93">
        <v>0.95592404236816808</v>
      </c>
      <c r="W16" s="93">
        <v>0.57238044361800122</v>
      </c>
      <c r="X16" s="93">
        <v>0.58470643491513441</v>
      </c>
      <c r="Y16" s="93">
        <v>0</v>
      </c>
      <c r="Z16" s="93">
        <v>8.7121877945375622E-3</v>
      </c>
    </row>
    <row r="17" spans="1:39" x14ac:dyDescent="0.25">
      <c r="A17">
        <v>8</v>
      </c>
      <c r="B17">
        <v>2033</v>
      </c>
      <c r="C17" s="83">
        <v>0.6676281932161835</v>
      </c>
      <c r="D17" s="84"/>
      <c r="E17" s="92">
        <v>0</v>
      </c>
      <c r="F17" s="92">
        <v>0</v>
      </c>
      <c r="G17" s="92">
        <v>0</v>
      </c>
      <c r="H17" s="92">
        <v>0.8</v>
      </c>
      <c r="I17" s="92"/>
      <c r="J17" s="92"/>
      <c r="L17" s="84"/>
      <c r="M17" s="92">
        <v>0.21343999999999999</v>
      </c>
      <c r="N17" s="92">
        <v>0.19746999999999998</v>
      </c>
      <c r="O17" s="92">
        <v>0.18747</v>
      </c>
      <c r="P17" s="92">
        <v>0.18747</v>
      </c>
      <c r="Q17" s="92">
        <v>0</v>
      </c>
      <c r="R17" s="92">
        <v>0</v>
      </c>
      <c r="T17" s="93">
        <v>21.433369256199899</v>
      </c>
      <c r="U17" s="93">
        <v>0.86589174702693372</v>
      </c>
      <c r="V17" s="93">
        <v>1.3630527214500161</v>
      </c>
      <c r="W17" s="93">
        <v>0.86589174702693372</v>
      </c>
      <c r="X17" s="93">
        <v>0.88130664148026661</v>
      </c>
      <c r="Y17" s="93">
        <v>0</v>
      </c>
      <c r="Z17" s="93">
        <v>2.3952644054812698E-2</v>
      </c>
    </row>
    <row r="18" spans="1:39" x14ac:dyDescent="0.25">
      <c r="A18">
        <v>9</v>
      </c>
      <c r="B18">
        <v>2034</v>
      </c>
      <c r="C18" s="83">
        <v>0.63474823466075625</v>
      </c>
      <c r="D18" s="84"/>
      <c r="E18" s="92">
        <v>0</v>
      </c>
      <c r="F18" s="92">
        <v>8</v>
      </c>
      <c r="G18" s="92">
        <v>8</v>
      </c>
      <c r="H18" s="92">
        <v>12.58</v>
      </c>
      <c r="I18" s="92"/>
      <c r="J18" s="92"/>
      <c r="L18" s="84"/>
      <c r="M18" s="92">
        <v>0.21343999999999999</v>
      </c>
      <c r="N18" s="92">
        <v>0.19746999999999998</v>
      </c>
      <c r="O18" s="92">
        <v>0.18747</v>
      </c>
      <c r="P18" s="92">
        <v>0.19547</v>
      </c>
      <c r="Q18" s="92">
        <v>0</v>
      </c>
      <c r="R18" s="92">
        <v>0</v>
      </c>
      <c r="T18" s="93">
        <v>4.5366541806328291</v>
      </c>
      <c r="U18" s="93">
        <v>0.49880824495894083</v>
      </c>
      <c r="V18" s="93">
        <v>1.1069116317837078</v>
      </c>
      <c r="W18" s="93">
        <v>0.49880824495894083</v>
      </c>
      <c r="X18" s="93">
        <v>0.49880824495894083</v>
      </c>
      <c r="Y18" s="93">
        <v>0</v>
      </c>
      <c r="Z18" s="93">
        <v>5.2956186287030846E-2</v>
      </c>
    </row>
    <row r="19" spans="1:39" x14ac:dyDescent="0.25">
      <c r="A19">
        <v>10</v>
      </c>
      <c r="B19">
        <v>2035</v>
      </c>
      <c r="C19" s="83">
        <v>0.60348757811442877</v>
      </c>
      <c r="D19" s="84"/>
      <c r="E19" s="94"/>
      <c r="F19" s="94"/>
      <c r="G19" s="94"/>
      <c r="H19" s="94"/>
      <c r="L19" s="84"/>
      <c r="M19" s="92">
        <v>0.21343999999999999</v>
      </c>
      <c r="N19" s="92">
        <v>0.27746999999999999</v>
      </c>
      <c r="O19" s="92">
        <v>0.26746999999999999</v>
      </c>
      <c r="P19" s="92">
        <v>0.32127</v>
      </c>
      <c r="Q19" s="92">
        <v>0</v>
      </c>
      <c r="R19" s="92">
        <v>0</v>
      </c>
      <c r="T19" s="93">
        <v>4.5366541806328291</v>
      </c>
      <c r="U19" s="93">
        <v>0.49880824495894083</v>
      </c>
      <c r="V19" s="93">
        <v>0.44</v>
      </c>
      <c r="W19" s="93">
        <v>0.25</v>
      </c>
      <c r="X19" s="93">
        <v>0.25</v>
      </c>
      <c r="Y19" s="93"/>
      <c r="Z19" s="93"/>
    </row>
    <row r="20" spans="1:39" x14ac:dyDescent="0.25">
      <c r="C20" s="84"/>
      <c r="D20" s="12"/>
      <c r="E20" s="83"/>
      <c r="F20" s="83"/>
      <c r="G20" s="95"/>
      <c r="H20" s="83"/>
      <c r="I20" s="83"/>
      <c r="J20" s="83"/>
      <c r="K20" s="83"/>
    </row>
    <row r="21" spans="1:39" x14ac:dyDescent="0.25">
      <c r="A21" s="137" t="s">
        <v>204</v>
      </c>
      <c r="B21" s="138"/>
      <c r="C21" s="138"/>
      <c r="D21" s="139"/>
      <c r="E21" s="139"/>
      <c r="F21" s="136" t="s">
        <v>205</v>
      </c>
      <c r="G21" s="140" t="s">
        <v>206</v>
      </c>
      <c r="H21" s="138" t="s">
        <v>207</v>
      </c>
      <c r="I21" s="138" t="s">
        <v>208</v>
      </c>
      <c r="J21" s="138" t="s">
        <v>209</v>
      </c>
      <c r="K21" s="138" t="s">
        <v>153</v>
      </c>
    </row>
    <row r="22" spans="1:39" s="104" customFormat="1" x14ac:dyDescent="0.25">
      <c r="A22" s="97" t="s">
        <v>210</v>
      </c>
      <c r="B22" s="97"/>
      <c r="C22" s="98"/>
      <c r="D22" s="98"/>
      <c r="E22" s="99"/>
      <c r="F22" s="100" t="s">
        <v>211</v>
      </c>
      <c r="G22" s="164">
        <v>9.16</v>
      </c>
      <c r="H22" s="165">
        <v>474.488</v>
      </c>
      <c r="I22" s="166" t="s">
        <v>10</v>
      </c>
      <c r="J22" s="167">
        <v>2029</v>
      </c>
      <c r="K22" s="168" t="s">
        <v>212</v>
      </c>
      <c r="L22" s="102"/>
      <c r="M22" s="103"/>
      <c r="P22" s="105"/>
    </row>
    <row r="23" spans="1:39" s="107" customFormat="1" x14ac:dyDescent="0.25">
      <c r="A23" s="97" t="s">
        <v>213</v>
      </c>
      <c r="B23" s="97"/>
      <c r="C23" s="98"/>
      <c r="D23" s="98"/>
      <c r="E23" s="99"/>
      <c r="F23" s="100" t="s">
        <v>214</v>
      </c>
      <c r="G23" s="164">
        <v>0.4</v>
      </c>
      <c r="H23" s="165">
        <v>20.720000000000002</v>
      </c>
      <c r="I23" s="166" t="s">
        <v>182</v>
      </c>
      <c r="J23" s="167">
        <v>2033</v>
      </c>
      <c r="K23" s="168" t="s">
        <v>212</v>
      </c>
      <c r="L23" s="106"/>
    </row>
    <row r="24" spans="1:39" s="107" customFormat="1" x14ac:dyDescent="0.25">
      <c r="A24" s="97" t="s">
        <v>215</v>
      </c>
      <c r="B24" s="97"/>
      <c r="C24" s="98"/>
      <c r="D24" s="98"/>
      <c r="E24" s="99"/>
      <c r="F24" s="100" t="s">
        <v>216</v>
      </c>
      <c r="G24" s="164">
        <v>1</v>
      </c>
      <c r="H24" s="165">
        <v>51.8</v>
      </c>
      <c r="I24" s="166" t="s">
        <v>182</v>
      </c>
      <c r="J24" s="167">
        <v>2034</v>
      </c>
      <c r="K24" s="168" t="s">
        <v>156</v>
      </c>
      <c r="L24" s="106"/>
      <c r="T24" s="108"/>
      <c r="AB24" s="108"/>
    </row>
    <row r="25" spans="1:39" s="107" customFormat="1" x14ac:dyDescent="0.25">
      <c r="A25" s="97" t="s">
        <v>217</v>
      </c>
      <c r="B25" s="97"/>
      <c r="C25" s="98"/>
      <c r="D25" s="98"/>
      <c r="E25" s="99"/>
      <c r="F25" s="100" t="s">
        <v>218</v>
      </c>
      <c r="G25" s="164">
        <v>2</v>
      </c>
      <c r="H25" s="165">
        <v>103.6</v>
      </c>
      <c r="I25" s="166" t="s">
        <v>182</v>
      </c>
      <c r="J25" s="167">
        <v>2035</v>
      </c>
      <c r="K25" s="168" t="s">
        <v>156</v>
      </c>
      <c r="L25" s="106"/>
      <c r="T25" s="109"/>
      <c r="U25" s="110"/>
      <c r="V25" s="110"/>
      <c r="W25" s="110"/>
      <c r="X25" s="110"/>
      <c r="Y25" s="110"/>
      <c r="Z25" s="110"/>
      <c r="AB25" s="111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</row>
    <row r="26" spans="1:39" s="107" customFormat="1" x14ac:dyDescent="0.25">
      <c r="A26" s="97" t="s">
        <v>219</v>
      </c>
      <c r="B26" s="97"/>
      <c r="C26" s="98"/>
      <c r="D26" s="98"/>
      <c r="E26" s="99"/>
      <c r="F26" s="100" t="s">
        <v>220</v>
      </c>
      <c r="G26" s="164">
        <v>8</v>
      </c>
      <c r="H26" s="169">
        <v>932.4</v>
      </c>
      <c r="I26" s="170" t="s">
        <v>221</v>
      </c>
      <c r="J26" s="171">
        <v>2035</v>
      </c>
      <c r="K26" s="172">
        <v>3</v>
      </c>
      <c r="L26" s="106"/>
      <c r="T26" s="112"/>
      <c r="U26" s="113"/>
      <c r="V26" s="113"/>
      <c r="W26" s="113"/>
      <c r="X26" s="113"/>
      <c r="Y26" s="113"/>
      <c r="Z26" s="114"/>
      <c r="AB26" s="112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6"/>
    </row>
    <row r="27" spans="1:39" s="107" customFormat="1" x14ac:dyDescent="0.25">
      <c r="A27" s="97" t="s">
        <v>222</v>
      </c>
      <c r="B27" s="97"/>
      <c r="C27" s="98"/>
      <c r="D27" s="98"/>
      <c r="E27" s="99"/>
      <c r="F27" s="100" t="s">
        <v>223</v>
      </c>
      <c r="G27" s="164">
        <v>10</v>
      </c>
      <c r="H27" s="169"/>
      <c r="I27" s="170"/>
      <c r="J27" s="171"/>
      <c r="K27" s="172">
        <v>3</v>
      </c>
      <c r="L27" s="106"/>
      <c r="T27" s="112"/>
      <c r="U27" s="113"/>
      <c r="V27" s="113"/>
      <c r="W27" s="113"/>
      <c r="X27" s="113"/>
      <c r="Y27" s="113"/>
      <c r="Z27" s="114"/>
      <c r="AB27" s="112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6"/>
    </row>
    <row r="28" spans="1:39" s="107" customFormat="1" x14ac:dyDescent="0.25">
      <c r="A28" s="97" t="s">
        <v>224</v>
      </c>
      <c r="B28" s="97"/>
      <c r="C28" s="98"/>
      <c r="D28" s="98"/>
      <c r="E28" s="99"/>
      <c r="F28" s="100" t="s">
        <v>225</v>
      </c>
      <c r="G28" s="164">
        <v>0.5</v>
      </c>
      <c r="H28" s="165">
        <v>25.9</v>
      </c>
      <c r="I28" s="166" t="s">
        <v>226</v>
      </c>
      <c r="J28" s="167">
        <v>2026</v>
      </c>
      <c r="K28" s="168" t="s">
        <v>156</v>
      </c>
      <c r="L28" s="106"/>
      <c r="T28" s="112"/>
      <c r="U28" s="113"/>
      <c r="V28" s="113"/>
      <c r="W28" s="113"/>
      <c r="X28" s="113"/>
      <c r="Y28" s="113"/>
      <c r="Z28" s="114"/>
      <c r="AB28" s="112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6"/>
    </row>
    <row r="29" spans="1:39" s="107" customFormat="1" x14ac:dyDescent="0.25">
      <c r="A29" s="97" t="s">
        <v>227</v>
      </c>
      <c r="B29" s="97"/>
      <c r="C29" s="98"/>
      <c r="D29" s="98"/>
      <c r="E29" s="99"/>
      <c r="F29" s="100" t="s">
        <v>228</v>
      </c>
      <c r="G29" s="164">
        <v>2.3279999999999998</v>
      </c>
      <c r="H29" s="165">
        <v>120.59039999999999</v>
      </c>
      <c r="I29" s="166" t="s">
        <v>65</v>
      </c>
      <c r="J29" s="167">
        <v>2028</v>
      </c>
      <c r="K29" s="168" t="s">
        <v>229</v>
      </c>
      <c r="L29" s="12"/>
      <c r="M29" s="12"/>
      <c r="T29" s="117"/>
      <c r="U29" s="22"/>
      <c r="V29" s="22"/>
      <c r="W29" s="22"/>
      <c r="X29" s="22"/>
      <c r="Y29" s="22"/>
      <c r="Z29" s="118"/>
      <c r="AB29" s="117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20"/>
    </row>
    <row r="30" spans="1:39" x14ac:dyDescent="0.25">
      <c r="A30" s="97" t="s">
        <v>230</v>
      </c>
      <c r="B30" s="97"/>
      <c r="C30" s="98"/>
      <c r="D30" s="98"/>
      <c r="E30" s="99"/>
      <c r="F30" s="100" t="s">
        <v>158</v>
      </c>
      <c r="G30" s="164">
        <v>1.895</v>
      </c>
      <c r="H30" s="165">
        <v>98.161000000000001</v>
      </c>
      <c r="I30" s="166" t="s">
        <v>40</v>
      </c>
      <c r="J30" s="167">
        <v>2031</v>
      </c>
      <c r="K30" s="168" t="s">
        <v>212</v>
      </c>
      <c r="L30" s="12"/>
      <c r="T30" s="117"/>
      <c r="U30" s="22"/>
      <c r="V30" s="22"/>
      <c r="W30" s="22"/>
      <c r="X30" s="22"/>
      <c r="Y30" s="22"/>
      <c r="Z30" s="118"/>
      <c r="AB30" s="117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20"/>
    </row>
    <row r="31" spans="1:39" s="107" customFormat="1" x14ac:dyDescent="0.25">
      <c r="A31" s="97" t="s">
        <v>231</v>
      </c>
      <c r="B31" s="97"/>
      <c r="C31" s="98"/>
      <c r="D31" s="98"/>
      <c r="E31" s="99"/>
      <c r="F31" s="100" t="s">
        <v>158</v>
      </c>
      <c r="G31" s="164">
        <v>0.5</v>
      </c>
      <c r="H31" s="165">
        <v>25.9</v>
      </c>
      <c r="I31" s="166" t="s">
        <v>12</v>
      </c>
      <c r="J31" s="167">
        <v>2027</v>
      </c>
      <c r="K31" s="168">
        <v>3</v>
      </c>
      <c r="L31" s="12"/>
      <c r="T31" s="112"/>
      <c r="U31" s="113"/>
      <c r="V31" s="113"/>
      <c r="W31" s="113"/>
      <c r="X31" s="113"/>
      <c r="Y31" s="113"/>
      <c r="Z31" s="114"/>
      <c r="AB31" s="112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6"/>
    </row>
    <row r="32" spans="1:39" s="107" customFormat="1" x14ac:dyDescent="0.25">
      <c r="A32" s="97" t="s">
        <v>232</v>
      </c>
      <c r="B32" s="97"/>
      <c r="C32" s="98"/>
      <c r="D32" s="98"/>
      <c r="E32" s="99"/>
      <c r="F32" s="100" t="s">
        <v>158</v>
      </c>
      <c r="G32" s="164">
        <v>0.5</v>
      </c>
      <c r="H32" s="165">
        <v>25.9</v>
      </c>
      <c r="I32" s="166" t="s">
        <v>12</v>
      </c>
      <c r="J32" s="167">
        <v>2027</v>
      </c>
      <c r="K32" s="168">
        <v>3</v>
      </c>
      <c r="L32" s="12"/>
      <c r="T32" s="112"/>
      <c r="U32" s="113"/>
      <c r="V32" s="113"/>
      <c r="W32" s="113"/>
      <c r="X32" s="113"/>
      <c r="Y32" s="113"/>
      <c r="Z32" s="114"/>
    </row>
    <row r="33" spans="1:39" x14ac:dyDescent="0.25">
      <c r="A33" s="97" t="s">
        <v>233</v>
      </c>
      <c r="B33" s="97"/>
      <c r="C33" s="98"/>
      <c r="D33" s="98"/>
      <c r="E33" s="99"/>
      <c r="F33" s="100" t="s">
        <v>158</v>
      </c>
      <c r="G33" s="164">
        <v>0.26900000000000002</v>
      </c>
      <c r="H33" s="165">
        <v>13.934200000000001</v>
      </c>
      <c r="I33" s="166" t="s">
        <v>37</v>
      </c>
      <c r="J33" s="167">
        <v>2030</v>
      </c>
      <c r="K33" s="168" t="s">
        <v>234</v>
      </c>
      <c r="L33" s="12"/>
      <c r="T33" s="117"/>
      <c r="U33" s="22"/>
      <c r="V33" s="22"/>
      <c r="W33" s="22"/>
      <c r="X33" s="22"/>
      <c r="Y33" s="22"/>
      <c r="Z33" s="118"/>
    </row>
    <row r="34" spans="1:39" s="107" customFormat="1" x14ac:dyDescent="0.25">
      <c r="A34" s="97" t="s">
        <v>235</v>
      </c>
      <c r="B34" s="97"/>
      <c r="C34" s="98"/>
      <c r="D34" s="98"/>
      <c r="E34" s="99"/>
      <c r="F34" s="100" t="s">
        <v>236</v>
      </c>
      <c r="G34" s="164">
        <v>8</v>
      </c>
      <c r="H34" s="169">
        <v>543.9</v>
      </c>
      <c r="I34" s="170" t="s">
        <v>237</v>
      </c>
      <c r="J34" s="171">
        <v>2035</v>
      </c>
      <c r="K34" s="172">
        <v>4</v>
      </c>
      <c r="L34" s="12"/>
      <c r="T34" s="112"/>
      <c r="U34" s="113"/>
      <c r="V34" s="113"/>
      <c r="W34" s="113"/>
      <c r="X34" s="113"/>
      <c r="Y34" s="113"/>
      <c r="Z34" s="114"/>
    </row>
    <row r="35" spans="1:39" s="107" customFormat="1" x14ac:dyDescent="0.25">
      <c r="A35" s="97" t="s">
        <v>238</v>
      </c>
      <c r="B35" s="97"/>
      <c r="C35" s="98"/>
      <c r="D35" s="98"/>
      <c r="E35" s="99"/>
      <c r="F35" s="100" t="s">
        <v>239</v>
      </c>
      <c r="G35" s="164">
        <v>2.5</v>
      </c>
      <c r="H35" s="169"/>
      <c r="I35" s="170"/>
      <c r="J35" s="171"/>
      <c r="K35" s="172">
        <v>4</v>
      </c>
      <c r="L35" s="12"/>
      <c r="T35" s="112"/>
      <c r="U35" s="113"/>
      <c r="V35" s="113"/>
      <c r="W35" s="113"/>
      <c r="X35" s="113"/>
      <c r="Y35" s="113"/>
      <c r="Z35" s="114"/>
    </row>
    <row r="36" spans="1:39" s="107" customFormat="1" x14ac:dyDescent="0.25">
      <c r="A36" s="97" t="s">
        <v>240</v>
      </c>
      <c r="B36" s="97"/>
      <c r="C36" s="98"/>
      <c r="D36" s="98"/>
      <c r="E36" s="99"/>
      <c r="F36" s="100" t="s">
        <v>239</v>
      </c>
      <c r="G36" s="164">
        <v>6.2039999999999997</v>
      </c>
      <c r="H36" s="165">
        <v>321.36719999999997</v>
      </c>
      <c r="I36" s="166" t="s">
        <v>24</v>
      </c>
      <c r="J36" s="167" t="s">
        <v>241</v>
      </c>
      <c r="K36" s="168" t="s">
        <v>156</v>
      </c>
      <c r="L36" s="12"/>
      <c r="T36" s="108"/>
      <c r="AB36" s="108"/>
    </row>
    <row r="37" spans="1:39" s="107" customFormat="1" x14ac:dyDescent="0.25">
      <c r="A37" s="97" t="s">
        <v>242</v>
      </c>
      <c r="B37" s="97"/>
      <c r="C37" s="98"/>
      <c r="D37" s="98"/>
      <c r="E37" s="99"/>
      <c r="F37" s="100" t="s">
        <v>243</v>
      </c>
      <c r="G37" s="164">
        <v>11</v>
      </c>
      <c r="H37" s="169">
        <v>651.64400000000001</v>
      </c>
      <c r="I37" s="170" t="s">
        <v>237</v>
      </c>
      <c r="J37" s="171">
        <v>2035</v>
      </c>
      <c r="K37" s="172">
        <v>5</v>
      </c>
      <c r="L37" s="12"/>
      <c r="T37" s="109"/>
      <c r="U37" s="110"/>
      <c r="V37" s="110"/>
      <c r="W37" s="110"/>
      <c r="X37" s="110"/>
      <c r="Y37" s="110"/>
      <c r="Z37" s="110"/>
      <c r="AB37" s="109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</row>
    <row r="38" spans="1:39" s="107" customFormat="1" x14ac:dyDescent="0.25">
      <c r="A38" s="97" t="s">
        <v>244</v>
      </c>
      <c r="B38" s="97"/>
      <c r="C38" s="98"/>
      <c r="D38" s="98"/>
      <c r="E38" s="99"/>
      <c r="F38" s="100" t="s">
        <v>163</v>
      </c>
      <c r="G38" s="164">
        <v>1.58</v>
      </c>
      <c r="H38" s="173"/>
      <c r="I38" s="170"/>
      <c r="J38" s="171"/>
      <c r="K38" s="172">
        <v>5</v>
      </c>
      <c r="L38" s="12"/>
      <c r="T38" s="112"/>
      <c r="U38" s="121"/>
      <c r="V38" s="121"/>
      <c r="W38" s="121"/>
      <c r="X38" s="121"/>
      <c r="Y38" s="121"/>
      <c r="Z38" s="121"/>
      <c r="AB38" s="11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</row>
    <row r="39" spans="1:39" s="107" customFormat="1" x14ac:dyDescent="0.25">
      <c r="A39" s="97" t="s">
        <v>245</v>
      </c>
      <c r="B39" s="97"/>
      <c r="C39" s="98"/>
      <c r="D39" s="98"/>
      <c r="E39" s="99"/>
      <c r="F39" s="100" t="s">
        <v>163</v>
      </c>
      <c r="G39" s="164">
        <v>1.58</v>
      </c>
      <c r="H39" s="165">
        <v>81.843999999999994</v>
      </c>
      <c r="I39" s="166" t="s">
        <v>37</v>
      </c>
      <c r="J39" s="167">
        <v>2035</v>
      </c>
      <c r="K39" s="168">
        <v>5</v>
      </c>
      <c r="L39" s="12"/>
      <c r="T39" s="112"/>
      <c r="U39" s="121"/>
      <c r="V39" s="121"/>
      <c r="W39" s="121"/>
      <c r="X39" s="121"/>
      <c r="Y39" s="121"/>
      <c r="Z39" s="121"/>
      <c r="AB39" s="11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</row>
    <row r="40" spans="1:39" x14ac:dyDescent="0.25">
      <c r="A40" s="97" t="s">
        <v>246</v>
      </c>
      <c r="B40" s="97"/>
      <c r="C40" s="98"/>
      <c r="D40" s="98"/>
      <c r="E40" s="99"/>
      <c r="F40" s="100" t="s">
        <v>160</v>
      </c>
      <c r="G40" s="164">
        <v>0.36799999999999999</v>
      </c>
      <c r="H40" s="165">
        <v>19.0624</v>
      </c>
      <c r="I40" s="166" t="s">
        <v>49</v>
      </c>
      <c r="J40" s="167">
        <v>2029</v>
      </c>
      <c r="K40" s="168" t="s">
        <v>212</v>
      </c>
      <c r="L40" s="12"/>
      <c r="T40" s="117"/>
      <c r="U40" s="40"/>
      <c r="V40" s="40"/>
      <c r="W40" s="40"/>
      <c r="X40" s="40"/>
      <c r="Y40" s="40"/>
      <c r="Z40" s="40"/>
      <c r="AB40" s="117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</row>
    <row r="41" spans="1:39" x14ac:dyDescent="0.25">
      <c r="A41" s="97" t="s">
        <v>247</v>
      </c>
      <c r="B41" s="97"/>
      <c r="C41" s="98"/>
      <c r="D41" s="98"/>
      <c r="E41" s="99"/>
      <c r="F41" s="100" t="s">
        <v>162</v>
      </c>
      <c r="G41" s="164">
        <v>1.157</v>
      </c>
      <c r="H41" s="165">
        <v>163.3254</v>
      </c>
      <c r="I41" s="166" t="s">
        <v>58</v>
      </c>
      <c r="J41" s="167">
        <v>2030</v>
      </c>
      <c r="K41" s="168" t="s">
        <v>212</v>
      </c>
      <c r="L41" s="12"/>
      <c r="T41" s="117"/>
      <c r="U41" s="40"/>
      <c r="V41" s="40"/>
      <c r="W41" s="40"/>
      <c r="X41" s="40"/>
      <c r="Y41" s="40"/>
      <c r="Z41" s="40"/>
      <c r="AB41" s="117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</row>
    <row r="42" spans="1:39" x14ac:dyDescent="0.25">
      <c r="A42" s="97" t="s">
        <v>248</v>
      </c>
      <c r="B42" s="97"/>
      <c r="C42" s="98"/>
      <c r="D42" s="98"/>
      <c r="E42" s="99"/>
      <c r="F42" s="101" t="s">
        <v>249</v>
      </c>
      <c r="G42" s="164">
        <v>1.996</v>
      </c>
      <c r="H42" s="165">
        <v>103.39279999999999</v>
      </c>
      <c r="I42" s="166" t="s">
        <v>250</v>
      </c>
      <c r="J42" s="167">
        <v>2026</v>
      </c>
      <c r="K42" s="168" t="s">
        <v>212</v>
      </c>
      <c r="L42" s="12"/>
      <c r="T42" s="117"/>
      <c r="U42" s="40"/>
      <c r="V42" s="40"/>
      <c r="W42" s="40"/>
      <c r="X42" s="40"/>
      <c r="Y42" s="40"/>
      <c r="Z42" s="40"/>
    </row>
    <row r="43" spans="1:39" x14ac:dyDescent="0.25">
      <c r="A43" s="97" t="s">
        <v>251</v>
      </c>
      <c r="B43" s="97"/>
      <c r="C43" s="98"/>
      <c r="D43" s="98"/>
      <c r="E43" s="99"/>
      <c r="F43" s="100" t="s">
        <v>159</v>
      </c>
      <c r="G43" s="164">
        <v>0.123</v>
      </c>
      <c r="H43" s="165">
        <v>6.3714000000000004</v>
      </c>
      <c r="I43" s="166" t="s">
        <v>42</v>
      </c>
      <c r="J43" s="167">
        <v>2026</v>
      </c>
      <c r="K43" s="168" t="s">
        <v>212</v>
      </c>
      <c r="L43" s="12"/>
      <c r="T43" s="117"/>
      <c r="U43" s="40"/>
      <c r="V43" s="40"/>
      <c r="W43" s="40"/>
      <c r="X43" s="40"/>
      <c r="Y43" s="40"/>
      <c r="Z43" s="40"/>
    </row>
    <row r="44" spans="1:39" s="107" customFormat="1" x14ac:dyDescent="0.25">
      <c r="A44" s="97" t="s">
        <v>252</v>
      </c>
      <c r="B44" s="97"/>
      <c r="C44" s="98"/>
      <c r="D44" s="98"/>
      <c r="E44" s="99"/>
      <c r="F44" s="100" t="s">
        <v>253</v>
      </c>
      <c r="G44" s="164">
        <v>4</v>
      </c>
      <c r="H44" s="165">
        <v>207.2</v>
      </c>
      <c r="I44" s="166" t="s">
        <v>9</v>
      </c>
      <c r="J44" s="167">
        <v>2027</v>
      </c>
      <c r="K44" s="168" t="s">
        <v>156</v>
      </c>
      <c r="L44" s="106"/>
      <c r="T44" s="112"/>
      <c r="U44" s="121"/>
      <c r="V44" s="121"/>
      <c r="W44" s="121"/>
      <c r="X44" s="121"/>
      <c r="Y44" s="121"/>
      <c r="Z44" s="121"/>
    </row>
    <row r="45" spans="1:39" x14ac:dyDescent="0.25">
      <c r="A45" s="97" t="s">
        <v>254</v>
      </c>
      <c r="B45" s="97"/>
      <c r="C45" s="98"/>
      <c r="D45" s="98"/>
      <c r="E45" s="99"/>
      <c r="F45" s="100" t="s">
        <v>157</v>
      </c>
      <c r="G45" s="164">
        <v>3.6480000000000001</v>
      </c>
      <c r="H45" s="165">
        <v>188.96639999999999</v>
      </c>
      <c r="I45" s="166" t="s">
        <v>9</v>
      </c>
      <c r="J45" s="167">
        <v>2026</v>
      </c>
      <c r="K45" s="168" t="s">
        <v>212</v>
      </c>
      <c r="L45" s="12"/>
      <c r="T45" s="117"/>
      <c r="U45" s="40"/>
      <c r="V45" s="40"/>
      <c r="W45" s="40"/>
      <c r="X45" s="40"/>
      <c r="Y45" s="40"/>
      <c r="Z45" s="40"/>
    </row>
    <row r="46" spans="1:39" s="107" customFormat="1" x14ac:dyDescent="0.25">
      <c r="A46" s="97" t="s">
        <v>255</v>
      </c>
      <c r="B46" s="97"/>
      <c r="C46" s="98"/>
      <c r="D46" s="98"/>
      <c r="E46" s="99"/>
      <c r="F46" s="100" t="s">
        <v>256</v>
      </c>
      <c r="G46" s="164">
        <v>0.8</v>
      </c>
      <c r="H46" s="165">
        <v>41.440000000000005</v>
      </c>
      <c r="I46" s="166" t="s">
        <v>75</v>
      </c>
      <c r="J46" s="167">
        <v>2034</v>
      </c>
      <c r="K46" s="168">
        <v>5</v>
      </c>
      <c r="L46" s="106"/>
    </row>
    <row r="47" spans="1:39" x14ac:dyDescent="0.25">
      <c r="A47" s="122"/>
      <c r="B47" s="122"/>
      <c r="C47" s="123"/>
      <c r="D47" s="123"/>
      <c r="E47" s="124"/>
      <c r="F47" s="125"/>
      <c r="G47" s="126"/>
      <c r="H47" s="127">
        <v>0</v>
      </c>
      <c r="J47" s="12"/>
    </row>
    <row r="48" spans="1:39" x14ac:dyDescent="0.25">
      <c r="A48" s="122"/>
      <c r="B48" s="122"/>
      <c r="C48" s="123"/>
      <c r="D48" s="123"/>
      <c r="E48" s="124"/>
      <c r="F48" s="125"/>
      <c r="G48" s="126"/>
      <c r="H48" s="127">
        <v>0</v>
      </c>
      <c r="T48" s="128"/>
      <c r="U48" s="128"/>
      <c r="V48" s="96"/>
      <c r="W48" s="96"/>
      <c r="X48" s="96"/>
      <c r="Y48" s="129"/>
      <c r="Z48" s="127"/>
      <c r="AA48" s="127"/>
    </row>
    <row r="49" spans="1:27" x14ac:dyDescent="0.25">
      <c r="A49" s="122"/>
      <c r="B49" s="122"/>
      <c r="C49" s="123"/>
      <c r="D49" s="123"/>
      <c r="E49" s="124"/>
      <c r="F49" s="125"/>
      <c r="G49" s="126"/>
      <c r="H49" s="127">
        <v>0</v>
      </c>
      <c r="T49" s="128"/>
      <c r="U49" s="128"/>
      <c r="V49" s="96"/>
      <c r="W49" s="96"/>
      <c r="X49" s="96"/>
      <c r="Y49" s="129"/>
      <c r="Z49" s="127"/>
      <c r="AA49" s="127"/>
    </row>
    <row r="50" spans="1:27" x14ac:dyDescent="0.25">
      <c r="A50" s="122"/>
      <c r="B50" s="122"/>
      <c r="C50" s="123"/>
      <c r="D50" s="123"/>
      <c r="E50" s="124"/>
      <c r="F50" s="125"/>
      <c r="G50" s="126"/>
      <c r="H50" s="127">
        <v>0</v>
      </c>
      <c r="T50" s="128"/>
      <c r="U50" s="128"/>
      <c r="V50" s="96"/>
      <c r="W50" s="96"/>
      <c r="X50" s="96"/>
      <c r="Y50" s="129"/>
      <c r="Z50" s="127"/>
      <c r="AA50" s="127"/>
    </row>
    <row r="51" spans="1:27" x14ac:dyDescent="0.25">
      <c r="A51" s="122"/>
      <c r="B51" s="122"/>
      <c r="C51" s="123"/>
      <c r="D51" s="123"/>
      <c r="E51" s="124"/>
      <c r="F51" s="125"/>
      <c r="G51" s="126"/>
      <c r="H51" s="127">
        <v>0</v>
      </c>
      <c r="T51" s="128"/>
      <c r="U51" s="128"/>
      <c r="V51" s="96"/>
      <c r="W51" s="96"/>
      <c r="X51" s="96"/>
      <c r="Y51" s="129"/>
      <c r="Z51" s="127"/>
      <c r="AA51" s="127"/>
    </row>
    <row r="52" spans="1:27" x14ac:dyDescent="0.25">
      <c r="A52" s="122"/>
      <c r="B52" s="122"/>
      <c r="C52" s="123"/>
      <c r="D52" s="123"/>
      <c r="E52" s="124"/>
      <c r="F52" s="125"/>
      <c r="G52" s="126"/>
      <c r="H52" s="127">
        <v>0</v>
      </c>
      <c r="T52" s="128"/>
      <c r="U52" s="128"/>
      <c r="V52" s="96"/>
      <c r="W52" s="96"/>
      <c r="X52" s="96"/>
      <c r="Y52" s="129"/>
      <c r="Z52" s="163"/>
      <c r="AA52" s="163"/>
    </row>
    <row r="53" spans="1:27" x14ac:dyDescent="0.25">
      <c r="A53" s="122"/>
      <c r="B53" s="122"/>
      <c r="C53" s="123"/>
      <c r="D53" s="123"/>
      <c r="E53" s="124"/>
      <c r="F53" s="125"/>
      <c r="G53" s="126"/>
      <c r="H53" s="127">
        <v>0</v>
      </c>
      <c r="T53" s="128"/>
      <c r="U53" s="128"/>
      <c r="V53" s="96"/>
      <c r="W53" s="96"/>
      <c r="X53" s="96"/>
      <c r="Y53" s="129"/>
      <c r="Z53" s="163"/>
      <c r="AA53" s="163"/>
    </row>
    <row r="54" spans="1:27" x14ac:dyDescent="0.25">
      <c r="A54" s="122"/>
      <c r="B54" s="122"/>
      <c r="C54" s="123"/>
      <c r="D54" s="123"/>
      <c r="E54" s="124"/>
      <c r="F54" s="125"/>
      <c r="G54" s="126"/>
      <c r="H54" s="127">
        <v>0</v>
      </c>
      <c r="T54" s="128"/>
      <c r="U54" s="128"/>
      <c r="V54" s="96"/>
      <c r="W54" s="96"/>
      <c r="X54" s="96"/>
      <c r="Y54" s="129"/>
      <c r="Z54" s="127"/>
      <c r="AA54" s="127"/>
    </row>
    <row r="55" spans="1:27" x14ac:dyDescent="0.25">
      <c r="A55" s="122"/>
      <c r="B55" s="122"/>
      <c r="C55" s="123"/>
      <c r="D55" s="123"/>
      <c r="E55" s="124"/>
      <c r="F55" s="125"/>
      <c r="G55" s="126"/>
      <c r="H55" s="127">
        <v>0</v>
      </c>
      <c r="T55" s="130"/>
      <c r="U55" s="131"/>
      <c r="V55" s="132"/>
      <c r="W55" s="132"/>
      <c r="X55" s="132"/>
      <c r="Y55" s="129"/>
      <c r="Z55" s="127"/>
      <c r="AA55" s="127"/>
    </row>
    <row r="56" spans="1:27" x14ac:dyDescent="0.25">
      <c r="A56" s="122"/>
      <c r="B56" s="122"/>
      <c r="C56" s="123"/>
      <c r="D56" s="123"/>
      <c r="E56" s="124"/>
      <c r="F56" s="125"/>
      <c r="G56" s="126"/>
      <c r="H56" s="127">
        <v>0</v>
      </c>
      <c r="T56" s="128"/>
      <c r="U56" s="128"/>
      <c r="V56" s="96"/>
      <c r="W56" s="96"/>
      <c r="X56" s="96"/>
      <c r="Y56" s="129"/>
      <c r="Z56" s="127"/>
      <c r="AA56" s="127"/>
    </row>
    <row r="57" spans="1:27" x14ac:dyDescent="0.25">
      <c r="A57" s="122"/>
      <c r="B57" s="122"/>
      <c r="C57" s="123"/>
      <c r="D57" s="123"/>
      <c r="E57" s="124"/>
      <c r="F57" s="125"/>
      <c r="G57" s="126"/>
      <c r="H57" s="127">
        <v>0</v>
      </c>
      <c r="T57" s="128"/>
      <c r="U57" s="128"/>
      <c r="V57" s="96"/>
      <c r="W57" s="96"/>
      <c r="X57" s="96"/>
      <c r="Y57" s="129"/>
      <c r="Z57" s="127"/>
      <c r="AA57" s="127"/>
    </row>
    <row r="58" spans="1:27" x14ac:dyDescent="0.25">
      <c r="A58" s="122"/>
      <c r="B58" s="122"/>
      <c r="C58" s="123"/>
      <c r="D58" s="123"/>
      <c r="E58" s="124"/>
      <c r="F58" s="125"/>
      <c r="G58" s="126"/>
      <c r="H58" s="127">
        <v>0</v>
      </c>
      <c r="T58" s="128"/>
      <c r="U58" s="128"/>
      <c r="V58" s="96"/>
      <c r="W58" s="96"/>
      <c r="X58" s="96"/>
      <c r="Y58" s="129"/>
      <c r="Z58" s="127"/>
      <c r="AA58" s="127"/>
    </row>
    <row r="59" spans="1:27" x14ac:dyDescent="0.25">
      <c r="A59" s="122"/>
      <c r="B59" s="122"/>
      <c r="C59" s="123"/>
      <c r="D59" s="123"/>
      <c r="E59" s="124"/>
      <c r="F59" s="125"/>
      <c r="G59" s="126"/>
      <c r="H59" s="127">
        <v>0</v>
      </c>
      <c r="T59" s="128"/>
      <c r="U59" s="128"/>
      <c r="V59" s="96"/>
      <c r="W59" s="96"/>
      <c r="X59" s="96"/>
      <c r="Y59" s="129"/>
      <c r="Z59" s="127"/>
      <c r="AA59" s="127"/>
    </row>
    <row r="60" spans="1:27" x14ac:dyDescent="0.25">
      <c r="A60" s="122"/>
      <c r="B60" s="122"/>
      <c r="C60" s="123"/>
      <c r="D60" s="123"/>
      <c r="E60" s="124"/>
      <c r="F60" s="125"/>
      <c r="G60" s="126"/>
      <c r="H60" s="127">
        <v>0</v>
      </c>
      <c r="T60" s="128"/>
      <c r="U60" s="128"/>
      <c r="V60" s="96"/>
      <c r="W60" s="96"/>
      <c r="X60" s="96"/>
      <c r="Y60" s="129"/>
      <c r="Z60" s="163"/>
      <c r="AA60" s="163"/>
    </row>
    <row r="61" spans="1:27" x14ac:dyDescent="0.25">
      <c r="A61" s="122"/>
      <c r="B61" s="122"/>
      <c r="C61" s="123"/>
      <c r="D61" s="123"/>
      <c r="E61" s="124"/>
      <c r="F61" s="125"/>
      <c r="G61" s="126"/>
      <c r="H61" s="127">
        <v>0</v>
      </c>
      <c r="T61" s="128"/>
      <c r="U61" s="128"/>
      <c r="V61" s="96"/>
      <c r="W61" s="96"/>
      <c r="X61" s="96"/>
      <c r="Y61" s="129"/>
      <c r="Z61" s="163"/>
      <c r="AA61" s="163"/>
    </row>
    <row r="62" spans="1:27" x14ac:dyDescent="0.25">
      <c r="A62" s="122"/>
      <c r="B62" s="122"/>
      <c r="C62" s="123"/>
      <c r="D62" s="123"/>
      <c r="E62" s="124"/>
      <c r="F62" s="125"/>
      <c r="G62" s="126"/>
      <c r="H62" s="127">
        <v>0</v>
      </c>
      <c r="T62" s="128"/>
      <c r="U62" s="128"/>
      <c r="V62" s="96"/>
      <c r="W62" s="96"/>
      <c r="X62" s="96"/>
      <c r="Y62" s="129"/>
      <c r="Z62" s="127"/>
      <c r="AA62" s="127"/>
    </row>
    <row r="63" spans="1:27" x14ac:dyDescent="0.25">
      <c r="A63" s="122"/>
      <c r="B63" s="122"/>
      <c r="C63" s="123"/>
      <c r="D63" s="123"/>
      <c r="E63" s="124"/>
      <c r="F63" s="125"/>
      <c r="G63" s="126"/>
      <c r="H63" s="127">
        <v>0</v>
      </c>
      <c r="T63" s="128"/>
      <c r="U63" s="128"/>
      <c r="V63" s="96"/>
      <c r="W63" s="96"/>
      <c r="X63" s="96"/>
      <c r="Y63" s="129"/>
      <c r="Z63" s="163"/>
      <c r="AA63" s="163"/>
    </row>
    <row r="64" spans="1:27" x14ac:dyDescent="0.25">
      <c r="A64" s="122"/>
      <c r="B64" s="122"/>
      <c r="C64" s="123"/>
      <c r="D64" s="123"/>
      <c r="E64" s="124"/>
      <c r="F64" s="125"/>
      <c r="G64" s="126"/>
      <c r="H64" s="127">
        <v>0</v>
      </c>
      <c r="T64" s="128"/>
      <c r="U64" s="128"/>
      <c r="V64" s="96"/>
      <c r="W64" s="96"/>
      <c r="X64" s="96"/>
      <c r="Y64" s="129"/>
      <c r="Z64" s="163"/>
      <c r="AA64" s="163"/>
    </row>
    <row r="65" spans="20:39" x14ac:dyDescent="0.25">
      <c r="T65" s="128"/>
      <c r="U65" s="128"/>
      <c r="V65" s="96"/>
      <c r="W65" s="96"/>
      <c r="X65" s="96"/>
      <c r="Y65" s="129"/>
      <c r="Z65" s="127"/>
      <c r="AA65" s="127"/>
    </row>
    <row r="66" spans="20:39" x14ac:dyDescent="0.25">
      <c r="T66" s="128"/>
      <c r="U66" s="128"/>
      <c r="V66" s="96"/>
      <c r="W66" s="96"/>
      <c r="X66" s="96"/>
      <c r="Y66" s="129"/>
      <c r="Z66" s="127"/>
      <c r="AA66" s="127"/>
    </row>
    <row r="67" spans="20:39" x14ac:dyDescent="0.25">
      <c r="T67" s="128"/>
      <c r="U67" s="128"/>
      <c r="V67" s="96"/>
      <c r="W67" s="96"/>
      <c r="X67" s="96"/>
      <c r="Y67" s="129"/>
      <c r="Z67" s="127"/>
      <c r="AA67" s="127"/>
    </row>
    <row r="68" spans="20:39" x14ac:dyDescent="0.25">
      <c r="T68" s="128"/>
      <c r="U68" s="128"/>
      <c r="V68" s="96"/>
      <c r="W68" s="96"/>
      <c r="X68" s="96"/>
      <c r="Y68" s="129"/>
      <c r="Z68" s="127"/>
      <c r="AA68" s="127"/>
    </row>
    <row r="69" spans="20:39" x14ac:dyDescent="0.25">
      <c r="T69" s="128"/>
      <c r="U69" s="128"/>
      <c r="V69" s="96"/>
      <c r="W69" s="96"/>
      <c r="X69" s="96"/>
      <c r="Y69" s="129"/>
      <c r="Z69" s="127"/>
      <c r="AA69" s="127"/>
    </row>
    <row r="70" spans="20:39" x14ac:dyDescent="0.25">
      <c r="T70" s="128"/>
      <c r="U70" s="128"/>
      <c r="V70" s="96"/>
      <c r="W70" s="96"/>
      <c r="X70" s="96"/>
      <c r="Y70" s="129"/>
      <c r="Z70" s="127"/>
      <c r="AA70" s="127"/>
    </row>
    <row r="72" spans="20:39" x14ac:dyDescent="0.25">
      <c r="T72" s="52"/>
      <c r="AB72" s="52"/>
    </row>
    <row r="73" spans="20:39" x14ac:dyDescent="0.25">
      <c r="T73" s="133"/>
      <c r="U73" s="9"/>
      <c r="V73" s="9"/>
      <c r="W73" s="9"/>
      <c r="X73" s="9"/>
      <c r="Y73" s="9"/>
      <c r="Z73" s="9"/>
      <c r="AB73" s="5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</row>
    <row r="74" spans="20:39" x14ac:dyDescent="0.25">
      <c r="T74" s="117"/>
      <c r="U74" s="22"/>
      <c r="V74" s="22"/>
      <c r="W74" s="22"/>
      <c r="X74" s="22"/>
      <c r="Y74" s="22"/>
      <c r="Z74" s="118"/>
      <c r="AB74" s="117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20"/>
    </row>
    <row r="75" spans="20:39" x14ac:dyDescent="0.25">
      <c r="T75" s="117"/>
      <c r="U75" s="22"/>
      <c r="V75" s="22"/>
      <c r="W75" s="22"/>
      <c r="X75" s="22"/>
      <c r="Y75" s="22"/>
      <c r="Z75" s="118"/>
      <c r="AB75" s="117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20"/>
    </row>
    <row r="76" spans="20:39" x14ac:dyDescent="0.25">
      <c r="T76" s="117"/>
      <c r="U76" s="22"/>
      <c r="V76" s="22"/>
      <c r="W76" s="22"/>
      <c r="X76" s="22"/>
      <c r="Y76" s="22"/>
      <c r="Z76" s="118"/>
      <c r="AB76" s="117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20"/>
    </row>
    <row r="77" spans="20:39" x14ac:dyDescent="0.25">
      <c r="T77" s="117"/>
      <c r="U77" s="22"/>
      <c r="V77" s="22"/>
      <c r="W77" s="22"/>
      <c r="X77" s="22"/>
      <c r="Y77" s="22"/>
      <c r="Z77" s="118"/>
      <c r="AB77" s="117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20"/>
    </row>
    <row r="78" spans="20:39" x14ac:dyDescent="0.25">
      <c r="T78" s="117"/>
      <c r="U78" s="22"/>
      <c r="V78" s="22"/>
      <c r="W78" s="22"/>
      <c r="X78" s="22"/>
      <c r="Y78" s="22"/>
      <c r="Z78" s="118"/>
      <c r="AB78" s="117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20"/>
    </row>
    <row r="79" spans="20:39" x14ac:dyDescent="0.25">
      <c r="T79" s="117"/>
      <c r="U79" s="22"/>
      <c r="V79" s="22"/>
      <c r="W79" s="22"/>
      <c r="X79" s="22"/>
      <c r="Y79" s="22"/>
      <c r="Z79" s="118"/>
      <c r="AB79" s="117"/>
      <c r="AC79" s="119"/>
      <c r="AD79" s="119"/>
      <c r="AE79" s="119"/>
      <c r="AF79" s="119"/>
      <c r="AG79" s="119"/>
      <c r="AH79" s="119"/>
      <c r="AI79" s="119"/>
      <c r="AJ79" s="119"/>
      <c r="AK79" s="119"/>
      <c r="AL79" s="119"/>
      <c r="AM79" s="120"/>
    </row>
    <row r="80" spans="20:39" x14ac:dyDescent="0.25">
      <c r="T80" s="117"/>
      <c r="U80" s="22"/>
      <c r="V80" s="22"/>
      <c r="W80" s="22"/>
      <c r="X80" s="22"/>
      <c r="Y80" s="22"/>
      <c r="Z80" s="118"/>
    </row>
    <row r="81" spans="20:26" x14ac:dyDescent="0.25">
      <c r="T81" s="117"/>
      <c r="U81" s="22"/>
      <c r="V81" s="22"/>
      <c r="W81" s="22"/>
      <c r="X81" s="22"/>
      <c r="Y81" s="22"/>
      <c r="Z81" s="118"/>
    </row>
    <row r="82" spans="20:26" x14ac:dyDescent="0.25">
      <c r="T82" s="117"/>
      <c r="U82" s="22"/>
      <c r="V82" s="22"/>
      <c r="W82" s="22"/>
      <c r="X82" s="22"/>
      <c r="Y82" s="22"/>
      <c r="Z82" s="118"/>
    </row>
    <row r="83" spans="20:26" x14ac:dyDescent="0.25">
      <c r="T83" s="117"/>
      <c r="U83" s="22"/>
      <c r="V83" s="22"/>
      <c r="W83" s="22"/>
      <c r="X83" s="22"/>
      <c r="Y83" s="22"/>
      <c r="Z83" s="118"/>
    </row>
  </sheetData>
  <autoFilter ref="F21:L64" xr:uid="{1930262D-E46F-4434-AE73-22B7B23881CF}"/>
  <mergeCells count="18">
    <mergeCell ref="Z60:Z61"/>
    <mergeCell ref="Z63:Z64"/>
    <mergeCell ref="AA60:AA61"/>
    <mergeCell ref="AA63:AA64"/>
    <mergeCell ref="Z52:Z53"/>
    <mergeCell ref="AA52:AA53"/>
    <mergeCell ref="M4:R4"/>
    <mergeCell ref="U4:Z4"/>
    <mergeCell ref="H37:H38"/>
    <mergeCell ref="I37:I38"/>
    <mergeCell ref="J37:J38"/>
    <mergeCell ref="H34:H35"/>
    <mergeCell ref="I34:I35"/>
    <mergeCell ref="J34:J35"/>
    <mergeCell ref="H26:H27"/>
    <mergeCell ref="I26:I27"/>
    <mergeCell ref="J26:J27"/>
    <mergeCell ref="E4:J4"/>
  </mergeCells>
  <phoneticPr fontId="16" type="noConversion"/>
  <pageMargins left="0.7" right="0.7" top="0.75" bottom="0.75" header="0.3" footer="0.3"/>
  <pageSetup paperSize="9" orientation="portrait" horizontalDpi="300" verticalDpi="300" r:id="rId1"/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8CD59-C675-4342-9F20-0FE790DA3F2F}">
  <sheetPr>
    <tabColor theme="4"/>
  </sheetPr>
  <dimension ref="A1:AG46"/>
  <sheetViews>
    <sheetView zoomScale="85" zoomScaleNormal="85" workbookViewId="0">
      <selection activeCell="J35" sqref="J35"/>
    </sheetView>
  </sheetViews>
  <sheetFormatPr defaultRowHeight="15" x14ac:dyDescent="0.25"/>
  <cols>
    <col min="1" max="14" width="11.42578125" customWidth="1"/>
    <col min="16" max="16" width="39.28515625" customWidth="1"/>
    <col min="24" max="27" width="9.140625" customWidth="1"/>
    <col min="31" max="31" width="9.85546875" bestFit="1" customWidth="1"/>
    <col min="34" max="34" width="13.85546875" bestFit="1" customWidth="1"/>
  </cols>
  <sheetData>
    <row r="1" spans="1:27" x14ac:dyDescent="0.25">
      <c r="A1" s="45" t="s">
        <v>257</v>
      </c>
    </row>
    <row r="2" spans="1:27" ht="15.75" thickBot="1" x14ac:dyDescent="0.3">
      <c r="P2" s="52" t="s">
        <v>258</v>
      </c>
    </row>
    <row r="3" spans="1:27" ht="36.75" thickBot="1" x14ac:dyDescent="0.3">
      <c r="A3" s="1" t="s">
        <v>153</v>
      </c>
      <c r="B3" s="2" t="s">
        <v>259</v>
      </c>
      <c r="C3" s="2" t="s">
        <v>260</v>
      </c>
      <c r="D3" s="2" t="s">
        <v>261</v>
      </c>
      <c r="E3" s="2" t="s">
        <v>262</v>
      </c>
      <c r="F3" s="3" t="s">
        <v>263</v>
      </c>
      <c r="H3" s="1" t="s">
        <v>153</v>
      </c>
      <c r="I3" s="2" t="s">
        <v>264</v>
      </c>
      <c r="J3" s="2" t="s">
        <v>265</v>
      </c>
      <c r="K3" s="2" t="s">
        <v>266</v>
      </c>
      <c r="L3" s="2" t="s">
        <v>267</v>
      </c>
      <c r="M3" s="3" t="s">
        <v>263</v>
      </c>
      <c r="P3" s="1" t="s">
        <v>268</v>
      </c>
      <c r="Q3" s="2" t="s">
        <v>269</v>
      </c>
      <c r="R3" s="2" t="s">
        <v>133</v>
      </c>
      <c r="S3" s="2" t="s">
        <v>134</v>
      </c>
      <c r="T3" s="2" t="s">
        <v>135</v>
      </c>
      <c r="U3" s="3" t="s">
        <v>136</v>
      </c>
    </row>
    <row r="4" spans="1:27" ht="16.5" thickTop="1" thickBot="1" x14ac:dyDescent="0.3">
      <c r="A4" s="4" t="s">
        <v>269</v>
      </c>
      <c r="B4" s="11">
        <v>0</v>
      </c>
      <c r="C4" s="11">
        <v>0</v>
      </c>
      <c r="D4" s="11">
        <v>100.83396923696569</v>
      </c>
      <c r="E4" s="11">
        <v>100.83396923696569</v>
      </c>
      <c r="F4" s="5">
        <v>7</v>
      </c>
      <c r="H4" s="4" t="s">
        <v>269</v>
      </c>
      <c r="I4" s="11">
        <v>0</v>
      </c>
      <c r="J4" s="11">
        <v>0</v>
      </c>
      <c r="K4" s="11">
        <v>0</v>
      </c>
      <c r="L4" s="11">
        <v>1</v>
      </c>
      <c r="M4" s="5">
        <v>7</v>
      </c>
      <c r="P4" s="6" t="s">
        <v>270</v>
      </c>
      <c r="Q4" s="50">
        <v>0</v>
      </c>
      <c r="R4" s="50">
        <v>21.343999999999998</v>
      </c>
      <c r="S4" s="50">
        <v>27.747</v>
      </c>
      <c r="T4" s="50">
        <v>26.746999999999996</v>
      </c>
      <c r="U4" s="50">
        <v>32.126999999999995</v>
      </c>
      <c r="V4" s="47"/>
    </row>
    <row r="5" spans="1:27" ht="15.75" thickBot="1" x14ac:dyDescent="0.3">
      <c r="A5" s="4" t="s">
        <v>133</v>
      </c>
      <c r="B5" s="11">
        <v>18.977972447548581</v>
      </c>
      <c r="C5" s="11">
        <v>2.8108677052123232</v>
      </c>
      <c r="D5" s="11">
        <v>8.6178334154307059</v>
      </c>
      <c r="E5" s="11">
        <v>30.406673568191611</v>
      </c>
      <c r="F5" s="5">
        <v>1</v>
      </c>
      <c r="H5" s="4" t="s">
        <v>133</v>
      </c>
      <c r="I5" s="11">
        <v>21.788840152760905</v>
      </c>
      <c r="J5" s="11">
        <v>92.216135821534976</v>
      </c>
      <c r="K5" s="11">
        <v>70.427295668774065</v>
      </c>
      <c r="L5" s="11">
        <v>4.2322645526338443</v>
      </c>
      <c r="M5" s="5">
        <v>1</v>
      </c>
      <c r="P5" s="4" t="s">
        <v>271</v>
      </c>
      <c r="Q5" s="50">
        <v>0</v>
      </c>
      <c r="R5" s="50">
        <v>18.977972447548581</v>
      </c>
      <c r="S5" s="50">
        <v>22.682569954988029</v>
      </c>
      <c r="T5" s="50">
        <v>21.731818861624273</v>
      </c>
      <c r="U5" s="50">
        <v>25.173068330943483</v>
      </c>
      <c r="V5" s="48">
        <v>2</v>
      </c>
    </row>
    <row r="6" spans="1:27" ht="15.75" thickBot="1" x14ac:dyDescent="0.3">
      <c r="A6" s="4" t="s">
        <v>134</v>
      </c>
      <c r="B6" s="11">
        <v>22.682569954988029</v>
      </c>
      <c r="C6" s="11">
        <v>3.2701988986690962</v>
      </c>
      <c r="D6" s="11">
        <v>9.4860898060214947</v>
      </c>
      <c r="E6" s="11">
        <v>35.438858659678623</v>
      </c>
      <c r="F6" s="5">
        <v>5</v>
      </c>
      <c r="H6" s="4" t="s">
        <v>134</v>
      </c>
      <c r="I6" s="11">
        <v>25.952768853657126</v>
      </c>
      <c r="J6" s="11">
        <v>91.347879430944189</v>
      </c>
      <c r="K6" s="11">
        <v>65.395110577287056</v>
      </c>
      <c r="L6" s="11">
        <v>3.5197739380348212</v>
      </c>
      <c r="M6" s="5">
        <v>5</v>
      </c>
      <c r="P6" s="4" t="s">
        <v>272</v>
      </c>
      <c r="Q6" s="50">
        <v>0</v>
      </c>
      <c r="R6" s="50">
        <v>2.8108677052123232</v>
      </c>
      <c r="S6" s="50">
        <v>3.2701988986690962</v>
      </c>
      <c r="T6" s="50">
        <v>3.1266128104191155</v>
      </c>
      <c r="U6" s="50">
        <v>3.575980209802891</v>
      </c>
      <c r="V6" s="48">
        <v>3</v>
      </c>
    </row>
    <row r="7" spans="1:27" ht="15.75" thickBot="1" x14ac:dyDescent="0.3">
      <c r="A7" s="4" t="s">
        <v>135</v>
      </c>
      <c r="B7" s="11">
        <v>21.731818861624273</v>
      </c>
      <c r="C7" s="11">
        <v>3.1266128104191155</v>
      </c>
      <c r="D7" s="11">
        <v>6.5631332438993528</v>
      </c>
      <c r="E7" s="11">
        <v>31.421564915942739</v>
      </c>
      <c r="F7" s="5">
        <v>2</v>
      </c>
      <c r="H7" s="4" t="s">
        <v>135</v>
      </c>
      <c r="I7" s="11">
        <v>24.858431672043388</v>
      </c>
      <c r="J7" s="11">
        <v>94.270835993066328</v>
      </c>
      <c r="K7" s="11">
        <v>69.412404321022933</v>
      </c>
      <c r="L7" s="11">
        <v>3.7923082693541934</v>
      </c>
      <c r="M7" s="5">
        <v>2</v>
      </c>
      <c r="P7" s="6" t="s">
        <v>273</v>
      </c>
      <c r="Q7" s="50">
        <v>0</v>
      </c>
      <c r="R7" s="50">
        <v>21.788840152760905</v>
      </c>
      <c r="S7" s="50">
        <v>25.952768853657126</v>
      </c>
      <c r="T7" s="50">
        <v>24.858431672043388</v>
      </c>
      <c r="U7" s="50">
        <v>28.749048540746372</v>
      </c>
      <c r="V7" s="49">
        <v>5</v>
      </c>
    </row>
    <row r="8" spans="1:27" ht="15.75" thickBot="1" x14ac:dyDescent="0.3">
      <c r="A8" s="4" t="s">
        <v>136</v>
      </c>
      <c r="B8" s="11">
        <v>25.173068330943483</v>
      </c>
      <c r="C8" s="11">
        <v>3.575980209802891</v>
      </c>
      <c r="D8" s="11">
        <v>6.5889024956985942</v>
      </c>
      <c r="E8" s="11">
        <v>35.337951036444963</v>
      </c>
      <c r="F8" s="5">
        <v>4</v>
      </c>
      <c r="H8" s="4" t="s">
        <v>136</v>
      </c>
      <c r="I8" s="11">
        <v>28.749048540746372</v>
      </c>
      <c r="J8" s="11">
        <v>94.245066741267095</v>
      </c>
      <c r="K8" s="11">
        <v>65.496018200520723</v>
      </c>
      <c r="L8" s="11">
        <v>3.2781977674041083</v>
      </c>
      <c r="M8" s="5">
        <v>4</v>
      </c>
    </row>
    <row r="9" spans="1:27" x14ac:dyDescent="0.25">
      <c r="A9" s="4" t="s">
        <v>274</v>
      </c>
      <c r="B9" s="11">
        <v>0</v>
      </c>
      <c r="C9" s="11">
        <v>48.124194353298542</v>
      </c>
      <c r="D9" s="11">
        <v>8.6178334154307095</v>
      </c>
      <c r="E9" s="11">
        <v>56.742027768729251</v>
      </c>
      <c r="F9" s="5">
        <v>6</v>
      </c>
      <c r="H9" s="4" t="s">
        <v>274</v>
      </c>
      <c r="I9" s="11">
        <v>48.124194353298542</v>
      </c>
      <c r="J9" s="11">
        <v>92.216135821534976</v>
      </c>
      <c r="K9" s="11">
        <v>44.091941468236435</v>
      </c>
      <c r="L9" s="11">
        <v>1.916211524385016</v>
      </c>
      <c r="M9" s="5">
        <v>6</v>
      </c>
      <c r="Q9" s="51"/>
    </row>
    <row r="10" spans="1:27" x14ac:dyDescent="0.25">
      <c r="A10" s="4" t="s">
        <v>275</v>
      </c>
      <c r="B10" s="11">
        <v>0</v>
      </c>
      <c r="C10" s="11">
        <v>23.249677741319417</v>
      </c>
      <c r="D10" s="11">
        <v>8.6178334154307095</v>
      </c>
      <c r="E10" s="11">
        <v>31.867511156750126</v>
      </c>
      <c r="F10" s="5">
        <v>3</v>
      </c>
      <c r="H10" s="4" t="s">
        <v>275</v>
      </c>
      <c r="I10" s="11">
        <v>23.249677741319417</v>
      </c>
      <c r="J10" s="11">
        <v>92.216135821534976</v>
      </c>
      <c r="K10" s="11">
        <v>68.96645808021556</v>
      </c>
      <c r="L10" s="11">
        <v>3.9663403874905372</v>
      </c>
      <c r="M10" s="5">
        <v>3</v>
      </c>
    </row>
    <row r="13" spans="1:27" x14ac:dyDescent="0.25">
      <c r="A13" s="45" t="s">
        <v>276</v>
      </c>
      <c r="P13" s="52" t="s">
        <v>277</v>
      </c>
    </row>
    <row r="14" spans="1:27" ht="15.75" thickBot="1" x14ac:dyDescent="0.3">
      <c r="A14" s="52" t="s">
        <v>311</v>
      </c>
      <c r="P14" s="52" t="s">
        <v>278</v>
      </c>
      <c r="Q14" s="22"/>
      <c r="R14" s="22"/>
      <c r="S14" s="22"/>
      <c r="T14" s="22"/>
      <c r="U14" s="24"/>
      <c r="X14" s="52"/>
    </row>
    <row r="15" spans="1:27" ht="60.75" thickBot="1" x14ac:dyDescent="0.3">
      <c r="A15" s="1" t="s">
        <v>153</v>
      </c>
      <c r="B15" s="2" t="s">
        <v>279</v>
      </c>
      <c r="C15" s="2" t="s">
        <v>280</v>
      </c>
      <c r="D15" s="2" t="s">
        <v>281</v>
      </c>
      <c r="E15" s="2" t="s">
        <v>282</v>
      </c>
      <c r="F15" s="2" t="s">
        <v>283</v>
      </c>
      <c r="G15" s="2" t="s">
        <v>284</v>
      </c>
      <c r="H15" s="2" t="s">
        <v>285</v>
      </c>
      <c r="P15" s="61" t="s">
        <v>153</v>
      </c>
      <c r="Q15" s="62" t="s">
        <v>286</v>
      </c>
      <c r="R15" s="62" t="s">
        <v>287</v>
      </c>
      <c r="S15" s="62" t="s">
        <v>288</v>
      </c>
      <c r="T15" s="62" t="s">
        <v>289</v>
      </c>
      <c r="U15" s="63" t="s">
        <v>263</v>
      </c>
      <c r="X15" s="54"/>
      <c r="Y15" s="9"/>
      <c r="Z15" s="9"/>
      <c r="AA15" s="9"/>
    </row>
    <row r="16" spans="1:27" ht="16.5" thickTop="1" thickBot="1" x14ac:dyDescent="0.3">
      <c r="A16" s="21">
        <v>1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P16" s="64" t="s">
        <v>129</v>
      </c>
      <c r="Q16" s="65">
        <v>0</v>
      </c>
      <c r="R16" s="71">
        <v>0</v>
      </c>
      <c r="S16" s="71">
        <v>0</v>
      </c>
      <c r="T16" s="71">
        <v>0</v>
      </c>
      <c r="U16" s="72">
        <v>7</v>
      </c>
      <c r="X16" s="55"/>
      <c r="Y16" s="7"/>
      <c r="Z16" s="7"/>
      <c r="AA16" s="7"/>
    </row>
    <row r="17" spans="1:33" ht="27" customHeight="1" thickBot="1" x14ac:dyDescent="0.3">
      <c r="A17" s="21">
        <v>2</v>
      </c>
      <c r="B17" s="46">
        <v>70.427295668774065</v>
      </c>
      <c r="C17" s="46">
        <v>61.205682086620577</v>
      </c>
      <c r="D17" s="46">
        <v>79.648909250927574</v>
      </c>
      <c r="E17" s="46">
        <v>57.847987686143398</v>
      </c>
      <c r="F17" s="46">
        <v>65.725164263345548</v>
      </c>
      <c r="G17" s="46">
        <v>63.890643622945802</v>
      </c>
      <c r="H17" s="46">
        <v>76.963947714602341</v>
      </c>
      <c r="P17" s="66" t="s">
        <v>290</v>
      </c>
      <c r="Q17" s="68">
        <v>21.343999999999998</v>
      </c>
      <c r="R17" s="68">
        <v>21.788840152760905</v>
      </c>
      <c r="S17" s="68">
        <v>92.216135821534976</v>
      </c>
      <c r="T17" s="68">
        <v>70.427295668774065</v>
      </c>
      <c r="U17" s="73">
        <v>1</v>
      </c>
      <c r="X17" s="55"/>
      <c r="Y17" s="7"/>
      <c r="Z17" s="7"/>
      <c r="AA17" s="7"/>
    </row>
    <row r="18" spans="1:33" ht="24.75" thickBot="1" x14ac:dyDescent="0.3">
      <c r="A18" s="21">
        <v>3</v>
      </c>
      <c r="B18" s="46">
        <v>65.395110577287056</v>
      </c>
      <c r="C18" s="46">
        <v>56.26032263419264</v>
      </c>
      <c r="D18" s="46">
        <v>74.529898520381494</v>
      </c>
      <c r="E18" s="46">
        <v>53.411891111966995</v>
      </c>
      <c r="F18" s="46">
        <v>60.378664364221819</v>
      </c>
      <c r="G18" s="46">
        <v>57.609279921189923</v>
      </c>
      <c r="H18" s="46">
        <v>73.180941233384203</v>
      </c>
      <c r="L18" s="51"/>
      <c r="P18" s="64" t="s">
        <v>291</v>
      </c>
      <c r="Q18" s="69">
        <v>27.747</v>
      </c>
      <c r="R18" s="69">
        <v>25.952768853657126</v>
      </c>
      <c r="S18" s="69">
        <v>91.347879430944189</v>
      </c>
      <c r="T18" s="69">
        <v>65.395110577287056</v>
      </c>
      <c r="U18" s="72">
        <v>5</v>
      </c>
      <c r="X18" s="55"/>
      <c r="Y18" s="7"/>
      <c r="Z18" s="7"/>
      <c r="AA18" s="7"/>
    </row>
    <row r="19" spans="1:33" ht="15.75" thickBot="1" x14ac:dyDescent="0.3">
      <c r="A19" s="21">
        <v>4</v>
      </c>
      <c r="B19" s="46">
        <v>69.412404321022933</v>
      </c>
      <c r="C19" s="46">
        <v>59.985320721716313</v>
      </c>
      <c r="D19" s="46">
        <v>78.839487920329589</v>
      </c>
      <c r="E19" s="46">
        <v>56.983683559320482</v>
      </c>
      <c r="F19" s="46">
        <v>64.44486572781301</v>
      </c>
      <c r="G19" s="46">
        <v>61.954874819409923</v>
      </c>
      <c r="H19" s="46">
        <v>76.869933822635957</v>
      </c>
      <c r="P19" s="64" t="s">
        <v>292</v>
      </c>
      <c r="Q19" s="69">
        <v>26.746999999999996</v>
      </c>
      <c r="R19" s="69">
        <v>24.858431672043388</v>
      </c>
      <c r="S19" s="69">
        <v>94.270835993066328</v>
      </c>
      <c r="T19" s="69">
        <v>69.412404321022933</v>
      </c>
      <c r="U19" s="72">
        <v>2</v>
      </c>
      <c r="X19" s="55"/>
      <c r="Y19" s="7"/>
      <c r="Z19" s="7"/>
      <c r="AA19" s="7"/>
    </row>
    <row r="20" spans="1:33" ht="15.75" thickBot="1" x14ac:dyDescent="0.3">
      <c r="A20" s="21">
        <v>5</v>
      </c>
      <c r="B20" s="46">
        <v>65.496018200520723</v>
      </c>
      <c r="C20" s="46">
        <v>56.071511526394019</v>
      </c>
      <c r="D20" s="46">
        <v>74.920524874647441</v>
      </c>
      <c r="E20" s="46">
        <v>53.493753842820766</v>
      </c>
      <c r="F20" s="46">
        <v>60.278387761512384</v>
      </c>
      <c r="G20" s="46">
        <v>56.871303638296808</v>
      </c>
      <c r="H20" s="46">
        <v>74.120732762744638</v>
      </c>
      <c r="P20" s="67" t="s">
        <v>293</v>
      </c>
      <c r="Q20" s="70">
        <v>32.126999999999995</v>
      </c>
      <c r="R20" s="70">
        <v>28.749048540746372</v>
      </c>
      <c r="S20" s="70">
        <v>94.245066741267095</v>
      </c>
      <c r="T20" s="70">
        <v>65.496018200520723</v>
      </c>
      <c r="U20" s="74">
        <v>4</v>
      </c>
      <c r="X20" s="55"/>
      <c r="Y20" s="7"/>
      <c r="Z20" s="7"/>
      <c r="AA20" s="7"/>
    </row>
    <row r="21" spans="1:33" ht="15.75" thickBot="1" x14ac:dyDescent="0.3">
      <c r="A21" s="21">
        <v>6</v>
      </c>
      <c r="B21" s="46">
        <v>44.091941468236435</v>
      </c>
      <c r="C21" s="46">
        <v>34.87032788608294</v>
      </c>
      <c r="D21" s="46">
        <v>53.313555050389944</v>
      </c>
      <c r="E21" s="46">
        <v>0</v>
      </c>
      <c r="F21" s="46">
        <v>0</v>
      </c>
      <c r="G21" s="46">
        <v>29.654683162246869</v>
      </c>
      <c r="H21" s="46">
        <v>58.529199774226001</v>
      </c>
      <c r="X21" s="55"/>
      <c r="Y21" s="7"/>
      <c r="Z21" s="7"/>
      <c r="AA21" s="7"/>
    </row>
    <row r="22" spans="1:33" ht="15.75" thickBot="1" x14ac:dyDescent="0.3">
      <c r="A22" s="21">
        <v>7</v>
      </c>
      <c r="B22" s="46">
        <v>68.96645808021556</v>
      </c>
      <c r="C22" s="46">
        <v>59.744844498062065</v>
      </c>
      <c r="D22" s="46">
        <v>78.188071662369069</v>
      </c>
      <c r="E22" s="46">
        <v>0</v>
      </c>
      <c r="F22" s="46">
        <v>0</v>
      </c>
      <c r="G22" s="46">
        <v>61.991554757819735</v>
      </c>
      <c r="H22" s="46">
        <v>75.941361402611392</v>
      </c>
      <c r="X22" s="55"/>
      <c r="Y22" s="7"/>
      <c r="Z22" s="7"/>
      <c r="AA22" s="7"/>
    </row>
    <row r="23" spans="1:33" x14ac:dyDescent="0.25">
      <c r="X23" s="56"/>
      <c r="Y23" s="57"/>
      <c r="Z23" s="57"/>
      <c r="AA23" s="57"/>
    </row>
    <row r="24" spans="1:33" x14ac:dyDescent="0.25">
      <c r="A24" s="45" t="s">
        <v>294</v>
      </c>
      <c r="D24" t="s">
        <v>295</v>
      </c>
      <c r="X24" s="55"/>
      <c r="Y24" s="7"/>
      <c r="Z24" s="7"/>
      <c r="AA24" s="7"/>
    </row>
    <row r="25" spans="1:33" ht="15.75" thickBot="1" x14ac:dyDescent="0.3">
      <c r="P25" s="52" t="s">
        <v>296</v>
      </c>
      <c r="X25" s="60"/>
      <c r="Y25" s="60"/>
      <c r="Z25" s="7"/>
      <c r="AA25" s="58"/>
    </row>
    <row r="26" spans="1:33" ht="36.75" thickBot="1" x14ac:dyDescent="0.3">
      <c r="A26" s="1" t="s">
        <v>153</v>
      </c>
      <c r="B26" s="2" t="s">
        <v>279</v>
      </c>
      <c r="C26" s="2" t="s">
        <v>280</v>
      </c>
      <c r="D26" s="2" t="s">
        <v>281</v>
      </c>
      <c r="E26" s="2" t="s">
        <v>282</v>
      </c>
      <c r="F26" s="2" t="s">
        <v>283</v>
      </c>
      <c r="G26" s="2" t="s">
        <v>284</v>
      </c>
      <c r="H26" s="2" t="s">
        <v>285</v>
      </c>
      <c r="P26" s="61" t="s">
        <v>297</v>
      </c>
      <c r="Q26" s="62" t="s">
        <v>10</v>
      </c>
      <c r="R26" s="62" t="s">
        <v>12</v>
      </c>
      <c r="S26" s="62" t="s">
        <v>167</v>
      </c>
      <c r="T26" s="62" t="s">
        <v>65</v>
      </c>
      <c r="U26" s="62" t="s">
        <v>182</v>
      </c>
      <c r="V26" s="63" t="s">
        <v>298</v>
      </c>
      <c r="X26" s="60"/>
      <c r="Y26" s="60"/>
      <c r="Z26" s="7"/>
      <c r="AA26" s="58"/>
    </row>
    <row r="27" spans="1:33" ht="16.5" thickTop="1" thickBot="1" x14ac:dyDescent="0.3">
      <c r="A27" s="21">
        <v>1</v>
      </c>
      <c r="B27" s="11">
        <v>7</v>
      </c>
      <c r="C27" s="11">
        <v>7</v>
      </c>
      <c r="D27" s="11">
        <v>7</v>
      </c>
      <c r="E27" s="11">
        <v>5</v>
      </c>
      <c r="F27" s="11">
        <v>5</v>
      </c>
      <c r="G27" s="11">
        <v>7</v>
      </c>
      <c r="H27" s="11">
        <v>7</v>
      </c>
      <c r="P27" s="66">
        <v>2025</v>
      </c>
      <c r="Q27" s="76">
        <v>39.72320290602913</v>
      </c>
      <c r="R27" s="76">
        <v>20.776106776383269</v>
      </c>
      <c r="S27" s="76">
        <v>6.764433407449526</v>
      </c>
      <c r="T27" s="76">
        <v>54.751213046815906</v>
      </c>
      <c r="U27" s="76">
        <v>0</v>
      </c>
      <c r="V27" s="77">
        <v>122.01495613667784</v>
      </c>
      <c r="X27" s="59"/>
    </row>
    <row r="28" spans="1:33" ht="15.75" thickBot="1" x14ac:dyDescent="0.3">
      <c r="A28" s="21">
        <v>2</v>
      </c>
      <c r="B28" s="11">
        <v>1</v>
      </c>
      <c r="C28" s="11">
        <v>1</v>
      </c>
      <c r="D28" s="11">
        <v>1</v>
      </c>
      <c r="E28" s="11">
        <v>1</v>
      </c>
      <c r="F28" s="11">
        <v>1</v>
      </c>
      <c r="G28" s="11">
        <v>1</v>
      </c>
      <c r="H28" s="11">
        <v>1</v>
      </c>
      <c r="P28" s="66">
        <v>2026</v>
      </c>
      <c r="Q28" s="76">
        <v>105.7718333884754</v>
      </c>
      <c r="R28" s="76">
        <v>23.23466254679672</v>
      </c>
      <c r="S28" s="76">
        <v>12.588664867058361</v>
      </c>
      <c r="T28" s="76">
        <v>60.410260702861827</v>
      </c>
      <c r="U28" s="76">
        <v>0</v>
      </c>
      <c r="V28" s="77">
        <v>202.00542150519229</v>
      </c>
    </row>
    <row r="29" spans="1:33" ht="15.75" thickBot="1" x14ac:dyDescent="0.3">
      <c r="A29" s="21">
        <v>3</v>
      </c>
      <c r="B29" s="11">
        <v>5</v>
      </c>
      <c r="C29" s="11">
        <v>4</v>
      </c>
      <c r="D29" s="11">
        <v>5</v>
      </c>
      <c r="E29" s="11">
        <v>4</v>
      </c>
      <c r="F29" s="11">
        <v>3</v>
      </c>
      <c r="G29" s="11">
        <v>4</v>
      </c>
      <c r="H29" s="11">
        <v>5</v>
      </c>
      <c r="P29" s="66">
        <v>2027</v>
      </c>
      <c r="Q29" s="76">
        <v>245.17544313597443</v>
      </c>
      <c r="R29" s="76">
        <v>27.331513530600475</v>
      </c>
      <c r="S29" s="76">
        <v>24.20533757461882</v>
      </c>
      <c r="T29" s="76">
        <v>83.922427431646952</v>
      </c>
      <c r="U29" s="76">
        <v>0</v>
      </c>
      <c r="V29" s="77">
        <v>380.63472167284067</v>
      </c>
      <c r="X29" s="52"/>
      <c r="Y29" s="10"/>
      <c r="Z29" s="10"/>
      <c r="AA29" s="10"/>
      <c r="AB29" s="10"/>
      <c r="AC29" s="10"/>
      <c r="AD29" s="10"/>
      <c r="AE29" s="10"/>
      <c r="AF29" s="10"/>
      <c r="AG29" s="10"/>
    </row>
    <row r="30" spans="1:33" ht="15.75" thickBot="1" x14ac:dyDescent="0.3">
      <c r="A30" s="21">
        <v>4</v>
      </c>
      <c r="B30" s="11">
        <v>2</v>
      </c>
      <c r="C30" s="11">
        <v>2</v>
      </c>
      <c r="D30" s="11">
        <v>2</v>
      </c>
      <c r="E30" s="11">
        <v>2</v>
      </c>
      <c r="F30" s="11">
        <v>2</v>
      </c>
      <c r="G30" s="11">
        <v>3</v>
      </c>
      <c r="H30" s="11">
        <v>2</v>
      </c>
      <c r="P30" s="66">
        <v>2028</v>
      </c>
      <c r="Q30" s="76">
        <v>470.02392788977062</v>
      </c>
      <c r="R30" s="76">
        <v>30.303443228557782</v>
      </c>
      <c r="S30" s="76">
        <v>37.501671399043843</v>
      </c>
      <c r="T30" s="76">
        <v>126.55750612333746</v>
      </c>
      <c r="U30" s="76">
        <v>0</v>
      </c>
      <c r="V30" s="77">
        <v>664.38654864070975</v>
      </c>
    </row>
    <row r="31" spans="1:33" ht="15.75" thickBot="1" x14ac:dyDescent="0.3">
      <c r="A31" s="21">
        <v>5</v>
      </c>
      <c r="B31" s="11">
        <v>4</v>
      </c>
      <c r="C31" s="11">
        <v>5</v>
      </c>
      <c r="D31" s="11">
        <v>4</v>
      </c>
      <c r="E31" s="11">
        <v>3</v>
      </c>
      <c r="F31" s="11">
        <v>4</v>
      </c>
      <c r="G31" s="11">
        <v>5</v>
      </c>
      <c r="H31" s="11">
        <v>4</v>
      </c>
      <c r="P31" s="66">
        <v>2029</v>
      </c>
      <c r="Q31" s="76">
        <v>757.36000696182032</v>
      </c>
      <c r="R31" s="76">
        <v>36.309905791299705</v>
      </c>
      <c r="S31" s="76">
        <v>53.46442430158514</v>
      </c>
      <c r="T31" s="76">
        <v>181.17242744437505</v>
      </c>
      <c r="U31" s="76">
        <v>0</v>
      </c>
      <c r="V31" s="77">
        <v>1028.3067644990801</v>
      </c>
    </row>
    <row r="32" spans="1:33" ht="15.75" thickBot="1" x14ac:dyDescent="0.3">
      <c r="A32" s="21">
        <v>6</v>
      </c>
      <c r="B32" s="11"/>
      <c r="C32" s="11"/>
      <c r="D32" s="11"/>
      <c r="E32" s="11"/>
      <c r="F32" s="11"/>
      <c r="G32" s="11"/>
      <c r="H32" s="11"/>
      <c r="P32" s="66">
        <v>2030</v>
      </c>
      <c r="Q32" s="76">
        <v>1085.1585097503203</v>
      </c>
      <c r="R32" s="76">
        <v>44.330113509994845</v>
      </c>
      <c r="S32" s="76">
        <v>74.22472237419997</v>
      </c>
      <c r="T32" s="76">
        <v>259.96188925714836</v>
      </c>
      <c r="U32" s="76">
        <v>2.366998721400496E-2</v>
      </c>
      <c r="V32" s="77">
        <v>1463.6989048788773</v>
      </c>
    </row>
    <row r="33" spans="1:27" ht="15.75" thickBot="1" x14ac:dyDescent="0.3">
      <c r="A33" s="21">
        <v>7</v>
      </c>
      <c r="B33" s="11"/>
      <c r="C33" s="11"/>
      <c r="D33" s="11"/>
      <c r="E33" s="11"/>
      <c r="F33" s="11"/>
      <c r="G33" s="11"/>
      <c r="H33" s="11"/>
      <c r="P33" s="66">
        <v>2031</v>
      </c>
      <c r="Q33" s="76">
        <v>1507.5650164300077</v>
      </c>
      <c r="R33" s="76">
        <v>53.757604123309292</v>
      </c>
      <c r="S33" s="76">
        <v>97.004554669985509</v>
      </c>
      <c r="T33" s="76">
        <v>378.48184264491846</v>
      </c>
      <c r="U33" s="76">
        <v>0.21223024598003942</v>
      </c>
      <c r="V33" s="77">
        <v>2037.0212481142009</v>
      </c>
    </row>
    <row r="34" spans="1:27" ht="15.75" thickBot="1" x14ac:dyDescent="0.3">
      <c r="P34" s="66">
        <v>2032</v>
      </c>
      <c r="Q34" s="76">
        <v>2019.1649425615144</v>
      </c>
      <c r="R34" s="76">
        <v>63.576539057560943</v>
      </c>
      <c r="S34" s="76">
        <v>123.45657522017386</v>
      </c>
      <c r="T34" s="76">
        <v>520.83301605148142</v>
      </c>
      <c r="U34" s="76">
        <v>0.79660973269089241</v>
      </c>
      <c r="V34" s="77">
        <v>2727.8276826234214</v>
      </c>
    </row>
    <row r="35" spans="1:27" ht="15.75" thickBot="1" x14ac:dyDescent="0.3">
      <c r="P35" s="66">
        <v>2033</v>
      </c>
      <c r="Q35" s="76">
        <v>2618.0047230636883</v>
      </c>
      <c r="R35" s="76">
        <v>73.521225732595653</v>
      </c>
      <c r="S35" s="76">
        <v>153.81017333341316</v>
      </c>
      <c r="T35" s="76">
        <v>702.40222018884003</v>
      </c>
      <c r="U35" s="76">
        <v>2.108608038597803</v>
      </c>
      <c r="V35" s="77">
        <v>3549.846950357135</v>
      </c>
    </row>
    <row r="36" spans="1:27" ht="15.75" thickBot="1" x14ac:dyDescent="0.3">
      <c r="P36" s="78">
        <v>2034</v>
      </c>
      <c r="Q36" s="74">
        <v>3321.6213636291768</v>
      </c>
      <c r="R36" s="74">
        <v>84.447681517531237</v>
      </c>
      <c r="S36" s="74">
        <v>190.49366944343231</v>
      </c>
      <c r="T36" s="74">
        <v>934.60941857297973</v>
      </c>
      <c r="U36" s="74">
        <v>4.3315559925953657</v>
      </c>
      <c r="V36" s="79">
        <v>4535.5036891557147</v>
      </c>
    </row>
    <row r="37" spans="1:27" ht="15.75" thickTop="1" x14ac:dyDescent="0.25"/>
    <row r="38" spans="1:27" ht="15.75" thickBot="1" x14ac:dyDescent="0.3">
      <c r="P38" s="52" t="s">
        <v>299</v>
      </c>
    </row>
    <row r="39" spans="1:27" ht="15.75" thickBot="1" x14ac:dyDescent="0.3">
      <c r="P39" s="61" t="s">
        <v>297</v>
      </c>
      <c r="Q39" s="62" t="s">
        <v>42</v>
      </c>
      <c r="R39" s="62" t="s">
        <v>49</v>
      </c>
      <c r="S39" s="62" t="s">
        <v>50</v>
      </c>
      <c r="T39" s="62" t="s">
        <v>54</v>
      </c>
      <c r="U39" s="62" t="s">
        <v>56</v>
      </c>
      <c r="V39" s="62" t="s">
        <v>58</v>
      </c>
      <c r="W39" s="62" t="s">
        <v>300</v>
      </c>
      <c r="X39" s="62" t="s">
        <v>37</v>
      </c>
      <c r="Y39" s="62" t="s">
        <v>40</v>
      </c>
      <c r="Z39" s="62" t="s">
        <v>75</v>
      </c>
      <c r="AA39" s="63" t="s">
        <v>298</v>
      </c>
    </row>
    <row r="40" spans="1:27" ht="16.5" thickTop="1" thickBot="1" x14ac:dyDescent="0.3">
      <c r="P40" s="80">
        <v>2025</v>
      </c>
      <c r="Q40" s="76">
        <v>223.07715691958873</v>
      </c>
      <c r="R40" s="76">
        <v>0</v>
      </c>
      <c r="S40" s="76">
        <v>16.57574446303104</v>
      </c>
      <c r="T40" s="76">
        <v>1.3838869131598819</v>
      </c>
      <c r="U40" s="76">
        <v>0</v>
      </c>
      <c r="V40" s="76">
        <v>0</v>
      </c>
      <c r="W40" s="76">
        <v>147.99055372559036</v>
      </c>
      <c r="X40" s="76">
        <v>4.6089667651212194</v>
      </c>
      <c r="Y40" s="76">
        <v>0.78518902227424259</v>
      </c>
      <c r="Z40" s="76">
        <v>0.32172369739282131</v>
      </c>
      <c r="AA40" s="77">
        <v>394.74322150615836</v>
      </c>
    </row>
    <row r="41" spans="1:27" ht="15.75" thickBot="1" x14ac:dyDescent="0.3">
      <c r="P41" s="80">
        <v>2026</v>
      </c>
      <c r="Q41" s="76">
        <v>228.58340457550787</v>
      </c>
      <c r="R41" s="76">
        <v>0</v>
      </c>
      <c r="S41" s="76">
        <v>80.814385950196552</v>
      </c>
      <c r="T41" s="76">
        <v>1.7618842101123373</v>
      </c>
      <c r="U41" s="76">
        <v>0.1187314138447324</v>
      </c>
      <c r="V41" s="76">
        <v>3.475030713013425</v>
      </c>
      <c r="W41" s="76">
        <v>191.91451619278956</v>
      </c>
      <c r="X41" s="76">
        <v>6.2134563748114733</v>
      </c>
      <c r="Y41" s="76">
        <v>3.7788534551081758</v>
      </c>
      <c r="Z41" s="76">
        <v>0.54619382821650908</v>
      </c>
      <c r="AA41" s="77">
        <v>517.20645671360069</v>
      </c>
    </row>
    <row r="42" spans="1:27" ht="15.75" thickBot="1" x14ac:dyDescent="0.3">
      <c r="P42" s="80">
        <v>2027</v>
      </c>
      <c r="Q42" s="76">
        <v>234.76883098735004</v>
      </c>
      <c r="R42" s="76">
        <v>0</v>
      </c>
      <c r="S42" s="76">
        <v>237.68035432658542</v>
      </c>
      <c r="T42" s="76">
        <v>2.4946853381492713</v>
      </c>
      <c r="U42" s="76">
        <v>52.9446337672615</v>
      </c>
      <c r="V42" s="76">
        <v>42.159364407651218</v>
      </c>
      <c r="W42" s="76">
        <v>268.02756647371126</v>
      </c>
      <c r="X42" s="76">
        <v>7.7672253139310889</v>
      </c>
      <c r="Y42" s="76">
        <v>17.650199978384752</v>
      </c>
      <c r="Z42" s="76">
        <v>1.2220759869326698</v>
      </c>
      <c r="AA42" s="77">
        <v>864.71493657995723</v>
      </c>
    </row>
    <row r="43" spans="1:27" ht="15.75" thickBot="1" x14ac:dyDescent="0.3">
      <c r="P43" s="80">
        <v>2028</v>
      </c>
      <c r="Q43" s="76">
        <v>245.76863285663319</v>
      </c>
      <c r="R43" s="76">
        <v>5.6719741536966595</v>
      </c>
      <c r="S43" s="76">
        <v>356.59243406817069</v>
      </c>
      <c r="T43" s="76">
        <v>3.4850407126606844</v>
      </c>
      <c r="U43" s="76">
        <v>185.83279497580546</v>
      </c>
      <c r="V43" s="76">
        <v>79.256297405937616</v>
      </c>
      <c r="W43" s="76">
        <v>387.71343936586783</v>
      </c>
      <c r="X43" s="76">
        <v>9.511248793466514</v>
      </c>
      <c r="Y43" s="76">
        <v>36.74422833465978</v>
      </c>
      <c r="Z43" s="76">
        <v>3.7339102194860487</v>
      </c>
      <c r="AA43" s="77">
        <v>1314.3100008863844</v>
      </c>
    </row>
    <row r="44" spans="1:27" ht="15.75" thickBot="1" x14ac:dyDescent="0.3">
      <c r="P44" s="80">
        <v>2029</v>
      </c>
      <c r="Q44" s="76">
        <v>262.9945902614844</v>
      </c>
      <c r="R44" s="76">
        <v>27.489829847901653</v>
      </c>
      <c r="S44" s="76">
        <v>397.09318806080199</v>
      </c>
      <c r="T44" s="76">
        <v>4.3010026836964075</v>
      </c>
      <c r="U44" s="76">
        <v>2276.9062795711625</v>
      </c>
      <c r="V44" s="76">
        <v>94.353655142216411</v>
      </c>
      <c r="W44" s="76">
        <v>450.95394690734406</v>
      </c>
      <c r="X44" s="76">
        <v>11.697972640772837</v>
      </c>
      <c r="Y44" s="76">
        <v>55.587228518603226</v>
      </c>
      <c r="Z44" s="76">
        <v>9.6406143338537831</v>
      </c>
      <c r="AA44" s="77">
        <v>3591.0183079678368</v>
      </c>
    </row>
    <row r="45" spans="1:27" ht="15.75" thickBot="1" x14ac:dyDescent="0.3">
      <c r="P45" s="81">
        <v>2030</v>
      </c>
      <c r="Q45" s="74">
        <v>280.7930256144698</v>
      </c>
      <c r="R45" s="74">
        <v>53.435451309678065</v>
      </c>
      <c r="S45" s="74">
        <v>418.78278790762187</v>
      </c>
      <c r="T45" s="74">
        <v>6.1481849847343018</v>
      </c>
      <c r="U45" s="74">
        <v>8749.0123937803983</v>
      </c>
      <c r="V45" s="74">
        <v>171.64885376901805</v>
      </c>
      <c r="W45" s="74">
        <v>573.30481417911278</v>
      </c>
      <c r="X45" s="74">
        <v>15.582373293925105</v>
      </c>
      <c r="Y45" s="74">
        <v>85.351949057780459</v>
      </c>
      <c r="Z45" s="74">
        <v>16.266942268566652</v>
      </c>
      <c r="AA45" s="79">
        <v>10370.326776165304</v>
      </c>
    </row>
    <row r="46" spans="1:27" ht="15.75" thickTop="1" x14ac:dyDescent="0.25"/>
  </sheetData>
  <pageMargins left="0.7" right="0.7" top="0.75" bottom="0.75" header="0.3" footer="0.3"/>
  <pageSetup paperSize="9" orientation="portrait" horizontalDpi="300" verticalDpi="300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37805-05AD-4D5B-94AF-3AC7A7ADF7DB}">
  <dimension ref="A1:G11"/>
  <sheetViews>
    <sheetView workbookViewId="0">
      <selection activeCell="F37" sqref="F37"/>
    </sheetView>
  </sheetViews>
  <sheetFormatPr defaultRowHeight="15" x14ac:dyDescent="0.25"/>
  <cols>
    <col min="1" max="1" width="21" bestFit="1" customWidth="1"/>
    <col min="5" max="5" width="18.85546875" bestFit="1" customWidth="1"/>
  </cols>
  <sheetData>
    <row r="1" spans="1:7" x14ac:dyDescent="0.25">
      <c r="A1" s="13" t="s">
        <v>301</v>
      </c>
    </row>
    <row r="3" spans="1:7" x14ac:dyDescent="0.25">
      <c r="A3" t="s">
        <v>302</v>
      </c>
      <c r="B3" s="75">
        <v>92.216135821534976</v>
      </c>
      <c r="C3" t="s">
        <v>303</v>
      </c>
    </row>
    <row r="4" spans="1:7" x14ac:dyDescent="0.25">
      <c r="B4" s="75"/>
    </row>
    <row r="5" spans="1:7" x14ac:dyDescent="0.25">
      <c r="A5" t="s">
        <v>304</v>
      </c>
      <c r="B5" s="75"/>
      <c r="D5" s="75">
        <v>1.1286619199130148</v>
      </c>
      <c r="E5" t="s">
        <v>303</v>
      </c>
    </row>
    <row r="7" spans="1:7" x14ac:dyDescent="0.25">
      <c r="A7" s="13" t="s">
        <v>305</v>
      </c>
      <c r="B7" s="13"/>
      <c r="C7" s="13"/>
      <c r="D7" s="13"/>
      <c r="E7" s="13" t="s">
        <v>306</v>
      </c>
    </row>
    <row r="8" spans="1:7" x14ac:dyDescent="0.25">
      <c r="A8" s="13"/>
      <c r="B8" s="13"/>
      <c r="C8" s="13"/>
      <c r="D8" s="13"/>
      <c r="E8" s="13"/>
    </row>
    <row r="9" spans="1:7" x14ac:dyDescent="0.25">
      <c r="A9" t="s">
        <v>307</v>
      </c>
      <c r="B9" s="156">
        <v>500</v>
      </c>
      <c r="C9" t="s">
        <v>312</v>
      </c>
      <c r="E9" t="s">
        <v>308</v>
      </c>
      <c r="F9" s="158">
        <v>10</v>
      </c>
      <c r="G9" t="s">
        <v>312</v>
      </c>
    </row>
    <row r="10" spans="1:7" x14ac:dyDescent="0.25">
      <c r="B10" s="157"/>
      <c r="F10" s="157"/>
    </row>
    <row r="11" spans="1:7" x14ac:dyDescent="0.25">
      <c r="A11" t="s">
        <v>309</v>
      </c>
      <c r="B11" s="156">
        <v>48.124194353298542</v>
      </c>
      <c r="C11" t="s">
        <v>303</v>
      </c>
      <c r="E11" t="s">
        <v>310</v>
      </c>
      <c r="F11" s="156">
        <v>0.96248388706597088</v>
      </c>
      <c r="G11" t="s">
        <v>303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EEC7-E384-4AFC-BDDF-06834E6FDBC3}">
  <dimension ref="A1"/>
  <sheetViews>
    <sheetView zoomScale="130" zoomScaleNormal="130" workbookViewId="0">
      <selection activeCell="L21" sqref="L21"/>
    </sheetView>
  </sheetViews>
  <sheetFormatPr defaultRowHeight="15" x14ac:dyDescent="0.25"/>
  <sheetData/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29DAA-378C-482D-BAD0-014F967D01CC}">
  <sheetPr>
    <tabColor theme="5" tint="-0.499984740745262"/>
  </sheetPr>
  <dimension ref="A1:B43"/>
  <sheetViews>
    <sheetView workbookViewId="0">
      <selection activeCell="D33" sqref="D33"/>
    </sheetView>
  </sheetViews>
  <sheetFormatPr defaultRowHeight="15" x14ac:dyDescent="0.25"/>
  <cols>
    <col min="1" max="2" width="15.7109375" customWidth="1"/>
  </cols>
  <sheetData>
    <row r="1" spans="1:2" ht="15" customHeight="1" thickBot="1" x14ac:dyDescent="0.3">
      <c r="A1" s="1" t="s">
        <v>104</v>
      </c>
      <c r="B1" s="2" t="s">
        <v>105</v>
      </c>
    </row>
    <row r="2" spans="1:2" ht="15" customHeight="1" thickTop="1" thickBot="1" x14ac:dyDescent="0.3">
      <c r="A2" s="4" t="s">
        <v>9</v>
      </c>
      <c r="B2" s="33">
        <v>1235</v>
      </c>
    </row>
    <row r="3" spans="1:2" ht="15" customHeight="1" thickBot="1" x14ac:dyDescent="0.3">
      <c r="A3" s="4" t="s">
        <v>11</v>
      </c>
      <c r="B3" s="33">
        <v>1101</v>
      </c>
    </row>
    <row r="4" spans="1:2" ht="15" customHeight="1" thickBot="1" x14ac:dyDescent="0.3">
      <c r="A4" s="4" t="s">
        <v>13</v>
      </c>
      <c r="B4" s="33">
        <v>1902</v>
      </c>
    </row>
    <row r="5" spans="1:2" ht="15" customHeight="1" thickBot="1" x14ac:dyDescent="0.3">
      <c r="A5" s="4" t="s">
        <v>15</v>
      </c>
      <c r="B5" s="33">
        <v>2101</v>
      </c>
    </row>
    <row r="6" spans="1:2" ht="15" customHeight="1" thickBot="1" x14ac:dyDescent="0.3">
      <c r="A6" s="4" t="s">
        <v>17</v>
      </c>
      <c r="B6" s="33">
        <v>1470</v>
      </c>
    </row>
    <row r="7" spans="1:2" ht="15" customHeight="1" thickBot="1" x14ac:dyDescent="0.3">
      <c r="A7" s="4" t="s">
        <v>19</v>
      </c>
      <c r="B7" s="33">
        <v>1729</v>
      </c>
    </row>
    <row r="8" spans="1:2" ht="15" customHeight="1" thickBot="1" x14ac:dyDescent="0.3">
      <c r="A8" s="4" t="s">
        <v>21</v>
      </c>
      <c r="B8" s="33">
        <v>2891</v>
      </c>
    </row>
    <row r="9" spans="1:2" ht="15" customHeight="1" thickBot="1" x14ac:dyDescent="0.3">
      <c r="A9" s="4" t="s">
        <v>23</v>
      </c>
      <c r="B9" s="33">
        <v>490</v>
      </c>
    </row>
    <row r="10" spans="1:2" ht="15" customHeight="1" thickBot="1" x14ac:dyDescent="0.3">
      <c r="A10" s="4" t="s">
        <v>24</v>
      </c>
      <c r="B10" s="33">
        <v>1751</v>
      </c>
    </row>
    <row r="11" spans="1:2" ht="15" customHeight="1" thickBot="1" x14ac:dyDescent="0.3">
      <c r="A11" s="4" t="s">
        <v>25</v>
      </c>
      <c r="B11" s="33">
        <v>1204</v>
      </c>
    </row>
    <row r="12" spans="1:2" ht="15" customHeight="1" thickBot="1" x14ac:dyDescent="0.3">
      <c r="A12" s="4" t="s">
        <v>26</v>
      </c>
      <c r="B12" s="33">
        <v>1262</v>
      </c>
    </row>
    <row r="13" spans="1:2" ht="15" customHeight="1" thickBot="1" x14ac:dyDescent="0.3">
      <c r="A13" s="4" t="s">
        <v>42</v>
      </c>
      <c r="B13" s="33">
        <v>1004</v>
      </c>
    </row>
    <row r="14" spans="1:2" ht="15" customHeight="1" thickBot="1" x14ac:dyDescent="0.3">
      <c r="A14" s="4" t="s">
        <v>46</v>
      </c>
      <c r="B14" s="33">
        <v>482</v>
      </c>
    </row>
    <row r="15" spans="1:2" ht="15" customHeight="1" thickBot="1" x14ac:dyDescent="0.3">
      <c r="A15" s="4" t="s">
        <v>48</v>
      </c>
      <c r="B15" s="33">
        <v>488</v>
      </c>
    </row>
    <row r="16" spans="1:2" ht="15.75" thickBot="1" x14ac:dyDescent="0.3">
      <c r="A16" s="4" t="s">
        <v>49</v>
      </c>
      <c r="B16" s="33">
        <v>1255</v>
      </c>
    </row>
    <row r="17" spans="1:2" ht="15.75" thickBot="1" x14ac:dyDescent="0.3">
      <c r="A17" s="4" t="s">
        <v>50</v>
      </c>
      <c r="B17" s="33">
        <v>1521</v>
      </c>
    </row>
    <row r="18" spans="1:2" ht="15.75" thickBot="1" x14ac:dyDescent="0.3">
      <c r="A18" s="4" t="s">
        <v>51</v>
      </c>
      <c r="B18" s="33">
        <v>1805</v>
      </c>
    </row>
    <row r="19" spans="1:2" ht="15.75" thickBot="1" x14ac:dyDescent="0.3">
      <c r="A19" s="4" t="s">
        <v>53</v>
      </c>
      <c r="B19" s="33">
        <v>2471</v>
      </c>
    </row>
    <row r="20" spans="1:2" ht="15.75" thickBot="1" x14ac:dyDescent="0.3">
      <c r="A20" s="4" t="s">
        <v>54</v>
      </c>
      <c r="B20" s="33">
        <v>2495</v>
      </c>
    </row>
    <row r="21" spans="1:2" ht="15.75" thickBot="1" x14ac:dyDescent="0.3">
      <c r="A21" s="4" t="s">
        <v>56</v>
      </c>
      <c r="B21" s="33">
        <v>237</v>
      </c>
    </row>
    <row r="22" spans="1:2" ht="15.75" thickBot="1" x14ac:dyDescent="0.3">
      <c r="A22" s="4" t="s">
        <v>58</v>
      </c>
      <c r="B22" s="33">
        <v>95</v>
      </c>
    </row>
    <row r="23" spans="1:2" ht="15.75" thickBot="1" x14ac:dyDescent="0.3">
      <c r="A23" s="4" t="s">
        <v>60</v>
      </c>
      <c r="B23" s="33">
        <v>1536</v>
      </c>
    </row>
    <row r="24" spans="1:2" ht="15.75" thickBot="1" x14ac:dyDescent="0.3">
      <c r="A24" s="4" t="s">
        <v>27</v>
      </c>
      <c r="B24" s="33">
        <v>1217</v>
      </c>
    </row>
    <row r="25" spans="1:2" ht="15.75" thickBot="1" x14ac:dyDescent="0.3">
      <c r="A25" s="4" t="s">
        <v>28</v>
      </c>
      <c r="B25" s="33">
        <v>1337</v>
      </c>
    </row>
    <row r="26" spans="1:2" ht="15.75" thickBot="1" x14ac:dyDescent="0.3">
      <c r="A26" s="4" t="s">
        <v>29</v>
      </c>
      <c r="B26" s="33">
        <v>1161</v>
      </c>
    </row>
    <row r="27" spans="1:2" ht="15.75" thickBot="1" x14ac:dyDescent="0.3">
      <c r="A27" s="4" t="s">
        <v>30</v>
      </c>
      <c r="B27" s="33">
        <v>883</v>
      </c>
    </row>
    <row r="28" spans="1:2" ht="15.75" thickBot="1" x14ac:dyDescent="0.3">
      <c r="A28" s="4" t="s">
        <v>31</v>
      </c>
      <c r="B28" s="33">
        <v>1249</v>
      </c>
    </row>
    <row r="29" spans="1:2" ht="15.75" thickBot="1" x14ac:dyDescent="0.3">
      <c r="A29" s="4" t="s">
        <v>32</v>
      </c>
      <c r="B29" s="33">
        <v>1499</v>
      </c>
    </row>
    <row r="30" spans="1:2" ht="15.75" thickBot="1" x14ac:dyDescent="0.3">
      <c r="A30" s="4" t="s">
        <v>33</v>
      </c>
      <c r="B30" s="33">
        <v>1653</v>
      </c>
    </row>
    <row r="31" spans="1:2" ht="15.75" thickBot="1" x14ac:dyDescent="0.3">
      <c r="A31" s="4" t="s">
        <v>34</v>
      </c>
      <c r="B31" s="33">
        <v>872</v>
      </c>
    </row>
    <row r="32" spans="1:2" ht="15.75" thickBot="1" x14ac:dyDescent="0.3">
      <c r="A32" s="4" t="s">
        <v>37</v>
      </c>
      <c r="B32" s="33">
        <v>928</v>
      </c>
    </row>
    <row r="33" spans="1:2" ht="15.75" thickBot="1" x14ac:dyDescent="0.3">
      <c r="A33" s="4" t="s">
        <v>40</v>
      </c>
      <c r="B33" s="33">
        <v>1401</v>
      </c>
    </row>
    <row r="34" spans="1:2" ht="15.75" thickBot="1" x14ac:dyDescent="0.3">
      <c r="A34" s="4" t="s">
        <v>62</v>
      </c>
      <c r="B34" s="33">
        <v>747</v>
      </c>
    </row>
    <row r="35" spans="1:2" ht="15.75" thickBot="1" x14ac:dyDescent="0.3">
      <c r="A35" s="4" t="s">
        <v>64</v>
      </c>
      <c r="B35" s="33">
        <v>2778</v>
      </c>
    </row>
    <row r="36" spans="1:2" ht="15.75" thickBot="1" x14ac:dyDescent="0.3">
      <c r="A36" s="4" t="s">
        <v>66</v>
      </c>
      <c r="B36" s="33">
        <v>3078</v>
      </c>
    </row>
    <row r="37" spans="1:2" ht="15.75" thickBot="1" x14ac:dyDescent="0.3">
      <c r="A37" s="4" t="s">
        <v>67</v>
      </c>
      <c r="B37" s="33">
        <v>2095</v>
      </c>
    </row>
    <row r="38" spans="1:2" ht="15.75" thickBot="1" x14ac:dyDescent="0.3">
      <c r="A38" s="4" t="s">
        <v>69</v>
      </c>
      <c r="B38" s="33">
        <v>2538</v>
      </c>
    </row>
    <row r="39" spans="1:2" ht="15.75" thickBot="1" x14ac:dyDescent="0.3">
      <c r="A39" s="4" t="s">
        <v>71</v>
      </c>
      <c r="B39" s="33">
        <v>2942</v>
      </c>
    </row>
    <row r="40" spans="1:2" ht="15.75" thickBot="1" x14ac:dyDescent="0.3">
      <c r="A40" s="4" t="s">
        <v>73</v>
      </c>
      <c r="B40" s="33">
        <v>2710</v>
      </c>
    </row>
    <row r="41" spans="1:2" ht="15.75" thickBot="1" x14ac:dyDescent="0.3">
      <c r="A41" s="4" t="s">
        <v>75</v>
      </c>
      <c r="B41" s="33">
        <v>1825</v>
      </c>
    </row>
    <row r="42" spans="1:2" ht="15.75" thickBot="1" x14ac:dyDescent="0.3">
      <c r="A42" s="4" t="s">
        <v>76</v>
      </c>
      <c r="B42" s="33">
        <v>2634</v>
      </c>
    </row>
    <row r="43" spans="1:2" ht="15.75" thickBot="1" x14ac:dyDescent="0.3">
      <c r="A43" s="6" t="s">
        <v>106</v>
      </c>
      <c r="B43" s="35">
        <v>64072</v>
      </c>
    </row>
  </sheetData>
  <sortState xmlns:xlrd2="http://schemas.microsoft.com/office/spreadsheetml/2017/richdata2" ref="A2:B43">
    <sortCondition ref="A2:A43"/>
  </sortState>
  <pageMargins left="0.7" right="0.7" top="0.75" bottom="0.75" header="0.3" footer="0.3"/>
  <pageSetup paperSize="9" orientation="portrait" horizontalDpi="0" verticalDpi="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459F-FD5C-4AEB-858C-C9851B699D41}">
  <sheetPr>
    <tabColor theme="5" tint="-0.499984740745262"/>
  </sheetPr>
  <dimension ref="A1:F15"/>
  <sheetViews>
    <sheetView workbookViewId="0">
      <selection activeCell="C41" sqref="C41"/>
    </sheetView>
  </sheetViews>
  <sheetFormatPr defaultRowHeight="15" x14ac:dyDescent="0.25"/>
  <cols>
    <col min="1" max="6" width="15.7109375" customWidth="1"/>
  </cols>
  <sheetData>
    <row r="1" spans="1:6" ht="15" customHeight="1" thickBot="1" x14ac:dyDescent="0.3">
      <c r="A1" s="1" t="s">
        <v>107</v>
      </c>
      <c r="B1" s="2" t="s">
        <v>105</v>
      </c>
      <c r="C1" s="2" t="s">
        <v>108</v>
      </c>
      <c r="D1" s="2" t="s">
        <v>109</v>
      </c>
      <c r="E1" s="3" t="s">
        <v>110</v>
      </c>
      <c r="F1" s="3" t="s">
        <v>111</v>
      </c>
    </row>
    <row r="2" spans="1:6" ht="15" customHeight="1" thickTop="1" thickBot="1" x14ac:dyDescent="0.3">
      <c r="A2" s="4" t="s">
        <v>112</v>
      </c>
      <c r="B2" s="33">
        <v>10978</v>
      </c>
      <c r="C2" s="33">
        <v>18557</v>
      </c>
      <c r="D2" s="33">
        <v>7579</v>
      </c>
      <c r="E2" s="32">
        <v>0.69038076152304606</v>
      </c>
      <c r="F2" s="34">
        <v>2.8765865063460253E-2</v>
      </c>
    </row>
    <row r="3" spans="1:6" ht="15" customHeight="1" thickBot="1" x14ac:dyDescent="0.3">
      <c r="A3" s="4" t="s">
        <v>113</v>
      </c>
      <c r="B3" s="33">
        <v>13408</v>
      </c>
      <c r="C3" s="33">
        <v>16442</v>
      </c>
      <c r="D3" s="33">
        <v>3034</v>
      </c>
      <c r="E3" s="32">
        <v>0.22628281622911695</v>
      </c>
      <c r="F3" s="34">
        <v>9.4284506762132066E-3</v>
      </c>
    </row>
    <row r="4" spans="1:6" ht="15" customHeight="1" thickBot="1" x14ac:dyDescent="0.3">
      <c r="A4" s="4" t="s">
        <v>114</v>
      </c>
      <c r="B4" s="33">
        <v>11134</v>
      </c>
      <c r="C4" s="33">
        <v>15521</v>
      </c>
      <c r="D4" s="33">
        <v>4387</v>
      </c>
      <c r="E4" s="32">
        <v>0.39401832225615235</v>
      </c>
      <c r="F4" s="34">
        <v>1.6417430094006348E-2</v>
      </c>
    </row>
    <row r="5" spans="1:6" ht="15" customHeight="1" thickBot="1" x14ac:dyDescent="0.3">
      <c r="A5" s="4" t="s">
        <v>115</v>
      </c>
      <c r="B5" s="33">
        <v>15249</v>
      </c>
      <c r="C5" s="33">
        <v>26774</v>
      </c>
      <c r="D5" s="33">
        <v>11525</v>
      </c>
      <c r="E5" s="32">
        <v>0.75578726473867142</v>
      </c>
      <c r="F5" s="34">
        <v>3.1491136030777973E-2</v>
      </c>
    </row>
    <row r="6" spans="1:6" ht="15" customHeight="1" thickBot="1" x14ac:dyDescent="0.3">
      <c r="A6" s="4" t="s">
        <v>116</v>
      </c>
      <c r="B6" s="33">
        <v>12285</v>
      </c>
      <c r="C6" s="33">
        <v>14200</v>
      </c>
      <c r="D6" s="33">
        <v>1915</v>
      </c>
      <c r="E6" s="32">
        <v>0.15588115588115589</v>
      </c>
      <c r="F6" s="34">
        <v>6.4950481617148288E-3</v>
      </c>
    </row>
    <row r="7" spans="1:6" ht="15" customHeight="1" thickBot="1" x14ac:dyDescent="0.3">
      <c r="A7" s="4" t="s">
        <v>117</v>
      </c>
      <c r="B7" s="33">
        <v>5024</v>
      </c>
      <c r="C7" s="33">
        <v>5306</v>
      </c>
      <c r="D7" s="33">
        <v>282</v>
      </c>
      <c r="E7" s="32">
        <v>5.6130573248407645E-2</v>
      </c>
      <c r="F7" s="34">
        <v>2.3387738853503184E-3</v>
      </c>
    </row>
    <row r="8" spans="1:6" ht="15" customHeight="1" thickBot="1" x14ac:dyDescent="0.3">
      <c r="A8" s="4" t="s">
        <v>118</v>
      </c>
      <c r="B8" s="33">
        <v>8222</v>
      </c>
      <c r="C8" s="33">
        <v>10261</v>
      </c>
      <c r="D8" s="33">
        <v>2039</v>
      </c>
      <c r="E8" s="32">
        <v>0.24799318900510825</v>
      </c>
      <c r="F8" s="34">
        <v>1.033304954187951E-2</v>
      </c>
    </row>
    <row r="9" spans="1:6" ht="15" customHeight="1" thickBot="1" x14ac:dyDescent="0.3">
      <c r="A9" s="4" t="s">
        <v>119</v>
      </c>
      <c r="B9" s="33">
        <v>10354</v>
      </c>
      <c r="C9" s="33">
        <v>15442</v>
      </c>
      <c r="D9" s="33">
        <v>5088</v>
      </c>
      <c r="E9" s="32">
        <v>0.49140428819779797</v>
      </c>
      <c r="F9" s="34">
        <v>2.0475178674908247E-2</v>
      </c>
    </row>
    <row r="10" spans="1:6" ht="15" customHeight="1" thickBot="1" x14ac:dyDescent="0.3">
      <c r="A10" s="4" t="s">
        <v>120</v>
      </c>
      <c r="B10" s="33">
        <v>6993</v>
      </c>
      <c r="C10" s="33">
        <v>7995</v>
      </c>
      <c r="D10" s="33">
        <v>1002</v>
      </c>
      <c r="E10" s="32">
        <v>0.14328614328614328</v>
      </c>
      <c r="F10" s="34">
        <v>5.97025597025597E-3</v>
      </c>
    </row>
    <row r="11" spans="1:6" ht="15" customHeight="1" thickBot="1" x14ac:dyDescent="0.3">
      <c r="A11" s="4" t="s">
        <v>121</v>
      </c>
      <c r="B11" s="33">
        <v>4320</v>
      </c>
      <c r="C11" s="33">
        <v>5689</v>
      </c>
      <c r="D11" s="33">
        <v>1369</v>
      </c>
      <c r="E11" s="32">
        <v>0.31689814814814815</v>
      </c>
      <c r="F11" s="34">
        <v>1.320408950617284E-2</v>
      </c>
    </row>
    <row r="12" spans="1:6" ht="15" customHeight="1" thickBot="1" x14ac:dyDescent="0.3">
      <c r="A12" s="4" t="s">
        <v>122</v>
      </c>
      <c r="B12" s="33">
        <v>6404</v>
      </c>
      <c r="C12" s="33">
        <v>9476</v>
      </c>
      <c r="D12" s="33">
        <v>3072</v>
      </c>
      <c r="E12" s="32">
        <v>0.47970018738288572</v>
      </c>
      <c r="F12" s="34">
        <v>1.998750780762024E-2</v>
      </c>
    </row>
    <row r="13" spans="1:6" ht="15" customHeight="1" thickBot="1" x14ac:dyDescent="0.3">
      <c r="A13" s="4" t="s">
        <v>123</v>
      </c>
      <c r="B13" s="33">
        <v>23992</v>
      </c>
      <c r="C13" s="33">
        <v>32488</v>
      </c>
      <c r="D13" s="33">
        <v>8496</v>
      </c>
      <c r="E13" s="32">
        <v>0.35411803934644881</v>
      </c>
      <c r="F13" s="34">
        <v>1.4754918306102033E-2</v>
      </c>
    </row>
    <row r="14" spans="1:6" ht="15" customHeight="1" thickBot="1" x14ac:dyDescent="0.3">
      <c r="A14" s="4" t="s">
        <v>124</v>
      </c>
      <c r="B14" s="33">
        <v>6845</v>
      </c>
      <c r="C14" s="33">
        <v>8919</v>
      </c>
      <c r="D14" s="33">
        <v>2074</v>
      </c>
      <c r="E14" s="32">
        <v>0.30299488677867054</v>
      </c>
      <c r="F14" s="34">
        <v>1.2624786949111273E-2</v>
      </c>
    </row>
    <row r="15" spans="1:6" ht="15" customHeight="1" thickBot="1" x14ac:dyDescent="0.3">
      <c r="A15" s="6" t="s">
        <v>106</v>
      </c>
      <c r="B15" s="35">
        <v>135208</v>
      </c>
      <c r="C15" s="35">
        <v>187070</v>
      </c>
      <c r="D15" s="35">
        <v>51862</v>
      </c>
      <c r="E15" s="36">
        <v>0.38357197798946807</v>
      </c>
      <c r="F15" s="37">
        <v>1.598216574956117E-2</v>
      </c>
    </row>
  </sheetData>
  <pageMargins left="0.7" right="0.7" top="0.75" bottom="0.75" header="0.3" footer="0.3"/>
  <pageSetup paperSize="9" orientation="portrait" horizontalDpi="0" verticalDpi="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4C99-B755-4811-9D31-44264DBE1132}">
  <sheetPr codeName="Sheet4">
    <tabColor theme="5" tint="-0.499984740745262"/>
  </sheetPr>
  <dimension ref="A1:U197"/>
  <sheetViews>
    <sheetView workbookViewId="0">
      <selection activeCell="D43" sqref="D43"/>
    </sheetView>
  </sheetViews>
  <sheetFormatPr defaultRowHeight="15" x14ac:dyDescent="0.25"/>
  <cols>
    <col min="1" max="1" width="23.7109375" customWidth="1"/>
    <col min="14" max="14" width="15.85546875" customWidth="1"/>
    <col min="15" max="15" width="9.140625" style="10" customWidth="1"/>
  </cols>
  <sheetData>
    <row r="1" spans="1:21" ht="14.1" customHeight="1" thickBot="1" x14ac:dyDescent="0.3">
      <c r="A1" s="1" t="s">
        <v>125</v>
      </c>
      <c r="B1" s="2" t="s">
        <v>126</v>
      </c>
      <c r="C1" s="3">
        <v>2019</v>
      </c>
      <c r="D1" s="3">
        <v>2020</v>
      </c>
      <c r="E1" s="3">
        <v>2021</v>
      </c>
      <c r="F1" s="3">
        <v>2022</v>
      </c>
      <c r="G1" s="3">
        <v>2023</v>
      </c>
      <c r="H1" s="3">
        <v>2024</v>
      </c>
      <c r="I1" s="7"/>
      <c r="J1" s="7"/>
      <c r="K1" s="7"/>
      <c r="L1" s="7"/>
      <c r="N1" s="1" t="s">
        <v>127</v>
      </c>
      <c r="O1" s="2" t="s">
        <v>128</v>
      </c>
      <c r="P1" s="2">
        <v>2019</v>
      </c>
      <c r="Q1" s="2">
        <v>2020</v>
      </c>
      <c r="R1" s="2">
        <v>2021</v>
      </c>
      <c r="S1" s="2">
        <v>2022</v>
      </c>
      <c r="T1" s="2">
        <v>2023</v>
      </c>
      <c r="U1" s="2">
        <v>2024</v>
      </c>
    </row>
    <row r="2" spans="1:21" ht="14.1" customHeight="1" thickTop="1" thickBot="1" x14ac:dyDescent="0.3">
      <c r="A2" s="4" t="s">
        <v>8</v>
      </c>
      <c r="B2" s="11">
        <v>36</v>
      </c>
      <c r="C2" s="134"/>
      <c r="D2" s="134">
        <v>39.6</v>
      </c>
      <c r="E2" s="134">
        <v>31.7</v>
      </c>
      <c r="F2" s="134">
        <v>33.799999999999997</v>
      </c>
      <c r="G2" s="134">
        <v>38.700000000000003</v>
      </c>
      <c r="H2" s="134"/>
      <c r="I2" s="7"/>
      <c r="J2" s="7"/>
      <c r="K2" s="7"/>
      <c r="L2" s="7"/>
      <c r="N2" s="4" t="s">
        <v>9</v>
      </c>
      <c r="O2" s="5">
        <v>5.8</v>
      </c>
      <c r="P2" s="11"/>
      <c r="Q2" s="11">
        <v>5.2</v>
      </c>
      <c r="R2" s="11">
        <v>4.0999999999999996</v>
      </c>
      <c r="S2" s="11">
        <v>4.4000000000000004</v>
      </c>
      <c r="T2" s="11">
        <v>5.2</v>
      </c>
      <c r="U2" s="11"/>
    </row>
    <row r="3" spans="1:21" ht="14.1" customHeight="1" thickBot="1" x14ac:dyDescent="0.3">
      <c r="A3" s="4" t="s">
        <v>65</v>
      </c>
      <c r="B3" s="11">
        <v>30.4</v>
      </c>
      <c r="C3" s="135"/>
      <c r="D3" s="134">
        <v>39.6</v>
      </c>
      <c r="E3" s="134">
        <v>31.7</v>
      </c>
      <c r="F3" s="134">
        <v>33.799999999999997</v>
      </c>
      <c r="G3" s="134">
        <v>38.700000000000003</v>
      </c>
      <c r="H3" s="134"/>
      <c r="I3" s="7"/>
      <c r="J3" s="7"/>
      <c r="K3" s="7"/>
      <c r="L3" s="7"/>
      <c r="N3" s="4" t="s">
        <v>11</v>
      </c>
      <c r="O3" s="5">
        <v>5.8</v>
      </c>
      <c r="P3" s="11"/>
      <c r="Q3" s="11">
        <v>3.6</v>
      </c>
      <c r="R3" s="11">
        <v>2.7</v>
      </c>
      <c r="S3" s="11">
        <v>2.9</v>
      </c>
      <c r="T3" s="11">
        <v>3.4</v>
      </c>
      <c r="U3" s="11"/>
    </row>
    <row r="4" spans="1:21" ht="14.1" customHeight="1" thickBot="1" x14ac:dyDescent="0.3">
      <c r="A4" s="4" t="s">
        <v>10</v>
      </c>
      <c r="B4" s="11">
        <v>34.799999999999997</v>
      </c>
      <c r="C4" s="134"/>
      <c r="D4" s="134">
        <v>37.6</v>
      </c>
      <c r="E4" s="134">
        <v>32.299999999999997</v>
      </c>
      <c r="F4" s="134">
        <v>32.299999999999997</v>
      </c>
      <c r="G4" s="134">
        <v>34.1</v>
      </c>
      <c r="H4" s="134"/>
      <c r="I4" s="7"/>
      <c r="J4" s="7"/>
      <c r="K4" s="7"/>
      <c r="L4" s="7"/>
      <c r="N4" s="4" t="s">
        <v>13</v>
      </c>
      <c r="O4" s="5">
        <v>5.8</v>
      </c>
      <c r="P4" s="11"/>
      <c r="Q4" s="11">
        <v>5.2</v>
      </c>
      <c r="R4" s="11">
        <v>3.8</v>
      </c>
      <c r="S4" s="11">
        <v>4.4000000000000004</v>
      </c>
      <c r="T4" s="11">
        <v>4.8</v>
      </c>
      <c r="U4" s="11"/>
    </row>
    <row r="5" spans="1:21" ht="14.1" customHeight="1" thickBot="1" x14ac:dyDescent="0.3">
      <c r="A5" s="4" t="s">
        <v>38</v>
      </c>
      <c r="B5" s="11">
        <v>52</v>
      </c>
      <c r="C5" s="134"/>
      <c r="D5" s="134">
        <v>37.6</v>
      </c>
      <c r="E5" s="134">
        <v>32.299999999999997</v>
      </c>
      <c r="F5" s="134">
        <v>32.299999999999997</v>
      </c>
      <c r="G5" s="134">
        <v>34.1</v>
      </c>
      <c r="H5" s="134"/>
      <c r="I5" s="7"/>
      <c r="J5" s="7"/>
      <c r="K5" s="7"/>
      <c r="L5" s="7"/>
      <c r="N5" s="4" t="s">
        <v>15</v>
      </c>
      <c r="O5" s="5">
        <v>5.8</v>
      </c>
      <c r="P5" s="11"/>
      <c r="Q5" s="11">
        <v>5.2</v>
      </c>
      <c r="R5" s="11">
        <v>4</v>
      </c>
      <c r="S5" s="11">
        <v>4.3</v>
      </c>
      <c r="T5" s="11">
        <v>4.2</v>
      </c>
      <c r="U5" s="11"/>
    </row>
    <row r="6" spans="1:21" ht="14.1" customHeight="1" thickBot="1" x14ac:dyDescent="0.3">
      <c r="A6" s="4" t="s">
        <v>12</v>
      </c>
      <c r="B6" s="11">
        <v>38</v>
      </c>
      <c r="C6" s="134"/>
      <c r="D6" s="134">
        <v>46.5</v>
      </c>
      <c r="E6" s="134">
        <v>37.4</v>
      </c>
      <c r="F6" s="134">
        <v>41.7</v>
      </c>
      <c r="G6" s="134">
        <v>45.1</v>
      </c>
      <c r="H6" s="134"/>
      <c r="I6" s="8"/>
      <c r="J6" s="8"/>
      <c r="K6" s="8"/>
      <c r="L6" s="8"/>
      <c r="N6" s="4" t="s">
        <v>17</v>
      </c>
      <c r="O6" s="5">
        <v>5.4</v>
      </c>
      <c r="P6" s="11"/>
      <c r="Q6" s="11">
        <v>3.8</v>
      </c>
      <c r="R6" s="11">
        <v>3.1</v>
      </c>
      <c r="S6" s="11">
        <v>3.3</v>
      </c>
      <c r="T6" s="11">
        <v>3.7</v>
      </c>
      <c r="U6" s="11"/>
    </row>
    <row r="7" spans="1:21" ht="14.1" customHeight="1" thickBot="1" x14ac:dyDescent="0.3">
      <c r="A7" s="4" t="s">
        <v>82</v>
      </c>
      <c r="B7" s="11">
        <v>101.7</v>
      </c>
      <c r="C7" s="135"/>
      <c r="D7" s="134">
        <v>89.8</v>
      </c>
      <c r="E7" s="134">
        <v>72.2</v>
      </c>
      <c r="F7" s="134">
        <v>79</v>
      </c>
      <c r="G7" s="134">
        <v>93.5</v>
      </c>
      <c r="H7" s="134"/>
      <c r="I7" s="7"/>
      <c r="J7" s="7"/>
      <c r="K7" s="7"/>
      <c r="L7" s="7"/>
      <c r="N7" s="4" t="s">
        <v>19</v>
      </c>
      <c r="O7" s="5">
        <v>5.8</v>
      </c>
      <c r="P7" s="11"/>
      <c r="Q7" s="11">
        <v>5.3</v>
      </c>
      <c r="R7" s="11">
        <v>4.3</v>
      </c>
      <c r="S7" s="11">
        <v>4.5999999999999996</v>
      </c>
      <c r="T7" s="11">
        <v>4.9000000000000004</v>
      </c>
      <c r="U7" s="11"/>
    </row>
    <row r="8" spans="1:21" ht="14.1" customHeight="1" thickBot="1" x14ac:dyDescent="0.3">
      <c r="A8" s="4" t="s">
        <v>14</v>
      </c>
      <c r="B8" s="11">
        <v>45.6</v>
      </c>
      <c r="C8" s="134"/>
      <c r="D8" s="134">
        <v>41.8</v>
      </c>
      <c r="E8" s="134">
        <v>33.799999999999997</v>
      </c>
      <c r="F8" s="134">
        <v>36</v>
      </c>
      <c r="G8" s="134">
        <v>38.799999999999997</v>
      </c>
      <c r="H8" s="134"/>
      <c r="I8" s="7"/>
      <c r="J8" s="7"/>
      <c r="K8" s="7"/>
      <c r="L8" s="7"/>
      <c r="N8" s="4" t="s">
        <v>21</v>
      </c>
      <c r="O8" s="5">
        <v>7.1</v>
      </c>
      <c r="P8" s="11"/>
      <c r="Q8" s="11">
        <v>7.2</v>
      </c>
      <c r="R8" s="11">
        <v>6</v>
      </c>
      <c r="S8" s="11">
        <v>6.6</v>
      </c>
      <c r="T8" s="11">
        <v>6.6</v>
      </c>
      <c r="U8" s="11"/>
    </row>
    <row r="9" spans="1:21" ht="14.1" customHeight="1" thickBot="1" x14ac:dyDescent="0.3">
      <c r="A9" s="4" t="s">
        <v>52</v>
      </c>
      <c r="B9" s="11">
        <v>166</v>
      </c>
      <c r="C9" s="134"/>
      <c r="D9" s="134">
        <v>112.7</v>
      </c>
      <c r="E9" s="134">
        <v>100.3</v>
      </c>
      <c r="F9" s="134">
        <v>103.3</v>
      </c>
      <c r="G9" s="134">
        <v>108.6</v>
      </c>
      <c r="H9" s="134"/>
      <c r="I9" s="7"/>
      <c r="J9" s="7"/>
      <c r="K9" s="7"/>
      <c r="L9" s="7"/>
      <c r="N9" s="4" t="s">
        <v>23</v>
      </c>
      <c r="O9" s="5">
        <v>7.1</v>
      </c>
      <c r="P9" s="11"/>
      <c r="Q9" s="11">
        <v>1.6</v>
      </c>
      <c r="R9" s="11">
        <v>1.3</v>
      </c>
      <c r="S9" s="11">
        <v>1.5</v>
      </c>
      <c r="T9" s="11">
        <v>1.7</v>
      </c>
      <c r="U9" s="11"/>
    </row>
    <row r="10" spans="1:21" ht="14.1" customHeight="1" thickBot="1" x14ac:dyDescent="0.3">
      <c r="A10" s="4"/>
      <c r="B10" s="5"/>
      <c r="C10" s="134"/>
      <c r="D10" s="134"/>
      <c r="E10" s="134"/>
      <c r="F10" s="134"/>
      <c r="G10" s="134"/>
      <c r="H10" s="134"/>
      <c r="I10" s="7"/>
      <c r="J10" s="7"/>
      <c r="K10" s="7"/>
      <c r="L10" s="7"/>
      <c r="N10" s="4" t="s">
        <v>24</v>
      </c>
      <c r="O10" s="5">
        <v>7.1</v>
      </c>
      <c r="P10" s="11"/>
      <c r="Q10" s="11">
        <v>5</v>
      </c>
      <c r="R10" s="11">
        <v>3.9</v>
      </c>
      <c r="S10" s="11">
        <v>4.2</v>
      </c>
      <c r="T10" s="11">
        <v>5.6</v>
      </c>
      <c r="U10" s="11"/>
    </row>
    <row r="11" spans="1:21" ht="14.1" customHeight="1" thickBot="1" x14ac:dyDescent="0.3">
      <c r="A11" s="4"/>
      <c r="B11" s="5"/>
      <c r="C11" s="134"/>
      <c r="D11" s="134"/>
      <c r="E11" s="134"/>
      <c r="F11" s="134"/>
      <c r="G11" s="134"/>
      <c r="H11" s="134"/>
      <c r="I11" s="7"/>
      <c r="J11" s="7"/>
      <c r="K11" s="7"/>
      <c r="L11" s="7"/>
      <c r="N11" s="4" t="s">
        <v>25</v>
      </c>
      <c r="O11" s="5">
        <v>5.8</v>
      </c>
      <c r="P11" s="11"/>
      <c r="Q11" s="11">
        <v>5.3</v>
      </c>
      <c r="R11" s="11">
        <v>4.4000000000000004</v>
      </c>
      <c r="S11" s="11">
        <v>4.4000000000000004</v>
      </c>
      <c r="T11" s="11">
        <v>4.8</v>
      </c>
      <c r="U11" s="11"/>
    </row>
    <row r="12" spans="1:21" ht="14.1" customHeight="1" thickBot="1" x14ac:dyDescent="0.3">
      <c r="A12" s="4"/>
      <c r="B12" s="5"/>
      <c r="C12" s="134"/>
      <c r="D12" s="134"/>
      <c r="E12" s="134"/>
      <c r="F12" s="134"/>
      <c r="G12" s="134"/>
      <c r="H12" s="134"/>
      <c r="I12" s="7"/>
      <c r="J12" s="7"/>
      <c r="K12" s="7"/>
      <c r="L12" s="7"/>
      <c r="N12" s="4" t="s">
        <v>26</v>
      </c>
      <c r="O12" s="5">
        <v>7.1</v>
      </c>
      <c r="P12" s="11"/>
      <c r="Q12" s="11">
        <v>5.6</v>
      </c>
      <c r="R12" s="11">
        <v>4.2</v>
      </c>
      <c r="S12" s="11">
        <v>4.7</v>
      </c>
      <c r="T12" s="11">
        <v>4.4000000000000004</v>
      </c>
      <c r="U12" s="11"/>
    </row>
    <row r="13" spans="1:21" ht="14.1" customHeight="1" thickBot="1" x14ac:dyDescent="0.3">
      <c r="A13" s="4"/>
      <c r="B13" s="5"/>
      <c r="C13" s="134"/>
      <c r="D13" s="134"/>
      <c r="E13" s="134"/>
      <c r="F13" s="134"/>
      <c r="G13" s="134"/>
      <c r="H13" s="134"/>
      <c r="I13" s="7"/>
      <c r="J13" s="7"/>
      <c r="K13" s="7"/>
      <c r="L13" s="7"/>
      <c r="N13" s="4" t="s">
        <v>27</v>
      </c>
      <c r="O13" s="5">
        <v>5.8</v>
      </c>
      <c r="P13" s="11"/>
      <c r="Q13" s="11">
        <v>3.2</v>
      </c>
      <c r="R13" s="11">
        <v>2.5</v>
      </c>
      <c r="S13" s="11">
        <v>2.6</v>
      </c>
      <c r="T13" s="11">
        <v>3.6</v>
      </c>
      <c r="U13" s="11"/>
    </row>
    <row r="14" spans="1:21" ht="14.1" customHeight="1" thickBot="1" x14ac:dyDescent="0.3">
      <c r="A14" s="4"/>
      <c r="B14" s="5"/>
      <c r="C14" s="134"/>
      <c r="D14" s="134"/>
      <c r="E14" s="134"/>
      <c r="F14" s="134"/>
      <c r="G14" s="134"/>
      <c r="H14" s="134"/>
      <c r="I14" s="7"/>
      <c r="J14" s="7"/>
      <c r="K14" s="7"/>
      <c r="L14" s="7"/>
      <c r="N14" s="4" t="s">
        <v>28</v>
      </c>
      <c r="O14" s="5">
        <v>6.6</v>
      </c>
      <c r="P14" s="11"/>
      <c r="Q14" s="11">
        <v>3.1</v>
      </c>
      <c r="R14" s="11">
        <v>2.4</v>
      </c>
      <c r="S14" s="11">
        <v>2.7</v>
      </c>
      <c r="T14" s="11">
        <v>2.7</v>
      </c>
      <c r="U14" s="11"/>
    </row>
    <row r="15" spans="1:21" ht="14.1" customHeight="1" thickBot="1" x14ac:dyDescent="0.3">
      <c r="N15" s="4" t="s">
        <v>29</v>
      </c>
      <c r="O15" s="5">
        <v>7.1</v>
      </c>
      <c r="P15" s="11"/>
      <c r="Q15" s="11">
        <v>4.2</v>
      </c>
      <c r="R15" s="11">
        <v>4.8</v>
      </c>
      <c r="S15" s="11">
        <v>4.5</v>
      </c>
      <c r="T15" s="11">
        <v>3.9</v>
      </c>
      <c r="U15" s="11"/>
    </row>
    <row r="16" spans="1:21" ht="14.1" customHeight="1" thickBot="1" x14ac:dyDescent="0.3">
      <c r="N16" s="4" t="s">
        <v>30</v>
      </c>
      <c r="O16" s="5">
        <v>7.1</v>
      </c>
      <c r="P16" s="11"/>
      <c r="Q16" s="11">
        <v>5.6</v>
      </c>
      <c r="R16" s="11">
        <v>5.2</v>
      </c>
      <c r="S16" s="11">
        <v>5.3</v>
      </c>
      <c r="T16" s="11">
        <v>5.5</v>
      </c>
      <c r="U16" s="11"/>
    </row>
    <row r="17" spans="14:21" ht="14.1" customHeight="1" thickBot="1" x14ac:dyDescent="0.3">
      <c r="N17" s="4" t="s">
        <v>31</v>
      </c>
      <c r="O17" s="5">
        <v>5.4</v>
      </c>
      <c r="P17" s="11"/>
      <c r="Q17" s="11">
        <v>3.2</v>
      </c>
      <c r="R17" s="11">
        <v>3.1</v>
      </c>
      <c r="S17" s="11">
        <v>2.9</v>
      </c>
      <c r="T17" s="11">
        <v>3.4</v>
      </c>
      <c r="U17" s="11"/>
    </row>
    <row r="18" spans="14:21" ht="14.1" customHeight="1" thickBot="1" x14ac:dyDescent="0.3">
      <c r="N18" s="4" t="s">
        <v>32</v>
      </c>
      <c r="O18" s="5">
        <v>7.1</v>
      </c>
      <c r="P18" s="11"/>
      <c r="Q18" s="11">
        <v>5.7</v>
      </c>
      <c r="R18" s="11">
        <v>4.4000000000000004</v>
      </c>
      <c r="S18" s="11">
        <v>4.9000000000000004</v>
      </c>
      <c r="T18" s="11">
        <v>5.6</v>
      </c>
      <c r="U18" s="11"/>
    </row>
    <row r="19" spans="14:21" ht="14.1" customHeight="1" thickBot="1" x14ac:dyDescent="0.3">
      <c r="N19" s="4" t="s">
        <v>33</v>
      </c>
      <c r="O19" s="5">
        <v>5.4</v>
      </c>
      <c r="P19" s="11"/>
      <c r="Q19" s="11">
        <v>4.3</v>
      </c>
      <c r="R19" s="11">
        <v>3.5</v>
      </c>
      <c r="S19" s="11">
        <v>3.7</v>
      </c>
      <c r="T19" s="11">
        <v>4.9000000000000004</v>
      </c>
      <c r="U19" s="11"/>
    </row>
    <row r="20" spans="14:21" ht="14.1" customHeight="1" thickBot="1" x14ac:dyDescent="0.3">
      <c r="N20" s="4" t="s">
        <v>34</v>
      </c>
      <c r="O20" s="5">
        <v>5.8</v>
      </c>
      <c r="P20" s="11"/>
      <c r="Q20" s="11">
        <v>2.2000000000000002</v>
      </c>
      <c r="R20" s="11">
        <v>1.7</v>
      </c>
      <c r="S20" s="11">
        <v>1.9</v>
      </c>
      <c r="T20" s="11">
        <v>1.9</v>
      </c>
      <c r="U20" s="11"/>
    </row>
    <row r="21" spans="14:21" ht="14.1" customHeight="1" thickBot="1" x14ac:dyDescent="0.3">
      <c r="N21" s="4" t="s">
        <v>37</v>
      </c>
      <c r="O21" s="5">
        <v>3.6</v>
      </c>
      <c r="P21" s="11"/>
      <c r="Q21" s="11">
        <v>3</v>
      </c>
      <c r="R21" s="11">
        <v>2.4</v>
      </c>
      <c r="S21" s="11">
        <v>2.7</v>
      </c>
      <c r="T21" s="11">
        <v>2.9</v>
      </c>
      <c r="U21" s="11"/>
    </row>
    <row r="22" spans="14:21" ht="14.1" customHeight="1" thickBot="1" x14ac:dyDescent="0.3">
      <c r="N22" s="4" t="s">
        <v>40</v>
      </c>
      <c r="O22" s="5">
        <v>5.8</v>
      </c>
      <c r="P22" s="11"/>
      <c r="Q22" s="11">
        <v>3.2</v>
      </c>
      <c r="R22" s="11">
        <v>3</v>
      </c>
      <c r="S22" s="11">
        <v>3.4</v>
      </c>
      <c r="T22" s="11">
        <v>3.9</v>
      </c>
      <c r="U22" s="11"/>
    </row>
    <row r="23" spans="14:21" ht="14.1" customHeight="1" thickBot="1" x14ac:dyDescent="0.3">
      <c r="N23" s="4" t="s">
        <v>42</v>
      </c>
      <c r="O23" s="5">
        <v>5.8</v>
      </c>
      <c r="P23" s="11"/>
      <c r="Q23" s="11">
        <v>5.2</v>
      </c>
      <c r="R23" s="11">
        <v>5.6</v>
      </c>
      <c r="S23" s="11">
        <v>5.9</v>
      </c>
      <c r="T23" s="11">
        <v>5</v>
      </c>
      <c r="U23" s="11"/>
    </row>
    <row r="24" spans="14:21" ht="14.1" customHeight="1" thickBot="1" x14ac:dyDescent="0.3">
      <c r="N24" s="4" t="s">
        <v>44</v>
      </c>
      <c r="O24" s="5">
        <v>6.8</v>
      </c>
      <c r="P24" s="11"/>
      <c r="Q24" s="11">
        <v>0</v>
      </c>
      <c r="R24" s="11">
        <v>0</v>
      </c>
      <c r="S24" s="11">
        <v>0</v>
      </c>
      <c r="T24" s="11">
        <v>2.1</v>
      </c>
      <c r="U24" s="11"/>
    </row>
    <row r="25" spans="14:21" ht="14.1" customHeight="1" thickBot="1" x14ac:dyDescent="0.3">
      <c r="N25" s="4" t="s">
        <v>46</v>
      </c>
      <c r="O25" s="11">
        <v>8</v>
      </c>
      <c r="P25" s="11"/>
      <c r="Q25" s="11">
        <v>3.3</v>
      </c>
      <c r="R25" s="11">
        <v>3</v>
      </c>
      <c r="S25" s="11">
        <v>2.9</v>
      </c>
      <c r="T25" s="11">
        <v>2.8</v>
      </c>
      <c r="U25" s="11"/>
    </row>
    <row r="26" spans="14:21" ht="14.1" customHeight="1" thickBot="1" x14ac:dyDescent="0.3">
      <c r="N26" s="4" t="s">
        <v>48</v>
      </c>
      <c r="O26" s="11">
        <v>8</v>
      </c>
      <c r="P26" s="11"/>
      <c r="Q26" s="11">
        <v>3.1</v>
      </c>
      <c r="R26" s="11">
        <v>2.6</v>
      </c>
      <c r="S26" s="11">
        <v>2.6</v>
      </c>
      <c r="T26" s="11">
        <v>2.9</v>
      </c>
      <c r="U26" s="11"/>
    </row>
    <row r="27" spans="14:21" ht="14.1" customHeight="1" thickBot="1" x14ac:dyDescent="0.3">
      <c r="N27" s="4" t="s">
        <v>49</v>
      </c>
      <c r="O27" s="5">
        <v>5.9</v>
      </c>
      <c r="P27" s="11"/>
      <c r="Q27" s="11">
        <v>4.5</v>
      </c>
      <c r="R27" s="11">
        <v>4</v>
      </c>
      <c r="S27" s="11">
        <v>4.3</v>
      </c>
      <c r="T27" s="11">
        <v>4.4000000000000004</v>
      </c>
      <c r="U27" s="11"/>
    </row>
    <row r="28" spans="14:21" ht="14.1" customHeight="1" thickBot="1" x14ac:dyDescent="0.3">
      <c r="N28" s="4" t="s">
        <v>50</v>
      </c>
      <c r="O28" s="5">
        <v>7.1</v>
      </c>
      <c r="P28" s="11"/>
      <c r="Q28" s="11">
        <v>4.2</v>
      </c>
      <c r="R28" s="11">
        <v>3.6</v>
      </c>
      <c r="S28" s="11">
        <v>3.8</v>
      </c>
      <c r="T28" s="11">
        <v>3.7</v>
      </c>
      <c r="U28" s="11"/>
    </row>
    <row r="29" spans="14:21" ht="14.1" customHeight="1" thickBot="1" x14ac:dyDescent="0.3">
      <c r="N29" s="4" t="s">
        <v>51</v>
      </c>
      <c r="O29" s="5">
        <v>5.7</v>
      </c>
      <c r="P29" s="11"/>
      <c r="Q29" s="11">
        <v>4</v>
      </c>
      <c r="R29" s="11">
        <v>3.5</v>
      </c>
      <c r="S29" s="11">
        <v>3.6</v>
      </c>
      <c r="T29" s="11">
        <v>3.5</v>
      </c>
      <c r="U29" s="11"/>
    </row>
    <row r="30" spans="14:21" ht="14.1" customHeight="1" thickBot="1" x14ac:dyDescent="0.3">
      <c r="N30" s="4" t="s">
        <v>53</v>
      </c>
      <c r="O30" s="5">
        <v>7.1</v>
      </c>
      <c r="P30" s="11"/>
      <c r="Q30" s="11">
        <v>4.7</v>
      </c>
      <c r="R30" s="11">
        <v>3.6</v>
      </c>
      <c r="S30" s="11">
        <v>3.9</v>
      </c>
      <c r="T30" s="11">
        <v>4.2</v>
      </c>
      <c r="U30" s="11"/>
    </row>
    <row r="31" spans="14:21" ht="14.1" customHeight="1" thickBot="1" x14ac:dyDescent="0.3">
      <c r="N31" s="4" t="s">
        <v>54</v>
      </c>
      <c r="O31" s="5">
        <v>5.8</v>
      </c>
      <c r="P31" s="11"/>
      <c r="Q31" s="11">
        <v>4.7</v>
      </c>
      <c r="R31" s="11">
        <v>3.9</v>
      </c>
      <c r="S31" s="11">
        <v>3.9</v>
      </c>
      <c r="T31" s="11">
        <v>2.4</v>
      </c>
      <c r="U31" s="11"/>
    </row>
    <row r="32" spans="14:21" ht="14.1" customHeight="1" thickBot="1" x14ac:dyDescent="0.3">
      <c r="N32" s="4" t="s">
        <v>56</v>
      </c>
      <c r="O32" s="5">
        <v>7.1</v>
      </c>
      <c r="P32" s="11"/>
      <c r="Q32" s="11">
        <v>1.4</v>
      </c>
      <c r="R32" s="11">
        <v>1.3</v>
      </c>
      <c r="S32" s="11">
        <v>1.4</v>
      </c>
      <c r="T32" s="11">
        <v>1.5</v>
      </c>
      <c r="U32" s="11"/>
    </row>
    <row r="33" spans="14:21" ht="14.1" customHeight="1" thickBot="1" x14ac:dyDescent="0.3">
      <c r="N33" s="4" t="s">
        <v>58</v>
      </c>
      <c r="O33" s="5">
        <v>7.1</v>
      </c>
      <c r="P33" s="11"/>
      <c r="Q33" s="11">
        <v>3.8</v>
      </c>
      <c r="R33" s="11">
        <v>3.4</v>
      </c>
      <c r="S33" s="11">
        <v>3.1</v>
      </c>
      <c r="T33" s="11">
        <v>3</v>
      </c>
      <c r="U33" s="11"/>
    </row>
    <row r="34" spans="14:21" ht="14.1" customHeight="1" thickBot="1" x14ac:dyDescent="0.3">
      <c r="N34" s="4" t="s">
        <v>60</v>
      </c>
      <c r="O34" s="5">
        <v>7.1</v>
      </c>
      <c r="P34" s="11"/>
      <c r="Q34" s="11">
        <v>4.2</v>
      </c>
      <c r="R34" s="11">
        <v>3.1</v>
      </c>
      <c r="S34" s="11">
        <v>3.6</v>
      </c>
      <c r="T34" s="11">
        <v>4</v>
      </c>
      <c r="U34" s="11"/>
    </row>
    <row r="35" spans="14:21" ht="14.1" customHeight="1" thickBot="1" x14ac:dyDescent="0.3">
      <c r="N35" s="4" t="s">
        <v>62</v>
      </c>
      <c r="O35" s="5">
        <v>6.6</v>
      </c>
      <c r="P35" s="11"/>
      <c r="Q35" s="11">
        <v>2.2999999999999998</v>
      </c>
      <c r="R35" s="11">
        <v>2.2000000000000002</v>
      </c>
      <c r="S35" s="11">
        <v>2.1</v>
      </c>
      <c r="T35" s="11">
        <v>2.2000000000000002</v>
      </c>
      <c r="U35" s="11"/>
    </row>
    <row r="36" spans="14:21" ht="14.1" customHeight="1" thickBot="1" x14ac:dyDescent="0.3">
      <c r="N36" s="4" t="s">
        <v>64</v>
      </c>
      <c r="O36" s="5">
        <v>5.8</v>
      </c>
      <c r="P36" s="11"/>
      <c r="Q36" s="11">
        <v>4.5</v>
      </c>
      <c r="R36" s="11">
        <v>3.9</v>
      </c>
      <c r="S36" s="11">
        <v>3.8</v>
      </c>
      <c r="T36" s="11">
        <v>4.5</v>
      </c>
      <c r="U36" s="11"/>
    </row>
    <row r="37" spans="14:21" ht="14.1" customHeight="1" thickBot="1" x14ac:dyDescent="0.3">
      <c r="N37" s="4" t="s">
        <v>66</v>
      </c>
      <c r="O37" s="5">
        <v>7.1</v>
      </c>
      <c r="P37" s="11"/>
      <c r="Q37" s="11">
        <v>6.3</v>
      </c>
      <c r="R37" s="11">
        <v>5</v>
      </c>
      <c r="S37" s="11">
        <v>5.3</v>
      </c>
      <c r="T37" s="11">
        <v>5.6</v>
      </c>
      <c r="U37" s="11"/>
    </row>
    <row r="38" spans="14:21" ht="14.1" customHeight="1" thickBot="1" x14ac:dyDescent="0.3">
      <c r="N38" s="4" t="s">
        <v>67</v>
      </c>
      <c r="O38" s="5">
        <v>6.6</v>
      </c>
      <c r="P38" s="11"/>
      <c r="Q38" s="11">
        <v>4.5</v>
      </c>
      <c r="R38" s="11">
        <v>3.3</v>
      </c>
      <c r="S38" s="11">
        <v>3.8</v>
      </c>
      <c r="T38" s="11">
        <v>4</v>
      </c>
      <c r="U38" s="11"/>
    </row>
    <row r="39" spans="14:21" ht="14.1" customHeight="1" thickBot="1" x14ac:dyDescent="0.3">
      <c r="N39" s="4" t="s">
        <v>69</v>
      </c>
      <c r="O39" s="5">
        <v>7.1</v>
      </c>
      <c r="P39" s="11"/>
      <c r="Q39" s="11">
        <v>4.5999999999999996</v>
      </c>
      <c r="R39" s="11">
        <v>3.8</v>
      </c>
      <c r="S39" s="11">
        <v>4</v>
      </c>
      <c r="T39" s="11">
        <v>4.9000000000000004</v>
      </c>
      <c r="U39" s="11"/>
    </row>
    <row r="40" spans="14:21" ht="14.1" customHeight="1" thickBot="1" x14ac:dyDescent="0.3">
      <c r="N40" s="4" t="s">
        <v>71</v>
      </c>
      <c r="O40" s="5">
        <v>7.1</v>
      </c>
      <c r="P40" s="11"/>
      <c r="Q40" s="11">
        <v>6.9</v>
      </c>
      <c r="R40" s="11">
        <v>5.4</v>
      </c>
      <c r="S40" s="11">
        <v>6</v>
      </c>
      <c r="T40" s="11">
        <v>6.2</v>
      </c>
      <c r="U40" s="11"/>
    </row>
    <row r="41" spans="14:21" ht="14.1" customHeight="1" thickBot="1" x14ac:dyDescent="0.3">
      <c r="N41" s="4" t="s">
        <v>73</v>
      </c>
      <c r="O41" s="5">
        <v>7.1</v>
      </c>
      <c r="P41" s="11"/>
      <c r="Q41" s="11">
        <v>5.6</v>
      </c>
      <c r="R41" s="11">
        <v>4.2</v>
      </c>
      <c r="S41" s="11">
        <v>4.7</v>
      </c>
      <c r="T41" s="11">
        <v>4.7</v>
      </c>
      <c r="U41" s="11"/>
    </row>
    <row r="42" spans="14:21" ht="14.1" customHeight="1" thickBot="1" x14ac:dyDescent="0.3">
      <c r="N42" s="4" t="s">
        <v>75</v>
      </c>
      <c r="O42" s="5">
        <v>6.6</v>
      </c>
      <c r="P42" s="11"/>
      <c r="Q42" s="11">
        <v>4.5</v>
      </c>
      <c r="R42" s="11">
        <v>4.2</v>
      </c>
      <c r="S42" s="11">
        <v>4.5</v>
      </c>
      <c r="T42" s="11">
        <v>4.5999999999999996</v>
      </c>
      <c r="U42" s="11"/>
    </row>
    <row r="43" spans="14:21" ht="14.1" customHeight="1" thickBot="1" x14ac:dyDescent="0.3">
      <c r="N43" s="4" t="s">
        <v>76</v>
      </c>
      <c r="O43" s="5">
        <v>7.1</v>
      </c>
      <c r="P43" s="11"/>
      <c r="Q43" s="11">
        <v>4.4000000000000004</v>
      </c>
      <c r="R43" s="11">
        <v>4.4000000000000004</v>
      </c>
      <c r="S43" s="11">
        <v>4.4000000000000004</v>
      </c>
      <c r="T43" s="11">
        <v>4.9000000000000004</v>
      </c>
      <c r="U43" s="11"/>
    </row>
    <row r="44" spans="14:21" ht="14.1" customHeight="1" x14ac:dyDescent="0.25"/>
    <row r="45" spans="14:21" ht="14.1" customHeight="1" x14ac:dyDescent="0.25"/>
    <row r="46" spans="14:21" ht="14.1" customHeight="1" x14ac:dyDescent="0.25"/>
    <row r="47" spans="14:21" ht="14.1" customHeight="1" x14ac:dyDescent="0.25"/>
    <row r="48" spans="14:21" ht="14.1" customHeight="1" x14ac:dyDescent="0.25"/>
    <row r="49" ht="14.1" customHeight="1" x14ac:dyDescent="0.25"/>
    <row r="50" ht="14.1" customHeight="1" x14ac:dyDescent="0.25"/>
    <row r="51" ht="14.1" customHeight="1" x14ac:dyDescent="0.25"/>
    <row r="52" ht="14.1" customHeight="1" x14ac:dyDescent="0.25"/>
    <row r="53" ht="14.1" customHeight="1" x14ac:dyDescent="0.25"/>
    <row r="54" ht="14.1" customHeight="1" x14ac:dyDescent="0.25"/>
    <row r="55" ht="14.1" customHeight="1" x14ac:dyDescent="0.25"/>
    <row r="56" ht="14.1" customHeight="1" x14ac:dyDescent="0.25"/>
    <row r="57" ht="14.1" customHeight="1" x14ac:dyDescent="0.25"/>
    <row r="58" ht="14.1" customHeight="1" x14ac:dyDescent="0.25"/>
    <row r="59" ht="14.1" customHeight="1" x14ac:dyDescent="0.25"/>
    <row r="60" ht="14.1" customHeight="1" x14ac:dyDescent="0.25"/>
    <row r="61" ht="14.1" customHeight="1" x14ac:dyDescent="0.25"/>
    <row r="62" ht="14.1" customHeight="1" x14ac:dyDescent="0.25"/>
    <row r="63" ht="14.1" customHeight="1" x14ac:dyDescent="0.25"/>
    <row r="64" ht="14.1" customHeight="1" x14ac:dyDescent="0.25"/>
    <row r="65" ht="14.1" customHeight="1" x14ac:dyDescent="0.25"/>
    <row r="66" ht="14.1" customHeight="1" x14ac:dyDescent="0.25"/>
    <row r="67" ht="14.1" customHeight="1" x14ac:dyDescent="0.25"/>
    <row r="68" ht="14.1" customHeight="1" x14ac:dyDescent="0.25"/>
    <row r="69" ht="14.1" customHeight="1" x14ac:dyDescent="0.25"/>
    <row r="70" ht="14.1" customHeight="1" x14ac:dyDescent="0.25"/>
    <row r="71" ht="14.1" customHeight="1" x14ac:dyDescent="0.25"/>
    <row r="72" ht="14.1" customHeight="1" x14ac:dyDescent="0.25"/>
    <row r="73" ht="14.1" customHeight="1" x14ac:dyDescent="0.25"/>
    <row r="74" ht="14.1" customHeight="1" x14ac:dyDescent="0.25"/>
    <row r="75" ht="14.1" customHeight="1" x14ac:dyDescent="0.25"/>
    <row r="76" ht="14.1" customHeight="1" x14ac:dyDescent="0.25"/>
    <row r="77" ht="14.1" customHeight="1" x14ac:dyDescent="0.25"/>
    <row r="78" ht="14.1" customHeight="1" x14ac:dyDescent="0.25"/>
    <row r="79" ht="14.1" customHeight="1" x14ac:dyDescent="0.25"/>
    <row r="80" ht="14.1" customHeight="1" x14ac:dyDescent="0.25"/>
    <row r="81" ht="14.1" customHeight="1" x14ac:dyDescent="0.25"/>
    <row r="82" ht="14.1" customHeight="1" x14ac:dyDescent="0.25"/>
    <row r="83" ht="14.1" customHeight="1" x14ac:dyDescent="0.25"/>
    <row r="84" ht="14.1" customHeight="1" x14ac:dyDescent="0.25"/>
    <row r="85" ht="14.1" customHeight="1" x14ac:dyDescent="0.25"/>
    <row r="86" ht="14.1" customHeight="1" x14ac:dyDescent="0.25"/>
    <row r="87" ht="14.1" customHeight="1" x14ac:dyDescent="0.25"/>
    <row r="88" ht="14.1" customHeight="1" x14ac:dyDescent="0.25"/>
    <row r="89" ht="14.1" customHeight="1" x14ac:dyDescent="0.25"/>
    <row r="90" ht="14.1" customHeight="1" x14ac:dyDescent="0.25"/>
    <row r="91" ht="14.1" customHeight="1" x14ac:dyDescent="0.25"/>
    <row r="92" ht="14.1" customHeight="1" x14ac:dyDescent="0.25"/>
    <row r="93" ht="14.1" customHeight="1" x14ac:dyDescent="0.25"/>
    <row r="94" ht="14.1" customHeight="1" x14ac:dyDescent="0.25"/>
    <row r="95" ht="14.1" customHeight="1" x14ac:dyDescent="0.25"/>
    <row r="96" ht="14.1" customHeight="1" x14ac:dyDescent="0.25"/>
    <row r="97" ht="14.1" customHeight="1" x14ac:dyDescent="0.25"/>
    <row r="98" ht="14.1" customHeight="1" x14ac:dyDescent="0.25"/>
    <row r="99" ht="14.1" customHeight="1" x14ac:dyDescent="0.25"/>
    <row r="100" ht="14.1" customHeight="1" x14ac:dyDescent="0.25"/>
    <row r="101" ht="14.1" customHeight="1" x14ac:dyDescent="0.25"/>
    <row r="102" ht="14.1" customHeight="1" x14ac:dyDescent="0.25"/>
    <row r="103" ht="14.1" customHeight="1" x14ac:dyDescent="0.25"/>
    <row r="104" ht="14.1" customHeight="1" x14ac:dyDescent="0.25"/>
    <row r="105" ht="14.1" customHeight="1" x14ac:dyDescent="0.25"/>
    <row r="106" ht="14.1" customHeight="1" x14ac:dyDescent="0.25"/>
    <row r="107" ht="14.1" customHeight="1" x14ac:dyDescent="0.25"/>
    <row r="108" ht="14.1" customHeight="1" x14ac:dyDescent="0.25"/>
    <row r="109" ht="14.1" customHeight="1" x14ac:dyDescent="0.25"/>
    <row r="110" ht="14.1" customHeight="1" x14ac:dyDescent="0.25"/>
    <row r="111" ht="14.1" customHeight="1" x14ac:dyDescent="0.25"/>
    <row r="112" ht="14.1" customHeight="1" x14ac:dyDescent="0.25"/>
    <row r="113" ht="14.1" customHeight="1" x14ac:dyDescent="0.25"/>
    <row r="114" ht="14.1" customHeight="1" x14ac:dyDescent="0.25"/>
    <row r="115" ht="14.1" customHeight="1" x14ac:dyDescent="0.25"/>
    <row r="116" ht="14.1" customHeight="1" x14ac:dyDescent="0.25"/>
    <row r="117" ht="14.1" customHeight="1" x14ac:dyDescent="0.25"/>
    <row r="118" ht="14.1" customHeight="1" x14ac:dyDescent="0.25"/>
    <row r="119" ht="14.1" customHeight="1" x14ac:dyDescent="0.25"/>
    <row r="120" ht="14.1" customHeight="1" x14ac:dyDescent="0.25"/>
    <row r="121" ht="14.1" customHeight="1" x14ac:dyDescent="0.25"/>
    <row r="122" ht="14.1" customHeight="1" x14ac:dyDescent="0.25"/>
    <row r="123" ht="14.1" customHeight="1" x14ac:dyDescent="0.25"/>
    <row r="124" ht="14.1" customHeight="1" x14ac:dyDescent="0.25"/>
    <row r="125" ht="14.1" customHeight="1" x14ac:dyDescent="0.25"/>
    <row r="126" ht="14.1" customHeight="1" x14ac:dyDescent="0.25"/>
    <row r="127" ht="14.1" customHeight="1" x14ac:dyDescent="0.25"/>
    <row r="128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40314-0ACF-4431-A612-C4B461338DB3}">
  <sheetPr codeName="Sheet6">
    <tabColor theme="5"/>
  </sheetPr>
  <dimension ref="A1:Y153"/>
  <sheetViews>
    <sheetView topLeftCell="A107" zoomScaleNormal="100" workbookViewId="0">
      <selection activeCell="B129" sqref="B129"/>
    </sheetView>
  </sheetViews>
  <sheetFormatPr defaultRowHeight="15" x14ac:dyDescent="0.25"/>
  <cols>
    <col min="1" max="1" width="33.140625" customWidth="1"/>
    <col min="2" max="2" width="7.85546875" customWidth="1"/>
    <col min="14" max="14" width="28" bestFit="1" customWidth="1"/>
    <col min="15" max="15" width="8.85546875" style="10" customWidth="1"/>
  </cols>
  <sheetData>
    <row r="1" spans="1:25" ht="14.1" customHeight="1" thickBot="1" x14ac:dyDescent="0.3">
      <c r="A1" s="1" t="s">
        <v>129</v>
      </c>
      <c r="B1" s="2" t="s">
        <v>128</v>
      </c>
      <c r="C1" s="2">
        <v>2025</v>
      </c>
      <c r="D1" s="2">
        <v>2026</v>
      </c>
      <c r="E1" s="2">
        <v>2027</v>
      </c>
      <c r="F1" s="2">
        <v>2028</v>
      </c>
      <c r="G1" s="2">
        <v>2029</v>
      </c>
      <c r="H1" s="2">
        <v>2030</v>
      </c>
      <c r="I1" s="2">
        <v>2031</v>
      </c>
      <c r="J1" s="2">
        <v>2032</v>
      </c>
      <c r="K1" s="2">
        <v>2033</v>
      </c>
      <c r="L1" s="2">
        <v>2034</v>
      </c>
      <c r="M1" s="26">
        <v>2.5047556414479769E-2</v>
      </c>
      <c r="N1" s="1" t="s">
        <v>129</v>
      </c>
      <c r="O1" s="2" t="s">
        <v>128</v>
      </c>
      <c r="P1" s="2">
        <v>2025</v>
      </c>
      <c r="Q1" s="2">
        <v>2026</v>
      </c>
      <c r="R1" s="2">
        <v>2027</v>
      </c>
      <c r="S1" s="2">
        <v>2028</v>
      </c>
      <c r="T1" s="2">
        <v>2029</v>
      </c>
      <c r="U1" s="2">
        <v>2030</v>
      </c>
      <c r="V1" s="2">
        <v>2031</v>
      </c>
      <c r="W1" s="2">
        <v>2032</v>
      </c>
      <c r="X1" s="2">
        <v>2033</v>
      </c>
      <c r="Y1" s="2">
        <v>2034</v>
      </c>
    </row>
    <row r="2" spans="1:25" ht="14.1" customHeight="1" thickTop="1" thickBot="1" x14ac:dyDescent="0.3">
      <c r="A2" s="4" t="s">
        <v>8</v>
      </c>
      <c r="B2" s="11">
        <v>36</v>
      </c>
      <c r="C2" s="134">
        <v>40.878227981319945</v>
      </c>
      <c r="D2" s="134">
        <v>41.230418677455923</v>
      </c>
      <c r="E2" s="134">
        <v>42.640880055284072</v>
      </c>
      <c r="F2" s="134">
        <v>44.44915105548629</v>
      </c>
      <c r="G2" s="134">
        <v>45.965349545017837</v>
      </c>
      <c r="H2" s="134">
        <v>47.376781786513106</v>
      </c>
      <c r="I2" s="134">
        <v>48.919847669415013</v>
      </c>
      <c r="J2" s="134">
        <v>50.29219551177254</v>
      </c>
      <c r="K2" s="134">
        <v>51.656532891553383</v>
      </c>
      <c r="L2" s="134">
        <v>52.859955094393968</v>
      </c>
      <c r="M2" s="25">
        <v>3.256753235908718E-2</v>
      </c>
      <c r="N2" s="4" t="s">
        <v>9</v>
      </c>
      <c r="O2" s="5">
        <v>5.8</v>
      </c>
      <c r="P2" s="134">
        <v>5.6594007261700154</v>
      </c>
      <c r="Q2" s="134">
        <v>6.0352696576505789</v>
      </c>
      <c r="R2" s="134">
        <v>6.3096538177863133</v>
      </c>
      <c r="S2" s="134">
        <v>6.5471783746533543</v>
      </c>
      <c r="T2" s="134">
        <v>6.6252931835501698</v>
      </c>
      <c r="U2" s="134">
        <v>6.7626367080339334</v>
      </c>
      <c r="V2" s="134">
        <v>6.9014443042167493</v>
      </c>
      <c r="W2" s="134">
        <v>7.0426239493728344</v>
      </c>
      <c r="X2" s="134">
        <v>7.1802269294133882</v>
      </c>
      <c r="Y2" s="134">
        <v>7.2932100042058119</v>
      </c>
    </row>
    <row r="3" spans="1:25" ht="14.1" customHeight="1" thickBot="1" x14ac:dyDescent="0.3">
      <c r="A3" s="4" t="s">
        <v>65</v>
      </c>
      <c r="B3" s="11">
        <v>30.4</v>
      </c>
      <c r="C3" s="134">
        <v>40.878227981319945</v>
      </c>
      <c r="D3" s="134">
        <v>41.230418677455923</v>
      </c>
      <c r="E3" s="134">
        <v>42.640880055284072</v>
      </c>
      <c r="F3" s="134">
        <v>44.44915105548629</v>
      </c>
      <c r="G3" s="134">
        <v>45.965349545017837</v>
      </c>
      <c r="H3" s="134">
        <v>47.376781786513106</v>
      </c>
      <c r="I3" s="134">
        <v>48.919847669415013</v>
      </c>
      <c r="J3" s="134">
        <v>50.29219551177254</v>
      </c>
      <c r="K3" s="134">
        <v>51.656532891553383</v>
      </c>
      <c r="L3" s="134">
        <v>52.859955094393968</v>
      </c>
      <c r="M3" s="28">
        <v>11.981727113074022</v>
      </c>
      <c r="N3" s="4" t="s">
        <v>11</v>
      </c>
      <c r="O3" s="5">
        <v>5.8</v>
      </c>
      <c r="P3" s="134">
        <v>3.896919517789915</v>
      </c>
      <c r="Q3" s="134">
        <v>3.9313319044324539</v>
      </c>
      <c r="R3" s="134">
        <v>3.9775579540222861</v>
      </c>
      <c r="S3" s="134">
        <v>4.0029594143316807</v>
      </c>
      <c r="T3" s="134">
        <v>4.0330981551245157</v>
      </c>
      <c r="U3" s="134">
        <v>4.1060678289158448</v>
      </c>
      <c r="V3" s="134">
        <v>4.1903475898585416</v>
      </c>
      <c r="W3" s="134">
        <v>4.2760675869692077</v>
      </c>
      <c r="X3" s="134">
        <v>4.3596159415386984</v>
      </c>
      <c r="Y3" s="134">
        <v>4.4282158366160189</v>
      </c>
    </row>
    <row r="4" spans="1:25" ht="14.1" customHeight="1" thickBot="1" x14ac:dyDescent="0.3">
      <c r="A4" s="4" t="s">
        <v>10</v>
      </c>
      <c r="B4" s="11">
        <v>34.799999999999997</v>
      </c>
      <c r="C4" s="134">
        <v>41.984317352643288</v>
      </c>
      <c r="D4" s="134">
        <v>44.199621960794737</v>
      </c>
      <c r="E4" s="134">
        <v>47.002124113146522</v>
      </c>
      <c r="F4" s="134">
        <v>49.372881618414965</v>
      </c>
      <c r="G4" s="134">
        <v>51.273216462195741</v>
      </c>
      <c r="H4" s="134">
        <v>52.614661784193963</v>
      </c>
      <c r="I4" s="134">
        <v>54.123769784582194</v>
      </c>
      <c r="J4" s="134">
        <v>55.67335806587203</v>
      </c>
      <c r="K4" s="134">
        <v>57.21563881572424</v>
      </c>
      <c r="L4" s="134">
        <v>58.57734569859408</v>
      </c>
      <c r="M4" s="28">
        <v>1.3313030125637804</v>
      </c>
      <c r="N4" s="4" t="s">
        <v>13</v>
      </c>
      <c r="O4" s="5">
        <v>5.8</v>
      </c>
      <c r="P4" s="134">
        <v>4.9931723751457078</v>
      </c>
      <c r="Q4" s="134">
        <v>5.0242334833181976</v>
      </c>
      <c r="R4" s="134">
        <v>5.0500543530998492</v>
      </c>
      <c r="S4" s="134">
        <v>5.1025063100353352</v>
      </c>
      <c r="T4" s="134">
        <v>5.151062357337918</v>
      </c>
      <c r="U4" s="134">
        <v>5.2504062059028298</v>
      </c>
      <c r="V4" s="134">
        <v>5.3581742697349322</v>
      </c>
      <c r="W4" s="134">
        <v>5.4677839555833625</v>
      </c>
      <c r="X4" s="134">
        <v>5.574616774134352</v>
      </c>
      <c r="Y4" s="134">
        <v>5.6623350802718688</v>
      </c>
    </row>
    <row r="5" spans="1:25" ht="14.1" customHeight="1" thickBot="1" x14ac:dyDescent="0.3">
      <c r="A5" s="4" t="s">
        <v>38</v>
      </c>
      <c r="B5" s="11">
        <v>52</v>
      </c>
      <c r="C5" s="134">
        <v>41.984317352643288</v>
      </c>
      <c r="D5" s="134">
        <v>44.199621960794737</v>
      </c>
      <c r="E5" s="134">
        <v>47.002124113146522</v>
      </c>
      <c r="F5" s="134">
        <v>49.372881618414965</v>
      </c>
      <c r="G5" s="134">
        <v>51.273216462195741</v>
      </c>
      <c r="H5" s="134">
        <v>52.614661784193963</v>
      </c>
      <c r="I5" s="134">
        <v>54.123769784582194</v>
      </c>
      <c r="J5" s="134">
        <v>55.67335806587203</v>
      </c>
      <c r="K5" s="134">
        <v>57.21563881572424</v>
      </c>
      <c r="L5" s="134">
        <v>58.57734569859408</v>
      </c>
      <c r="M5" s="25"/>
      <c r="N5" s="4" t="s">
        <v>15</v>
      </c>
      <c r="O5" s="5">
        <v>5.8</v>
      </c>
      <c r="P5" s="134">
        <v>4.0516281360812254</v>
      </c>
      <c r="Q5" s="134">
        <v>4.3585347935219367</v>
      </c>
      <c r="R5" s="134">
        <v>4.6334352784440656</v>
      </c>
      <c r="S5" s="134">
        <v>4.7337423657402855</v>
      </c>
      <c r="T5" s="134">
        <v>4.8074900880564932</v>
      </c>
      <c r="U5" s="134">
        <v>4.9080614864212126</v>
      </c>
      <c r="V5" s="134">
        <v>5.0088026982089522</v>
      </c>
      <c r="W5" s="134">
        <v>5.1112654518615344</v>
      </c>
      <c r="X5" s="134">
        <v>5.2111323996086334</v>
      </c>
      <c r="Y5" s="134">
        <v>5.2931311675370321</v>
      </c>
    </row>
    <row r="6" spans="1:25" ht="14.1" customHeight="1" thickBot="1" x14ac:dyDescent="0.3">
      <c r="A6" s="4" t="s">
        <v>12</v>
      </c>
      <c r="B6" s="11">
        <v>38</v>
      </c>
      <c r="C6" s="134">
        <v>47.294311314038865</v>
      </c>
      <c r="D6" s="134">
        <v>47.392703053847796</v>
      </c>
      <c r="E6" s="134">
        <v>47.879065148753668</v>
      </c>
      <c r="F6" s="134">
        <v>48.535496440808934</v>
      </c>
      <c r="G6" s="134">
        <v>49.027086396666093</v>
      </c>
      <c r="H6" s="134">
        <v>49.929870331182471</v>
      </c>
      <c r="I6" s="134">
        <v>50.972869304649222</v>
      </c>
      <c r="J6" s="134">
        <v>52.033988293990127</v>
      </c>
      <c r="K6" s="134">
        <v>53.068495437013297</v>
      </c>
      <c r="L6" s="134">
        <v>53.918097579258855</v>
      </c>
      <c r="M6" s="27"/>
      <c r="N6" s="4" t="s">
        <v>17</v>
      </c>
      <c r="O6" s="5">
        <v>5.4</v>
      </c>
      <c r="P6" s="134">
        <v>4.0040604863559928</v>
      </c>
      <c r="Q6" s="134">
        <v>3.8631532538014564</v>
      </c>
      <c r="R6" s="134">
        <v>3.960520378848952</v>
      </c>
      <c r="S6" s="134">
        <v>4.0889503598877148</v>
      </c>
      <c r="T6" s="134">
        <v>4.1714993551910826</v>
      </c>
      <c r="U6" s="134">
        <v>4.2783573090790927</v>
      </c>
      <c r="V6" s="134">
        <v>4.3661734256803211</v>
      </c>
      <c r="W6" s="134">
        <v>4.4554902103641947</v>
      </c>
      <c r="X6" s="134">
        <v>4.5425442309813571</v>
      </c>
      <c r="Y6" s="134">
        <v>4.6140225588451251</v>
      </c>
    </row>
    <row r="7" spans="1:25" ht="14.1" customHeight="1" thickBot="1" x14ac:dyDescent="0.3">
      <c r="A7" s="4" t="s">
        <v>82</v>
      </c>
      <c r="B7" s="11">
        <v>101.7</v>
      </c>
      <c r="C7" s="134">
        <v>95.874370667567177</v>
      </c>
      <c r="D7" s="134">
        <v>96.590624873795463</v>
      </c>
      <c r="E7" s="134">
        <v>98.147598222470009</v>
      </c>
      <c r="F7" s="134">
        <v>99.554833014344581</v>
      </c>
      <c r="G7" s="134">
        <v>100.76341706206418</v>
      </c>
      <c r="H7" s="134">
        <v>102.73295210158727</v>
      </c>
      <c r="I7" s="134">
        <v>104.99348368296677</v>
      </c>
      <c r="J7" s="134">
        <v>107.29646563546659</v>
      </c>
      <c r="K7" s="134">
        <v>109.55053098384073</v>
      </c>
      <c r="L7" s="134">
        <v>111.43125459280279</v>
      </c>
      <c r="M7" s="25"/>
      <c r="N7" s="4" t="s">
        <v>19</v>
      </c>
      <c r="O7" s="5">
        <v>5.8</v>
      </c>
      <c r="P7" s="134">
        <v>5.1315931448901653</v>
      </c>
      <c r="Q7" s="134">
        <v>5.0821197254594219</v>
      </c>
      <c r="R7" s="134">
        <v>5.0749853411849228</v>
      </c>
      <c r="S7" s="134">
        <v>5.1073951866742879</v>
      </c>
      <c r="T7" s="134">
        <v>5.1458493511373682</v>
      </c>
      <c r="U7" s="134">
        <v>5.2389517091979378</v>
      </c>
      <c r="V7" s="134">
        <v>5.3464846619007957</v>
      </c>
      <c r="W7" s="134">
        <v>5.4558552188635474</v>
      </c>
      <c r="X7" s="134">
        <v>5.5624549666539007</v>
      </c>
      <c r="Y7" s="134">
        <v>5.6499819030174967</v>
      </c>
    </row>
    <row r="8" spans="1:25" ht="14.1" customHeight="1" thickBot="1" x14ac:dyDescent="0.3">
      <c r="A8" s="4" t="s">
        <v>14</v>
      </c>
      <c r="B8" s="11">
        <v>45.6</v>
      </c>
      <c r="C8" s="134">
        <v>41.981173257782686</v>
      </c>
      <c r="D8" s="134">
        <v>41.963966025816497</v>
      </c>
      <c r="E8" s="134">
        <v>42.302362938167015</v>
      </c>
      <c r="F8" s="134">
        <v>42.829991467404163</v>
      </c>
      <c r="G8" s="134">
        <v>43.260325366393872</v>
      </c>
      <c r="H8" s="134">
        <v>43.768034430695536</v>
      </c>
      <c r="I8" s="134">
        <v>44.389456954969468</v>
      </c>
      <c r="J8" s="134">
        <v>44.592867152852669</v>
      </c>
      <c r="K8" s="134">
        <v>45.17167230651954</v>
      </c>
      <c r="L8" s="134">
        <v>45.587364669820815</v>
      </c>
      <c r="M8" s="25"/>
      <c r="N8" s="4" t="s">
        <v>21</v>
      </c>
      <c r="O8" s="5">
        <v>7.1</v>
      </c>
      <c r="P8" s="134">
        <v>5.4084389894414775</v>
      </c>
      <c r="Q8" s="134">
        <v>5.3962955498544556</v>
      </c>
      <c r="R8" s="134">
        <v>5.3901103842457703</v>
      </c>
      <c r="S8" s="134">
        <v>5.425369654946671</v>
      </c>
      <c r="T8" s="134">
        <v>5.4662178856707504</v>
      </c>
      <c r="U8" s="134">
        <v>5.565116578598154</v>
      </c>
      <c r="V8" s="134">
        <v>5.6793442812092758</v>
      </c>
      <c r="W8" s="134">
        <v>5.7955239930198106</v>
      </c>
      <c r="X8" s="134">
        <v>5.9087603915651377</v>
      </c>
      <c r="Y8" s="134">
        <v>6.0017365500923834</v>
      </c>
    </row>
    <row r="9" spans="1:25" ht="14.1" customHeight="1" thickBot="1" x14ac:dyDescent="0.3">
      <c r="A9" s="4" t="s">
        <v>52</v>
      </c>
      <c r="B9" s="11">
        <v>166</v>
      </c>
      <c r="C9" s="134">
        <v>166.9917332117532</v>
      </c>
      <c r="D9" s="134">
        <v>168.74474876140428</v>
      </c>
      <c r="E9" s="134">
        <v>171.28324013589847</v>
      </c>
      <c r="F9" s="134">
        <v>173.75752771191586</v>
      </c>
      <c r="G9" s="134">
        <v>174.16079388897197</v>
      </c>
      <c r="H9" s="134">
        <v>175.84673824237507</v>
      </c>
      <c r="I9" s="134">
        <v>177.86409458648606</v>
      </c>
      <c r="J9" s="134">
        <v>179.48289866356703</v>
      </c>
      <c r="K9" s="134">
        <v>181.42454980875766</v>
      </c>
      <c r="L9" s="134">
        <v>182.8977119329233</v>
      </c>
      <c r="M9" s="25"/>
      <c r="N9" s="4" t="s">
        <v>23</v>
      </c>
      <c r="O9" s="5">
        <v>7.1</v>
      </c>
      <c r="P9" s="134">
        <v>4.0295756502465174</v>
      </c>
      <c r="Q9" s="134">
        <v>4.0954340902412829</v>
      </c>
      <c r="R9" s="134">
        <v>4.2664512977654487</v>
      </c>
      <c r="S9" s="134">
        <v>4.4594253932917942</v>
      </c>
      <c r="T9" s="134">
        <v>4.5586577450006054</v>
      </c>
      <c r="U9" s="134">
        <v>4.6809444953845869</v>
      </c>
      <c r="V9" s="134">
        <v>4.7770239805501333</v>
      </c>
      <c r="W9" s="134">
        <v>4.8747453444774065</v>
      </c>
      <c r="X9" s="134">
        <v>4.9699910215376786</v>
      </c>
      <c r="Y9" s="134">
        <v>5.048195355860849</v>
      </c>
    </row>
    <row r="10" spans="1:25" ht="14.1" customHeight="1" thickBot="1" x14ac:dyDescent="0.3">
      <c r="A10" s="4"/>
      <c r="B10" s="11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25"/>
      <c r="N10" s="4" t="s">
        <v>24</v>
      </c>
      <c r="O10" s="5">
        <v>7.1</v>
      </c>
      <c r="P10" s="134">
        <v>5.5652979037500847</v>
      </c>
      <c r="Q10" s="134">
        <v>5.5468277879707202</v>
      </c>
      <c r="R10" s="134">
        <v>5.5962653871721848</v>
      </c>
      <c r="S10" s="134">
        <v>5.6881803116746301</v>
      </c>
      <c r="T10" s="134">
        <v>5.7582664660093119</v>
      </c>
      <c r="U10" s="134">
        <v>5.8789765838329497</v>
      </c>
      <c r="V10" s="134">
        <v>5.9996464708679085</v>
      </c>
      <c r="W10" s="134">
        <v>6.1223784560121715</v>
      </c>
      <c r="X10" s="134">
        <v>6.2420011316710617</v>
      </c>
      <c r="Y10" s="134">
        <v>6.3402209355361769</v>
      </c>
    </row>
    <row r="11" spans="1:25" ht="14.1" customHeight="1" thickBot="1" x14ac:dyDescent="0.3">
      <c r="A11" s="4"/>
      <c r="B11" s="11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25"/>
      <c r="N11" s="4" t="s">
        <v>25</v>
      </c>
      <c r="O11" s="5">
        <v>5.8</v>
      </c>
      <c r="P11" s="134">
        <v>5.1966357275634527</v>
      </c>
      <c r="Q11" s="134">
        <v>5.1785817546898727</v>
      </c>
      <c r="R11" s="134">
        <v>5.2083098489956861</v>
      </c>
      <c r="S11" s="134">
        <v>5.2659806439732657</v>
      </c>
      <c r="T11" s="134">
        <v>5.3056288165429315</v>
      </c>
      <c r="U11" s="134">
        <v>5.4016220180743897</v>
      </c>
      <c r="V11" s="134">
        <v>5.5124938865759683</v>
      </c>
      <c r="W11" s="134">
        <v>5.6252604172507672</v>
      </c>
      <c r="X11" s="134">
        <v>5.7351701046744168</v>
      </c>
      <c r="Y11" s="134">
        <v>5.8254147667517815</v>
      </c>
    </row>
    <row r="12" spans="1:25" ht="14.1" customHeight="1" thickBot="1" x14ac:dyDescent="0.3">
      <c r="A12" s="4"/>
      <c r="B12" s="11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25"/>
      <c r="N12" s="4" t="s">
        <v>26</v>
      </c>
      <c r="O12" s="5">
        <v>7.1</v>
      </c>
      <c r="P12" s="134">
        <v>4.7917875929278377</v>
      </c>
      <c r="Q12" s="134">
        <v>4.7455902209393725</v>
      </c>
      <c r="R12" s="134">
        <v>4.7389282637100143</v>
      </c>
      <c r="S12" s="134">
        <v>4.7691919832060341</v>
      </c>
      <c r="T12" s="134">
        <v>4.8050997769394623</v>
      </c>
      <c r="U12" s="134">
        <v>4.8920370519007879</v>
      </c>
      <c r="V12" s="134">
        <v>4.9924493515597224</v>
      </c>
      <c r="W12" s="134">
        <v>5.0945775723847868</v>
      </c>
      <c r="X12" s="134">
        <v>5.1941184624063732</v>
      </c>
      <c r="Y12" s="134">
        <v>5.275849510810259</v>
      </c>
    </row>
    <row r="13" spans="1:25" ht="14.1" customHeight="1" thickBot="1" x14ac:dyDescent="0.3">
      <c r="A13" s="4"/>
      <c r="B13" s="11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25"/>
      <c r="N13" s="4" t="s">
        <v>27</v>
      </c>
      <c r="O13" s="5">
        <v>5.8</v>
      </c>
      <c r="P13" s="134">
        <v>3.5178038968807304</v>
      </c>
      <c r="Q13" s="134">
        <v>3.5218122607620455</v>
      </c>
      <c r="R13" s="134">
        <v>3.5573495462632043</v>
      </c>
      <c r="S13" s="134">
        <v>3.6071236026812867</v>
      </c>
      <c r="T13" s="134">
        <v>3.6577054523906938</v>
      </c>
      <c r="U13" s="134">
        <v>3.7516044703157334</v>
      </c>
      <c r="V13" s="134">
        <v>3.8571094448276599</v>
      </c>
      <c r="W13" s="134">
        <v>3.9653128852822674</v>
      </c>
      <c r="X13" s="134">
        <v>4.0728847368760368</v>
      </c>
      <c r="Y13" s="134">
        <v>4.167769152217212</v>
      </c>
    </row>
    <row r="14" spans="1:25" ht="14.1" customHeight="1" thickBot="1" x14ac:dyDescent="0.3">
      <c r="A14" s="4"/>
      <c r="B14" s="11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N14" s="4" t="s">
        <v>28</v>
      </c>
      <c r="O14" s="5">
        <v>6.6</v>
      </c>
      <c r="P14" s="134">
        <v>2.8345891815040773</v>
      </c>
      <c r="Q14" s="134">
        <v>2.8114656410990255</v>
      </c>
      <c r="R14" s="134">
        <v>2.8138215840153169</v>
      </c>
      <c r="S14" s="134">
        <v>2.8402611607569277</v>
      </c>
      <c r="T14" s="134">
        <v>2.8723368932200866</v>
      </c>
      <c r="U14" s="134">
        <v>2.9460742722774809</v>
      </c>
      <c r="V14" s="134">
        <v>3.0289256212046549</v>
      </c>
      <c r="W14" s="134">
        <v>3.113896031762994</v>
      </c>
      <c r="X14" s="134">
        <v>3.198370465810938</v>
      </c>
      <c r="Y14" s="134">
        <v>3.2728816615109464</v>
      </c>
    </row>
    <row r="15" spans="1:25" ht="14.1" customHeight="1" thickBot="1" x14ac:dyDescent="0.3">
      <c r="A15" s="4"/>
      <c r="B15" s="11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N15" s="4" t="s">
        <v>29</v>
      </c>
      <c r="O15" s="5">
        <v>7.1</v>
      </c>
      <c r="P15" s="134">
        <v>2.6229236174833681</v>
      </c>
      <c r="Q15" s="134">
        <v>2.6015267672293723</v>
      </c>
      <c r="R15" s="134">
        <v>2.7273683239402566</v>
      </c>
      <c r="S15" s="134">
        <v>3.0465767501349679</v>
      </c>
      <c r="T15" s="134">
        <v>3.3770285638868516</v>
      </c>
      <c r="U15" s="134">
        <v>3.7996076429622128</v>
      </c>
      <c r="V15" s="134">
        <v>4.2513574561273293</v>
      </c>
      <c r="W15" s="134">
        <v>4.7736772397495795</v>
      </c>
      <c r="X15" s="134">
        <v>5.1087196107427042</v>
      </c>
      <c r="Y15" s="134">
        <v>5.227735469212373</v>
      </c>
    </row>
    <row r="16" spans="1:25" ht="14.1" customHeight="1" thickBot="1" x14ac:dyDescent="0.3">
      <c r="A16" s="4"/>
      <c r="B16" s="11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7"/>
      <c r="N16" s="4" t="s">
        <v>30</v>
      </c>
      <c r="O16" s="5">
        <v>7.1</v>
      </c>
      <c r="P16" s="134">
        <v>5.5215299161151439</v>
      </c>
      <c r="Q16" s="134">
        <v>5.4764872972601468</v>
      </c>
      <c r="R16" s="134">
        <v>5.4810764664342351</v>
      </c>
      <c r="S16" s="134">
        <v>5.532578431833949</v>
      </c>
      <c r="T16" s="134">
        <v>5.5950591318705802</v>
      </c>
      <c r="U16" s="134">
        <v>5.7386930478743405</v>
      </c>
      <c r="V16" s="134">
        <v>5.9000801739795588</v>
      </c>
      <c r="W16" s="134">
        <v>6.0655950453915448</v>
      </c>
      <c r="X16" s="134">
        <v>6.2301437982711851</v>
      </c>
      <c r="Y16" s="134">
        <v>6.3752850408990875</v>
      </c>
    </row>
    <row r="17" spans="1:25" ht="14.1" customHeight="1" thickBot="1" x14ac:dyDescent="0.3">
      <c r="A17" s="4"/>
      <c r="B17" s="11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7"/>
      <c r="N17" s="4" t="s">
        <v>31</v>
      </c>
      <c r="O17" s="5">
        <v>5.4</v>
      </c>
      <c r="P17" s="134">
        <v>3.1441745013183033</v>
      </c>
      <c r="Q17" s="134">
        <v>3.183457399310897</v>
      </c>
      <c r="R17" s="134">
        <v>4.6375732246079782</v>
      </c>
      <c r="S17" s="134">
        <v>6.6229471579849317</v>
      </c>
      <c r="T17" s="134">
        <v>8.1595731400991198</v>
      </c>
      <c r="U17" s="134">
        <v>8.3690421404097037</v>
      </c>
      <c r="V17" s="134">
        <v>8.6044015938647842</v>
      </c>
      <c r="W17" s="134">
        <v>8.8457807584507879</v>
      </c>
      <c r="X17" s="134">
        <v>9.0857509808538968</v>
      </c>
      <c r="Y17" s="134">
        <v>9.2974181959725488</v>
      </c>
    </row>
    <row r="18" spans="1:25" ht="14.1" customHeight="1" thickBot="1" x14ac:dyDescent="0.3">
      <c r="A18" s="4"/>
      <c r="B18" s="11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7"/>
      <c r="N18" s="4" t="s">
        <v>32</v>
      </c>
      <c r="O18" s="5">
        <v>7.1</v>
      </c>
      <c r="P18" s="134">
        <v>5.6528617868876019</v>
      </c>
      <c r="Q18" s="134">
        <v>5.7210460109086467</v>
      </c>
      <c r="R18" s="134">
        <v>5.8546814698222587</v>
      </c>
      <c r="S18" s="134">
        <v>5.9880625035992594</v>
      </c>
      <c r="T18" s="134">
        <v>6.0711397062617145</v>
      </c>
      <c r="U18" s="134">
        <v>6.2269953549802546</v>
      </c>
      <c r="V18" s="134">
        <v>6.4021148249060857</v>
      </c>
      <c r="W18" s="134">
        <v>6.5817132677683281</v>
      </c>
      <c r="X18" s="134">
        <v>6.7602633855915562</v>
      </c>
      <c r="Y18" s="134">
        <v>6.9177546185465557</v>
      </c>
    </row>
    <row r="19" spans="1:25" ht="14.1" customHeight="1" thickBot="1" x14ac:dyDescent="0.3">
      <c r="A19" s="4"/>
      <c r="B19" s="11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7"/>
      <c r="N19" s="4" t="s">
        <v>33</v>
      </c>
      <c r="O19" s="5">
        <v>5.4</v>
      </c>
      <c r="P19" s="134">
        <v>3.9148860774585965</v>
      </c>
      <c r="Q19" s="134">
        <v>4.4602971924742345</v>
      </c>
      <c r="R19" s="134">
        <v>5.0073396019283534</v>
      </c>
      <c r="S19" s="134">
        <v>5.3017404174510601</v>
      </c>
      <c r="T19" s="134">
        <v>5.4262772069097887</v>
      </c>
      <c r="U19" s="134">
        <v>5.6047839396650216</v>
      </c>
      <c r="V19" s="134">
        <v>5.7624051898202771</v>
      </c>
      <c r="W19" s="134">
        <v>5.9240578667149313</v>
      </c>
      <c r="X19" s="134">
        <v>6.0847669688986281</v>
      </c>
      <c r="Y19" s="134">
        <v>6.2265214239422226</v>
      </c>
    </row>
    <row r="20" spans="1:25" ht="14.1" customHeight="1" thickBot="1" x14ac:dyDescent="0.3">
      <c r="A20" s="4"/>
      <c r="B20" s="11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7"/>
      <c r="N20" s="4" t="s">
        <v>34</v>
      </c>
      <c r="O20" s="5">
        <v>5.8</v>
      </c>
      <c r="P20" s="134">
        <v>2.2478572095926035</v>
      </c>
      <c r="Q20" s="134">
        <v>2.2567059208023688</v>
      </c>
      <c r="R20" s="134">
        <v>2.2683293373414748</v>
      </c>
      <c r="S20" s="134">
        <v>2.2896432926862578</v>
      </c>
      <c r="T20" s="134">
        <v>2.3155007690011105</v>
      </c>
      <c r="U20" s="134">
        <v>2.3749432941152557</v>
      </c>
      <c r="V20" s="134">
        <v>2.4417329393711729</v>
      </c>
      <c r="W20" s="134">
        <v>2.5102308413598236</v>
      </c>
      <c r="X20" s="134">
        <v>2.5783289176894644</v>
      </c>
      <c r="Y20" s="134">
        <v>2.6383952460334021</v>
      </c>
    </row>
    <row r="21" spans="1:25" ht="14.1" customHeight="1" thickBot="1" x14ac:dyDescent="0.3">
      <c r="A21" s="4"/>
      <c r="B21" s="11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7"/>
      <c r="N21" s="4" t="s">
        <v>37</v>
      </c>
      <c r="O21" s="5">
        <v>3.6</v>
      </c>
      <c r="P21" s="134">
        <v>3.2076450127446434</v>
      </c>
      <c r="Q21" s="134">
        <v>3.2555380633819326</v>
      </c>
      <c r="R21" s="134">
        <v>3.2839183941226153</v>
      </c>
      <c r="S21" s="134">
        <v>3.3147751523790117</v>
      </c>
      <c r="T21" s="134">
        <v>3.3522096821441898</v>
      </c>
      <c r="U21" s="134">
        <v>3.4382661459926984</v>
      </c>
      <c r="V21" s="134">
        <v>3.5349592235728222</v>
      </c>
      <c r="W21" s="134">
        <v>3.6341253881135382</v>
      </c>
      <c r="X21" s="134">
        <v>3.7327127148221773</v>
      </c>
      <c r="Y21" s="134">
        <v>3.8196722745602036</v>
      </c>
    </row>
    <row r="22" spans="1:25" ht="14.1" customHeight="1" thickBot="1" x14ac:dyDescent="0.3">
      <c r="A22" s="4"/>
      <c r="B22" s="11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7"/>
      <c r="N22" s="4" t="s">
        <v>40</v>
      </c>
      <c r="O22" s="5">
        <v>5.8</v>
      </c>
      <c r="P22" s="134">
        <v>4.2570867256838003</v>
      </c>
      <c r="Q22" s="134">
        <v>4.5502870809733498</v>
      </c>
      <c r="R22" s="134">
        <v>4.7677322627347625</v>
      </c>
      <c r="S22" s="134">
        <v>4.8460885586561941</v>
      </c>
      <c r="T22" s="134">
        <v>4.9345000539156469</v>
      </c>
      <c r="U22" s="134">
        <v>5.0781952000576274</v>
      </c>
      <c r="V22" s="134">
        <v>5.2313506986618155</v>
      </c>
      <c r="W22" s="134">
        <v>5.3781057109104049</v>
      </c>
      <c r="X22" s="134">
        <v>5.5240041068571539</v>
      </c>
      <c r="Y22" s="134">
        <v>5.6526946870927759</v>
      </c>
    </row>
    <row r="23" spans="1:25" ht="14.1" customHeight="1" thickBot="1" x14ac:dyDescent="0.3">
      <c r="A23" s="4"/>
      <c r="B23" s="11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7"/>
      <c r="N23" s="4" t="s">
        <v>42</v>
      </c>
      <c r="O23" s="5">
        <v>5.8</v>
      </c>
      <c r="P23" s="134">
        <v>4.8851501969696711</v>
      </c>
      <c r="Q23" s="134">
        <v>4.8452989307962655</v>
      </c>
      <c r="R23" s="134">
        <v>4.8493591787774077</v>
      </c>
      <c r="S23" s="134">
        <v>4.8949253244361381</v>
      </c>
      <c r="T23" s="134">
        <v>4.9502048590448187</v>
      </c>
      <c r="U23" s="134">
        <v>5.0272618516245418</v>
      </c>
      <c r="V23" s="134">
        <v>5.1177190853434151</v>
      </c>
      <c r="W23" s="134">
        <v>5.209451057534384</v>
      </c>
      <c r="X23" s="134">
        <v>5.2980571674216428</v>
      </c>
      <c r="Y23" s="134">
        <v>5.3680703145116277</v>
      </c>
    </row>
    <row r="24" spans="1:25" ht="14.1" customHeight="1" thickBot="1" x14ac:dyDescent="0.3">
      <c r="A24" s="4"/>
      <c r="B24" s="11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7"/>
      <c r="N24" s="4" t="s">
        <v>44</v>
      </c>
      <c r="O24" s="5">
        <v>6.8</v>
      </c>
      <c r="P24" s="134">
        <v>5.0331485228899968</v>
      </c>
      <c r="Q24" s="134">
        <v>5.5649025571795114</v>
      </c>
      <c r="R24" s="134">
        <v>6.3163675841277129</v>
      </c>
      <c r="S24" s="134">
        <v>7.1043790084702456</v>
      </c>
      <c r="T24" s="134">
        <v>7.8826850636084123</v>
      </c>
      <c r="U24" s="134">
        <v>8.8732049747648176</v>
      </c>
      <c r="V24" s="134">
        <v>9.9274974928107333</v>
      </c>
      <c r="W24" s="134">
        <v>11.146458636655145</v>
      </c>
      <c r="X24" s="134">
        <v>11.928437896170626</v>
      </c>
      <c r="Y24" s="134">
        <v>12.206330085326901</v>
      </c>
    </row>
    <row r="25" spans="1:25" ht="14.1" customHeight="1" thickBot="1" x14ac:dyDescent="0.3">
      <c r="A25" s="4"/>
      <c r="B25" s="11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7"/>
      <c r="N25" s="4" t="s">
        <v>46</v>
      </c>
      <c r="O25" s="11">
        <v>8</v>
      </c>
      <c r="P25" s="134">
        <v>2.8075575844653282</v>
      </c>
      <c r="Q25" s="134">
        <v>3.103429544542144</v>
      </c>
      <c r="R25" s="134">
        <v>3.4439937326516374</v>
      </c>
      <c r="S25" s="134">
        <v>3.8154591843394794</v>
      </c>
      <c r="T25" s="134">
        <v>4.0751023768296184</v>
      </c>
      <c r="U25" s="134">
        <v>4.292274859024376</v>
      </c>
      <c r="V25" s="134">
        <v>4.4129849054012631</v>
      </c>
      <c r="W25" s="134">
        <v>4.5367823128300282</v>
      </c>
      <c r="X25" s="134">
        <v>4.6598571086375351</v>
      </c>
      <c r="Y25" s="134">
        <v>4.7684159915647308</v>
      </c>
    </row>
    <row r="26" spans="1:25" ht="14.1" customHeight="1" thickBot="1" x14ac:dyDescent="0.3">
      <c r="A26" s="4"/>
      <c r="B26" s="11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7"/>
      <c r="N26" s="4" t="s">
        <v>48</v>
      </c>
      <c r="O26" s="11">
        <v>8</v>
      </c>
      <c r="P26" s="134">
        <v>4.36356165589347</v>
      </c>
      <c r="Q26" s="134">
        <v>4.4081887431852866</v>
      </c>
      <c r="R26" s="134">
        <v>4.425559103188168</v>
      </c>
      <c r="S26" s="134">
        <v>4.4753766299963038</v>
      </c>
      <c r="T26" s="134">
        <v>4.5259181032379319</v>
      </c>
      <c r="U26" s="134">
        <v>4.6421054973938602</v>
      </c>
      <c r="V26" s="134">
        <v>4.7726537004518947</v>
      </c>
      <c r="W26" s="134">
        <v>4.9065408918510975</v>
      </c>
      <c r="X26" s="134">
        <v>5.0396465770584307</v>
      </c>
      <c r="Y26" s="134">
        <v>5.1570532678642991</v>
      </c>
    </row>
    <row r="27" spans="1:25" ht="14.1" customHeight="1" thickBot="1" x14ac:dyDescent="0.3">
      <c r="A27" s="4"/>
      <c r="B27" s="11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7"/>
      <c r="N27" s="4" t="s">
        <v>49</v>
      </c>
      <c r="O27" s="5">
        <v>5.9</v>
      </c>
      <c r="P27" s="134">
        <v>4.5122575845280357</v>
      </c>
      <c r="Q27" s="134">
        <v>4.7548102564737604</v>
      </c>
      <c r="R27" s="134">
        <v>4.7587946770472485</v>
      </c>
      <c r="S27" s="134">
        <v>4.8035098493865744</v>
      </c>
      <c r="T27" s="134">
        <v>4.8577570076908518</v>
      </c>
      <c r="U27" s="134">
        <v>4.9824632253668861</v>
      </c>
      <c r="V27" s="134">
        <v>5.1225831819769985</v>
      </c>
      <c r="W27" s="134">
        <v>5.2662869405125798</v>
      </c>
      <c r="X27" s="134">
        <v>5.4091518930659266</v>
      </c>
      <c r="Y27" s="134">
        <v>5.535166805842179</v>
      </c>
    </row>
    <row r="28" spans="1:25" ht="14.1" customHeight="1" thickBot="1" x14ac:dyDescent="0.3">
      <c r="A28" s="4"/>
      <c r="B28" s="11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N28" s="4" t="s">
        <v>50</v>
      </c>
      <c r="O28" s="5">
        <v>7.1</v>
      </c>
      <c r="P28" s="134">
        <v>4.9453275602952802</v>
      </c>
      <c r="Q28" s="134">
        <v>4.4430662429719208</v>
      </c>
      <c r="R28" s="134">
        <v>5.4127749718043168</v>
      </c>
      <c r="S28" s="134">
        <v>6.0952587137986098</v>
      </c>
      <c r="T28" s="134">
        <v>6.5348498487429572</v>
      </c>
      <c r="U28" s="134">
        <v>6.7026096618475099</v>
      </c>
      <c r="V28" s="134">
        <v>6.89110465569133</v>
      </c>
      <c r="W28" s="134">
        <v>7.0844207238362094</v>
      </c>
      <c r="X28" s="134">
        <v>7.2766083964813877</v>
      </c>
      <c r="Y28" s="134">
        <v>7.4461287188012353</v>
      </c>
    </row>
    <row r="29" spans="1:25" ht="14.1" customHeight="1" thickBot="1" x14ac:dyDescent="0.3">
      <c r="A29" s="4"/>
      <c r="B29" s="11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N29" s="4" t="s">
        <v>51</v>
      </c>
      <c r="O29" s="5">
        <v>5.7</v>
      </c>
      <c r="P29" s="134">
        <v>4.0055706407297995</v>
      </c>
      <c r="Q29" s="134">
        <v>4.087593898938005</v>
      </c>
      <c r="R29" s="134">
        <v>4.1502082451796412</v>
      </c>
      <c r="S29" s="134">
        <v>4.1892049427724958</v>
      </c>
      <c r="T29" s="134">
        <v>4.2365146123318622</v>
      </c>
      <c r="U29" s="134">
        <v>4.3452725663828202</v>
      </c>
      <c r="V29" s="134">
        <v>4.4674730475345568</v>
      </c>
      <c r="W29" s="134">
        <v>4.5927990100969369</v>
      </c>
      <c r="X29" s="134">
        <v>4.7173934387857575</v>
      </c>
      <c r="Y29" s="134">
        <v>4.8272927232709835</v>
      </c>
    </row>
    <row r="30" spans="1:25" ht="14.1" customHeight="1" thickBot="1" x14ac:dyDescent="0.3">
      <c r="A30" s="4"/>
      <c r="B30" s="11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N30" s="4" t="s">
        <v>53</v>
      </c>
      <c r="O30" s="5">
        <v>7.1</v>
      </c>
      <c r="P30" s="134">
        <v>4.9733598165773616</v>
      </c>
      <c r="Q30" s="134">
        <v>5.0514232682764337</v>
      </c>
      <c r="R30" s="134">
        <v>5.0871689205053521</v>
      </c>
      <c r="S30" s="134">
        <v>5.1349696033330474</v>
      </c>
      <c r="T30" s="134">
        <v>5.1929600140314305</v>
      </c>
      <c r="U30" s="134">
        <v>5.3262714169829302</v>
      </c>
      <c r="V30" s="134">
        <v>5.4760601632483619</v>
      </c>
      <c r="W30" s="134">
        <v>5.629680006883981</v>
      </c>
      <c r="X30" s="134">
        <v>5.7824031638556992</v>
      </c>
      <c r="Y30" s="134">
        <v>5.9171135666573829</v>
      </c>
    </row>
    <row r="31" spans="1:25" ht="14.1" customHeight="1" thickBot="1" x14ac:dyDescent="0.3">
      <c r="A31" s="4"/>
      <c r="B31" s="11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N31" s="4" t="s">
        <v>54</v>
      </c>
      <c r="O31" s="5">
        <v>5.8</v>
      </c>
      <c r="P31" s="134">
        <v>2.6498768462204363</v>
      </c>
      <c r="Q31" s="134">
        <v>4.0513060175619557</v>
      </c>
      <c r="R31" s="134">
        <v>4.054700917920786</v>
      </c>
      <c r="S31" s="134">
        <v>4.0928001978085549</v>
      </c>
      <c r="T31" s="134">
        <v>4.1390211460734267</v>
      </c>
      <c r="U31" s="134">
        <v>4.2452762904107733</v>
      </c>
      <c r="V31" s="134">
        <v>4.3646646135561973</v>
      </c>
      <c r="W31" s="134">
        <v>4.4871064924742488</v>
      </c>
      <c r="X31" s="134">
        <v>4.6088336720583438</v>
      </c>
      <c r="Y31" s="134">
        <v>4.7162038817818317</v>
      </c>
    </row>
    <row r="32" spans="1:25" ht="14.1" customHeight="1" thickBot="1" x14ac:dyDescent="0.3">
      <c r="A32" s="4"/>
      <c r="B32" s="11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N32" s="4" t="s">
        <v>56</v>
      </c>
      <c r="O32" s="5">
        <v>7.1</v>
      </c>
      <c r="P32" s="134">
        <v>2.5052820281393298</v>
      </c>
      <c r="Q32" s="134">
        <v>4.133874817207408</v>
      </c>
      <c r="R32" s="134">
        <v>6.1019864910844266</v>
      </c>
      <c r="S32" s="134">
        <v>7.604756897997893</v>
      </c>
      <c r="T32" s="134">
        <v>8.4621564546518098</v>
      </c>
      <c r="U32" s="134">
        <v>8.9611854522328063</v>
      </c>
      <c r="V32" s="134">
        <v>9.3844587813273517</v>
      </c>
      <c r="W32" s="134">
        <v>9.6477208799192802</v>
      </c>
      <c r="X32" s="134">
        <v>9.909446304554697</v>
      </c>
      <c r="Y32" s="134">
        <v>10.140302830016701</v>
      </c>
    </row>
    <row r="33" spans="1:25" ht="14.1" customHeight="1" thickBot="1" x14ac:dyDescent="0.3">
      <c r="A33" s="4"/>
      <c r="B33" s="11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N33" s="4" t="s">
        <v>58</v>
      </c>
      <c r="O33" s="5">
        <v>7.1</v>
      </c>
      <c r="P33" s="134">
        <v>3.4709771876731881</v>
      </c>
      <c r="Q33" s="134">
        <v>4.0248173663239504</v>
      </c>
      <c r="R33" s="134">
        <v>4.9763473153849915</v>
      </c>
      <c r="S33" s="134">
        <v>5.3926248118870008</v>
      </c>
      <c r="T33" s="134">
        <v>5.8244343465841713</v>
      </c>
      <c r="U33" s="134">
        <v>5.9739566829865378</v>
      </c>
      <c r="V33" s="134">
        <v>6.141960040632819</v>
      </c>
      <c r="W33" s="134">
        <v>6.3142603647582849</v>
      </c>
      <c r="X33" s="134">
        <v>6.4855549633266012</v>
      </c>
      <c r="Y33" s="134">
        <v>6.6366464207613367</v>
      </c>
    </row>
    <row r="34" spans="1:25" ht="14.1" customHeight="1" thickBot="1" x14ac:dyDescent="0.3">
      <c r="A34" s="4"/>
      <c r="B34" s="11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N34" s="4" t="s">
        <v>60</v>
      </c>
      <c r="O34" s="5">
        <v>7.1</v>
      </c>
      <c r="P34" s="134">
        <v>4.678729596476531</v>
      </c>
      <c r="Q34" s="134">
        <v>4.6650064104286724</v>
      </c>
      <c r="R34" s="134">
        <v>4.687181874217992</v>
      </c>
      <c r="S34" s="134">
        <v>4.7312241495240306</v>
      </c>
      <c r="T34" s="134">
        <v>4.7846549685417168</v>
      </c>
      <c r="U34" s="134">
        <v>4.9074845425749638</v>
      </c>
      <c r="V34" s="134">
        <v>5.0454959016291525</v>
      </c>
      <c r="W34" s="134">
        <v>5.187037131704435</v>
      </c>
      <c r="X34" s="134">
        <v>5.3277521785836068</v>
      </c>
      <c r="Y34" s="134">
        <v>5.4518707537965447</v>
      </c>
    </row>
    <row r="35" spans="1:25" ht="14.1" customHeight="1" thickBot="1" x14ac:dyDescent="0.3">
      <c r="A35" s="4"/>
      <c r="B35" s="11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N35" s="4" t="s">
        <v>62</v>
      </c>
      <c r="O35" s="5">
        <v>6.6</v>
      </c>
      <c r="P35" s="134">
        <v>2.4662793354976444</v>
      </c>
      <c r="Q35" s="134">
        <v>2.5460504518897156</v>
      </c>
      <c r="R35" s="134">
        <v>2.6438593815687197</v>
      </c>
      <c r="S35" s="134">
        <v>2.7071907427279855</v>
      </c>
      <c r="T35" s="134">
        <v>2.7508691425044729</v>
      </c>
      <c r="U35" s="134">
        <v>2.7825711751093714</v>
      </c>
      <c r="V35" s="134">
        <v>2.821364740640818</v>
      </c>
      <c r="W35" s="134">
        <v>2.8605053802945712</v>
      </c>
      <c r="X35" s="134">
        <v>2.8975801818897367</v>
      </c>
      <c r="Y35" s="134">
        <v>2.92418627294769</v>
      </c>
    </row>
    <row r="36" spans="1:25" ht="14.1" customHeight="1" thickBot="1" x14ac:dyDescent="0.3">
      <c r="A36" s="4"/>
      <c r="B36" s="11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N36" s="4" t="s">
        <v>64</v>
      </c>
      <c r="O36" s="5">
        <v>5.8</v>
      </c>
      <c r="P36" s="134">
        <v>4.7272847155136732</v>
      </c>
      <c r="Q36" s="134">
        <v>4.8447745450859241</v>
      </c>
      <c r="R36" s="134">
        <v>4.9814660225717464</v>
      </c>
      <c r="S36" s="134">
        <v>5.0455652613205295</v>
      </c>
      <c r="T36" s="134">
        <v>5.0726978268241538</v>
      </c>
      <c r="U36" s="134">
        <v>5.1345550723444875</v>
      </c>
      <c r="V36" s="134">
        <v>5.2061391167907152</v>
      </c>
      <c r="W36" s="134">
        <v>5.278363601708369</v>
      </c>
      <c r="X36" s="134">
        <v>5.3467760873581325</v>
      </c>
      <c r="Y36" s="134">
        <v>5.3958711261549395</v>
      </c>
    </row>
    <row r="37" spans="1:25" ht="14.1" customHeight="1" thickBot="1" x14ac:dyDescent="0.3">
      <c r="A37" s="4"/>
      <c r="B37" s="11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N37" s="4" t="s">
        <v>66</v>
      </c>
      <c r="O37" s="5">
        <v>7.1</v>
      </c>
      <c r="P37" s="134">
        <v>6.0816462238253148</v>
      </c>
      <c r="Q37" s="134">
        <v>6.015195202537206</v>
      </c>
      <c r="R37" s="134">
        <v>5.9950640788097322</v>
      </c>
      <c r="S37" s="134">
        <v>6.017709936519382</v>
      </c>
      <c r="T37" s="134">
        <v>6.0433867737787619</v>
      </c>
      <c r="U37" s="134">
        <v>6.1130329963438665</v>
      </c>
      <c r="V37" s="134">
        <v>6.1982586136653133</v>
      </c>
      <c r="W37" s="134">
        <v>6.2842467184231348</v>
      </c>
      <c r="X37" s="134">
        <v>6.3656963817817864</v>
      </c>
      <c r="Y37" s="134">
        <v>6.4241473260005275</v>
      </c>
    </row>
    <row r="38" spans="1:25" ht="14.1" customHeight="1" thickBot="1" x14ac:dyDescent="0.3">
      <c r="A38" s="4"/>
      <c r="B38" s="11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N38" s="4" t="s">
        <v>67</v>
      </c>
      <c r="O38" s="5">
        <v>6.6</v>
      </c>
      <c r="P38" s="134">
        <v>4.0192411065304823</v>
      </c>
      <c r="Q38" s="134">
        <v>4.0801741275032199</v>
      </c>
      <c r="R38" s="134">
        <v>4.2722872194750598</v>
      </c>
      <c r="S38" s="134">
        <v>4.4821829638743509</v>
      </c>
      <c r="T38" s="134">
        <v>4.5682624453362024</v>
      </c>
      <c r="U38" s="134">
        <v>4.6209087899958128</v>
      </c>
      <c r="V38" s="134">
        <v>4.6853317702822013</v>
      </c>
      <c r="W38" s="134">
        <v>4.7503311231972178</v>
      </c>
      <c r="X38" s="134">
        <v>4.811899818406502</v>
      </c>
      <c r="Y38" s="134">
        <v>4.8560835291905722</v>
      </c>
    </row>
    <row r="39" spans="1:25" ht="14.1" customHeight="1" thickBot="1" x14ac:dyDescent="0.3">
      <c r="A39" s="4"/>
      <c r="B39" s="11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N39" s="4" t="s">
        <v>69</v>
      </c>
      <c r="O39" s="5">
        <v>7.1</v>
      </c>
      <c r="P39" s="134">
        <v>4.9361253134667002</v>
      </c>
      <c r="Q39" s="134">
        <v>4.9307430031254773</v>
      </c>
      <c r="R39" s="134">
        <v>4.9432663423071297</v>
      </c>
      <c r="S39" s="134">
        <v>4.961939121236127</v>
      </c>
      <c r="T39" s="134">
        <v>4.983111112683198</v>
      </c>
      <c r="U39" s="134">
        <v>5.0405383266961055</v>
      </c>
      <c r="V39" s="134">
        <v>5.1108116248742821</v>
      </c>
      <c r="W39" s="134">
        <v>5.1817136366793832</v>
      </c>
      <c r="X39" s="134">
        <v>5.248873449181839</v>
      </c>
      <c r="Y39" s="134">
        <v>5.2970695287289891</v>
      </c>
    </row>
    <row r="40" spans="1:25" ht="14.1" customHeight="1" thickBot="1" x14ac:dyDescent="0.3">
      <c r="A40" s="4"/>
      <c r="B40" s="11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N40" s="4" t="s">
        <v>71</v>
      </c>
      <c r="O40" s="5">
        <v>7.1</v>
      </c>
      <c r="P40" s="134">
        <v>6.9072180533416434</v>
      </c>
      <c r="Q40" s="134">
        <v>6.8317464331566224</v>
      </c>
      <c r="R40" s="134">
        <v>6.8088825479309865</v>
      </c>
      <c r="S40" s="134">
        <v>6.8346025374615689</v>
      </c>
      <c r="T40" s="134">
        <v>6.8637649562119263</v>
      </c>
      <c r="U40" s="134">
        <v>6.9428655201290006</v>
      </c>
      <c r="V40" s="134">
        <v>7.0396603518085739</v>
      </c>
      <c r="W40" s="134">
        <v>7.137321177133968</v>
      </c>
      <c r="X40" s="134">
        <v>7.2298274763306383</v>
      </c>
      <c r="Y40" s="134">
        <v>7.296213024302979</v>
      </c>
    </row>
    <row r="41" spans="1:25" ht="14.1" customHeight="1" thickBot="1" x14ac:dyDescent="0.3">
      <c r="A41" s="4"/>
      <c r="B41" s="11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N41" s="4" t="s">
        <v>73</v>
      </c>
      <c r="O41" s="5">
        <v>7.1</v>
      </c>
      <c r="P41" s="134">
        <v>4.6645915541150753</v>
      </c>
      <c r="Q41" s="134">
        <v>4.6206615305681495</v>
      </c>
      <c r="R41" s="134">
        <v>4.6094046571044149</v>
      </c>
      <c r="S41" s="134">
        <v>4.626816301186742</v>
      </c>
      <c r="T41" s="134">
        <v>4.6465583642718453</v>
      </c>
      <c r="U41" s="134">
        <v>4.7001070200361816</v>
      </c>
      <c r="V41" s="134">
        <v>4.7656341523940524</v>
      </c>
      <c r="W41" s="134">
        <v>4.8317475358901909</v>
      </c>
      <c r="X41" s="134">
        <v>4.8943714632860589</v>
      </c>
      <c r="Y41" s="134">
        <v>4.939312443224261</v>
      </c>
    </row>
    <row r="42" spans="1:25" ht="14.1" customHeight="1" thickBot="1" x14ac:dyDescent="0.3">
      <c r="A42" s="4"/>
      <c r="B42" s="11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N42" s="4" t="s">
        <v>75</v>
      </c>
      <c r="O42" s="5">
        <v>6.6</v>
      </c>
      <c r="P42" s="134">
        <v>4.7724647316689</v>
      </c>
      <c r="Q42" s="134">
        <v>5.0175393732572129</v>
      </c>
      <c r="R42" s="134">
        <v>5.296884471865658</v>
      </c>
      <c r="S42" s="134">
        <v>5.6140301494093983</v>
      </c>
      <c r="T42" s="134">
        <v>5.9362403896261089</v>
      </c>
      <c r="U42" s="134">
        <v>6.1051157091958208</v>
      </c>
      <c r="V42" s="134">
        <v>6.2919937053999275</v>
      </c>
      <c r="W42" s="134">
        <v>6.4823536285077479</v>
      </c>
      <c r="X42" s="134">
        <v>6.5663709410785343</v>
      </c>
      <c r="Y42" s="134">
        <v>6.626664514409331</v>
      </c>
    </row>
    <row r="43" spans="1:25" ht="14.1" customHeight="1" thickBot="1" x14ac:dyDescent="0.3">
      <c r="A43" s="4"/>
      <c r="B43" s="11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N43" s="4" t="s">
        <v>76</v>
      </c>
      <c r="O43" s="5">
        <v>7.1</v>
      </c>
      <c r="P43" s="134">
        <v>4.9081103424647168</v>
      </c>
      <c r="Q43" s="134">
        <v>4.9135124844258886</v>
      </c>
      <c r="R43" s="134">
        <v>4.9529270121330962</v>
      </c>
      <c r="S43" s="134">
        <v>5.0276835029979825</v>
      </c>
      <c r="T43" s="134">
        <v>5.0772651362927421</v>
      </c>
      <c r="U43" s="134">
        <v>5.1528323344997222</v>
      </c>
      <c r="V43" s="134">
        <v>5.2246711936919281</v>
      </c>
      <c r="W43" s="134">
        <v>5.2971527731048731</v>
      </c>
      <c r="X43" s="134">
        <v>5.3658087838346678</v>
      </c>
      <c r="Y43" s="134">
        <v>5.4150785841993168</v>
      </c>
    </row>
    <row r="44" spans="1:25" ht="14.1" customHeight="1" thickBot="1" x14ac:dyDescent="0.3"/>
    <row r="45" spans="1:25" ht="14.1" customHeight="1" thickBot="1" x14ac:dyDescent="0.3">
      <c r="A45" s="1" t="s">
        <v>130</v>
      </c>
      <c r="B45" s="2" t="s">
        <v>128</v>
      </c>
      <c r="C45" s="2" t="s">
        <v>131</v>
      </c>
      <c r="D45" s="2">
        <v>2026</v>
      </c>
      <c r="E45" s="2">
        <v>2027</v>
      </c>
      <c r="F45" s="2">
        <v>2028</v>
      </c>
      <c r="G45" s="2">
        <v>2029</v>
      </c>
      <c r="H45" s="2">
        <v>2030</v>
      </c>
      <c r="I45" s="2">
        <v>2031</v>
      </c>
      <c r="J45" s="2">
        <v>2032</v>
      </c>
      <c r="K45" s="2">
        <v>2033</v>
      </c>
      <c r="L45" s="2">
        <v>2034</v>
      </c>
      <c r="N45" s="1" t="s">
        <v>132</v>
      </c>
      <c r="O45" s="2" t="s">
        <v>128</v>
      </c>
      <c r="P45" s="2" t="s">
        <v>131</v>
      </c>
      <c r="Q45" s="2">
        <v>2026</v>
      </c>
      <c r="R45" s="2">
        <v>2027</v>
      </c>
      <c r="S45" s="2">
        <v>2028</v>
      </c>
      <c r="T45" s="2">
        <v>2029</v>
      </c>
      <c r="U45" s="2">
        <v>2030</v>
      </c>
      <c r="V45" s="2">
        <v>2031</v>
      </c>
      <c r="W45" s="2">
        <v>2032</v>
      </c>
      <c r="X45" s="2">
        <v>2033</v>
      </c>
      <c r="Y45" s="2">
        <v>2034</v>
      </c>
    </row>
    <row r="46" spans="1:25" ht="14.1" customHeight="1" thickTop="1" thickBot="1" x14ac:dyDescent="0.3">
      <c r="A46" s="6" t="s">
        <v>133</v>
      </c>
      <c r="B46" s="11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N46" s="6" t="s">
        <v>133</v>
      </c>
      <c r="O46" s="5"/>
      <c r="P46" s="135"/>
      <c r="Q46" s="135"/>
      <c r="R46" s="134"/>
      <c r="S46" s="134"/>
      <c r="T46" s="134"/>
      <c r="U46" s="134"/>
      <c r="V46" s="134"/>
      <c r="W46" s="134"/>
      <c r="X46" s="134"/>
      <c r="Y46" s="134"/>
    </row>
    <row r="47" spans="1:25" ht="14.1" customHeight="1" thickBot="1" x14ac:dyDescent="0.3">
      <c r="A47" s="4" t="s">
        <v>18</v>
      </c>
      <c r="B47" s="11">
        <v>69.599999999999994</v>
      </c>
      <c r="C47" s="134">
        <v>2</v>
      </c>
      <c r="D47" s="134">
        <v>47.007249087081114</v>
      </c>
      <c r="E47" s="134">
        <v>50.480786379690279</v>
      </c>
      <c r="F47" s="134">
        <v>54.37769408032576</v>
      </c>
      <c r="G47" s="134">
        <v>57.278028924106536</v>
      </c>
      <c r="H47" s="134">
        <v>58.619474246104758</v>
      </c>
      <c r="I47" s="134">
        <v>61.128582246492989</v>
      </c>
      <c r="J47" s="134">
        <v>62.678170527782825</v>
      </c>
      <c r="K47" s="134">
        <v>64.220451277635036</v>
      </c>
      <c r="L47" s="134">
        <v>65.582158160504875</v>
      </c>
      <c r="N47" s="151" t="s">
        <v>42</v>
      </c>
      <c r="O47" s="5">
        <v>5.8</v>
      </c>
      <c r="P47" s="134">
        <v>-1</v>
      </c>
      <c r="Q47" s="134">
        <v>3.8452989307962655</v>
      </c>
      <c r="R47" s="134">
        <v>3.8493591787774077</v>
      </c>
      <c r="S47" s="134">
        <v>3.8949253244361381</v>
      </c>
      <c r="T47" s="134">
        <v>3.9502048590448187</v>
      </c>
      <c r="U47" s="134">
        <v>4.0272618516245418</v>
      </c>
      <c r="V47" s="134">
        <v>4.1177190853434151</v>
      </c>
      <c r="W47" s="134">
        <v>4.209451057534384</v>
      </c>
      <c r="X47" s="134">
        <v>4.2980571674216428</v>
      </c>
      <c r="Y47" s="134">
        <v>4.3680703145116277</v>
      </c>
    </row>
    <row r="48" spans="1:25" ht="14.1" customHeight="1" thickBot="1" x14ac:dyDescent="0.3">
      <c r="A48" s="4" t="s">
        <v>8</v>
      </c>
      <c r="B48" s="11">
        <v>36</v>
      </c>
      <c r="C48" s="134">
        <v>-2</v>
      </c>
      <c r="D48" s="134">
        <v>38.422791551169546</v>
      </c>
      <c r="E48" s="134">
        <v>39.162217788740314</v>
      </c>
      <c r="F48" s="134">
        <v>39.444338593575495</v>
      </c>
      <c r="G48" s="134">
        <v>39.960537083107042</v>
      </c>
      <c r="H48" s="134">
        <v>41.371969324602311</v>
      </c>
      <c r="I48" s="134">
        <v>41.915035207504218</v>
      </c>
      <c r="J48" s="134">
        <v>43.287383049861745</v>
      </c>
      <c r="K48" s="134">
        <v>44.651720429642587</v>
      </c>
      <c r="L48" s="134">
        <v>45.855142632483172</v>
      </c>
      <c r="N48" s="151" t="s">
        <v>77</v>
      </c>
      <c r="O48" s="5">
        <v>7.1</v>
      </c>
      <c r="P48" s="134">
        <v>5</v>
      </c>
      <c r="Q48" s="134">
        <v>5</v>
      </c>
      <c r="R48" s="134">
        <v>5</v>
      </c>
      <c r="S48" s="134">
        <v>5</v>
      </c>
      <c r="T48" s="134">
        <v>5</v>
      </c>
      <c r="U48" s="134">
        <v>5</v>
      </c>
      <c r="V48" s="134">
        <v>5</v>
      </c>
      <c r="W48" s="134">
        <v>5</v>
      </c>
      <c r="X48" s="134">
        <v>5</v>
      </c>
      <c r="Y48" s="134">
        <v>5</v>
      </c>
    </row>
    <row r="49" spans="1:25" ht="14.1" customHeight="1" thickBot="1" x14ac:dyDescent="0.3">
      <c r="A49" s="4" t="s">
        <v>12</v>
      </c>
      <c r="B49" s="11">
        <v>38</v>
      </c>
      <c r="C49" s="134">
        <v>0</v>
      </c>
      <c r="D49" s="134">
        <v>47.392703053847796</v>
      </c>
      <c r="E49" s="134">
        <v>47.879065148753668</v>
      </c>
      <c r="F49" s="134">
        <v>48.535496440808934</v>
      </c>
      <c r="G49" s="134">
        <v>49.027086396666093</v>
      </c>
      <c r="H49" s="134">
        <v>49.929870331182471</v>
      </c>
      <c r="I49" s="134">
        <v>50.972869304649222</v>
      </c>
      <c r="J49" s="134">
        <v>52.033988293990127</v>
      </c>
      <c r="K49" s="134">
        <v>53.068495437013297</v>
      </c>
      <c r="L49" s="134">
        <v>53.918097579258855</v>
      </c>
      <c r="N49" s="151" t="s">
        <v>78</v>
      </c>
      <c r="O49" s="5">
        <v>6.7</v>
      </c>
      <c r="P49" s="134">
        <v>-1</v>
      </c>
      <c r="Q49" s="134">
        <v>3.7548102564737604</v>
      </c>
      <c r="R49" s="134">
        <v>3.7587946770472485</v>
      </c>
      <c r="S49" s="134">
        <v>3.8035098493865744</v>
      </c>
      <c r="T49" s="134">
        <v>3.8577570076908518</v>
      </c>
      <c r="U49" s="134">
        <v>3.9824632253668861</v>
      </c>
      <c r="V49" s="134">
        <v>4.1225831819769985</v>
      </c>
      <c r="W49" s="134">
        <v>4.2662869405125798</v>
      </c>
      <c r="X49" s="134">
        <v>4.4091518930659266</v>
      </c>
      <c r="Y49" s="134">
        <v>4.535166805842179</v>
      </c>
    </row>
    <row r="50" spans="1:25" ht="14.1" customHeight="1" thickBot="1" x14ac:dyDescent="0.3">
      <c r="A50" s="4" t="s">
        <v>14</v>
      </c>
      <c r="B50" s="11">
        <v>45.6</v>
      </c>
      <c r="C50" s="134">
        <v>0</v>
      </c>
      <c r="D50" s="134">
        <v>41.963966025816497</v>
      </c>
      <c r="E50" s="134">
        <v>42.302362938167015</v>
      </c>
      <c r="F50" s="134">
        <v>42.829991467404163</v>
      </c>
      <c r="G50" s="134">
        <v>43.260325366393872</v>
      </c>
      <c r="H50" s="134">
        <v>43.768034430695536</v>
      </c>
      <c r="I50" s="134">
        <v>44.389456954969468</v>
      </c>
      <c r="J50" s="134">
        <v>44.592867152852669</v>
      </c>
      <c r="K50" s="134">
        <v>45.17167230651954</v>
      </c>
      <c r="L50" s="134">
        <v>45.587364669820815</v>
      </c>
      <c r="N50" s="151" t="s">
        <v>79</v>
      </c>
      <c r="O50" s="5">
        <v>7.1</v>
      </c>
      <c r="P50" s="134">
        <v>7</v>
      </c>
      <c r="Q50" s="134">
        <v>7</v>
      </c>
      <c r="R50" s="134">
        <v>7</v>
      </c>
      <c r="S50" s="134">
        <v>7</v>
      </c>
      <c r="T50" s="134">
        <v>7</v>
      </c>
      <c r="U50" s="134">
        <v>7</v>
      </c>
      <c r="V50" s="134">
        <v>7</v>
      </c>
      <c r="W50" s="134">
        <v>7</v>
      </c>
      <c r="X50" s="134">
        <v>7</v>
      </c>
      <c r="Y50" s="134">
        <v>7</v>
      </c>
    </row>
    <row r="51" spans="1:25" ht="14.1" customHeight="1" thickBot="1" x14ac:dyDescent="0.3">
      <c r="A51" s="4" t="s">
        <v>47</v>
      </c>
      <c r="B51" s="11">
        <v>63</v>
      </c>
      <c r="C51" s="134">
        <v>2</v>
      </c>
      <c r="D51" s="134">
        <v>47.007249087081114</v>
      </c>
      <c r="E51" s="134">
        <v>50.480786379690279</v>
      </c>
      <c r="F51" s="134">
        <v>54.37769408032576</v>
      </c>
      <c r="G51" s="134">
        <v>57.278028924106536</v>
      </c>
      <c r="H51" s="134">
        <v>58.619474246104758</v>
      </c>
      <c r="I51" s="134">
        <v>61.128582246492989</v>
      </c>
      <c r="J51" s="134">
        <v>62.678170527782825</v>
      </c>
      <c r="K51" s="134">
        <v>64.220451277635036</v>
      </c>
      <c r="L51" s="134">
        <v>65.582158160504875</v>
      </c>
      <c r="N51" s="151" t="s">
        <v>81</v>
      </c>
      <c r="O51" s="5">
        <v>7.1</v>
      </c>
      <c r="P51" s="134">
        <v>-2.5</v>
      </c>
      <c r="Q51" s="134">
        <v>1.633874817207408</v>
      </c>
      <c r="R51" s="134">
        <v>3.6019864910844266</v>
      </c>
      <c r="S51" s="134">
        <v>5.104756897997893</v>
      </c>
      <c r="T51" s="134">
        <v>5.9621564546518098</v>
      </c>
      <c r="U51" s="134">
        <v>6.4611854522328063</v>
      </c>
      <c r="V51" s="134">
        <v>6.8844587813273517</v>
      </c>
      <c r="W51" s="134">
        <v>7.1477208799192802</v>
      </c>
      <c r="X51" s="134">
        <v>7.409446304554697</v>
      </c>
      <c r="Y51" s="134">
        <v>7.6403028300167009</v>
      </c>
    </row>
    <row r="52" spans="1:25" ht="14.1" customHeight="1" thickBot="1" x14ac:dyDescent="0.3">
      <c r="A52" s="4" t="s">
        <v>52</v>
      </c>
      <c r="B52" s="11">
        <v>166</v>
      </c>
      <c r="C52" s="134">
        <v>0</v>
      </c>
      <c r="D52" s="134">
        <v>168.74474876140428</v>
      </c>
      <c r="E52" s="134">
        <v>171.28324013589847</v>
      </c>
      <c r="F52" s="134">
        <v>173.75752771191586</v>
      </c>
      <c r="G52" s="134">
        <v>174.16079388897197</v>
      </c>
      <c r="H52" s="134">
        <v>175.84673824237507</v>
      </c>
      <c r="I52" s="134">
        <v>177.86409458648606</v>
      </c>
      <c r="J52" s="134">
        <v>179.48289866356703</v>
      </c>
      <c r="K52" s="134">
        <v>181.42454980875766</v>
      </c>
      <c r="L52" s="134">
        <v>182.8977119329233</v>
      </c>
      <c r="N52" s="151" t="s">
        <v>83</v>
      </c>
      <c r="O52" s="11">
        <v>7.1</v>
      </c>
      <c r="P52" s="134">
        <v>-4.5</v>
      </c>
      <c r="Q52" s="134">
        <v>-0.47518263367604963</v>
      </c>
      <c r="R52" s="134">
        <v>0.47634731538499153</v>
      </c>
      <c r="S52" s="134">
        <v>0.89262481188700082</v>
      </c>
      <c r="T52" s="134">
        <v>1.3244343465841713</v>
      </c>
      <c r="U52" s="134">
        <v>1.4739566829865378</v>
      </c>
      <c r="V52" s="134">
        <v>1.641960040632819</v>
      </c>
      <c r="W52" s="134">
        <v>1.8142603647582849</v>
      </c>
      <c r="X52" s="134">
        <v>1.9855549633266012</v>
      </c>
      <c r="Y52" s="134">
        <v>2.1366464207613367</v>
      </c>
    </row>
    <row r="53" spans="1:25" ht="14.1" customHeight="1" thickBot="1" x14ac:dyDescent="0.3">
      <c r="A53" s="4" t="s">
        <v>97</v>
      </c>
      <c r="B53" s="11">
        <v>38.799999999999997</v>
      </c>
      <c r="C53" s="134">
        <v>-2</v>
      </c>
      <c r="D53" s="134">
        <v>38.422791551169546</v>
      </c>
      <c r="E53" s="134">
        <v>39.162217788740314</v>
      </c>
      <c r="F53" s="134">
        <v>39.444338593575495</v>
      </c>
      <c r="G53" s="134">
        <v>39.960537083107042</v>
      </c>
      <c r="H53" s="134">
        <v>41.371969324602311</v>
      </c>
      <c r="I53" s="134">
        <v>41.915035207504218</v>
      </c>
      <c r="J53" s="134">
        <v>43.287383049861745</v>
      </c>
      <c r="K53" s="134">
        <v>44.651720429642587</v>
      </c>
      <c r="L53" s="134">
        <v>45.855142632483172</v>
      </c>
      <c r="N53" s="151" t="s">
        <v>44</v>
      </c>
      <c r="O53" s="5">
        <v>6.8</v>
      </c>
      <c r="P53" s="134">
        <v>-1</v>
      </c>
      <c r="Q53" s="134">
        <v>3.8517567840793783</v>
      </c>
      <c r="R53" s="134">
        <v>4.117883609469283</v>
      </c>
      <c r="S53" s="134">
        <v>4.4205568322535189</v>
      </c>
      <c r="T53" s="134">
        <v>4.8753040863528216</v>
      </c>
      <c r="U53" s="134">
        <v>5.5961916633101723</v>
      </c>
      <c r="V53" s="134">
        <v>6.434778313996846</v>
      </c>
      <c r="W53" s="134">
        <v>6.1464586366551455</v>
      </c>
      <c r="X53" s="134">
        <v>5.4211570749845137</v>
      </c>
      <c r="Y53" s="134">
        <v>4.1917684429546753</v>
      </c>
    </row>
    <row r="54" spans="1:25" ht="14.1" customHeight="1" thickBot="1" x14ac:dyDescent="0.3">
      <c r="A54" s="4" t="s">
        <v>82</v>
      </c>
      <c r="B54" s="11">
        <v>101.7</v>
      </c>
      <c r="C54" s="134">
        <v>0</v>
      </c>
      <c r="D54" s="134">
        <v>96.590624873795463</v>
      </c>
      <c r="E54" s="134">
        <v>98.147598222470009</v>
      </c>
      <c r="F54" s="134">
        <v>99.554833014344581</v>
      </c>
      <c r="G54" s="134">
        <v>100.76341706206418</v>
      </c>
      <c r="H54" s="134">
        <v>102.73295210158727</v>
      </c>
      <c r="I54" s="134">
        <v>104.99348368296677</v>
      </c>
      <c r="J54" s="134">
        <v>107.29646563546659</v>
      </c>
      <c r="K54" s="134">
        <v>109.55053098384073</v>
      </c>
      <c r="L54" s="134">
        <v>111.43125459280279</v>
      </c>
      <c r="N54" s="151" t="s">
        <v>46</v>
      </c>
      <c r="O54" s="11">
        <v>8</v>
      </c>
      <c r="P54" s="134">
        <v>1</v>
      </c>
      <c r="Q54" s="134">
        <v>4.103429544542144</v>
      </c>
      <c r="R54" s="134">
        <v>4.4439937326516379</v>
      </c>
      <c r="S54" s="134">
        <v>4.8154591843394794</v>
      </c>
      <c r="T54" s="134">
        <v>5.0751023768296184</v>
      </c>
      <c r="U54" s="134">
        <v>5.292274859024376</v>
      </c>
      <c r="V54" s="134">
        <v>5.4129849054012631</v>
      </c>
      <c r="W54" s="134">
        <v>5.5367823128300282</v>
      </c>
      <c r="X54" s="134">
        <v>5.6598571086375351</v>
      </c>
      <c r="Y54" s="134">
        <v>5.7684159915647308</v>
      </c>
    </row>
    <row r="55" spans="1:25" ht="14.1" customHeight="1" thickBot="1" x14ac:dyDescent="0.3">
      <c r="A55" s="4"/>
      <c r="B55" s="11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N55" s="4" t="s">
        <v>50</v>
      </c>
      <c r="O55" s="152">
        <v>7.1</v>
      </c>
      <c r="P55" s="134">
        <v>-5</v>
      </c>
      <c r="Q55" s="134">
        <v>-0.55693375702807923</v>
      </c>
      <c r="R55" s="134">
        <v>0.41277497180431677</v>
      </c>
      <c r="S55" s="134">
        <v>1.0952587137986098</v>
      </c>
      <c r="T55" s="134">
        <v>1.5348498487429572</v>
      </c>
      <c r="U55" s="134">
        <v>1.7026096618475099</v>
      </c>
      <c r="V55" s="134">
        <v>1.89110465569133</v>
      </c>
      <c r="W55" s="134">
        <v>2.0844207238362094</v>
      </c>
      <c r="X55" s="134">
        <v>2.2766083964813877</v>
      </c>
      <c r="Y55" s="134">
        <v>2.4461287188012353</v>
      </c>
    </row>
    <row r="56" spans="1:25" ht="14.1" customHeight="1" thickBot="1" x14ac:dyDescent="0.3">
      <c r="A56" s="6" t="s">
        <v>134</v>
      </c>
      <c r="B56" s="11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N56" s="4" t="s">
        <v>60</v>
      </c>
      <c r="O56" s="152">
        <v>7.1</v>
      </c>
      <c r="P56" s="134">
        <v>1</v>
      </c>
      <c r="Q56" s="134">
        <v>5.6650064104286724</v>
      </c>
      <c r="R56" s="134">
        <v>5.687181874217992</v>
      </c>
      <c r="S56" s="134">
        <v>5.7312241495240306</v>
      </c>
      <c r="T56" s="134">
        <v>5.7846549685417168</v>
      </c>
      <c r="U56" s="134">
        <v>5.9074845425749638</v>
      </c>
      <c r="V56" s="134">
        <v>6.0454959016291525</v>
      </c>
      <c r="W56" s="134">
        <v>6.187037131704435</v>
      </c>
      <c r="X56" s="134">
        <v>6.3277521785836068</v>
      </c>
      <c r="Y56" s="134">
        <v>6.4518707537965447</v>
      </c>
    </row>
    <row r="57" spans="1:25" ht="14.1" customHeight="1" thickBot="1" x14ac:dyDescent="0.3">
      <c r="A57" s="4" t="s">
        <v>18</v>
      </c>
      <c r="B57" s="11">
        <v>69.599999999999994</v>
      </c>
      <c r="C57" s="134">
        <v>2</v>
      </c>
      <c r="D57" s="134">
        <v>47.007249087081114</v>
      </c>
      <c r="E57" s="134">
        <v>50.480786379690279</v>
      </c>
      <c r="F57" s="134">
        <v>54.37769408032576</v>
      </c>
      <c r="G57" s="134">
        <v>57.278028924106536</v>
      </c>
      <c r="H57" s="134">
        <v>58.619474246104758</v>
      </c>
      <c r="I57" s="134">
        <v>61.128582246492989</v>
      </c>
      <c r="J57" s="134">
        <v>62.678170527782825</v>
      </c>
      <c r="K57" s="134">
        <v>64.220451277635036</v>
      </c>
      <c r="L57" s="134">
        <v>65.582158160504875</v>
      </c>
      <c r="N57" s="151" t="s">
        <v>93</v>
      </c>
      <c r="O57" s="5">
        <v>7.1</v>
      </c>
      <c r="P57" s="134">
        <v>4</v>
      </c>
      <c r="Q57" s="134">
        <v>4</v>
      </c>
      <c r="R57" s="134">
        <v>4</v>
      </c>
      <c r="S57" s="134">
        <v>4</v>
      </c>
      <c r="T57" s="134">
        <v>4</v>
      </c>
      <c r="U57" s="134">
        <v>4</v>
      </c>
      <c r="V57" s="134">
        <v>4</v>
      </c>
      <c r="W57" s="134">
        <v>4</v>
      </c>
      <c r="X57" s="134">
        <v>4</v>
      </c>
      <c r="Y57" s="134">
        <v>4</v>
      </c>
    </row>
    <row r="58" spans="1:25" ht="14.1" customHeight="1" thickBot="1" x14ac:dyDescent="0.3">
      <c r="A58" s="4" t="s">
        <v>16</v>
      </c>
      <c r="B58" s="11">
        <v>54</v>
      </c>
      <c r="C58" s="134">
        <v>8</v>
      </c>
      <c r="D58" s="134">
        <v>48.422791551169546</v>
      </c>
      <c r="E58" s="134">
        <v>49.162217788740314</v>
      </c>
      <c r="F58" s="134">
        <v>49.444338593575495</v>
      </c>
      <c r="G58" s="134">
        <v>49.960537083107042</v>
      </c>
      <c r="H58" s="134">
        <v>51.371969324602311</v>
      </c>
      <c r="I58" s="134">
        <v>51.915035207504218</v>
      </c>
      <c r="J58" s="134">
        <v>53.287383049861745</v>
      </c>
      <c r="K58" s="134">
        <v>54.651720429642587</v>
      </c>
      <c r="L58" s="134">
        <v>55.855142632483172</v>
      </c>
      <c r="N58" s="151" t="s">
        <v>9</v>
      </c>
      <c r="O58" s="5">
        <v>5.8</v>
      </c>
      <c r="P58" s="134">
        <v>-4</v>
      </c>
      <c r="Q58" s="134">
        <v>2.0352696576505789</v>
      </c>
      <c r="R58" s="134">
        <v>2.3096538177863133</v>
      </c>
      <c r="S58" s="134">
        <v>2.5471783746533543</v>
      </c>
      <c r="T58" s="134">
        <v>2.6252931835501698</v>
      </c>
      <c r="U58" s="134">
        <v>2.7626367080339334</v>
      </c>
      <c r="V58" s="134">
        <v>2.9014443042167493</v>
      </c>
      <c r="W58" s="134">
        <v>3.0426239493728344</v>
      </c>
      <c r="X58" s="134">
        <v>3.1802269294133882</v>
      </c>
      <c r="Y58" s="134">
        <v>3.2932100042058119</v>
      </c>
    </row>
    <row r="59" spans="1:25" ht="14.1" customHeight="1" thickBot="1" x14ac:dyDescent="0.3">
      <c r="A59" s="4" t="s">
        <v>12</v>
      </c>
      <c r="B59" s="11">
        <v>38</v>
      </c>
      <c r="C59" s="134">
        <v>-10</v>
      </c>
      <c r="D59" s="134">
        <v>37.392703053847796</v>
      </c>
      <c r="E59" s="134">
        <v>37.879065148753668</v>
      </c>
      <c r="F59" s="134">
        <v>38.535496440808934</v>
      </c>
      <c r="G59" s="134">
        <v>39.027086396666093</v>
      </c>
      <c r="H59" s="134">
        <v>39.929870331182471</v>
      </c>
      <c r="I59" s="134">
        <v>40.972869304649222</v>
      </c>
      <c r="J59" s="134">
        <v>42.033988293990127</v>
      </c>
      <c r="K59" s="134">
        <v>43.068495437013297</v>
      </c>
      <c r="L59" s="134">
        <v>43.918097579258855</v>
      </c>
      <c r="N59" s="151" t="s">
        <v>95</v>
      </c>
      <c r="O59" s="5">
        <v>7.1</v>
      </c>
      <c r="P59" s="134">
        <v>1</v>
      </c>
      <c r="Q59" s="134">
        <v>1</v>
      </c>
      <c r="R59" s="134">
        <v>1</v>
      </c>
      <c r="S59" s="134">
        <v>1</v>
      </c>
      <c r="T59" s="134">
        <v>1</v>
      </c>
      <c r="U59" s="134">
        <v>1</v>
      </c>
      <c r="V59" s="134">
        <v>1</v>
      </c>
      <c r="W59" s="134">
        <v>1</v>
      </c>
      <c r="X59" s="134">
        <v>1</v>
      </c>
      <c r="Y59" s="134">
        <v>1</v>
      </c>
    </row>
    <row r="60" spans="1:25" ht="14.1" customHeight="1" thickBot="1" x14ac:dyDescent="0.3">
      <c r="A60" s="4" t="s">
        <v>14</v>
      </c>
      <c r="B60" s="11">
        <v>45.6</v>
      </c>
      <c r="C60" s="134">
        <v>0</v>
      </c>
      <c r="D60" s="134">
        <v>41.963966025816497</v>
      </c>
      <c r="E60" s="134">
        <v>42.302362938167015</v>
      </c>
      <c r="F60" s="134">
        <v>42.829991467404163</v>
      </c>
      <c r="G60" s="134">
        <v>43.260325366393872</v>
      </c>
      <c r="H60" s="134">
        <v>43.768034430695536</v>
      </c>
      <c r="I60" s="134">
        <v>44.389456954969468</v>
      </c>
      <c r="J60" s="134">
        <v>44.592867152852669</v>
      </c>
      <c r="K60" s="134">
        <v>45.17167230651954</v>
      </c>
      <c r="L60" s="134">
        <v>45.587364669820815</v>
      </c>
      <c r="N60" s="151" t="s">
        <v>24</v>
      </c>
      <c r="O60" s="5">
        <v>7.1</v>
      </c>
      <c r="P60" s="134">
        <v>-1</v>
      </c>
      <c r="Q60" s="134">
        <v>4.5468277879707202</v>
      </c>
      <c r="R60" s="134">
        <v>4.5962653871721848</v>
      </c>
      <c r="S60" s="134">
        <v>4.6881803116746301</v>
      </c>
      <c r="T60" s="134">
        <v>4.7582664660093119</v>
      </c>
      <c r="U60" s="134">
        <v>4.8789765838329497</v>
      </c>
      <c r="V60" s="134">
        <v>4.9996464708679085</v>
      </c>
      <c r="W60" s="134">
        <v>5.1223784560121715</v>
      </c>
      <c r="X60" s="134">
        <v>5.2420011316710617</v>
      </c>
      <c r="Y60" s="134">
        <v>5.3402209355361769</v>
      </c>
    </row>
    <row r="61" spans="1:25" ht="14.1" customHeight="1" thickBot="1" x14ac:dyDescent="0.3">
      <c r="A61" s="4" t="s">
        <v>47</v>
      </c>
      <c r="B61" s="11">
        <v>63</v>
      </c>
      <c r="C61" s="134">
        <v>2</v>
      </c>
      <c r="D61" s="134">
        <v>47.007249087081114</v>
      </c>
      <c r="E61" s="134">
        <v>50.480786379690279</v>
      </c>
      <c r="F61" s="134">
        <v>54.37769408032576</v>
      </c>
      <c r="G61" s="134">
        <v>57.278028924106536</v>
      </c>
      <c r="H61" s="134">
        <v>58.619474246104758</v>
      </c>
      <c r="I61" s="134">
        <v>61.128582246492989</v>
      </c>
      <c r="J61" s="134">
        <v>62.678170527782825</v>
      </c>
      <c r="K61" s="134">
        <v>64.220451277635036</v>
      </c>
      <c r="L61" s="134">
        <v>65.582158160504875</v>
      </c>
      <c r="N61" s="151" t="s">
        <v>88</v>
      </c>
      <c r="O61" s="5">
        <v>7.8</v>
      </c>
      <c r="P61" s="134">
        <v>0</v>
      </c>
      <c r="Q61" s="134">
        <v>4.5502870809733498</v>
      </c>
      <c r="R61" s="134">
        <v>4.7677322627347625</v>
      </c>
      <c r="S61" s="134">
        <v>4.8460885586561941</v>
      </c>
      <c r="T61" s="134">
        <v>4.9345000539156469</v>
      </c>
      <c r="U61" s="134">
        <v>5.0781952000576274</v>
      </c>
      <c r="V61" s="134">
        <v>5.2313506986618155</v>
      </c>
      <c r="W61" s="134">
        <v>5.3781057109104049</v>
      </c>
      <c r="X61" s="134">
        <v>5.5240041068571539</v>
      </c>
      <c r="Y61" s="134">
        <v>5.6526946870927759</v>
      </c>
    </row>
    <row r="62" spans="1:25" ht="14.1" customHeight="1" thickBot="1" x14ac:dyDescent="0.3">
      <c r="A62" s="4" t="s">
        <v>52</v>
      </c>
      <c r="B62" s="11">
        <v>166</v>
      </c>
      <c r="C62" s="134">
        <v>0</v>
      </c>
      <c r="D62" s="134">
        <v>168.74474876140428</v>
      </c>
      <c r="E62" s="134">
        <v>171.28324013589847</v>
      </c>
      <c r="F62" s="134">
        <v>173.75752771191586</v>
      </c>
      <c r="G62" s="134">
        <v>174.16079388897197</v>
      </c>
      <c r="H62" s="134">
        <v>175.84673824237507</v>
      </c>
      <c r="I62" s="134">
        <v>177.86409458648606</v>
      </c>
      <c r="J62" s="134">
        <v>179.48289866356703</v>
      </c>
      <c r="K62" s="134">
        <v>181.42454980875766</v>
      </c>
      <c r="L62" s="134">
        <v>182.8977119329233</v>
      </c>
      <c r="N62" s="151" t="s">
        <v>33</v>
      </c>
      <c r="O62" s="5">
        <v>5.4</v>
      </c>
      <c r="P62" s="134">
        <v>-2</v>
      </c>
      <c r="Q62" s="134">
        <v>2.4602971924742345</v>
      </c>
      <c r="R62" s="134">
        <v>3.0073396019283534</v>
      </c>
      <c r="S62" s="134">
        <v>3.3017404174510601</v>
      </c>
      <c r="T62" s="134">
        <v>3.4262772069097887</v>
      </c>
      <c r="U62" s="134">
        <v>3.6047839396650216</v>
      </c>
      <c r="V62" s="134">
        <v>3.7624051898202771</v>
      </c>
      <c r="W62" s="134">
        <v>3.9240578667149313</v>
      </c>
      <c r="X62" s="134">
        <v>4.0847669688986281</v>
      </c>
      <c r="Y62" s="134">
        <v>4.2265214239422226</v>
      </c>
    </row>
    <row r="63" spans="1:25" ht="14.1" customHeight="1" thickBot="1" x14ac:dyDescent="0.3">
      <c r="A63" s="4" t="s">
        <v>74</v>
      </c>
      <c r="B63" s="11">
        <v>45.6</v>
      </c>
      <c r="C63" s="134">
        <v>8</v>
      </c>
      <c r="D63" s="134">
        <v>48.422791551169546</v>
      </c>
      <c r="E63" s="134">
        <v>49.162217788740314</v>
      </c>
      <c r="F63" s="134">
        <v>49.444338593575495</v>
      </c>
      <c r="G63" s="134">
        <v>49.960537083107042</v>
      </c>
      <c r="H63" s="134">
        <v>51.371969324602311</v>
      </c>
      <c r="I63" s="134">
        <v>51.915035207504218</v>
      </c>
      <c r="J63" s="134">
        <v>53.287383049861745</v>
      </c>
      <c r="K63" s="134">
        <v>54.651720429642587</v>
      </c>
      <c r="L63" s="134">
        <v>55.855142632483172</v>
      </c>
      <c r="N63" s="4" t="s">
        <v>29</v>
      </c>
      <c r="O63" s="152">
        <v>7.1</v>
      </c>
      <c r="P63" s="134">
        <v>0</v>
      </c>
      <c r="Q63" s="134">
        <v>2.2677494455759564</v>
      </c>
      <c r="R63" s="134">
        <v>2.0563331836828782</v>
      </c>
      <c r="S63" s="134">
        <v>2.0417642882241731</v>
      </c>
      <c r="T63" s="134">
        <v>2.3722161019760568</v>
      </c>
      <c r="U63" s="134">
        <v>2.794795181051418</v>
      </c>
      <c r="V63" s="134">
        <v>3.2465449942165345</v>
      </c>
      <c r="W63" s="134">
        <v>3.7688647778387847</v>
      </c>
      <c r="X63" s="134">
        <v>4.1039071488319099</v>
      </c>
      <c r="Y63" s="134">
        <v>4.2229230073015778</v>
      </c>
    </row>
    <row r="64" spans="1:25" ht="14.1" customHeight="1" thickBot="1" x14ac:dyDescent="0.3">
      <c r="A64" s="4" t="s">
        <v>82</v>
      </c>
      <c r="B64" s="11">
        <v>101.7</v>
      </c>
      <c r="C64" s="134">
        <v>-10</v>
      </c>
      <c r="D64" s="134">
        <v>86.590624873795463</v>
      </c>
      <c r="E64" s="134">
        <v>88.147598222470009</v>
      </c>
      <c r="F64" s="134">
        <v>89.554833014344581</v>
      </c>
      <c r="G64" s="134">
        <v>90.763417062064178</v>
      </c>
      <c r="H64" s="134">
        <v>92.732952101587273</v>
      </c>
      <c r="I64" s="134">
        <v>94.993483682966769</v>
      </c>
      <c r="J64" s="134">
        <v>97.296465635466589</v>
      </c>
      <c r="K64" s="134">
        <v>99.55053098384073</v>
      </c>
      <c r="L64" s="134">
        <v>101.43125459280279</v>
      </c>
      <c r="N64" s="4" t="s">
        <v>31</v>
      </c>
      <c r="O64" s="152">
        <v>5.4</v>
      </c>
      <c r="P64" s="134">
        <v>0</v>
      </c>
      <c r="Q64" s="134">
        <v>2.7096075946779363</v>
      </c>
      <c r="R64" s="134">
        <v>3.8299460983216016</v>
      </c>
      <c r="S64" s="134">
        <v>4.6229471579849317</v>
      </c>
      <c r="T64" s="134">
        <v>5.1595731400991198</v>
      </c>
      <c r="U64" s="134">
        <v>5.3690421404097037</v>
      </c>
      <c r="V64" s="134">
        <v>4.6044015938647842</v>
      </c>
      <c r="W64" s="134">
        <v>4.8457807584507879</v>
      </c>
      <c r="X64" s="134">
        <v>5.0857509808538968</v>
      </c>
      <c r="Y64" s="134">
        <v>5.2974181959725488</v>
      </c>
    </row>
    <row r="65" spans="1:25" ht="14.1" customHeight="1" thickBot="1" x14ac:dyDescent="0.3">
      <c r="A65" s="4"/>
      <c r="B65" s="11"/>
      <c r="C65" s="134"/>
      <c r="D65" s="135"/>
      <c r="E65" s="135"/>
      <c r="F65" s="135"/>
      <c r="G65" s="135"/>
      <c r="H65" s="135"/>
      <c r="I65" s="135"/>
      <c r="J65" s="135"/>
      <c r="K65" s="135"/>
      <c r="L65" s="135"/>
      <c r="N65" s="4" t="s">
        <v>32</v>
      </c>
      <c r="O65" s="152">
        <v>7.1</v>
      </c>
      <c r="P65" s="134">
        <v>-1</v>
      </c>
      <c r="Q65" s="134">
        <v>4.7210460109086467</v>
      </c>
      <c r="R65" s="134">
        <v>4.8546814698222587</v>
      </c>
      <c r="S65" s="134">
        <v>4.9880625035992594</v>
      </c>
      <c r="T65" s="134">
        <v>5.0711397062617145</v>
      </c>
      <c r="U65" s="134">
        <v>5.2269953549802546</v>
      </c>
      <c r="V65" s="134">
        <v>5.4021148249060857</v>
      </c>
      <c r="W65" s="134">
        <v>5.5817132677683281</v>
      </c>
      <c r="X65" s="134">
        <v>5.7602633855915562</v>
      </c>
      <c r="Y65" s="134">
        <v>5.9177546185465557</v>
      </c>
    </row>
    <row r="66" spans="1:25" ht="14.1" customHeight="1" thickBot="1" x14ac:dyDescent="0.3">
      <c r="A66" s="6" t="s">
        <v>135</v>
      </c>
      <c r="B66" s="11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N66" s="151" t="s">
        <v>90</v>
      </c>
      <c r="O66" s="5">
        <v>7.1</v>
      </c>
      <c r="P66" s="134">
        <v>1</v>
      </c>
      <c r="Q66" s="134">
        <v>4.2555380633819322</v>
      </c>
      <c r="R66" s="134">
        <v>4.2839183941226153</v>
      </c>
      <c r="S66" s="134">
        <v>4.3147751523790117</v>
      </c>
      <c r="T66" s="134">
        <v>4.3522096821441902</v>
      </c>
      <c r="U66" s="134">
        <v>4.4382661459926984</v>
      </c>
      <c r="V66" s="134">
        <v>4.5349592235728222</v>
      </c>
      <c r="W66" s="134">
        <v>4.6341253881135387</v>
      </c>
      <c r="X66" s="134">
        <v>4.7327127148221777</v>
      </c>
      <c r="Y66" s="134">
        <v>4.8196722745602036</v>
      </c>
    </row>
    <row r="67" spans="1:25" ht="14.1" customHeight="1" thickBot="1" x14ac:dyDescent="0.3">
      <c r="A67" s="4" t="s">
        <v>18</v>
      </c>
      <c r="B67" s="11">
        <v>69.599999999999994</v>
      </c>
      <c r="C67" s="134">
        <v>2</v>
      </c>
      <c r="D67" s="134">
        <v>47.007249087081114</v>
      </c>
      <c r="E67" s="134">
        <v>50.480786379690279</v>
      </c>
      <c r="F67" s="134">
        <v>54.37769408032576</v>
      </c>
      <c r="G67" s="134">
        <v>57.278028924106536</v>
      </c>
      <c r="H67" s="134">
        <v>58.619474246104758</v>
      </c>
      <c r="I67" s="134">
        <v>61.128582246492989</v>
      </c>
      <c r="J67" s="134">
        <v>62.678170527782825</v>
      </c>
      <c r="K67" s="134">
        <v>64.220451277635036</v>
      </c>
      <c r="L67" s="134">
        <v>65.582158160504875</v>
      </c>
      <c r="N67" s="151" t="s">
        <v>75</v>
      </c>
      <c r="O67" s="5">
        <v>6.6</v>
      </c>
      <c r="P67" s="134">
        <v>-1</v>
      </c>
      <c r="Q67" s="134">
        <v>4.0175393732572129</v>
      </c>
      <c r="R67" s="134">
        <v>4.296884471865658</v>
      </c>
      <c r="S67" s="134">
        <v>4.6140301494093983</v>
      </c>
      <c r="T67" s="134">
        <v>4.9362403896261089</v>
      </c>
      <c r="U67" s="134">
        <v>5.1051157091958208</v>
      </c>
      <c r="V67" s="134">
        <v>5.2919937053999275</v>
      </c>
      <c r="W67" s="134">
        <v>5.4823536285077479</v>
      </c>
      <c r="X67" s="134">
        <v>5.5663709410785343</v>
      </c>
      <c r="Y67" s="134">
        <v>5.626664514409331</v>
      </c>
    </row>
    <row r="68" spans="1:25" ht="14.1" customHeight="1" thickBot="1" x14ac:dyDescent="0.3">
      <c r="A68" s="4" t="s">
        <v>8</v>
      </c>
      <c r="B68" s="11">
        <v>36</v>
      </c>
      <c r="C68" s="134">
        <v>-14</v>
      </c>
      <c r="D68" s="134">
        <v>26.422791551169546</v>
      </c>
      <c r="E68" s="134">
        <v>27.162217788740318</v>
      </c>
      <c r="F68" s="134">
        <v>27.444338593575495</v>
      </c>
      <c r="G68" s="134">
        <v>27.960537083107042</v>
      </c>
      <c r="H68" s="134">
        <v>29.371969324602311</v>
      </c>
      <c r="I68" s="134">
        <v>29.915035207504218</v>
      </c>
      <c r="J68" s="134">
        <v>31.287383049861745</v>
      </c>
      <c r="K68" s="134">
        <v>32.651720429642587</v>
      </c>
      <c r="L68" s="134">
        <v>33.855142632483172</v>
      </c>
      <c r="N68" s="151" t="s">
        <v>73</v>
      </c>
      <c r="O68" s="5">
        <v>7.1</v>
      </c>
      <c r="P68" s="134">
        <v>1</v>
      </c>
      <c r="Q68" s="134">
        <v>5.6206615305681495</v>
      </c>
      <c r="R68" s="134">
        <v>5.6094046571044149</v>
      </c>
      <c r="S68" s="134">
        <v>5.626816301186742</v>
      </c>
      <c r="T68" s="134">
        <v>5.6465583642718453</v>
      </c>
      <c r="U68" s="134">
        <v>5.7001070200361816</v>
      </c>
      <c r="V68" s="134">
        <v>5.7656341523940524</v>
      </c>
      <c r="W68" s="134">
        <v>5.8317475358901909</v>
      </c>
      <c r="X68" s="134">
        <v>5.8943714632860589</v>
      </c>
      <c r="Y68" s="134">
        <v>5.939312443224261</v>
      </c>
    </row>
    <row r="69" spans="1:25" ht="14.1" customHeight="1" thickBot="1" x14ac:dyDescent="0.3">
      <c r="A69" s="4" t="s">
        <v>20</v>
      </c>
      <c r="B69" s="11">
        <v>76</v>
      </c>
      <c r="C69" s="134">
        <v>12</v>
      </c>
      <c r="D69" s="134">
        <v>59.392703053847796</v>
      </c>
      <c r="E69" s="134">
        <v>59.879065148753668</v>
      </c>
      <c r="F69" s="134">
        <v>60.535496440808934</v>
      </c>
      <c r="G69" s="134">
        <v>61.027086396666093</v>
      </c>
      <c r="H69" s="134">
        <v>61.929870331182471</v>
      </c>
      <c r="I69" s="134">
        <v>62.972869304649222</v>
      </c>
      <c r="J69" s="134">
        <v>64.03398829399012</v>
      </c>
      <c r="K69" s="134">
        <v>65.068495437013297</v>
      </c>
      <c r="L69" s="134">
        <v>65.918097579258855</v>
      </c>
      <c r="N69" s="4"/>
      <c r="O69" s="152"/>
      <c r="P69" s="134"/>
      <c r="Q69" s="134"/>
      <c r="R69" s="134"/>
      <c r="S69" s="134"/>
      <c r="T69" s="134"/>
      <c r="U69" s="134"/>
      <c r="V69" s="134"/>
      <c r="W69" s="134"/>
      <c r="X69" s="134"/>
      <c r="Y69" s="134"/>
    </row>
    <row r="70" spans="1:25" ht="14.1" customHeight="1" thickBot="1" x14ac:dyDescent="0.3">
      <c r="A70" s="4" t="s">
        <v>14</v>
      </c>
      <c r="B70" s="11">
        <v>45.6</v>
      </c>
      <c r="C70" s="134">
        <v>0</v>
      </c>
      <c r="D70" s="134">
        <v>41.963966025816497</v>
      </c>
      <c r="E70" s="134">
        <v>42.302362938167015</v>
      </c>
      <c r="F70" s="134">
        <v>42.829991467404163</v>
      </c>
      <c r="G70" s="134">
        <v>43.260325366393872</v>
      </c>
      <c r="H70" s="134">
        <v>43.768034430695536</v>
      </c>
      <c r="I70" s="134">
        <v>44.389456954969468</v>
      </c>
      <c r="J70" s="134">
        <v>44.592867152852669</v>
      </c>
      <c r="K70" s="134">
        <v>45.17167230651954</v>
      </c>
      <c r="L70" s="134">
        <v>45.587364669820815</v>
      </c>
      <c r="N70" s="6" t="s">
        <v>134</v>
      </c>
      <c r="O70" s="5"/>
      <c r="P70" s="135"/>
      <c r="Q70" s="134"/>
      <c r="R70" s="134"/>
      <c r="S70" s="134"/>
      <c r="T70" s="134"/>
      <c r="U70" s="134"/>
      <c r="V70" s="134"/>
      <c r="W70" s="134"/>
      <c r="X70" s="134"/>
      <c r="Y70" s="134"/>
    </row>
    <row r="71" spans="1:25" ht="14.1" customHeight="1" thickBot="1" x14ac:dyDescent="0.3">
      <c r="A71" s="4" t="s">
        <v>47</v>
      </c>
      <c r="B71" s="11">
        <v>63</v>
      </c>
      <c r="C71" s="134">
        <v>2</v>
      </c>
      <c r="D71" s="134">
        <v>47.007249087081114</v>
      </c>
      <c r="E71" s="134">
        <v>50.480786379690279</v>
      </c>
      <c r="F71" s="134">
        <v>54.37769408032576</v>
      </c>
      <c r="G71" s="134">
        <v>57.278028924106536</v>
      </c>
      <c r="H71" s="134">
        <v>58.619474246104758</v>
      </c>
      <c r="I71" s="134">
        <v>61.128582246492989</v>
      </c>
      <c r="J71" s="134">
        <v>62.678170527782825</v>
      </c>
      <c r="K71" s="134">
        <v>64.220451277635036</v>
      </c>
      <c r="L71" s="134">
        <v>65.582158160504875</v>
      </c>
      <c r="N71" s="4" t="s">
        <v>42</v>
      </c>
      <c r="O71" s="21">
        <v>5.8</v>
      </c>
      <c r="P71" s="134">
        <v>-1</v>
      </c>
      <c r="Q71" s="134">
        <v>3.8452989307962655</v>
      </c>
      <c r="R71" s="134">
        <v>3.8493591787774077</v>
      </c>
      <c r="S71" s="134">
        <v>3.8949253244361381</v>
      </c>
      <c r="T71" s="134">
        <v>3.9502048590448187</v>
      </c>
      <c r="U71" s="134">
        <v>4.0272618516245418</v>
      </c>
      <c r="V71" s="134">
        <v>4.1177190853434151</v>
      </c>
      <c r="W71" s="134">
        <v>4.209451057534384</v>
      </c>
      <c r="X71" s="134">
        <v>4.2980571674216428</v>
      </c>
      <c r="Y71" s="134">
        <v>4.3680703145116277</v>
      </c>
    </row>
    <row r="72" spans="1:25" ht="14.1" customHeight="1" thickBot="1" x14ac:dyDescent="0.3">
      <c r="A72" s="4" t="s">
        <v>52</v>
      </c>
      <c r="B72" s="11">
        <v>166</v>
      </c>
      <c r="C72" s="134">
        <v>0</v>
      </c>
      <c r="D72" s="134">
        <v>168.74474876140428</v>
      </c>
      <c r="E72" s="134">
        <v>171.28324013589847</v>
      </c>
      <c r="F72" s="134">
        <v>173.75752771191586</v>
      </c>
      <c r="G72" s="134">
        <v>174.16079388897197</v>
      </c>
      <c r="H72" s="134">
        <v>175.84673824237507</v>
      </c>
      <c r="I72" s="134">
        <v>177.86409458648606</v>
      </c>
      <c r="J72" s="134">
        <v>179.48289866356703</v>
      </c>
      <c r="K72" s="134">
        <v>181.42454980875766</v>
      </c>
      <c r="L72" s="134">
        <v>182.8977119329233</v>
      </c>
      <c r="N72" s="4" t="s">
        <v>77</v>
      </c>
      <c r="O72" s="21">
        <v>7.1</v>
      </c>
      <c r="P72" s="134">
        <v>5</v>
      </c>
      <c r="Q72" s="134">
        <v>5</v>
      </c>
      <c r="R72" s="134">
        <v>5</v>
      </c>
      <c r="S72" s="134">
        <v>5</v>
      </c>
      <c r="T72" s="134">
        <v>5</v>
      </c>
      <c r="U72" s="134">
        <v>5</v>
      </c>
      <c r="V72" s="134">
        <v>5</v>
      </c>
      <c r="W72" s="134">
        <v>5</v>
      </c>
      <c r="X72" s="134">
        <v>5</v>
      </c>
      <c r="Y72" s="134">
        <v>5</v>
      </c>
    </row>
    <row r="73" spans="1:25" ht="14.1" customHeight="1" thickBot="1" x14ac:dyDescent="0.3">
      <c r="A73" s="4" t="s">
        <v>97</v>
      </c>
      <c r="B73" s="11">
        <v>38.799999999999997</v>
      </c>
      <c r="C73" s="134">
        <v>-14</v>
      </c>
      <c r="D73" s="134">
        <v>26.422791551169546</v>
      </c>
      <c r="E73" s="134">
        <v>27.162217788740318</v>
      </c>
      <c r="F73" s="134">
        <v>27.444338593575495</v>
      </c>
      <c r="G73" s="134">
        <v>27.960537083107042</v>
      </c>
      <c r="H73" s="134">
        <v>29.371969324602311</v>
      </c>
      <c r="I73" s="134">
        <v>29.915035207504218</v>
      </c>
      <c r="J73" s="134">
        <v>31.287383049861745</v>
      </c>
      <c r="K73" s="134">
        <v>32.651720429642587</v>
      </c>
      <c r="L73" s="134">
        <v>33.855142632483172</v>
      </c>
      <c r="N73" s="4" t="s">
        <v>78</v>
      </c>
      <c r="O73" s="21">
        <v>6.7</v>
      </c>
      <c r="P73" s="134">
        <v>-1</v>
      </c>
      <c r="Q73" s="134">
        <v>3.7548102564737604</v>
      </c>
      <c r="R73" s="134">
        <v>3.7587946770472485</v>
      </c>
      <c r="S73" s="134">
        <v>3.8035098493865744</v>
      </c>
      <c r="T73" s="134">
        <v>3.8577570076908518</v>
      </c>
      <c r="U73" s="134">
        <v>3.9824632253668861</v>
      </c>
      <c r="V73" s="134">
        <v>4.1225831819769985</v>
      </c>
      <c r="W73" s="134">
        <v>4.2662869405125798</v>
      </c>
      <c r="X73" s="134">
        <v>4.4091518930659266</v>
      </c>
      <c r="Y73" s="134">
        <v>4.535166805842179</v>
      </c>
    </row>
    <row r="74" spans="1:25" ht="14.1" customHeight="1" thickBot="1" x14ac:dyDescent="0.3">
      <c r="A74" s="4" t="s">
        <v>82</v>
      </c>
      <c r="B74" s="11">
        <v>101.7</v>
      </c>
      <c r="C74" s="134">
        <v>12</v>
      </c>
      <c r="D74" s="134">
        <v>108.59062487379546</v>
      </c>
      <c r="E74" s="134">
        <v>110.14759822247001</v>
      </c>
      <c r="F74" s="134">
        <v>111.55483301434458</v>
      </c>
      <c r="G74" s="134">
        <v>112.76341706206418</v>
      </c>
      <c r="H74" s="134">
        <v>114.73295210158727</v>
      </c>
      <c r="I74" s="134">
        <v>116.99348368296677</v>
      </c>
      <c r="J74" s="134">
        <v>119.29646563546659</v>
      </c>
      <c r="K74" s="134">
        <v>121.55053098384073</v>
      </c>
      <c r="L74" s="134">
        <v>123.43125459280279</v>
      </c>
      <c r="N74" s="4" t="s">
        <v>79</v>
      </c>
      <c r="O74" s="21">
        <v>7.1</v>
      </c>
      <c r="P74" s="134">
        <v>7</v>
      </c>
      <c r="Q74" s="134">
        <v>7</v>
      </c>
      <c r="R74" s="134">
        <v>7</v>
      </c>
      <c r="S74" s="134">
        <v>7</v>
      </c>
      <c r="T74" s="134">
        <v>7</v>
      </c>
      <c r="U74" s="134">
        <v>7</v>
      </c>
      <c r="V74" s="134">
        <v>7</v>
      </c>
      <c r="W74" s="134">
        <v>7</v>
      </c>
      <c r="X74" s="134">
        <v>7</v>
      </c>
      <c r="Y74" s="134">
        <v>7</v>
      </c>
    </row>
    <row r="75" spans="1:25" ht="14.1" customHeight="1" thickBot="1" x14ac:dyDescent="0.3">
      <c r="A75" s="4"/>
      <c r="B75" s="11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N75" s="4" t="s">
        <v>81</v>
      </c>
      <c r="O75" s="21">
        <v>7.1</v>
      </c>
      <c r="P75" s="134">
        <v>-2.5</v>
      </c>
      <c r="Q75" s="134">
        <v>1.633874817207408</v>
      </c>
      <c r="R75" s="134">
        <v>3.6019864910844266</v>
      </c>
      <c r="S75" s="134">
        <v>5.104756897997893</v>
      </c>
      <c r="T75" s="134">
        <v>5.9621564546518098</v>
      </c>
      <c r="U75" s="134">
        <v>6.4611854522328063</v>
      </c>
      <c r="V75" s="134">
        <v>6.8844587813273517</v>
      </c>
      <c r="W75" s="134">
        <v>7.1477208799192802</v>
      </c>
      <c r="X75" s="134">
        <v>7.409446304554697</v>
      </c>
      <c r="Y75" s="134">
        <v>7.6403028300167009</v>
      </c>
    </row>
    <row r="76" spans="1:25" ht="14.1" customHeight="1" thickBot="1" x14ac:dyDescent="0.3">
      <c r="A76" s="6" t="s">
        <v>136</v>
      </c>
      <c r="B76" s="11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N76" s="4" t="s">
        <v>83</v>
      </c>
      <c r="O76" s="152">
        <v>7.1</v>
      </c>
      <c r="P76" s="134">
        <v>-4.5</v>
      </c>
      <c r="Q76" s="134">
        <v>-0.47518263367604963</v>
      </c>
      <c r="R76" s="134">
        <v>0.47634731538499153</v>
      </c>
      <c r="S76" s="134">
        <v>0.89262481188700082</v>
      </c>
      <c r="T76" s="134">
        <v>1.3244343465841713</v>
      </c>
      <c r="U76" s="134">
        <v>1.4739566829865378</v>
      </c>
      <c r="V76" s="134">
        <v>1.641960040632819</v>
      </c>
      <c r="W76" s="134">
        <v>1.8142603647582849</v>
      </c>
      <c r="X76" s="134">
        <v>1.9855549633266012</v>
      </c>
      <c r="Y76" s="134">
        <v>2.1366464207613367</v>
      </c>
    </row>
    <row r="77" spans="1:25" ht="14.1" customHeight="1" thickBot="1" x14ac:dyDescent="0.3">
      <c r="A77" s="4" t="s">
        <v>18</v>
      </c>
      <c r="B77" s="11">
        <v>69.599999999999994</v>
      </c>
      <c r="C77" s="134">
        <v>2</v>
      </c>
      <c r="D77" s="134">
        <v>47.007249087081114</v>
      </c>
      <c r="E77" s="134">
        <v>50.480786379690279</v>
      </c>
      <c r="F77" s="134">
        <v>54.37769408032576</v>
      </c>
      <c r="G77" s="134">
        <v>57.278028924106536</v>
      </c>
      <c r="H77" s="134">
        <v>58.619474246104758</v>
      </c>
      <c r="I77" s="134">
        <v>61.128582246492989</v>
      </c>
      <c r="J77" s="134">
        <v>62.678170527782825</v>
      </c>
      <c r="K77" s="134">
        <v>64.220451277635036</v>
      </c>
      <c r="L77" s="134">
        <v>65.582158160504875</v>
      </c>
      <c r="N77" s="151" t="s">
        <v>44</v>
      </c>
      <c r="O77" s="5">
        <v>6.8</v>
      </c>
      <c r="P77" s="134">
        <v>-1</v>
      </c>
      <c r="Q77" s="134">
        <v>3.8517567840793783</v>
      </c>
      <c r="R77" s="134">
        <v>4.117883609469283</v>
      </c>
      <c r="S77" s="134">
        <v>4.4205568322535189</v>
      </c>
      <c r="T77" s="134">
        <v>4.8753040863528216</v>
      </c>
      <c r="U77" s="134">
        <v>5.5961916633101723</v>
      </c>
      <c r="V77" s="134">
        <v>6.434778313996846</v>
      </c>
      <c r="W77" s="134">
        <v>6.1464586366551455</v>
      </c>
      <c r="X77" s="134">
        <v>5.4211570749845137</v>
      </c>
      <c r="Y77" s="134">
        <v>4.1917684429546753</v>
      </c>
    </row>
    <row r="78" spans="1:25" ht="14.1" customHeight="1" thickBot="1" x14ac:dyDescent="0.3">
      <c r="A78" s="4" t="s">
        <v>8</v>
      </c>
      <c r="B78" s="11">
        <v>36</v>
      </c>
      <c r="C78" s="134">
        <v>-10</v>
      </c>
      <c r="D78" s="134">
        <v>30.422791551169546</v>
      </c>
      <c r="E78" s="134">
        <v>31.162217788740318</v>
      </c>
      <c r="F78" s="134">
        <v>31.444338593575495</v>
      </c>
      <c r="G78" s="134">
        <v>31.960537083107042</v>
      </c>
      <c r="H78" s="134">
        <v>33.371969324602311</v>
      </c>
      <c r="I78" s="134">
        <v>33.915035207504218</v>
      </c>
      <c r="J78" s="134">
        <v>35.287383049861745</v>
      </c>
      <c r="K78" s="134">
        <v>36.651720429642587</v>
      </c>
      <c r="L78" s="134">
        <v>37.855142632483172</v>
      </c>
      <c r="N78" s="151" t="s">
        <v>46</v>
      </c>
      <c r="O78" s="11">
        <v>8</v>
      </c>
      <c r="P78" s="134">
        <v>1</v>
      </c>
      <c r="Q78" s="134">
        <v>4.103429544542144</v>
      </c>
      <c r="R78" s="134">
        <v>4.4439937326516379</v>
      </c>
      <c r="S78" s="134">
        <v>4.8154591843394794</v>
      </c>
      <c r="T78" s="134">
        <v>5.0751023768296184</v>
      </c>
      <c r="U78" s="134">
        <v>5.292274859024376</v>
      </c>
      <c r="V78" s="134">
        <v>5.4129849054012631</v>
      </c>
      <c r="W78" s="134">
        <v>5.5367823128300282</v>
      </c>
      <c r="X78" s="134">
        <v>5.6598571086375351</v>
      </c>
      <c r="Y78" s="134">
        <v>5.7684159915647308</v>
      </c>
    </row>
    <row r="79" spans="1:25" ht="14.1" customHeight="1" thickBot="1" x14ac:dyDescent="0.3">
      <c r="A79" s="4" t="s">
        <v>12</v>
      </c>
      <c r="B79" s="11">
        <v>38</v>
      </c>
      <c r="C79" s="134">
        <v>-4</v>
      </c>
      <c r="D79" s="134">
        <v>43.392703053847796</v>
      </c>
      <c r="E79" s="134">
        <v>43.879065148753668</v>
      </c>
      <c r="F79" s="134">
        <v>44.535496440808934</v>
      </c>
      <c r="G79" s="134">
        <v>45.027086396666093</v>
      </c>
      <c r="H79" s="134">
        <v>45.929870331182471</v>
      </c>
      <c r="I79" s="134">
        <v>46.972869304649222</v>
      </c>
      <c r="J79" s="134">
        <v>48.033988293990127</v>
      </c>
      <c r="K79" s="134">
        <v>49.068495437013297</v>
      </c>
      <c r="L79" s="134">
        <v>49.918097579258855</v>
      </c>
      <c r="N79" s="4" t="s">
        <v>50</v>
      </c>
      <c r="O79" s="152">
        <v>7.1</v>
      </c>
      <c r="P79" s="134">
        <v>-5</v>
      </c>
      <c r="Q79" s="134">
        <v>-0.55693375702807923</v>
      </c>
      <c r="R79" s="134">
        <v>0.41277497180431677</v>
      </c>
      <c r="S79" s="134">
        <v>1.0952587137986098</v>
      </c>
      <c r="T79" s="134">
        <v>1.5348498487429572</v>
      </c>
      <c r="U79" s="134">
        <v>1.7026096618475099</v>
      </c>
      <c r="V79" s="134">
        <v>1.89110465569133</v>
      </c>
      <c r="W79" s="134">
        <v>2.0844207238362094</v>
      </c>
      <c r="X79" s="134">
        <v>2.2766083964813877</v>
      </c>
      <c r="Y79" s="134">
        <v>2.4461287188012353</v>
      </c>
    </row>
    <row r="80" spans="1:25" ht="14.1" customHeight="1" thickBot="1" x14ac:dyDescent="0.3">
      <c r="A80" s="4" t="s">
        <v>22</v>
      </c>
      <c r="B80" s="11">
        <v>76</v>
      </c>
      <c r="C80" s="134">
        <v>12</v>
      </c>
      <c r="D80" s="134">
        <v>53.963966025816497</v>
      </c>
      <c r="E80" s="134">
        <v>54.302362938167015</v>
      </c>
      <c r="F80" s="134">
        <v>54.829991467404163</v>
      </c>
      <c r="G80" s="134">
        <v>55.260325366393872</v>
      </c>
      <c r="H80" s="134">
        <v>55.768034430695536</v>
      </c>
      <c r="I80" s="134">
        <v>56.389456954969468</v>
      </c>
      <c r="J80" s="134">
        <v>56.592867152852669</v>
      </c>
      <c r="K80" s="134">
        <v>57.17167230651954</v>
      </c>
      <c r="L80" s="134">
        <v>57.587364669820815</v>
      </c>
      <c r="N80" s="4" t="s">
        <v>60</v>
      </c>
      <c r="O80" s="152">
        <v>7.1</v>
      </c>
      <c r="P80" s="134">
        <v>1</v>
      </c>
      <c r="Q80" s="134">
        <v>5.6650064104286724</v>
      </c>
      <c r="R80" s="134">
        <v>5.687181874217992</v>
      </c>
      <c r="S80" s="134">
        <v>5.7312241495240306</v>
      </c>
      <c r="T80" s="134">
        <v>5.7846549685417168</v>
      </c>
      <c r="U80" s="134">
        <v>5.9074845425749638</v>
      </c>
      <c r="V80" s="134">
        <v>6.0454959016291525</v>
      </c>
      <c r="W80" s="134">
        <v>6.187037131704435</v>
      </c>
      <c r="X80" s="134">
        <v>6.3277521785836068</v>
      </c>
      <c r="Y80" s="134">
        <v>6.4518707537965447</v>
      </c>
    </row>
    <row r="81" spans="1:25" ht="14.1" customHeight="1" thickBot="1" x14ac:dyDescent="0.3">
      <c r="A81" s="4" t="s">
        <v>47</v>
      </c>
      <c r="B81" s="11">
        <v>63</v>
      </c>
      <c r="C81" s="134">
        <v>2</v>
      </c>
      <c r="D81" s="134">
        <v>47.007249087081114</v>
      </c>
      <c r="E81" s="134">
        <v>50.480786379690279</v>
      </c>
      <c r="F81" s="134">
        <v>54.37769408032576</v>
      </c>
      <c r="G81" s="134">
        <v>57.278028924106536</v>
      </c>
      <c r="H81" s="134">
        <v>58.619474246104758</v>
      </c>
      <c r="I81" s="134">
        <v>61.128582246492989</v>
      </c>
      <c r="J81" s="134">
        <v>62.678170527782825</v>
      </c>
      <c r="K81" s="134">
        <v>64.220451277635036</v>
      </c>
      <c r="L81" s="134">
        <v>65.582158160504875</v>
      </c>
      <c r="N81" s="4" t="s">
        <v>93</v>
      </c>
      <c r="O81" s="21">
        <v>7.1</v>
      </c>
      <c r="P81" s="134">
        <v>4</v>
      </c>
      <c r="Q81" s="134">
        <v>4</v>
      </c>
      <c r="R81" s="134">
        <v>4</v>
      </c>
      <c r="S81" s="134">
        <v>4</v>
      </c>
      <c r="T81" s="134">
        <v>4</v>
      </c>
      <c r="U81" s="134">
        <v>4</v>
      </c>
      <c r="V81" s="134">
        <v>4</v>
      </c>
      <c r="W81" s="134">
        <v>4</v>
      </c>
      <c r="X81" s="134">
        <v>4</v>
      </c>
      <c r="Y81" s="134">
        <v>4</v>
      </c>
    </row>
    <row r="82" spans="1:25" ht="14.1" customHeight="1" thickBot="1" x14ac:dyDescent="0.3">
      <c r="A82" s="4" t="s">
        <v>52</v>
      </c>
      <c r="B82" s="11">
        <v>166</v>
      </c>
      <c r="C82" s="134">
        <v>12</v>
      </c>
      <c r="D82" s="134">
        <v>180.74474876140428</v>
      </c>
      <c r="E82" s="134">
        <v>183.28324013589847</v>
      </c>
      <c r="F82" s="134">
        <v>185.75752771191586</v>
      </c>
      <c r="G82" s="134">
        <v>186.16079388897197</v>
      </c>
      <c r="H82" s="134">
        <v>187.84673824237507</v>
      </c>
      <c r="I82" s="134">
        <v>189.86409458648606</v>
      </c>
      <c r="J82" s="134">
        <v>191.48289866356703</v>
      </c>
      <c r="K82" s="134">
        <v>193.42454980875766</v>
      </c>
      <c r="L82" s="134">
        <v>194.8977119329233</v>
      </c>
      <c r="N82" s="151" t="s">
        <v>9</v>
      </c>
      <c r="O82" s="5">
        <v>5.8</v>
      </c>
      <c r="P82" s="134">
        <v>-4</v>
      </c>
      <c r="Q82" s="134">
        <v>2.0352696576505789</v>
      </c>
      <c r="R82" s="134">
        <v>2.3096538177863133</v>
      </c>
      <c r="S82" s="134">
        <v>2.5471783746533543</v>
      </c>
      <c r="T82" s="134">
        <v>2.6252931835501698</v>
      </c>
      <c r="U82" s="134">
        <v>2.7626367080339334</v>
      </c>
      <c r="V82" s="134">
        <v>2.9014443042167493</v>
      </c>
      <c r="W82" s="134">
        <v>3.0426239493728344</v>
      </c>
      <c r="X82" s="134">
        <v>3.1802269294133882</v>
      </c>
      <c r="Y82" s="134">
        <v>3.2932100042058119</v>
      </c>
    </row>
    <row r="83" spans="1:25" ht="14.1" customHeight="1" thickBot="1" x14ac:dyDescent="0.3">
      <c r="A83" s="4" t="s">
        <v>97</v>
      </c>
      <c r="B83" s="11">
        <v>38.799999999999997</v>
      </c>
      <c r="C83" s="134">
        <v>-10</v>
      </c>
      <c r="D83" s="134">
        <v>30.422791551169546</v>
      </c>
      <c r="E83" s="134">
        <v>31.162217788740318</v>
      </c>
      <c r="F83" s="134">
        <v>31.444338593575495</v>
      </c>
      <c r="G83" s="134">
        <v>31.960537083107042</v>
      </c>
      <c r="H83" s="134">
        <v>33.371969324602311</v>
      </c>
      <c r="I83" s="134">
        <v>33.915035207504218</v>
      </c>
      <c r="J83" s="134">
        <v>35.287383049861745</v>
      </c>
      <c r="K83" s="134">
        <v>36.651720429642587</v>
      </c>
      <c r="L83" s="134">
        <v>37.855142632483172</v>
      </c>
      <c r="N83" s="4" t="s">
        <v>95</v>
      </c>
      <c r="O83" s="21">
        <v>7.1</v>
      </c>
      <c r="P83" s="134">
        <v>1</v>
      </c>
      <c r="Q83" s="134">
        <v>1</v>
      </c>
      <c r="R83" s="134">
        <v>1</v>
      </c>
      <c r="S83" s="134">
        <v>1</v>
      </c>
      <c r="T83" s="134">
        <v>1</v>
      </c>
      <c r="U83" s="134">
        <v>1</v>
      </c>
      <c r="V83" s="134">
        <v>1</v>
      </c>
      <c r="W83" s="134">
        <v>1</v>
      </c>
      <c r="X83" s="134">
        <v>1</v>
      </c>
      <c r="Y83" s="134">
        <v>1</v>
      </c>
    </row>
    <row r="84" spans="1:25" ht="14.1" customHeight="1" thickBot="1" x14ac:dyDescent="0.3">
      <c r="A84" s="4" t="s">
        <v>82</v>
      </c>
      <c r="B84" s="11">
        <v>101.7</v>
      </c>
      <c r="C84" s="134">
        <v>-4</v>
      </c>
      <c r="D84" s="134">
        <v>92.590624873795463</v>
      </c>
      <c r="E84" s="134">
        <v>94.147598222470009</v>
      </c>
      <c r="F84" s="134">
        <v>95.554833014344581</v>
      </c>
      <c r="G84" s="134">
        <v>96.763417062064178</v>
      </c>
      <c r="H84" s="134">
        <v>98.732952101587273</v>
      </c>
      <c r="I84" s="134">
        <v>100.99348368296677</v>
      </c>
      <c r="J84" s="134">
        <v>103.29646563546659</v>
      </c>
      <c r="K84" s="134">
        <v>105.55053098384073</v>
      </c>
      <c r="L84" s="134">
        <v>107.43125459280279</v>
      </c>
      <c r="N84" s="151" t="s">
        <v>24</v>
      </c>
      <c r="O84" s="5">
        <v>7.1</v>
      </c>
      <c r="P84" s="134">
        <v>-1</v>
      </c>
      <c r="Q84" s="134">
        <v>4.5468277879707202</v>
      </c>
      <c r="R84" s="134">
        <v>4.5962653871721848</v>
      </c>
      <c r="S84" s="134">
        <v>4.6881803116746301</v>
      </c>
      <c r="T84" s="134">
        <v>4.7582664660093119</v>
      </c>
      <c r="U84" s="134">
        <v>4.8789765838329497</v>
      </c>
      <c r="V84" s="134">
        <v>4.9996464708679085</v>
      </c>
      <c r="W84" s="134">
        <v>5.1223784560121715</v>
      </c>
      <c r="X84" s="134">
        <v>5.2420011316710617</v>
      </c>
      <c r="Y84" s="134">
        <v>5.3402209355361769</v>
      </c>
    </row>
    <row r="85" spans="1:25" ht="14.1" customHeight="1" thickBot="1" x14ac:dyDescent="0.3">
      <c r="A85" s="4"/>
      <c r="B85" s="11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N85" s="4" t="s">
        <v>88</v>
      </c>
      <c r="O85" s="21">
        <v>7.8</v>
      </c>
      <c r="P85" s="134">
        <v>0</v>
      </c>
      <c r="Q85" s="134">
        <v>4.5502870809733498</v>
      </c>
      <c r="R85" s="134">
        <v>4.7677322627347625</v>
      </c>
      <c r="S85" s="134">
        <v>4.8460885586561941</v>
      </c>
      <c r="T85" s="134">
        <v>4.9345000539156469</v>
      </c>
      <c r="U85" s="134">
        <v>5.0781952000576274</v>
      </c>
      <c r="V85" s="134">
        <v>5.2313506986618155</v>
      </c>
      <c r="W85" s="134">
        <v>5.3781057109104049</v>
      </c>
      <c r="X85" s="134">
        <v>5.5240041068571539</v>
      </c>
      <c r="Y85" s="134">
        <v>5.6526946870927759</v>
      </c>
    </row>
    <row r="86" spans="1:25" ht="14.1" customHeight="1" thickBot="1" x14ac:dyDescent="0.3">
      <c r="A86" s="4"/>
      <c r="B86" s="11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N86" s="4" t="s">
        <v>84</v>
      </c>
      <c r="O86" s="5">
        <v>8.1</v>
      </c>
      <c r="P86" s="134">
        <v>4.7</v>
      </c>
      <c r="Q86" s="134">
        <v>7.5114656410990257</v>
      </c>
      <c r="R86" s="134">
        <v>7.5138215840153171</v>
      </c>
      <c r="S86" s="134">
        <v>7.5402611607569279</v>
      </c>
      <c r="T86" s="134">
        <v>7.5723368932200863</v>
      </c>
      <c r="U86" s="134">
        <v>7.646074272277481</v>
      </c>
      <c r="V86" s="134">
        <v>7.7289256212046551</v>
      </c>
      <c r="W86" s="134">
        <v>7.8138960317629937</v>
      </c>
      <c r="X86" s="134">
        <v>7.8983704658109382</v>
      </c>
      <c r="Y86" s="134">
        <v>7.9728816615109466</v>
      </c>
    </row>
    <row r="87" spans="1:25" ht="14.1" customHeight="1" thickBot="1" x14ac:dyDescent="0.3">
      <c r="A87" s="4"/>
      <c r="B87" s="11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N87" s="4" t="s">
        <v>34</v>
      </c>
      <c r="O87" s="5">
        <v>5.8</v>
      </c>
      <c r="P87" s="134">
        <v>3</v>
      </c>
      <c r="Q87" s="134">
        <v>5.2567059208023688</v>
      </c>
      <c r="R87" s="134">
        <v>5.2683293373414752</v>
      </c>
      <c r="S87" s="134">
        <v>5.2896432926862573</v>
      </c>
      <c r="T87" s="134">
        <v>5.31550076900111</v>
      </c>
      <c r="U87" s="134">
        <v>5.3749432941152557</v>
      </c>
      <c r="V87" s="134">
        <v>5.4417329393711729</v>
      </c>
      <c r="W87" s="134">
        <v>5.5102308413598236</v>
      </c>
      <c r="X87" s="134">
        <v>5.5783289176894648</v>
      </c>
      <c r="Y87" s="134">
        <v>5.6383952460334026</v>
      </c>
    </row>
    <row r="88" spans="1:25" ht="14.1" customHeight="1" thickBot="1" x14ac:dyDescent="0.3">
      <c r="A88" s="4"/>
      <c r="B88" s="11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N88" s="4" t="s">
        <v>86</v>
      </c>
      <c r="O88" s="5">
        <v>7.1</v>
      </c>
      <c r="P88" s="134">
        <v>2.2999999999999998</v>
      </c>
      <c r="Q88" s="134">
        <v>5.8218122607620453</v>
      </c>
      <c r="R88" s="134">
        <v>5.8573495462632046</v>
      </c>
      <c r="S88" s="134">
        <v>5.9071236026812866</v>
      </c>
      <c r="T88" s="134">
        <v>5.9577054523906936</v>
      </c>
      <c r="U88" s="134">
        <v>6.0516044703157332</v>
      </c>
      <c r="V88" s="134">
        <v>6.1571094448276593</v>
      </c>
      <c r="W88" s="134">
        <v>6.2653128852822668</v>
      </c>
      <c r="X88" s="134">
        <v>6.3728847368760366</v>
      </c>
      <c r="Y88" s="134">
        <v>6.4677691522172118</v>
      </c>
    </row>
    <row r="89" spans="1:25" ht="14.1" customHeight="1" thickBot="1" x14ac:dyDescent="0.3">
      <c r="A89" s="4"/>
      <c r="B89" s="11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N89" s="151" t="s">
        <v>33</v>
      </c>
      <c r="O89" s="5">
        <v>5.4</v>
      </c>
      <c r="P89" s="134">
        <v>-2</v>
      </c>
      <c r="Q89" s="134">
        <v>2.4602971924742345</v>
      </c>
      <c r="R89" s="134">
        <v>3.0073396019283534</v>
      </c>
      <c r="S89" s="134">
        <v>3.3017404174510601</v>
      </c>
      <c r="T89" s="134">
        <v>3.4262772069097887</v>
      </c>
      <c r="U89" s="134">
        <v>3.6047839396650216</v>
      </c>
      <c r="V89" s="134">
        <v>3.7624051898202771</v>
      </c>
      <c r="W89" s="134">
        <v>3.9240578667149313</v>
      </c>
      <c r="X89" s="134">
        <v>4.0847669688986281</v>
      </c>
      <c r="Y89" s="134">
        <v>4.2265214239422226</v>
      </c>
    </row>
    <row r="90" spans="1:25" ht="14.1" customHeight="1" thickBot="1" x14ac:dyDescent="0.3">
      <c r="A90" s="4"/>
      <c r="B90" s="11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N90" s="4" t="s">
        <v>29</v>
      </c>
      <c r="O90" s="152">
        <v>7.1</v>
      </c>
      <c r="P90" s="134">
        <v>0</v>
      </c>
      <c r="Q90" s="134">
        <v>2.2677494455759564</v>
      </c>
      <c r="R90" s="134">
        <v>2.0563331836828782</v>
      </c>
      <c r="S90" s="134">
        <v>2.0417642882241731</v>
      </c>
      <c r="T90" s="134">
        <v>2.3722161019760568</v>
      </c>
      <c r="U90" s="134">
        <v>2.794795181051418</v>
      </c>
      <c r="V90" s="134">
        <v>3.2465449942165345</v>
      </c>
      <c r="W90" s="134">
        <v>3.7688647778387847</v>
      </c>
      <c r="X90" s="134">
        <v>4.1039071488319099</v>
      </c>
      <c r="Y90" s="134">
        <v>4.2229230073015778</v>
      </c>
    </row>
    <row r="91" spans="1:25" ht="14.1" customHeight="1" thickBot="1" x14ac:dyDescent="0.3">
      <c r="A91" s="4"/>
      <c r="B91" s="11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N91" s="4" t="s">
        <v>31</v>
      </c>
      <c r="O91" s="152">
        <v>5.4</v>
      </c>
      <c r="P91" s="134">
        <v>0</v>
      </c>
      <c r="Q91" s="134">
        <v>2.7096075946779363</v>
      </c>
      <c r="R91" s="134">
        <v>3.8299460983216016</v>
      </c>
      <c r="S91" s="134">
        <v>4.6229471579849317</v>
      </c>
      <c r="T91" s="134">
        <v>5.1595731400991198</v>
      </c>
      <c r="U91" s="134">
        <v>5.3690421404097037</v>
      </c>
      <c r="V91" s="134">
        <v>4.6044015938647842</v>
      </c>
      <c r="W91" s="134">
        <v>4.8457807584507879</v>
      </c>
      <c r="X91" s="134">
        <v>5.0857509808538968</v>
      </c>
      <c r="Y91" s="134">
        <v>5.2974181959725488</v>
      </c>
    </row>
    <row r="92" spans="1:25" ht="14.1" customHeight="1" thickBot="1" x14ac:dyDescent="0.3">
      <c r="A92" s="4"/>
      <c r="B92" s="11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N92" s="4" t="s">
        <v>32</v>
      </c>
      <c r="O92" s="152">
        <v>7.1</v>
      </c>
      <c r="P92" s="134">
        <v>-1</v>
      </c>
      <c r="Q92" s="134">
        <v>4.7210460109086467</v>
      </c>
      <c r="R92" s="134">
        <v>4.8546814698222587</v>
      </c>
      <c r="S92" s="134">
        <v>4.9880625035992594</v>
      </c>
      <c r="T92" s="134">
        <v>5.0711397062617145</v>
      </c>
      <c r="U92" s="134">
        <v>5.2269953549802546</v>
      </c>
      <c r="V92" s="134">
        <v>5.4021148249060857</v>
      </c>
      <c r="W92" s="134">
        <v>5.5817132677683281</v>
      </c>
      <c r="X92" s="134">
        <v>5.7602633855915562</v>
      </c>
      <c r="Y92" s="134">
        <v>5.9177546185465557</v>
      </c>
    </row>
    <row r="93" spans="1:25" ht="14.1" customHeight="1" thickBot="1" x14ac:dyDescent="0.3">
      <c r="A93" s="4"/>
      <c r="B93" s="11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N93" s="151" t="s">
        <v>90</v>
      </c>
      <c r="O93" s="5">
        <v>7.1</v>
      </c>
      <c r="P93" s="134">
        <v>1</v>
      </c>
      <c r="Q93" s="134">
        <v>4.2555380633819322</v>
      </c>
      <c r="R93" s="134">
        <v>4.2839183941226153</v>
      </c>
      <c r="S93" s="134">
        <v>4.3147751523790117</v>
      </c>
      <c r="T93" s="134">
        <v>4.3522096821441902</v>
      </c>
      <c r="U93" s="134">
        <v>4.4382661459926984</v>
      </c>
      <c r="V93" s="134">
        <v>4.5349592235728222</v>
      </c>
      <c r="W93" s="134">
        <v>4.6341253881135387</v>
      </c>
      <c r="X93" s="134">
        <v>4.7327127148221777</v>
      </c>
      <c r="Y93" s="134">
        <v>4.8196722745602036</v>
      </c>
    </row>
    <row r="94" spans="1:25" ht="14.1" customHeight="1" thickBot="1" x14ac:dyDescent="0.3">
      <c r="A94" s="4"/>
      <c r="B94" s="11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N94" s="151" t="s">
        <v>75</v>
      </c>
      <c r="O94" s="5">
        <v>6.6</v>
      </c>
      <c r="P94" s="134">
        <v>-1</v>
      </c>
      <c r="Q94" s="134">
        <v>4.0175393732572129</v>
      </c>
      <c r="R94" s="134">
        <v>4.296884471865658</v>
      </c>
      <c r="S94" s="134">
        <v>4.6140301494093983</v>
      </c>
      <c r="T94" s="134">
        <v>4.9362403896261089</v>
      </c>
      <c r="U94" s="134">
        <v>5.1051157091958208</v>
      </c>
      <c r="V94" s="134">
        <v>5.2919937053999275</v>
      </c>
      <c r="W94" s="134">
        <v>5.4823536285077479</v>
      </c>
      <c r="X94" s="134">
        <v>5.5663709410785343</v>
      </c>
      <c r="Y94" s="134">
        <v>5.626664514409331</v>
      </c>
    </row>
    <row r="95" spans="1:25" ht="14.1" customHeight="1" thickBot="1" x14ac:dyDescent="0.3">
      <c r="A95" s="4"/>
      <c r="B95" s="11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N95" s="151" t="s">
        <v>73</v>
      </c>
      <c r="O95" s="5">
        <v>7.1</v>
      </c>
      <c r="P95" s="134">
        <v>1</v>
      </c>
      <c r="Q95" s="134">
        <v>5.6206615305681495</v>
      </c>
      <c r="R95" s="134">
        <v>5.6094046571044149</v>
      </c>
      <c r="S95" s="134">
        <v>5.626816301186742</v>
      </c>
      <c r="T95" s="134">
        <v>5.6465583642718453</v>
      </c>
      <c r="U95" s="134">
        <v>5.7001070200361816</v>
      </c>
      <c r="V95" s="134">
        <v>5.7656341523940524</v>
      </c>
      <c r="W95" s="134">
        <v>5.8317475358901909</v>
      </c>
      <c r="X95" s="134">
        <v>5.8943714632860589</v>
      </c>
      <c r="Y95" s="134">
        <v>5.939312443224261</v>
      </c>
    </row>
    <row r="96" spans="1:25" ht="14.1" customHeight="1" thickBot="1" x14ac:dyDescent="0.3">
      <c r="A96" s="4"/>
      <c r="B96" s="11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N96" s="4"/>
      <c r="O96" s="152"/>
      <c r="P96" s="134"/>
      <c r="Q96" s="134"/>
      <c r="R96" s="134"/>
      <c r="S96" s="134"/>
      <c r="T96" s="134"/>
      <c r="U96" s="134"/>
      <c r="V96" s="134"/>
      <c r="W96" s="134"/>
      <c r="X96" s="134"/>
      <c r="Y96" s="134"/>
    </row>
    <row r="97" spans="1:25" ht="14.1" customHeight="1" thickBot="1" x14ac:dyDescent="0.3">
      <c r="A97" s="4"/>
      <c r="B97" s="11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N97" s="6" t="s">
        <v>135</v>
      </c>
      <c r="O97" s="152"/>
      <c r="P97" s="134"/>
      <c r="Q97" s="134"/>
      <c r="R97" s="134"/>
      <c r="S97" s="134"/>
      <c r="T97" s="134"/>
      <c r="U97" s="134"/>
      <c r="V97" s="134"/>
      <c r="W97" s="134"/>
      <c r="X97" s="134"/>
      <c r="Y97" s="134"/>
    </row>
    <row r="98" spans="1:25" ht="14.1" customHeight="1" thickBot="1" x14ac:dyDescent="0.3">
      <c r="A98" s="4"/>
      <c r="B98" s="11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N98" s="4" t="s">
        <v>42</v>
      </c>
      <c r="O98" s="152">
        <v>5.8</v>
      </c>
      <c r="P98" s="134">
        <v>-1</v>
      </c>
      <c r="Q98" s="134">
        <v>3.8452989307962655</v>
      </c>
      <c r="R98" s="134">
        <v>3.8493591787774077</v>
      </c>
      <c r="S98" s="134">
        <v>3.8949253244361381</v>
      </c>
      <c r="T98" s="134">
        <v>3.9502048590448187</v>
      </c>
      <c r="U98" s="134">
        <v>4.0272618516245418</v>
      </c>
      <c r="V98" s="134">
        <v>4.1177190853434151</v>
      </c>
      <c r="W98" s="134">
        <v>4.209451057534384</v>
      </c>
      <c r="X98" s="134">
        <v>4.2980571674216428</v>
      </c>
      <c r="Y98" s="134">
        <v>4.3680703145116277</v>
      </c>
    </row>
    <row r="99" spans="1:25" ht="14.1" customHeight="1" thickBot="1" x14ac:dyDescent="0.3">
      <c r="A99" s="4"/>
      <c r="B99" s="11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N99" s="4" t="s">
        <v>77</v>
      </c>
      <c r="O99" s="152">
        <v>7.1</v>
      </c>
      <c r="P99" s="134">
        <v>5</v>
      </c>
      <c r="Q99" s="134">
        <v>5</v>
      </c>
      <c r="R99" s="134">
        <v>5</v>
      </c>
      <c r="S99" s="134">
        <v>5</v>
      </c>
      <c r="T99" s="134">
        <v>5</v>
      </c>
      <c r="U99" s="134">
        <v>5</v>
      </c>
      <c r="V99" s="134">
        <v>5</v>
      </c>
      <c r="W99" s="134">
        <v>5</v>
      </c>
      <c r="X99" s="134">
        <v>5</v>
      </c>
      <c r="Y99" s="134">
        <v>5</v>
      </c>
    </row>
    <row r="100" spans="1:25" ht="14.1" customHeight="1" thickBot="1" x14ac:dyDescent="0.3">
      <c r="A100" s="4"/>
      <c r="B100" s="11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N100" s="4" t="s">
        <v>78</v>
      </c>
      <c r="O100" s="152">
        <v>6.7</v>
      </c>
      <c r="P100" s="134">
        <v>-1</v>
      </c>
      <c r="Q100" s="134">
        <v>3.7548102564737604</v>
      </c>
      <c r="R100" s="134">
        <v>3.7587946770472485</v>
      </c>
      <c r="S100" s="134">
        <v>3.8035098493865744</v>
      </c>
      <c r="T100" s="134">
        <v>3.8577570076908518</v>
      </c>
      <c r="U100" s="134">
        <v>3.9824632253668861</v>
      </c>
      <c r="V100" s="134">
        <v>4.1225831819769985</v>
      </c>
      <c r="W100" s="134">
        <v>4.2662869405125798</v>
      </c>
      <c r="X100" s="134">
        <v>4.4091518930659266</v>
      </c>
      <c r="Y100" s="134">
        <v>4.535166805842179</v>
      </c>
    </row>
    <row r="101" spans="1:25" ht="14.1" customHeight="1" thickBot="1" x14ac:dyDescent="0.3">
      <c r="A101" s="4"/>
      <c r="B101" s="11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N101" s="4" t="s">
        <v>79</v>
      </c>
      <c r="O101" s="152">
        <v>7.1</v>
      </c>
      <c r="P101" s="134">
        <v>7</v>
      </c>
      <c r="Q101" s="134">
        <v>7</v>
      </c>
      <c r="R101" s="134">
        <v>7</v>
      </c>
      <c r="S101" s="134">
        <v>7</v>
      </c>
      <c r="T101" s="134">
        <v>7</v>
      </c>
      <c r="U101" s="134">
        <v>7</v>
      </c>
      <c r="V101" s="134">
        <v>7</v>
      </c>
      <c r="W101" s="134">
        <v>7</v>
      </c>
      <c r="X101" s="134">
        <v>7</v>
      </c>
      <c r="Y101" s="134">
        <v>7</v>
      </c>
    </row>
    <row r="102" spans="1:25" ht="14.1" customHeight="1" thickBot="1" x14ac:dyDescent="0.3">
      <c r="A102" s="4"/>
      <c r="B102" s="11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N102" s="4" t="s">
        <v>81</v>
      </c>
      <c r="O102" s="152">
        <v>7.1</v>
      </c>
      <c r="P102" s="134">
        <v>-2.5</v>
      </c>
      <c r="Q102" s="134">
        <v>1.633874817207408</v>
      </c>
      <c r="R102" s="134">
        <v>3.6019864910844266</v>
      </c>
      <c r="S102" s="134">
        <v>5.104756897997893</v>
      </c>
      <c r="T102" s="134">
        <v>5.9621564546518098</v>
      </c>
      <c r="U102" s="134">
        <v>6.4611854522328063</v>
      </c>
      <c r="V102" s="134">
        <v>6.8844587813273517</v>
      </c>
      <c r="W102" s="134">
        <v>7.1477208799192802</v>
      </c>
      <c r="X102" s="134">
        <v>7.409446304554697</v>
      </c>
      <c r="Y102" s="134">
        <v>7.6403028300167009</v>
      </c>
    </row>
    <row r="103" spans="1:25" ht="14.1" customHeight="1" thickBot="1" x14ac:dyDescent="0.3">
      <c r="A103" s="4"/>
      <c r="B103" s="11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N103" s="4" t="s">
        <v>83</v>
      </c>
      <c r="O103" s="152">
        <v>7.1</v>
      </c>
      <c r="P103" s="134">
        <v>-4.5</v>
      </c>
      <c r="Q103" s="134">
        <v>-0.47518263367604963</v>
      </c>
      <c r="R103" s="134">
        <v>0.47634731538499153</v>
      </c>
      <c r="S103" s="134">
        <v>0.89262481188700082</v>
      </c>
      <c r="T103" s="134">
        <v>1.3244343465841713</v>
      </c>
      <c r="U103" s="134">
        <v>1.4739566829865378</v>
      </c>
      <c r="V103" s="134">
        <v>1.641960040632819</v>
      </c>
      <c r="W103" s="134">
        <v>1.8142603647582849</v>
      </c>
      <c r="X103" s="134">
        <v>1.9855549633266012</v>
      </c>
      <c r="Y103" s="134">
        <v>2.1366464207613367</v>
      </c>
    </row>
    <row r="104" spans="1:25" ht="14.1" customHeight="1" thickBot="1" x14ac:dyDescent="0.3">
      <c r="A104" s="4"/>
      <c r="B104" s="11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N104" s="151" t="s">
        <v>44</v>
      </c>
      <c r="O104" s="5">
        <v>6.8</v>
      </c>
      <c r="P104" s="134">
        <v>-1</v>
      </c>
      <c r="Q104" s="134">
        <v>3.8517567840793783</v>
      </c>
      <c r="R104" s="134">
        <v>4.117883609469283</v>
      </c>
      <c r="S104" s="134">
        <v>4.4205568322535189</v>
      </c>
      <c r="T104" s="134">
        <v>4.8753040863528216</v>
      </c>
      <c r="U104" s="134">
        <v>5.5961916633101723</v>
      </c>
      <c r="V104" s="134">
        <v>6.434778313996846</v>
      </c>
      <c r="W104" s="134">
        <v>6.1464586366551455</v>
      </c>
      <c r="X104" s="134">
        <v>5.4211570749845137</v>
      </c>
      <c r="Y104" s="134">
        <v>4.1917684429546753</v>
      </c>
    </row>
    <row r="105" spans="1:25" ht="14.1" customHeight="1" thickBot="1" x14ac:dyDescent="0.3">
      <c r="A105" s="4"/>
      <c r="B105" s="11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N105" s="151" t="s">
        <v>46</v>
      </c>
      <c r="O105" s="11">
        <v>8</v>
      </c>
      <c r="P105" s="134">
        <v>1</v>
      </c>
      <c r="Q105" s="134">
        <v>4.103429544542144</v>
      </c>
      <c r="R105" s="134">
        <v>4.4439937326516379</v>
      </c>
      <c r="S105" s="134">
        <v>4.8154591843394794</v>
      </c>
      <c r="T105" s="134">
        <v>5.0751023768296184</v>
      </c>
      <c r="U105" s="134">
        <v>5.292274859024376</v>
      </c>
      <c r="V105" s="134">
        <v>5.4129849054012631</v>
      </c>
      <c r="W105" s="134">
        <v>5.5367823128300282</v>
      </c>
      <c r="X105" s="134">
        <v>5.6598571086375351</v>
      </c>
      <c r="Y105" s="134">
        <v>5.7684159915647308</v>
      </c>
    </row>
    <row r="106" spans="1:25" ht="14.1" customHeight="1" thickBot="1" x14ac:dyDescent="0.3">
      <c r="A106" s="4"/>
      <c r="B106" s="11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N106" s="4" t="s">
        <v>50</v>
      </c>
      <c r="O106" s="152">
        <v>7.1</v>
      </c>
      <c r="P106" s="134">
        <v>-5</v>
      </c>
      <c r="Q106" s="134">
        <v>-0.55693375702807923</v>
      </c>
      <c r="R106" s="134">
        <v>0.41277497180431677</v>
      </c>
      <c r="S106" s="134">
        <v>1.0952587137986098</v>
      </c>
      <c r="T106" s="134">
        <v>1.5348498487429572</v>
      </c>
      <c r="U106" s="134">
        <v>1.7026096618475099</v>
      </c>
      <c r="V106" s="134">
        <v>1.89110465569133</v>
      </c>
      <c r="W106" s="134">
        <v>2.0844207238362094</v>
      </c>
      <c r="X106" s="134">
        <v>2.2766083964813877</v>
      </c>
      <c r="Y106" s="134">
        <v>2.4461287188012353</v>
      </c>
    </row>
    <row r="107" spans="1:25" ht="14.1" customHeight="1" thickBot="1" x14ac:dyDescent="0.3">
      <c r="A107" s="4"/>
      <c r="B107" s="11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N107" s="4" t="s">
        <v>60</v>
      </c>
      <c r="O107" s="152">
        <v>7.1</v>
      </c>
      <c r="P107" s="134">
        <v>1</v>
      </c>
      <c r="Q107" s="134">
        <v>5.6650064104286724</v>
      </c>
      <c r="R107" s="134">
        <v>5.687181874217992</v>
      </c>
      <c r="S107" s="134">
        <v>5.7312241495240306</v>
      </c>
      <c r="T107" s="134">
        <v>5.7846549685417168</v>
      </c>
      <c r="U107" s="134">
        <v>5.9074845425749638</v>
      </c>
      <c r="V107" s="134">
        <v>6.0454959016291525</v>
      </c>
      <c r="W107" s="134">
        <v>6.187037131704435</v>
      </c>
      <c r="X107" s="134">
        <v>6.3277521785836068</v>
      </c>
      <c r="Y107" s="134">
        <v>6.4518707537965447</v>
      </c>
    </row>
    <row r="108" spans="1:25" ht="14.1" customHeight="1" thickBot="1" x14ac:dyDescent="0.3">
      <c r="A108" s="4"/>
      <c r="B108" s="11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N108" s="4" t="s">
        <v>93</v>
      </c>
      <c r="O108" s="152">
        <v>7.1</v>
      </c>
      <c r="P108" s="134">
        <v>4</v>
      </c>
      <c r="Q108" s="134">
        <v>4</v>
      </c>
      <c r="R108" s="134">
        <v>4</v>
      </c>
      <c r="S108" s="134">
        <v>4</v>
      </c>
      <c r="T108" s="134">
        <v>4</v>
      </c>
      <c r="U108" s="134">
        <v>4</v>
      </c>
      <c r="V108" s="134">
        <v>4</v>
      </c>
      <c r="W108" s="134">
        <v>4</v>
      </c>
      <c r="X108" s="134">
        <v>4</v>
      </c>
      <c r="Y108" s="134">
        <v>4</v>
      </c>
    </row>
    <row r="109" spans="1:25" ht="14.1" customHeight="1" thickBot="1" x14ac:dyDescent="0.3">
      <c r="A109" s="4"/>
      <c r="B109" s="11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N109" s="151" t="s">
        <v>9</v>
      </c>
      <c r="O109" s="5">
        <v>5.8</v>
      </c>
      <c r="P109" s="134">
        <v>-4</v>
      </c>
      <c r="Q109" s="134">
        <v>2.0352696576505789</v>
      </c>
      <c r="R109" s="134">
        <v>2.3096538177863133</v>
      </c>
      <c r="S109" s="134">
        <v>2.5471783746533543</v>
      </c>
      <c r="T109" s="134">
        <v>2.6252931835501698</v>
      </c>
      <c r="U109" s="134">
        <v>2.7626367080339334</v>
      </c>
      <c r="V109" s="134">
        <v>2.9014443042167493</v>
      </c>
      <c r="W109" s="134">
        <v>3.0426239493728344</v>
      </c>
      <c r="X109" s="134">
        <v>3.1802269294133882</v>
      </c>
      <c r="Y109" s="134">
        <v>3.2932100042058119</v>
      </c>
    </row>
    <row r="110" spans="1:25" ht="14.1" customHeight="1" thickBot="1" x14ac:dyDescent="0.3">
      <c r="A110" s="4"/>
      <c r="B110" s="11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N110" s="4" t="s">
        <v>94</v>
      </c>
      <c r="O110" s="152">
        <v>7.1</v>
      </c>
      <c r="P110" s="134">
        <v>6</v>
      </c>
      <c r="Q110" s="134">
        <v>6</v>
      </c>
      <c r="R110" s="134">
        <v>6</v>
      </c>
      <c r="S110" s="134">
        <v>6</v>
      </c>
      <c r="T110" s="134">
        <v>6</v>
      </c>
      <c r="U110" s="134">
        <v>6</v>
      </c>
      <c r="V110" s="134">
        <v>6</v>
      </c>
      <c r="W110" s="134">
        <v>6</v>
      </c>
      <c r="X110" s="134">
        <v>6</v>
      </c>
      <c r="Y110" s="134">
        <v>6</v>
      </c>
    </row>
    <row r="111" spans="1:25" ht="14.1" customHeight="1" thickBot="1" x14ac:dyDescent="0.3">
      <c r="A111" s="4"/>
      <c r="B111" s="11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N111" s="4" t="s">
        <v>95</v>
      </c>
      <c r="O111" s="152">
        <v>7.1</v>
      </c>
      <c r="P111" s="134">
        <v>7</v>
      </c>
      <c r="Q111" s="134">
        <v>7</v>
      </c>
      <c r="R111" s="134">
        <v>7</v>
      </c>
      <c r="S111" s="134">
        <v>7</v>
      </c>
      <c r="T111" s="134">
        <v>7</v>
      </c>
      <c r="U111" s="134">
        <v>7</v>
      </c>
      <c r="V111" s="134">
        <v>7</v>
      </c>
      <c r="W111" s="134">
        <v>7</v>
      </c>
      <c r="X111" s="134">
        <v>7</v>
      </c>
      <c r="Y111" s="134">
        <v>7</v>
      </c>
    </row>
    <row r="112" spans="1:25" ht="14.1" customHeight="1" thickBot="1" x14ac:dyDescent="0.3">
      <c r="A112" s="4"/>
      <c r="B112" s="11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N112" s="151" t="s">
        <v>24</v>
      </c>
      <c r="O112" s="5">
        <v>7.1</v>
      </c>
      <c r="P112" s="134">
        <v>-1</v>
      </c>
      <c r="Q112" s="134">
        <v>4.5468277879707202</v>
      </c>
      <c r="R112" s="134">
        <v>4.5962653871721848</v>
      </c>
      <c r="S112" s="134">
        <v>4.6881803116746301</v>
      </c>
      <c r="T112" s="134">
        <v>4.7582664660093119</v>
      </c>
      <c r="U112" s="134">
        <v>4.8789765838329497</v>
      </c>
      <c r="V112" s="134">
        <v>4.9996464708679085</v>
      </c>
      <c r="W112" s="134">
        <v>5.1223784560121715</v>
      </c>
      <c r="X112" s="134">
        <v>5.2420011316710617</v>
      </c>
      <c r="Y112" s="134">
        <v>5.3402209355361769</v>
      </c>
    </row>
    <row r="113" spans="1:25" ht="14.1" customHeight="1" thickBot="1" x14ac:dyDescent="0.3">
      <c r="A113" s="4"/>
      <c r="B113" s="11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N113" s="4" t="s">
        <v>88</v>
      </c>
      <c r="O113" s="152">
        <v>7.8</v>
      </c>
      <c r="P113" s="134">
        <v>0</v>
      </c>
      <c r="Q113" s="134">
        <v>4.5502870809733498</v>
      </c>
      <c r="R113" s="134">
        <v>4.7677322627347625</v>
      </c>
      <c r="S113" s="134">
        <v>4.8460885586561941</v>
      </c>
      <c r="T113" s="134">
        <v>4.9345000539156469</v>
      </c>
      <c r="U113" s="134">
        <v>5.0781952000576274</v>
      </c>
      <c r="V113" s="134">
        <v>5.2313506986618155</v>
      </c>
      <c r="W113" s="134">
        <v>5.3781057109104049</v>
      </c>
      <c r="X113" s="134">
        <v>5.5240041068571539</v>
      </c>
      <c r="Y113" s="134">
        <v>5.6526946870927759</v>
      </c>
    </row>
    <row r="114" spans="1:25" ht="14.1" customHeight="1" thickBot="1" x14ac:dyDescent="0.3">
      <c r="A114" s="4"/>
      <c r="B114" s="11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N114" s="4" t="s">
        <v>33</v>
      </c>
      <c r="O114" s="152">
        <v>5.4</v>
      </c>
      <c r="P114" s="134">
        <v>-2</v>
      </c>
      <c r="Q114" s="134">
        <v>2.4602971924742345</v>
      </c>
      <c r="R114" s="134">
        <v>3.0073396019283534</v>
      </c>
      <c r="S114" s="134">
        <v>3.3017404174510601</v>
      </c>
      <c r="T114" s="134">
        <v>3.4262772069097887</v>
      </c>
      <c r="U114" s="134">
        <v>3.6047839396650216</v>
      </c>
      <c r="V114" s="134">
        <v>3.7624051898202771</v>
      </c>
      <c r="W114" s="134">
        <v>3.9240578667149313</v>
      </c>
      <c r="X114" s="134">
        <v>4.0847669688986281</v>
      </c>
      <c r="Y114" s="134">
        <v>4.2265214239422226</v>
      </c>
    </row>
    <row r="115" spans="1:25" ht="14.1" customHeight="1" thickBot="1" x14ac:dyDescent="0.3">
      <c r="A115" s="4"/>
      <c r="B115" s="11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N115" s="4" t="s">
        <v>29</v>
      </c>
      <c r="O115" s="152">
        <v>7.1</v>
      </c>
      <c r="P115" s="134">
        <v>0</v>
      </c>
      <c r="Q115" s="134">
        <v>2.2677494455759564</v>
      </c>
      <c r="R115" s="134">
        <v>2.0563331836828782</v>
      </c>
      <c r="S115" s="134">
        <v>2.0417642882241731</v>
      </c>
      <c r="T115" s="134">
        <v>2.3722161019760568</v>
      </c>
      <c r="U115" s="134">
        <v>2.794795181051418</v>
      </c>
      <c r="V115" s="134">
        <v>3.2465449942165345</v>
      </c>
      <c r="W115" s="134">
        <v>3.7688647778387847</v>
      </c>
      <c r="X115" s="134">
        <v>4.1039071488319099</v>
      </c>
      <c r="Y115" s="134">
        <v>4.2229230073015778</v>
      </c>
    </row>
    <row r="116" spans="1:25" ht="14.1" customHeight="1" thickBot="1" x14ac:dyDescent="0.3">
      <c r="A116" s="4"/>
      <c r="B116" s="11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N116" s="4" t="s">
        <v>31</v>
      </c>
      <c r="O116" s="152">
        <v>5.4</v>
      </c>
      <c r="P116" s="134">
        <v>0</v>
      </c>
      <c r="Q116" s="134">
        <v>2.7096075946779363</v>
      </c>
      <c r="R116" s="134">
        <v>3.8299460983216016</v>
      </c>
      <c r="S116" s="134">
        <v>4.6229471579849317</v>
      </c>
      <c r="T116" s="134">
        <v>5.1595731400991198</v>
      </c>
      <c r="U116" s="134">
        <v>5.3690421404097037</v>
      </c>
      <c r="V116" s="134">
        <v>4.6044015938647842</v>
      </c>
      <c r="W116" s="134">
        <v>4.8457807584507879</v>
      </c>
      <c r="X116" s="134">
        <v>5.0857509808538968</v>
      </c>
      <c r="Y116" s="134">
        <v>5.2974181959725488</v>
      </c>
    </row>
    <row r="117" spans="1:25" ht="14.1" customHeight="1" thickBot="1" x14ac:dyDescent="0.3">
      <c r="A117" s="4"/>
      <c r="B117" s="11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N117" s="4" t="s">
        <v>32</v>
      </c>
      <c r="O117" s="152">
        <v>7.1</v>
      </c>
      <c r="P117" s="134">
        <v>-1</v>
      </c>
      <c r="Q117" s="134">
        <v>4.7210460109086467</v>
      </c>
      <c r="R117" s="134">
        <v>4.8546814698222587</v>
      </c>
      <c r="S117" s="134">
        <v>4.9880625035992594</v>
      </c>
      <c r="T117" s="134">
        <v>5.0711397062617145</v>
      </c>
      <c r="U117" s="134">
        <v>5.2269953549802546</v>
      </c>
      <c r="V117" s="134">
        <v>5.4021148249060857</v>
      </c>
      <c r="W117" s="134">
        <v>5.5817132677683281</v>
      </c>
      <c r="X117" s="134">
        <v>5.7602633855915562</v>
      </c>
      <c r="Y117" s="134">
        <v>5.9177546185465557</v>
      </c>
    </row>
    <row r="118" spans="1:25" ht="14.1" customHeight="1" thickBot="1" x14ac:dyDescent="0.3">
      <c r="A118" s="4"/>
      <c r="B118" s="11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N118" s="151" t="s">
        <v>90</v>
      </c>
      <c r="O118" s="5">
        <v>7.1</v>
      </c>
      <c r="P118" s="134">
        <v>1</v>
      </c>
      <c r="Q118" s="134">
        <v>4.2555380633819322</v>
      </c>
      <c r="R118" s="134">
        <v>4.2839183941226153</v>
      </c>
      <c r="S118" s="134">
        <v>4.3147751523790117</v>
      </c>
      <c r="T118" s="134">
        <v>4.3522096821441902</v>
      </c>
      <c r="U118" s="134">
        <v>4.4382661459926984</v>
      </c>
      <c r="V118" s="134">
        <v>4.5349592235728222</v>
      </c>
      <c r="W118" s="134">
        <v>4.6341253881135387</v>
      </c>
      <c r="X118" s="134">
        <v>4.7327127148221777</v>
      </c>
      <c r="Y118" s="134">
        <v>4.8196722745602036</v>
      </c>
    </row>
    <row r="119" spans="1:25" ht="14.1" customHeight="1" thickBot="1" x14ac:dyDescent="0.3">
      <c r="A119" s="4"/>
      <c r="B119" s="11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N119" s="151" t="s">
        <v>75</v>
      </c>
      <c r="O119" s="5">
        <v>6.6</v>
      </c>
      <c r="P119" s="134">
        <v>-1</v>
      </c>
      <c r="Q119" s="134">
        <v>4.0175393732572129</v>
      </c>
      <c r="R119" s="134">
        <v>4.296884471865658</v>
      </c>
      <c r="S119" s="134">
        <v>4.6140301494093983</v>
      </c>
      <c r="T119" s="134">
        <v>4.9362403896261089</v>
      </c>
      <c r="U119" s="134">
        <v>5.1051157091958208</v>
      </c>
      <c r="V119" s="134">
        <v>5.2919937053999275</v>
      </c>
      <c r="W119" s="134">
        <v>5.4823536285077479</v>
      </c>
      <c r="X119" s="134">
        <v>5.5663709410785343</v>
      </c>
      <c r="Y119" s="134">
        <v>5.626664514409331</v>
      </c>
    </row>
    <row r="120" spans="1:25" ht="14.1" customHeight="1" thickBot="1" x14ac:dyDescent="0.3">
      <c r="A120" s="4"/>
      <c r="B120" s="11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N120" s="151" t="s">
        <v>73</v>
      </c>
      <c r="O120" s="5">
        <v>7.1</v>
      </c>
      <c r="P120" s="134">
        <v>1</v>
      </c>
      <c r="Q120" s="134">
        <v>5.6206615305681495</v>
      </c>
      <c r="R120" s="134">
        <v>5.6094046571044149</v>
      </c>
      <c r="S120" s="134">
        <v>5.626816301186742</v>
      </c>
      <c r="T120" s="134">
        <v>5.6465583642718453</v>
      </c>
      <c r="U120" s="134">
        <v>5.7001070200361816</v>
      </c>
      <c r="V120" s="134">
        <v>5.7656341523940524</v>
      </c>
      <c r="W120" s="134">
        <v>5.8317475358901909</v>
      </c>
      <c r="X120" s="134">
        <v>5.8943714632860589</v>
      </c>
      <c r="Y120" s="134">
        <v>5.939312443224261</v>
      </c>
    </row>
    <row r="121" spans="1:25" ht="14.1" customHeight="1" thickBot="1" x14ac:dyDescent="0.3">
      <c r="A121" s="4"/>
      <c r="B121" s="11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N121" s="4"/>
      <c r="O121" s="152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</row>
    <row r="122" spans="1:25" ht="14.1" customHeight="1" thickBot="1" x14ac:dyDescent="0.3">
      <c r="A122" s="4"/>
      <c r="B122" s="11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N122" s="6" t="s">
        <v>136</v>
      </c>
      <c r="O122" s="152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</row>
    <row r="123" spans="1:25" ht="14.1" customHeight="1" thickBot="1" x14ac:dyDescent="0.3">
      <c r="A123" s="4"/>
      <c r="B123" s="11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N123" s="4" t="s">
        <v>42</v>
      </c>
      <c r="O123" s="152">
        <v>5.8</v>
      </c>
      <c r="P123" s="134">
        <v>-1</v>
      </c>
      <c r="Q123" s="134">
        <v>3.8452989307962655</v>
      </c>
      <c r="R123" s="134">
        <v>3.8493591787774077</v>
      </c>
      <c r="S123" s="134">
        <v>3.8949253244361381</v>
      </c>
      <c r="T123" s="134">
        <v>3.9502048590448187</v>
      </c>
      <c r="U123" s="134">
        <v>4.0272618516245418</v>
      </c>
      <c r="V123" s="134">
        <v>4.1177190853434151</v>
      </c>
      <c r="W123" s="134">
        <v>4.209451057534384</v>
      </c>
      <c r="X123" s="134">
        <v>4.2980571674216428</v>
      </c>
      <c r="Y123" s="134">
        <v>4.3680703145116277</v>
      </c>
    </row>
    <row r="124" spans="1:25" ht="14.1" customHeight="1" thickBot="1" x14ac:dyDescent="0.3">
      <c r="A124" s="4"/>
      <c r="B124" s="11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N124" s="4" t="s">
        <v>77</v>
      </c>
      <c r="O124" s="152">
        <v>7.1</v>
      </c>
      <c r="P124" s="134">
        <v>5</v>
      </c>
      <c r="Q124" s="134">
        <v>5</v>
      </c>
      <c r="R124" s="134">
        <v>5</v>
      </c>
      <c r="S124" s="134">
        <v>5</v>
      </c>
      <c r="T124" s="134">
        <v>5</v>
      </c>
      <c r="U124" s="134">
        <v>5</v>
      </c>
      <c r="V124" s="134">
        <v>5</v>
      </c>
      <c r="W124" s="134">
        <v>5</v>
      </c>
      <c r="X124" s="134">
        <v>5</v>
      </c>
      <c r="Y124" s="134">
        <v>5</v>
      </c>
    </row>
    <row r="125" spans="1:25" ht="14.1" customHeight="1" thickBot="1" x14ac:dyDescent="0.3">
      <c r="A125" s="4"/>
      <c r="B125" s="11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N125" s="4" t="s">
        <v>78</v>
      </c>
      <c r="O125" s="152">
        <v>6.7</v>
      </c>
      <c r="P125" s="134">
        <v>-1</v>
      </c>
      <c r="Q125" s="134">
        <v>3.7548102564737604</v>
      </c>
      <c r="R125" s="134">
        <v>3.7587946770472485</v>
      </c>
      <c r="S125" s="134">
        <v>3.8035098493865744</v>
      </c>
      <c r="T125" s="134">
        <v>3.8577570076908518</v>
      </c>
      <c r="U125" s="134">
        <v>3.9824632253668861</v>
      </c>
      <c r="V125" s="134">
        <v>4.1225831819769985</v>
      </c>
      <c r="W125" s="134">
        <v>4.2662869405125798</v>
      </c>
      <c r="X125" s="134">
        <v>4.4091518930659266</v>
      </c>
      <c r="Y125" s="134">
        <v>4.535166805842179</v>
      </c>
    </row>
    <row r="126" spans="1:25" ht="14.1" customHeight="1" thickBot="1" x14ac:dyDescent="0.3">
      <c r="A126" s="4"/>
      <c r="B126" s="11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N126" s="4" t="s">
        <v>79</v>
      </c>
      <c r="O126" s="152">
        <v>7.1</v>
      </c>
      <c r="P126" s="134">
        <v>7</v>
      </c>
      <c r="Q126" s="134">
        <v>7</v>
      </c>
      <c r="R126" s="134">
        <v>7</v>
      </c>
      <c r="S126" s="134">
        <v>7</v>
      </c>
      <c r="T126" s="134">
        <v>7</v>
      </c>
      <c r="U126" s="134">
        <v>7</v>
      </c>
      <c r="V126" s="134">
        <v>7</v>
      </c>
      <c r="W126" s="134">
        <v>7</v>
      </c>
      <c r="X126" s="134">
        <v>7</v>
      </c>
      <c r="Y126" s="134">
        <v>7</v>
      </c>
    </row>
    <row r="127" spans="1:25" ht="14.1" customHeight="1" thickBot="1" x14ac:dyDescent="0.3">
      <c r="A127" s="4"/>
      <c r="B127" s="11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N127" s="4" t="s">
        <v>81</v>
      </c>
      <c r="O127" s="152">
        <v>7.1</v>
      </c>
      <c r="P127" s="134">
        <v>-2.5</v>
      </c>
      <c r="Q127" s="134">
        <v>1.633874817207408</v>
      </c>
      <c r="R127" s="134">
        <v>3.6019864910844266</v>
      </c>
      <c r="S127" s="134">
        <v>5.104756897997893</v>
      </c>
      <c r="T127" s="134">
        <v>5.9621564546518098</v>
      </c>
      <c r="U127" s="134">
        <v>6.4611854522328063</v>
      </c>
      <c r="V127" s="134">
        <v>6.8844587813273517</v>
      </c>
      <c r="W127" s="134">
        <v>7.1477208799192802</v>
      </c>
      <c r="X127" s="134">
        <v>7.409446304554697</v>
      </c>
      <c r="Y127" s="134">
        <v>7.6403028300167009</v>
      </c>
    </row>
    <row r="128" spans="1:25" ht="14.1" customHeight="1" thickBot="1" x14ac:dyDescent="0.3">
      <c r="A128" s="4"/>
      <c r="B128" s="11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N128" s="4" t="s">
        <v>83</v>
      </c>
      <c r="O128" s="152">
        <v>7.1</v>
      </c>
      <c r="P128" s="134">
        <v>-4.5</v>
      </c>
      <c r="Q128" s="134">
        <v>-0.47518263367604963</v>
      </c>
      <c r="R128" s="134">
        <v>0.47634731538499153</v>
      </c>
      <c r="S128" s="134">
        <v>0.89262481188700082</v>
      </c>
      <c r="T128" s="134">
        <v>1.3244343465841713</v>
      </c>
      <c r="U128" s="134">
        <v>1.4739566829865378</v>
      </c>
      <c r="V128" s="134">
        <v>1.641960040632819</v>
      </c>
      <c r="W128" s="134">
        <v>1.8142603647582849</v>
      </c>
      <c r="X128" s="134">
        <v>1.9855549633266012</v>
      </c>
      <c r="Y128" s="134">
        <v>2.1366464207613367</v>
      </c>
    </row>
    <row r="129" spans="1:25" ht="14.1" customHeight="1" thickBot="1" x14ac:dyDescent="0.3">
      <c r="A129" s="4"/>
      <c r="B129" s="11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N129" s="151" t="s">
        <v>44</v>
      </c>
      <c r="O129" s="5">
        <v>6.8</v>
      </c>
      <c r="P129" s="134">
        <v>-1</v>
      </c>
      <c r="Q129" s="134">
        <v>3.8517567840793783</v>
      </c>
      <c r="R129" s="134">
        <v>4.117883609469283</v>
      </c>
      <c r="S129" s="134">
        <v>4.4205568322535189</v>
      </c>
      <c r="T129" s="134">
        <v>4.8753040863528216</v>
      </c>
      <c r="U129" s="134">
        <v>5.5961916633101723</v>
      </c>
      <c r="V129" s="134">
        <v>6.434778313996846</v>
      </c>
      <c r="W129" s="134">
        <v>6.1464586366551455</v>
      </c>
      <c r="X129" s="134">
        <v>5.4211570749845137</v>
      </c>
      <c r="Y129" s="134">
        <v>4.1917684429546753</v>
      </c>
    </row>
    <row r="130" spans="1:25" ht="14.1" customHeight="1" thickBot="1" x14ac:dyDescent="0.3">
      <c r="A130" s="4"/>
      <c r="B130" s="11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N130" s="151" t="s">
        <v>46</v>
      </c>
      <c r="O130" s="11">
        <v>8</v>
      </c>
      <c r="P130" s="134">
        <v>1</v>
      </c>
      <c r="Q130" s="134">
        <v>4.103429544542144</v>
      </c>
      <c r="R130" s="134">
        <v>4.4439937326516379</v>
      </c>
      <c r="S130" s="134">
        <v>4.8154591843394794</v>
      </c>
      <c r="T130" s="134">
        <v>5.0751023768296184</v>
      </c>
      <c r="U130" s="134">
        <v>5.292274859024376</v>
      </c>
      <c r="V130" s="134">
        <v>5.4129849054012631</v>
      </c>
      <c r="W130" s="134">
        <v>5.5367823128300282</v>
      </c>
      <c r="X130" s="134">
        <v>5.6598571086375351</v>
      </c>
      <c r="Y130" s="134">
        <v>5.7684159915647308</v>
      </c>
    </row>
    <row r="131" spans="1:25" ht="14.1" customHeight="1" thickBot="1" x14ac:dyDescent="0.3">
      <c r="A131" s="4"/>
      <c r="B131" s="11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N131" s="4" t="s">
        <v>50</v>
      </c>
      <c r="O131" s="152">
        <v>7.1</v>
      </c>
      <c r="P131" s="134">
        <v>-5</v>
      </c>
      <c r="Q131" s="134">
        <v>-0.55693375702807923</v>
      </c>
      <c r="R131" s="134">
        <v>0.41277497180431677</v>
      </c>
      <c r="S131" s="134">
        <v>1.0952587137986098</v>
      </c>
      <c r="T131" s="134">
        <v>1.5348498487429572</v>
      </c>
      <c r="U131" s="134">
        <v>1.7026096618475099</v>
      </c>
      <c r="V131" s="134">
        <v>1.89110465569133</v>
      </c>
      <c r="W131" s="134">
        <v>2.0844207238362094</v>
      </c>
      <c r="X131" s="134">
        <v>2.2766083964813877</v>
      </c>
      <c r="Y131" s="134">
        <v>2.4461287188012353</v>
      </c>
    </row>
    <row r="132" spans="1:25" ht="14.1" customHeight="1" thickBot="1" x14ac:dyDescent="0.3">
      <c r="A132" s="4"/>
      <c r="B132" s="11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N132" s="4" t="s">
        <v>60</v>
      </c>
      <c r="O132" s="152">
        <v>7.1</v>
      </c>
      <c r="P132" s="134">
        <v>1</v>
      </c>
      <c r="Q132" s="134">
        <v>5.6650064104286724</v>
      </c>
      <c r="R132" s="134">
        <v>5.687181874217992</v>
      </c>
      <c r="S132" s="134">
        <v>5.7312241495240306</v>
      </c>
      <c r="T132" s="134">
        <v>5.7846549685417168</v>
      </c>
      <c r="U132" s="134">
        <v>5.9074845425749638</v>
      </c>
      <c r="V132" s="134">
        <v>6.0454959016291525</v>
      </c>
      <c r="W132" s="134">
        <v>6.187037131704435</v>
      </c>
      <c r="X132" s="134">
        <v>6.3277521785836068</v>
      </c>
      <c r="Y132" s="134">
        <v>6.4518707537965447</v>
      </c>
    </row>
    <row r="133" spans="1:25" ht="14.1" customHeight="1" thickBot="1" x14ac:dyDescent="0.3">
      <c r="A133" s="4"/>
      <c r="B133" s="11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N133" s="4" t="s">
        <v>93</v>
      </c>
      <c r="O133" s="152">
        <v>7.1</v>
      </c>
      <c r="P133" s="134">
        <v>4</v>
      </c>
      <c r="Q133" s="134">
        <v>4</v>
      </c>
      <c r="R133" s="134">
        <v>4</v>
      </c>
      <c r="S133" s="134">
        <v>4</v>
      </c>
      <c r="T133" s="134">
        <v>4</v>
      </c>
      <c r="U133" s="134">
        <v>4</v>
      </c>
      <c r="V133" s="134">
        <v>4</v>
      </c>
      <c r="W133" s="134">
        <v>4</v>
      </c>
      <c r="X133" s="134">
        <v>4</v>
      </c>
      <c r="Y133" s="134">
        <v>4</v>
      </c>
    </row>
    <row r="134" spans="1:25" ht="14.1" customHeight="1" thickBot="1" x14ac:dyDescent="0.3">
      <c r="A134" s="4"/>
      <c r="B134" s="11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N134" s="4" t="s">
        <v>9</v>
      </c>
      <c r="O134" s="152">
        <v>5.8</v>
      </c>
      <c r="P134" s="134">
        <v>-4</v>
      </c>
      <c r="Q134" s="134">
        <v>2.0352696576505789</v>
      </c>
      <c r="R134" s="134">
        <v>2.3096538177863133</v>
      </c>
      <c r="S134" s="134">
        <v>2.5471783746533543</v>
      </c>
      <c r="T134" s="134">
        <v>2.6252931835501698</v>
      </c>
      <c r="U134" s="134">
        <v>2.7626367080339334</v>
      </c>
      <c r="V134" s="134">
        <v>2.9014443042167493</v>
      </c>
      <c r="W134" s="134">
        <v>3.0426239493728344</v>
      </c>
      <c r="X134" s="134">
        <v>3.1802269294133882</v>
      </c>
      <c r="Y134" s="134">
        <v>3.2932100042058119</v>
      </c>
    </row>
    <row r="135" spans="1:25" ht="14.1" customHeight="1" thickBot="1" x14ac:dyDescent="0.3">
      <c r="A135" s="4"/>
      <c r="B135" s="11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N135" s="4" t="s">
        <v>95</v>
      </c>
      <c r="O135" s="152">
        <v>7.1</v>
      </c>
      <c r="P135" s="134">
        <v>1</v>
      </c>
      <c r="Q135" s="134">
        <v>1</v>
      </c>
      <c r="R135" s="134">
        <v>1</v>
      </c>
      <c r="S135" s="134">
        <v>1</v>
      </c>
      <c r="T135" s="134">
        <v>1</v>
      </c>
      <c r="U135" s="134">
        <v>1</v>
      </c>
      <c r="V135" s="134">
        <v>1</v>
      </c>
      <c r="W135" s="134">
        <v>1</v>
      </c>
      <c r="X135" s="134">
        <v>1</v>
      </c>
      <c r="Y135" s="134">
        <v>1</v>
      </c>
    </row>
    <row r="136" spans="1:25" ht="14.1" customHeight="1" thickBot="1" x14ac:dyDescent="0.3">
      <c r="A136" s="4"/>
      <c r="B136" s="11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N136" s="4" t="s">
        <v>24</v>
      </c>
      <c r="O136" s="152">
        <v>7.1</v>
      </c>
      <c r="P136" s="134">
        <v>-1</v>
      </c>
      <c r="Q136" s="134">
        <v>4.5468277879707202</v>
      </c>
      <c r="R136" s="134">
        <v>4.5962653871721848</v>
      </c>
      <c r="S136" s="134">
        <v>4.6881803116746301</v>
      </c>
      <c r="T136" s="134">
        <v>4.7582664660093119</v>
      </c>
      <c r="U136" s="134">
        <v>4.8789765838329497</v>
      </c>
      <c r="V136" s="134">
        <v>4.9996464708679085</v>
      </c>
      <c r="W136" s="134">
        <v>5.1223784560121715</v>
      </c>
      <c r="X136" s="134">
        <v>5.2420011316710617</v>
      </c>
      <c r="Y136" s="134">
        <v>5.3402209355361769</v>
      </c>
    </row>
    <row r="137" spans="1:25" ht="14.1" customHeight="1" thickBot="1" x14ac:dyDescent="0.3">
      <c r="A137" s="4"/>
      <c r="B137" s="11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N137" s="4" t="s">
        <v>88</v>
      </c>
      <c r="O137" s="152">
        <v>7.8</v>
      </c>
      <c r="P137" s="134">
        <v>0</v>
      </c>
      <c r="Q137" s="134">
        <v>4.5502870809733498</v>
      </c>
      <c r="R137" s="134">
        <v>4.7677322627347625</v>
      </c>
      <c r="S137" s="134">
        <v>4.8460885586561941</v>
      </c>
      <c r="T137" s="134">
        <v>4.9345000539156469</v>
      </c>
      <c r="U137" s="134">
        <v>5.0781952000576274</v>
      </c>
      <c r="V137" s="134">
        <v>5.2313506986618155</v>
      </c>
      <c r="W137" s="134">
        <v>5.3781057109104049</v>
      </c>
      <c r="X137" s="134">
        <v>5.5240041068571539</v>
      </c>
      <c r="Y137" s="134">
        <v>5.6526946870927759</v>
      </c>
    </row>
    <row r="138" spans="1:25" ht="14.1" customHeight="1" thickBot="1" x14ac:dyDescent="0.3">
      <c r="A138" s="4"/>
      <c r="B138" s="11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N138" s="4" t="s">
        <v>33</v>
      </c>
      <c r="O138" s="152">
        <v>5.4</v>
      </c>
      <c r="P138" s="134">
        <v>-2</v>
      </c>
      <c r="Q138" s="134">
        <v>2.4602971924742345</v>
      </c>
      <c r="R138" s="134">
        <v>3.0073396019283534</v>
      </c>
      <c r="S138" s="134">
        <v>3.3017404174510601</v>
      </c>
      <c r="T138" s="134">
        <v>3.4262772069097887</v>
      </c>
      <c r="U138" s="134">
        <v>3.6047839396650216</v>
      </c>
      <c r="V138" s="134">
        <v>3.7624051898202771</v>
      </c>
      <c r="W138" s="134">
        <v>3.9240578667149313</v>
      </c>
      <c r="X138" s="134">
        <v>4.0847669688986281</v>
      </c>
      <c r="Y138" s="134">
        <v>4.2265214239422226</v>
      </c>
    </row>
    <row r="139" spans="1:25" ht="14.1" customHeight="1" thickBot="1" x14ac:dyDescent="0.3">
      <c r="A139" s="4"/>
      <c r="B139" s="11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N139" s="4" t="s">
        <v>29</v>
      </c>
      <c r="O139" s="152">
        <v>7.1</v>
      </c>
      <c r="P139" s="134">
        <v>0</v>
      </c>
      <c r="Q139" s="134">
        <v>2.2677494455759564</v>
      </c>
      <c r="R139" s="134">
        <v>2.0563331836828782</v>
      </c>
      <c r="S139" s="134">
        <v>2.0417642882241731</v>
      </c>
      <c r="T139" s="134">
        <v>2.3722161019760568</v>
      </c>
      <c r="U139" s="134">
        <v>2.794795181051418</v>
      </c>
      <c r="V139" s="134">
        <v>3.2465449942165345</v>
      </c>
      <c r="W139" s="134">
        <v>3.7688647778387847</v>
      </c>
      <c r="X139" s="134">
        <v>4.1039071488319099</v>
      </c>
      <c r="Y139" s="134">
        <v>4.2229230073015778</v>
      </c>
    </row>
    <row r="140" spans="1:25" ht="14.1" customHeight="1" thickBot="1" x14ac:dyDescent="0.3">
      <c r="A140" s="4"/>
      <c r="B140" s="11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N140" s="4" t="s">
        <v>31</v>
      </c>
      <c r="O140" s="152">
        <v>5.4</v>
      </c>
      <c r="P140" s="134">
        <v>0</v>
      </c>
      <c r="Q140" s="134">
        <v>2.7096075946779363</v>
      </c>
      <c r="R140" s="134">
        <v>3.8299460983216016</v>
      </c>
      <c r="S140" s="134">
        <v>4.6229471579849317</v>
      </c>
      <c r="T140" s="134">
        <v>5.1595731400991198</v>
      </c>
      <c r="U140" s="134">
        <v>5.3690421404097037</v>
      </c>
      <c r="V140" s="134">
        <v>4.6044015938647842</v>
      </c>
      <c r="W140" s="134">
        <v>4.8457807584507879</v>
      </c>
      <c r="X140" s="134">
        <v>5.0857509808538968</v>
      </c>
      <c r="Y140" s="134">
        <v>5.2974181959725488</v>
      </c>
    </row>
    <row r="141" spans="1:25" ht="14.1" customHeight="1" thickBot="1" x14ac:dyDescent="0.3">
      <c r="A141" s="4"/>
      <c r="B141" s="11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N141" s="4" t="s">
        <v>32</v>
      </c>
      <c r="O141" s="152">
        <v>7.1</v>
      </c>
      <c r="P141" s="134">
        <v>-5.5</v>
      </c>
      <c r="Q141" s="134">
        <v>0.22104601090864673</v>
      </c>
      <c r="R141" s="134">
        <v>0.35468146982225868</v>
      </c>
      <c r="S141" s="134">
        <v>0.4880625035992594</v>
      </c>
      <c r="T141" s="134">
        <v>0.57113970626171451</v>
      </c>
      <c r="U141" s="134">
        <v>0.72699535498025458</v>
      </c>
      <c r="V141" s="134">
        <v>0.90211482490608574</v>
      </c>
      <c r="W141" s="134">
        <v>1.0817132677683281</v>
      </c>
      <c r="X141" s="134">
        <v>1.2602633855915562</v>
      </c>
      <c r="Y141" s="134">
        <v>1.4177546185465557</v>
      </c>
    </row>
    <row r="142" spans="1:25" ht="14.1" customHeight="1" thickBot="1" x14ac:dyDescent="0.3">
      <c r="A142" s="4"/>
      <c r="B142" s="11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N142" s="151" t="s">
        <v>37</v>
      </c>
      <c r="O142" s="5">
        <v>3.6</v>
      </c>
      <c r="P142" s="134">
        <v>-3</v>
      </c>
      <c r="Q142" s="134">
        <v>0.25553806338193263</v>
      </c>
      <c r="R142" s="134">
        <v>0.28391839412261533</v>
      </c>
      <c r="S142" s="134">
        <v>0.31477515237901166</v>
      </c>
      <c r="T142" s="134">
        <v>0.3522096821441898</v>
      </c>
      <c r="U142" s="134">
        <v>0.43826614599269842</v>
      </c>
      <c r="V142" s="134">
        <v>0.53495922357282222</v>
      </c>
      <c r="W142" s="134">
        <v>0.63412538811353825</v>
      </c>
      <c r="X142" s="134">
        <v>0.73271271482217726</v>
      </c>
      <c r="Y142" s="134">
        <v>0.81967227456020364</v>
      </c>
    </row>
    <row r="143" spans="1:25" ht="14.1" customHeight="1" thickBot="1" x14ac:dyDescent="0.3">
      <c r="A143" s="4"/>
      <c r="B143" s="11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N143" s="4" t="s">
        <v>96</v>
      </c>
      <c r="O143" s="152">
        <v>7.1</v>
      </c>
      <c r="P143" s="134">
        <v>5.5</v>
      </c>
      <c r="Q143" s="134">
        <v>5.5</v>
      </c>
      <c r="R143" s="134">
        <v>5.5</v>
      </c>
      <c r="S143" s="134">
        <v>5.5</v>
      </c>
      <c r="T143" s="134">
        <v>5.5</v>
      </c>
      <c r="U143" s="134">
        <v>5.5</v>
      </c>
      <c r="V143" s="134">
        <v>5.5</v>
      </c>
      <c r="W143" s="134">
        <v>5.5</v>
      </c>
      <c r="X143" s="134">
        <v>5.5</v>
      </c>
      <c r="Y143" s="134">
        <v>5.5</v>
      </c>
    </row>
    <row r="144" spans="1:25" ht="14.1" customHeight="1" thickBot="1" x14ac:dyDescent="0.3">
      <c r="A144" s="4"/>
      <c r="B144" s="11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N144" s="4" t="s">
        <v>98</v>
      </c>
      <c r="O144" s="152">
        <v>7.1</v>
      </c>
      <c r="P144" s="134">
        <v>3</v>
      </c>
      <c r="Q144" s="134">
        <v>3</v>
      </c>
      <c r="R144" s="134">
        <v>3</v>
      </c>
      <c r="S144" s="134">
        <v>3</v>
      </c>
      <c r="T144" s="134">
        <v>3</v>
      </c>
      <c r="U144" s="134">
        <v>3</v>
      </c>
      <c r="V144" s="134">
        <v>3</v>
      </c>
      <c r="W144" s="134">
        <v>3</v>
      </c>
      <c r="X144" s="134">
        <v>3</v>
      </c>
      <c r="Y144" s="134">
        <v>3</v>
      </c>
    </row>
    <row r="145" spans="1:25" ht="14.1" customHeight="1" thickBot="1" x14ac:dyDescent="0.3">
      <c r="A145" s="4"/>
      <c r="B145" s="11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N145" s="151" t="s">
        <v>75</v>
      </c>
      <c r="O145" s="5">
        <v>6.6</v>
      </c>
      <c r="P145" s="134">
        <v>-1</v>
      </c>
      <c r="Q145" s="134">
        <v>4.0175393732572129</v>
      </c>
      <c r="R145" s="134">
        <v>4.296884471865658</v>
      </c>
      <c r="S145" s="134">
        <v>4.6140301494093983</v>
      </c>
      <c r="T145" s="134">
        <v>4.9362403896261089</v>
      </c>
      <c r="U145" s="134">
        <v>5.1051157091958208</v>
      </c>
      <c r="V145" s="134">
        <v>5.2919937053999275</v>
      </c>
      <c r="W145" s="134">
        <v>5.4823536285077479</v>
      </c>
      <c r="X145" s="134">
        <v>5.5663709410785343</v>
      </c>
      <c r="Y145" s="134">
        <v>5.626664514409331</v>
      </c>
    </row>
    <row r="146" spans="1:25" ht="14.1" customHeight="1" thickBot="1" x14ac:dyDescent="0.3">
      <c r="A146" s="4"/>
      <c r="B146" s="11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N146" s="151" t="s">
        <v>73</v>
      </c>
      <c r="O146" s="5">
        <v>7.1</v>
      </c>
      <c r="P146" s="134">
        <v>1</v>
      </c>
      <c r="Q146" s="134">
        <v>5.6206615305681495</v>
      </c>
      <c r="R146" s="134">
        <v>5.6094046571044149</v>
      </c>
      <c r="S146" s="134">
        <v>5.626816301186742</v>
      </c>
      <c r="T146" s="134">
        <v>5.6465583642718453</v>
      </c>
      <c r="U146" s="134">
        <v>5.7001070200361816</v>
      </c>
      <c r="V146" s="134">
        <v>5.7656341523940524</v>
      </c>
      <c r="W146" s="134">
        <v>5.8317475358901909</v>
      </c>
      <c r="X146" s="134">
        <v>5.8943714632860589</v>
      </c>
      <c r="Y146" s="134">
        <v>5.939312443224261</v>
      </c>
    </row>
    <row r="147" spans="1:25" ht="14.1" customHeight="1" thickBot="1" x14ac:dyDescent="0.3">
      <c r="A147" s="4"/>
      <c r="B147" s="11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N147" s="4" t="s">
        <v>62</v>
      </c>
      <c r="O147" s="152">
        <v>6.6</v>
      </c>
      <c r="P147" s="134">
        <v>3.5</v>
      </c>
      <c r="Q147" s="134">
        <v>6.046050451889716</v>
      </c>
      <c r="R147" s="134">
        <v>6.1438593815687197</v>
      </c>
      <c r="S147" s="134">
        <v>6.2071907427279855</v>
      </c>
      <c r="T147" s="134">
        <v>6.2508691425044729</v>
      </c>
      <c r="U147" s="134">
        <v>6.2825711751093714</v>
      </c>
      <c r="V147" s="134">
        <v>6.321364740640818</v>
      </c>
      <c r="W147" s="134">
        <v>6.3605053802945708</v>
      </c>
      <c r="X147" s="134">
        <v>6.3975801818897367</v>
      </c>
      <c r="Y147" s="134">
        <v>6.42418627294769</v>
      </c>
    </row>
    <row r="148" spans="1:25" ht="14.1" customHeight="1" thickBot="1" x14ac:dyDescent="0.3">
      <c r="A148" s="4"/>
      <c r="B148" s="11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N148" s="4"/>
      <c r="O148" s="11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</row>
    <row r="149" spans="1:25" ht="14.1" customHeight="1" thickBot="1" x14ac:dyDescent="0.3">
      <c r="A149" s="4"/>
      <c r="B149" s="11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N149" s="4" t="s">
        <v>137</v>
      </c>
      <c r="O149" s="11" t="s">
        <v>138</v>
      </c>
      <c r="P149" s="134">
        <v>3</v>
      </c>
      <c r="Q149" s="134"/>
      <c r="R149" s="134"/>
      <c r="S149" s="134"/>
      <c r="T149" s="134"/>
      <c r="U149" s="134"/>
      <c r="V149" s="134"/>
      <c r="W149" s="134"/>
      <c r="X149" s="134"/>
      <c r="Y149" s="134"/>
    </row>
    <row r="150" spans="1:25" ht="14.1" customHeight="1" thickBot="1" x14ac:dyDescent="0.3">
      <c r="A150" s="4"/>
      <c r="B150" s="11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N150" s="4" t="s">
        <v>137</v>
      </c>
      <c r="O150" s="11" t="s">
        <v>139</v>
      </c>
      <c r="P150" s="135"/>
      <c r="Q150" s="134"/>
      <c r="R150" s="134"/>
      <c r="S150" s="134"/>
      <c r="T150" s="134"/>
      <c r="U150" s="134"/>
      <c r="V150" s="134"/>
      <c r="W150" s="134"/>
      <c r="X150" s="134"/>
      <c r="Y150" s="134"/>
    </row>
    <row r="151" spans="1:25" ht="14.1" customHeight="1" thickBot="1" x14ac:dyDescent="0.3">
      <c r="A151" s="4"/>
      <c r="B151" s="11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N151" s="4" t="s">
        <v>140</v>
      </c>
      <c r="O151" s="11"/>
      <c r="P151" s="135"/>
      <c r="Q151" s="134">
        <v>0.333777321653416</v>
      </c>
      <c r="R151" s="134">
        <v>0.67103514025737865</v>
      </c>
      <c r="S151" s="134">
        <v>1.0048124619107948</v>
      </c>
      <c r="T151" s="134">
        <v>1.0048124619107948</v>
      </c>
      <c r="U151" s="134">
        <v>1.0048124619107948</v>
      </c>
      <c r="V151" s="134">
        <v>1.0048124619107948</v>
      </c>
      <c r="W151" s="134">
        <v>1.0048124619107948</v>
      </c>
      <c r="X151" s="134">
        <v>1.0048124619107948</v>
      </c>
      <c r="Y151" s="134">
        <v>1.0048124619107948</v>
      </c>
    </row>
    <row r="152" spans="1:25" ht="14.1" customHeight="1" thickBot="1" x14ac:dyDescent="0.3">
      <c r="A152" s="4"/>
      <c r="B152" s="11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N152" s="4" t="s">
        <v>141</v>
      </c>
      <c r="O152" s="11"/>
      <c r="P152" s="135"/>
      <c r="Q152" s="134">
        <v>0.47384980463296045</v>
      </c>
      <c r="R152" s="134">
        <v>0.80762712628637656</v>
      </c>
      <c r="S152" s="134">
        <v>2</v>
      </c>
      <c r="T152" s="134">
        <v>3</v>
      </c>
      <c r="U152" s="134">
        <v>3</v>
      </c>
      <c r="V152" s="134">
        <v>4</v>
      </c>
      <c r="W152" s="134">
        <v>4</v>
      </c>
      <c r="X152" s="134">
        <v>4</v>
      </c>
      <c r="Y152" s="134">
        <v>4</v>
      </c>
    </row>
    <row r="153" spans="1:25" ht="14.1" customHeight="1" thickBot="1" x14ac:dyDescent="0.3">
      <c r="A153" s="4"/>
      <c r="B153" s="11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N153" s="4" t="s">
        <v>142</v>
      </c>
      <c r="O153" s="11"/>
      <c r="P153" s="135"/>
      <c r="Q153" s="134">
        <v>0.71314577310013294</v>
      </c>
      <c r="R153" s="134">
        <v>1.1984839746584297</v>
      </c>
      <c r="S153" s="134">
        <v>1.6838221762167265</v>
      </c>
      <c r="T153" s="134">
        <v>2.0073809772555911</v>
      </c>
      <c r="U153" s="134">
        <v>2.2770133114546449</v>
      </c>
      <c r="V153" s="134">
        <v>2.4927191788138878</v>
      </c>
      <c r="W153" s="134">
        <v>4</v>
      </c>
      <c r="X153" s="134">
        <v>5.5072808211861126</v>
      </c>
      <c r="Y153" s="134">
        <v>7.0145616423722252</v>
      </c>
    </row>
  </sheetData>
  <conditionalFormatting sqref="C2:L43">
    <cfRule type="cellIs" dxfId="23" priority="153" operator="greaterThan">
      <formula>$B2</formula>
    </cfRule>
  </conditionalFormatting>
  <conditionalFormatting sqref="C46:L153">
    <cfRule type="cellIs" dxfId="22" priority="1" operator="greaterThan">
      <formula>$B46</formula>
    </cfRule>
  </conditionalFormatting>
  <conditionalFormatting sqref="M3:M4">
    <cfRule type="cellIs" dxfId="21" priority="211" operator="greaterThan">
      <formula>$B3</formula>
    </cfRule>
  </conditionalFormatting>
  <conditionalFormatting sqref="P2:Y43">
    <cfRule type="cellIs" dxfId="20" priority="135" stopIfTrue="1" operator="greaterThan">
      <formula>$O2</formula>
    </cfRule>
    <cfRule type="cellIs" dxfId="19" priority="136" operator="greaterThan">
      <formula>$O2*0.85</formula>
    </cfRule>
  </conditionalFormatting>
  <conditionalFormatting sqref="Q47:Y153">
    <cfRule type="cellIs" dxfId="18" priority="4" operator="greaterThan">
      <formula>$O47</formula>
    </cfRule>
  </conditionalFormatting>
  <pageMargins left="0.7" right="0.7" top="0.75" bottom="0.75" header="0.3" footer="0.3"/>
  <pageSetup paperSize="9" orientation="portrait" horizontalDpi="0" verticalDpi="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90C2-D507-4721-A8CE-D12A9FD82AB7}">
  <sheetPr codeName="Sheet2">
    <tabColor theme="5"/>
  </sheetPr>
  <dimension ref="A1:Y153"/>
  <sheetViews>
    <sheetView topLeftCell="A61" workbookViewId="0">
      <selection activeCell="C93" sqref="C93"/>
    </sheetView>
  </sheetViews>
  <sheetFormatPr defaultRowHeight="15" x14ac:dyDescent="0.25"/>
  <cols>
    <col min="1" max="1" width="33.140625" customWidth="1"/>
    <col min="2" max="2" width="7.85546875" customWidth="1"/>
    <col min="14" max="14" width="28" bestFit="1" customWidth="1"/>
    <col min="15" max="15" width="8.85546875" style="10" customWidth="1"/>
  </cols>
  <sheetData>
    <row r="1" spans="1:25" ht="14.1" customHeight="1" thickBot="1" x14ac:dyDescent="0.3">
      <c r="A1" s="1" t="s">
        <v>129</v>
      </c>
      <c r="B1" s="2" t="s">
        <v>128</v>
      </c>
      <c r="C1" s="2">
        <f>Costs!B9</f>
        <v>2025</v>
      </c>
      <c r="D1" s="2">
        <f>C1+1</f>
        <v>2026</v>
      </c>
      <c r="E1" s="2">
        <f t="shared" ref="E1:L1" si="0">D1+1</f>
        <v>2027</v>
      </c>
      <c r="F1" s="2">
        <f t="shared" si="0"/>
        <v>2028</v>
      </c>
      <c r="G1" s="2">
        <f t="shared" si="0"/>
        <v>2029</v>
      </c>
      <c r="H1" s="2">
        <f t="shared" si="0"/>
        <v>2030</v>
      </c>
      <c r="I1" s="2">
        <f t="shared" si="0"/>
        <v>2031</v>
      </c>
      <c r="J1" s="2">
        <f t="shared" si="0"/>
        <v>2032</v>
      </c>
      <c r="K1" s="2">
        <f t="shared" si="0"/>
        <v>2033</v>
      </c>
      <c r="L1" s="2">
        <f t="shared" si="0"/>
        <v>2034</v>
      </c>
      <c r="M1" s="26">
        <f>((L2+L3+L4+L5)-(C2+C3+C4+C5))/(C2+C3+C4+C5)/9</f>
        <v>5.4747699252856857E-2</v>
      </c>
      <c r="N1" s="1" t="str">
        <f>A1</f>
        <v>Option 1 - Do Nothing</v>
      </c>
      <c r="O1" s="2" t="str">
        <f>B1</f>
        <v>Rating</v>
      </c>
      <c r="P1" s="2">
        <f t="shared" ref="P1:Y1" si="1">C1</f>
        <v>2025</v>
      </c>
      <c r="Q1" s="2">
        <f t="shared" si="1"/>
        <v>2026</v>
      </c>
      <c r="R1" s="2">
        <f t="shared" si="1"/>
        <v>2027</v>
      </c>
      <c r="S1" s="2">
        <f t="shared" si="1"/>
        <v>2028</v>
      </c>
      <c r="T1" s="2">
        <f t="shared" si="1"/>
        <v>2029</v>
      </c>
      <c r="U1" s="2">
        <f t="shared" si="1"/>
        <v>2030</v>
      </c>
      <c r="V1" s="2">
        <f t="shared" si="1"/>
        <v>2031</v>
      </c>
      <c r="W1" s="2">
        <f t="shared" si="1"/>
        <v>2032</v>
      </c>
      <c r="X1" s="2">
        <f t="shared" si="1"/>
        <v>2033</v>
      </c>
      <c r="Y1" s="2">
        <f t="shared" si="1"/>
        <v>2034</v>
      </c>
    </row>
    <row r="2" spans="1:25" ht="14.1" customHeight="1" thickTop="1" thickBot="1" x14ac:dyDescent="0.3">
      <c r="A2" s="4" t="str">
        <f>Ratings!A2</f>
        <v xml:space="preserve">NS </v>
      </c>
      <c r="B2" s="11">
        <f>Ratings!E2</f>
        <v>40</v>
      </c>
      <c r="C2" s="134">
        <v>30.418155700094886</v>
      </c>
      <c r="D2" s="134">
        <v>31.538088854712747</v>
      </c>
      <c r="E2" s="134">
        <v>33.381376586385748</v>
      </c>
      <c r="F2" s="134">
        <v>35.375179302992152</v>
      </c>
      <c r="G2" s="134">
        <v>37.116192298066501</v>
      </c>
      <c r="H2" s="134">
        <v>38.506801083227636</v>
      </c>
      <c r="I2" s="134">
        <v>39.808605817228198</v>
      </c>
      <c r="J2" s="134">
        <v>40.921161951815428</v>
      </c>
      <c r="K2" s="134">
        <v>42.051191760010724</v>
      </c>
      <c r="L2" s="134">
        <v>43.195896466055657</v>
      </c>
      <c r="M2" s="25">
        <f>($L3-$C3)/$C3/9</f>
        <v>4.6674393674407177E-2</v>
      </c>
      <c r="N2" s="4" t="str">
        <f>Ratings!H2</f>
        <v>ES 11</v>
      </c>
      <c r="O2" s="5">
        <f>Ratings!J2</f>
        <v>5.8</v>
      </c>
      <c r="P2" s="134">
        <v>4.6565361739612552</v>
      </c>
      <c r="Q2" s="134">
        <v>5.1007760566150129</v>
      </c>
      <c r="R2" s="134">
        <v>5.436677693305719</v>
      </c>
      <c r="S2" s="134">
        <v>5.7111471229889172</v>
      </c>
      <c r="T2" s="134">
        <v>5.8496017195861683</v>
      </c>
      <c r="U2" s="134">
        <v>6.0059923935097341</v>
      </c>
      <c r="V2" s="134">
        <v>6.1473035182382905</v>
      </c>
      <c r="W2" s="134">
        <v>6.2884371713112577</v>
      </c>
      <c r="X2" s="134">
        <v>6.4321879727534235</v>
      </c>
      <c r="Y2" s="134">
        <v>6.5777287372791484</v>
      </c>
    </row>
    <row r="3" spans="1:25" ht="14.1" customHeight="1" thickBot="1" x14ac:dyDescent="0.3">
      <c r="A3" s="4" t="str">
        <f>Ratings!A37</f>
        <v>BTS-NS</v>
      </c>
      <c r="B3" s="11">
        <f>Ratings!C38</f>
        <v>34</v>
      </c>
      <c r="C3" s="134">
        <f>C2</f>
        <v>30.418155700094886</v>
      </c>
      <c r="D3" s="134">
        <f t="shared" ref="D3:L3" si="2">D2</f>
        <v>31.538088854712747</v>
      </c>
      <c r="E3" s="134">
        <f t="shared" si="2"/>
        <v>33.381376586385748</v>
      </c>
      <c r="F3" s="134">
        <f t="shared" si="2"/>
        <v>35.375179302992152</v>
      </c>
      <c r="G3" s="134">
        <f t="shared" si="2"/>
        <v>37.116192298066501</v>
      </c>
      <c r="H3" s="134">
        <f t="shared" si="2"/>
        <v>38.506801083227636</v>
      </c>
      <c r="I3" s="134">
        <f t="shared" si="2"/>
        <v>39.808605817228198</v>
      </c>
      <c r="J3" s="134">
        <f t="shared" si="2"/>
        <v>40.921161951815428</v>
      </c>
      <c r="K3" s="134">
        <f t="shared" si="2"/>
        <v>42.051191760010724</v>
      </c>
      <c r="L3" s="134">
        <f t="shared" si="2"/>
        <v>43.195896466055657</v>
      </c>
      <c r="M3" s="28">
        <f>(L3-C3)</f>
        <v>12.777740765960772</v>
      </c>
      <c r="N3" s="4" t="str">
        <f>Ratings!H3</f>
        <v>ES 12</v>
      </c>
      <c r="O3" s="5">
        <f>Ratings!J3</f>
        <v>5.8</v>
      </c>
      <c r="P3" s="134">
        <v>2.8550849520600945</v>
      </c>
      <c r="Q3" s="134">
        <v>2.9586954594709622</v>
      </c>
      <c r="R3" s="134">
        <v>3.0519271629691658</v>
      </c>
      <c r="S3" s="134">
        <v>3.10948262970994</v>
      </c>
      <c r="T3" s="134">
        <v>3.1710194561346712</v>
      </c>
      <c r="U3" s="134">
        <v>3.2473899044370382</v>
      </c>
      <c r="V3" s="134">
        <v>3.3237956488605671</v>
      </c>
      <c r="W3" s="134">
        <v>3.4001054358427716</v>
      </c>
      <c r="X3" s="134">
        <v>3.4778302930807663</v>
      </c>
      <c r="Y3" s="134">
        <v>3.556522968402104</v>
      </c>
    </row>
    <row r="4" spans="1:25" ht="14.1" customHeight="1" thickBot="1" x14ac:dyDescent="0.3">
      <c r="A4" s="4" t="str">
        <f>Ratings!A3</f>
        <v>FT</v>
      </c>
      <c r="B4" s="11">
        <f>Ratings!E3</f>
        <v>40</v>
      </c>
      <c r="C4" s="134">
        <v>38.794564052384452</v>
      </c>
      <c r="D4" s="134">
        <v>41.745242347080001</v>
      </c>
      <c r="E4" s="134">
        <v>45.37104166256259</v>
      </c>
      <c r="F4" s="134">
        <v>48.326065494806571</v>
      </c>
      <c r="G4" s="134">
        <v>51.036160255235622</v>
      </c>
      <c r="H4" s="134">
        <v>53.344002629064548</v>
      </c>
      <c r="I4" s="134">
        <v>55.077080669989442</v>
      </c>
      <c r="J4" s="134">
        <v>56.791659344223007</v>
      </c>
      <c r="K4" s="134">
        <v>58.470078895136297</v>
      </c>
      <c r="L4" s="134">
        <v>60.119957775752724</v>
      </c>
      <c r="M4" s="28">
        <f>M3/9</f>
        <v>1.4197489739956413</v>
      </c>
      <c r="N4" s="4" t="str">
        <f>Ratings!H4</f>
        <v>ES 13</v>
      </c>
      <c r="O4" s="5">
        <f>Ratings!J4</f>
        <v>5.8</v>
      </c>
      <c r="P4" s="134">
        <v>3.8970205379289511</v>
      </c>
      <c r="Q4" s="134">
        <v>4.0280026037390391</v>
      </c>
      <c r="R4" s="134">
        <v>4.1277666553839314</v>
      </c>
      <c r="S4" s="134">
        <v>4.2223155703385613</v>
      </c>
      <c r="T4" s="134">
        <v>4.3143611311466072</v>
      </c>
      <c r="U4" s="134">
        <v>4.4234429156701731</v>
      </c>
      <c r="V4" s="134">
        <v>4.5275192535392321</v>
      </c>
      <c r="W4" s="134">
        <v>4.6314648826617244</v>
      </c>
      <c r="X4" s="134">
        <v>4.7373380544207153</v>
      </c>
      <c r="Y4" s="134">
        <v>4.8445295427879422</v>
      </c>
    </row>
    <row r="5" spans="1:25" ht="14.1" customHeight="1" thickBot="1" x14ac:dyDescent="0.3">
      <c r="A5" s="4" t="str">
        <f>Ratings!A22</f>
        <v xml:space="preserve">WMTS-FT </v>
      </c>
      <c r="B5" s="11">
        <f>Ratings!C23</f>
        <v>64</v>
      </c>
      <c r="C5" s="134">
        <f>C4</f>
        <v>38.794564052384452</v>
      </c>
      <c r="D5" s="134">
        <f t="shared" ref="D5:L5" si="3">D4</f>
        <v>41.745242347080001</v>
      </c>
      <c r="E5" s="134">
        <f t="shared" si="3"/>
        <v>45.37104166256259</v>
      </c>
      <c r="F5" s="134">
        <f t="shared" si="3"/>
        <v>48.326065494806571</v>
      </c>
      <c r="G5" s="134">
        <f t="shared" si="3"/>
        <v>51.036160255235622</v>
      </c>
      <c r="H5" s="134">
        <f t="shared" si="3"/>
        <v>53.344002629064548</v>
      </c>
      <c r="I5" s="134">
        <f t="shared" si="3"/>
        <v>55.077080669989442</v>
      </c>
      <c r="J5" s="134">
        <f t="shared" si="3"/>
        <v>56.791659344223007</v>
      </c>
      <c r="K5" s="134">
        <f t="shared" si="3"/>
        <v>58.470078895136297</v>
      </c>
      <c r="L5" s="134">
        <f t="shared" si="3"/>
        <v>60.119957775752724</v>
      </c>
      <c r="M5" s="25"/>
      <c r="N5" s="4" t="str">
        <f>Ratings!H5</f>
        <v>ES 15</v>
      </c>
      <c r="O5" s="5">
        <f>Ratings!J5</f>
        <v>5.8</v>
      </c>
      <c r="P5" s="134">
        <v>3.1853734699560814</v>
      </c>
      <c r="Q5" s="134">
        <v>3.5197853878831622</v>
      </c>
      <c r="R5" s="134">
        <v>3.8147239463296327</v>
      </c>
      <c r="S5" s="134">
        <v>3.9455724990596601</v>
      </c>
      <c r="T5" s="134">
        <v>4.0557850843223271</v>
      </c>
      <c r="U5" s="134">
        <v>4.1649906011772444</v>
      </c>
      <c r="V5" s="134">
        <v>4.2629859810868576</v>
      </c>
      <c r="W5" s="134">
        <v>4.3608582892825725</v>
      </c>
      <c r="X5" s="134">
        <v>4.4605455179186455</v>
      </c>
      <c r="Y5" s="134">
        <v>4.5614740367414219</v>
      </c>
    </row>
    <row r="6" spans="1:25" ht="14.1" customHeight="1" thickBot="1" x14ac:dyDescent="0.3">
      <c r="A6" s="4" t="str">
        <f>Ratings!A4</f>
        <v>ES</v>
      </c>
      <c r="B6" s="11">
        <f>Ratings!E4</f>
        <v>45</v>
      </c>
      <c r="C6" s="134">
        <v>35.976527239412192</v>
      </c>
      <c r="D6" s="134">
        <v>37.125025509892595</v>
      </c>
      <c r="E6" s="134">
        <v>38.325429258566082</v>
      </c>
      <c r="F6" s="134">
        <v>39.377257791951607</v>
      </c>
      <c r="G6" s="134">
        <v>40.264531191942517</v>
      </c>
      <c r="H6" s="134">
        <v>41.224719489544569</v>
      </c>
      <c r="I6" s="134">
        <v>42.185539799545765</v>
      </c>
      <c r="J6" s="134">
        <v>43.145288992829087</v>
      </c>
      <c r="K6" s="134">
        <v>44.123346310332721</v>
      </c>
      <c r="L6" s="134">
        <v>45.113954587277163</v>
      </c>
      <c r="M6" s="27"/>
      <c r="N6" s="4" t="str">
        <f>Ratings!H6</f>
        <v>ES 16</v>
      </c>
      <c r="O6" s="5">
        <f>Ratings!J6</f>
        <v>5.4</v>
      </c>
      <c r="P6" s="134">
        <v>3.076140256450091</v>
      </c>
      <c r="Q6" s="134">
        <v>3.0487696645764775</v>
      </c>
      <c r="R6" s="134">
        <v>3.1866018294708125</v>
      </c>
      <c r="S6" s="134">
        <v>3.3306483502044206</v>
      </c>
      <c r="T6" s="134">
        <v>3.4392084644089671</v>
      </c>
      <c r="U6" s="134">
        <v>3.5480469749402466</v>
      </c>
      <c r="V6" s="134">
        <v>3.631526685830385</v>
      </c>
      <c r="W6" s="134">
        <v>3.7149015551340701</v>
      </c>
      <c r="X6" s="134">
        <v>3.7998225078734165</v>
      </c>
      <c r="Y6" s="134">
        <v>3.8858008833811861</v>
      </c>
    </row>
    <row r="7" spans="1:25" ht="14.1" customHeight="1" thickBot="1" x14ac:dyDescent="0.3">
      <c r="A7" s="4" t="str">
        <f>Ratings!A48</f>
        <v>KTS-BY-ES</v>
      </c>
      <c r="B7" s="11">
        <f>Ratings!C49</f>
        <v>104.6</v>
      </c>
      <c r="C7" s="134">
        <v>70.418777456625179</v>
      </c>
      <c r="D7" s="134">
        <v>73.056961219383481</v>
      </c>
      <c r="E7" s="134">
        <v>75.875969352101052</v>
      </c>
      <c r="F7" s="134">
        <v>77.997768785588619</v>
      </c>
      <c r="G7" s="134">
        <v>79.927739108910558</v>
      </c>
      <c r="H7" s="134">
        <v>82.020200674257012</v>
      </c>
      <c r="I7" s="134">
        <v>83.926527457729918</v>
      </c>
      <c r="J7" s="134">
        <v>85.820117405293189</v>
      </c>
      <c r="K7" s="134">
        <v>87.726211472653716</v>
      </c>
      <c r="L7" s="134">
        <v>89.638435938488328</v>
      </c>
      <c r="M7" s="25"/>
      <c r="N7" s="4" t="str">
        <f>Ratings!H7</f>
        <v>ES 21</v>
      </c>
      <c r="O7" s="5">
        <f>Ratings!J7</f>
        <v>5.8</v>
      </c>
      <c r="P7" s="134">
        <v>3.9288825346849818</v>
      </c>
      <c r="Q7" s="134">
        <v>3.9969672847526843</v>
      </c>
      <c r="R7" s="134">
        <v>4.0693188037630872</v>
      </c>
      <c r="S7" s="134">
        <v>4.1460609835599787</v>
      </c>
      <c r="T7" s="134">
        <v>4.2281117506727943</v>
      </c>
      <c r="U7" s="134">
        <v>4.3299410816933603</v>
      </c>
      <c r="V7" s="134">
        <v>4.4318174751639354</v>
      </c>
      <c r="W7" s="134">
        <v>4.5335659227827607</v>
      </c>
      <c r="X7" s="134">
        <v>4.6372011690350536</v>
      </c>
      <c r="Y7" s="134">
        <v>4.7421268655880491</v>
      </c>
    </row>
    <row r="8" spans="1:25" ht="14.1" customHeight="1" thickBot="1" x14ac:dyDescent="0.3">
      <c r="A8" s="4" t="str">
        <f>Ratings!A5</f>
        <v>PV</v>
      </c>
      <c r="B8" s="11">
        <f>Ratings!E5</f>
        <v>45.6</v>
      </c>
      <c r="C8" s="134">
        <v>33.914374712187723</v>
      </c>
      <c r="D8" s="134">
        <v>34.905809556799099</v>
      </c>
      <c r="E8" s="134">
        <v>35.964600406348261</v>
      </c>
      <c r="F8" s="134">
        <v>36.976058856726851</v>
      </c>
      <c r="G8" s="134">
        <v>37.906359111278398</v>
      </c>
      <c r="H8" s="134">
        <v>38.730555905128647</v>
      </c>
      <c r="I8" s="134">
        <v>39.397600590323712</v>
      </c>
      <c r="J8" s="134">
        <v>40.043452831845478</v>
      </c>
      <c r="K8" s="134">
        <v>40.676307442060143</v>
      </c>
      <c r="L8" s="134">
        <v>41.294930297266525</v>
      </c>
      <c r="M8" s="25"/>
      <c r="N8" s="4" t="str">
        <f>Ratings!H8</f>
        <v>ES 22</v>
      </c>
      <c r="O8" s="5">
        <f>Ratings!J8</f>
        <v>7.1</v>
      </c>
      <c r="P8" s="134">
        <v>4.5879137619710813</v>
      </c>
      <c r="Q8" s="134">
        <v>4.7022478557865135</v>
      </c>
      <c r="R8" s="134">
        <v>4.7886002909383851</v>
      </c>
      <c r="S8" s="134">
        <v>4.879659437807522</v>
      </c>
      <c r="T8" s="134">
        <v>4.9762281573003113</v>
      </c>
      <c r="U8" s="134">
        <v>5.0960750331978</v>
      </c>
      <c r="V8" s="134">
        <v>5.2159772987119046</v>
      </c>
      <c r="W8" s="134">
        <v>5.3357289798073317</v>
      </c>
      <c r="X8" s="134">
        <v>5.4577013071488087</v>
      </c>
      <c r="Y8" s="134">
        <v>5.5811924153316239</v>
      </c>
    </row>
    <row r="9" spans="1:25" ht="14.1" customHeight="1" thickBot="1" x14ac:dyDescent="0.3">
      <c r="A9" s="4" t="str">
        <f>Ratings!A30</f>
        <v>KTS-AW-PV</v>
      </c>
      <c r="B9" s="11">
        <f>Ratings!C31</f>
        <v>182</v>
      </c>
      <c r="C9" s="134">
        <v>134.7064401646914</v>
      </c>
      <c r="D9" s="134">
        <v>138.79525347442222</v>
      </c>
      <c r="E9" s="134">
        <v>142.97055213260492</v>
      </c>
      <c r="F9" s="134">
        <v>146.38018552630268</v>
      </c>
      <c r="G9" s="134">
        <v>148.27900725272517</v>
      </c>
      <c r="H9" s="134">
        <v>150.28696043360785</v>
      </c>
      <c r="I9" s="134">
        <v>152.0630893084342</v>
      </c>
      <c r="J9" s="134">
        <v>153.79972819788784</v>
      </c>
      <c r="K9" s="134">
        <v>155.532751393148</v>
      </c>
      <c r="L9" s="134">
        <v>157.25298439616461</v>
      </c>
      <c r="M9" s="25"/>
      <c r="N9" s="4" t="str">
        <f>Ratings!H9</f>
        <v>ES 23</v>
      </c>
      <c r="O9" s="5">
        <f>Ratings!J9</f>
        <v>7.1</v>
      </c>
      <c r="P9" s="134">
        <v>2.9078085691467965</v>
      </c>
      <c r="Q9" s="134">
        <v>3.035756228998328</v>
      </c>
      <c r="R9" s="134">
        <v>3.2241977792788079</v>
      </c>
      <c r="S9" s="134">
        <v>3.4117064322382245</v>
      </c>
      <c r="T9" s="134">
        <v>3.530031987341915</v>
      </c>
      <c r="U9" s="134">
        <v>3.6460352619377403</v>
      </c>
      <c r="V9" s="134">
        <v>3.73182047608839</v>
      </c>
      <c r="W9" s="134">
        <v>3.8174979531871269</v>
      </c>
      <c r="X9" s="134">
        <v>3.9047642127242397</v>
      </c>
      <c r="Y9" s="134">
        <v>3.9931170984327879</v>
      </c>
    </row>
    <row r="10" spans="1:25" ht="14.1" customHeight="1" thickBot="1" x14ac:dyDescent="0.3">
      <c r="A10" s="4"/>
      <c r="B10" s="11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25"/>
      <c r="N10" s="4" t="str">
        <f>Ratings!H10</f>
        <v>ES 24</v>
      </c>
      <c r="O10" s="5">
        <f>Ratings!J10</f>
        <v>7.1</v>
      </c>
      <c r="P10" s="134">
        <v>4.2822562392243739</v>
      </c>
      <c r="Q10" s="134">
        <v>4.3842540177640847</v>
      </c>
      <c r="R10" s="134">
        <v>4.5096954596722156</v>
      </c>
      <c r="S10" s="134">
        <v>4.6405385058083333</v>
      </c>
      <c r="T10" s="134">
        <v>4.754867704772094</v>
      </c>
      <c r="U10" s="134">
        <v>4.883101123211123</v>
      </c>
      <c r="V10" s="134">
        <v>4.9979924628388464</v>
      </c>
      <c r="W10" s="134">
        <v>5.1127395112347491</v>
      </c>
      <c r="X10" s="134">
        <v>5.2296144011768826</v>
      </c>
      <c r="Y10" s="134">
        <v>5.3479445994462926</v>
      </c>
    </row>
    <row r="11" spans="1:25" ht="14.1" customHeight="1" thickBot="1" x14ac:dyDescent="0.3">
      <c r="A11" s="4"/>
      <c r="B11" s="11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25"/>
      <c r="N11" s="4" t="str">
        <f>Ratings!H11</f>
        <v>ES 25</v>
      </c>
      <c r="O11" s="5">
        <f>Ratings!J11</f>
        <v>5.8</v>
      </c>
      <c r="P11" s="134">
        <v>3.6893962121688184</v>
      </c>
      <c r="Q11" s="134">
        <v>3.7531226850014838</v>
      </c>
      <c r="R11" s="134">
        <v>3.8250345216929764</v>
      </c>
      <c r="S11" s="134">
        <v>3.8922059486580651</v>
      </c>
      <c r="T11" s="134">
        <v>3.9464471926268199</v>
      </c>
      <c r="U11" s="134">
        <v>4.0189094709344584</v>
      </c>
      <c r="V11" s="134">
        <v>4.0910851300752817</v>
      </c>
      <c r="W11" s="134">
        <v>4.1628282199779321</v>
      </c>
      <c r="X11" s="134">
        <v>4.2359955028610621</v>
      </c>
      <c r="Y11" s="134">
        <v>4.3100325127724775</v>
      </c>
    </row>
    <row r="12" spans="1:25" ht="14.1" customHeight="1" thickBot="1" x14ac:dyDescent="0.3">
      <c r="A12" s="4"/>
      <c r="B12" s="11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25"/>
      <c r="N12" s="4" t="str">
        <f>Ratings!H12</f>
        <v>ES 26</v>
      </c>
      <c r="O12" s="5">
        <f>Ratings!J12</f>
        <v>7.1</v>
      </c>
      <c r="P12" s="134">
        <v>3.9192202453717684</v>
      </c>
      <c r="Q12" s="134">
        <v>3.9871375548129921</v>
      </c>
      <c r="R12" s="134">
        <v>4.0593111399445485</v>
      </c>
      <c r="S12" s="134">
        <v>4.1358645879233773</v>
      </c>
      <c r="T12" s="134">
        <v>4.21771356782489</v>
      </c>
      <c r="U12" s="134">
        <v>4.319292470269847</v>
      </c>
      <c r="V12" s="134">
        <v>4.4209183194242687</v>
      </c>
      <c r="W12" s="134">
        <v>4.5224165373837995</v>
      </c>
      <c r="X12" s="134">
        <v>4.6257969137784434</v>
      </c>
      <c r="Y12" s="134">
        <v>4.7304645668731435</v>
      </c>
    </row>
    <row r="13" spans="1:25" ht="14.1" customHeight="1" thickBot="1" x14ac:dyDescent="0.3">
      <c r="A13" s="4"/>
      <c r="B13" s="11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25"/>
      <c r="N13" s="4" t="str">
        <f>Ratings!H13</f>
        <v>NS 07</v>
      </c>
      <c r="O13" s="5">
        <f>Ratings!J13</f>
        <v>5.8</v>
      </c>
      <c r="P13" s="134">
        <v>3.2396599605344951</v>
      </c>
      <c r="Q13" s="134">
        <v>3.3108459065783955</v>
      </c>
      <c r="R13" s="134">
        <v>3.3888505266461357</v>
      </c>
      <c r="S13" s="134">
        <v>3.4583070059344942</v>
      </c>
      <c r="T13" s="134">
        <v>3.5290876127861033</v>
      </c>
      <c r="U13" s="134">
        <v>3.6206400848849905</v>
      </c>
      <c r="V13" s="134">
        <v>3.7130999166758429</v>
      </c>
      <c r="W13" s="134">
        <v>3.8063401557999064</v>
      </c>
      <c r="X13" s="134">
        <v>3.9020747480105702</v>
      </c>
      <c r="Y13" s="134">
        <v>3.9998308693686746</v>
      </c>
    </row>
    <row r="14" spans="1:25" ht="14.1" customHeight="1" thickBot="1" x14ac:dyDescent="0.3">
      <c r="A14" s="4"/>
      <c r="B14" s="11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N14" s="4" t="str">
        <f>Ratings!H14</f>
        <v>NS 08</v>
      </c>
      <c r="O14" s="5">
        <f>Ratings!J14</f>
        <v>6.6</v>
      </c>
      <c r="P14" s="134">
        <v>2.6243069729028146</v>
      </c>
      <c r="Q14" s="134">
        <v>2.6571019338228767</v>
      </c>
      <c r="R14" s="134">
        <v>2.6948272045208492</v>
      </c>
      <c r="S14" s="134">
        <v>2.7376135717537298</v>
      </c>
      <c r="T14" s="134">
        <v>2.7861348047924661</v>
      </c>
      <c r="U14" s="134">
        <v>2.8584134096237377</v>
      </c>
      <c r="V14" s="134">
        <v>2.931408354397687</v>
      </c>
      <c r="W14" s="134">
        <v>3.0050194131000914</v>
      </c>
      <c r="X14" s="134">
        <v>3.080599707115566</v>
      </c>
      <c r="Y14" s="134">
        <v>3.1577759526444522</v>
      </c>
    </row>
    <row r="15" spans="1:25" ht="14.1" customHeight="1" thickBot="1" x14ac:dyDescent="0.3">
      <c r="A15" s="4"/>
      <c r="B15" s="11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N15" s="4" t="str">
        <f>Ratings!H15</f>
        <v>NS 09</v>
      </c>
      <c r="O15" s="5">
        <f>Ratings!J15</f>
        <v>7.1</v>
      </c>
      <c r="P15" s="134">
        <v>2.1463472557644323</v>
      </c>
      <c r="Q15" s="134">
        <v>2.1868123399554436</v>
      </c>
      <c r="R15" s="134">
        <v>2.3372169733209684</v>
      </c>
      <c r="S15" s="134">
        <v>2.6427580976658716</v>
      </c>
      <c r="T15" s="134">
        <v>2.9647254144773361</v>
      </c>
      <c r="U15" s="134">
        <v>3.3549949928315672</v>
      </c>
      <c r="V15" s="134">
        <v>3.7646030954219816</v>
      </c>
      <c r="W15" s="134">
        <v>4.2371351550978344</v>
      </c>
      <c r="X15" s="134">
        <v>4.5491265133856587</v>
      </c>
      <c r="Y15" s="134">
        <v>4.6866900642959957</v>
      </c>
    </row>
    <row r="16" spans="1:25" ht="14.1" customHeight="1" thickBot="1" x14ac:dyDescent="0.3">
      <c r="A16" s="4"/>
      <c r="B16" s="11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7"/>
      <c r="N16" s="4" t="str">
        <f>Ratings!H16</f>
        <v>NS 11</v>
      </c>
      <c r="O16" s="5">
        <f>Ratings!J16</f>
        <v>7.1</v>
      </c>
      <c r="P16" s="134">
        <v>4.7312032650282614</v>
      </c>
      <c r="Q16" s="134">
        <v>4.7903273034062277</v>
      </c>
      <c r="R16" s="134">
        <v>4.8583398971093548</v>
      </c>
      <c r="S16" s="134">
        <v>4.9354768336191057</v>
      </c>
      <c r="T16" s="134">
        <v>5.0229528105327894</v>
      </c>
      <c r="U16" s="134">
        <v>5.1532595066244982</v>
      </c>
      <c r="V16" s="134">
        <v>5.2848576483857359</v>
      </c>
      <c r="W16" s="134">
        <v>5.4175665444375474</v>
      </c>
      <c r="X16" s="134">
        <v>5.5538256549417868</v>
      </c>
      <c r="Y16" s="134">
        <v>5.6929620092627893</v>
      </c>
    </row>
    <row r="17" spans="1:25" ht="14.1" customHeight="1" thickBot="1" x14ac:dyDescent="0.3">
      <c r="A17" s="4"/>
      <c r="B17" s="11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7"/>
      <c r="N17" s="4" t="str">
        <f>Ratings!H17</f>
        <v>NS 12</v>
      </c>
      <c r="O17" s="5">
        <f>Ratings!J17</f>
        <v>5.4</v>
      </c>
      <c r="P17" s="134">
        <v>1.820465118689941</v>
      </c>
      <c r="Q17" s="134">
        <v>1.903127797210211</v>
      </c>
      <c r="R17" s="134">
        <v>2.922692544597743</v>
      </c>
      <c r="S17" s="134">
        <v>4.3339108093861531</v>
      </c>
      <c r="T17" s="134">
        <v>5.4845439485038279</v>
      </c>
      <c r="U17" s="134">
        <v>5.7294481811081228</v>
      </c>
      <c r="V17" s="134">
        <v>5.9130414600233312</v>
      </c>
      <c r="W17" s="134">
        <v>6.0944349640357744</v>
      </c>
      <c r="X17" s="134">
        <v>6.2717928274804695</v>
      </c>
      <c r="Y17" s="134">
        <v>6.4459497579172771</v>
      </c>
    </row>
    <row r="18" spans="1:25" ht="14.1" customHeight="1" thickBot="1" x14ac:dyDescent="0.3">
      <c r="A18" s="4"/>
      <c r="B18" s="11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7"/>
      <c r="N18" s="4" t="str">
        <f>Ratings!H18</f>
        <v>NS 14</v>
      </c>
      <c r="O18" s="5">
        <f>Ratings!J18</f>
        <v>7.1</v>
      </c>
      <c r="P18" s="134">
        <v>3.9131237514802835</v>
      </c>
      <c r="Q18" s="134">
        <v>4.0807654391776182</v>
      </c>
      <c r="R18" s="134">
        <v>4.2738497143765883</v>
      </c>
      <c r="S18" s="134">
        <v>4.4550338227652011</v>
      </c>
      <c r="T18" s="134">
        <v>4.602928357479005</v>
      </c>
      <c r="U18" s="134">
        <v>4.8084653442741363</v>
      </c>
      <c r="V18" s="134">
        <v>4.962546835405572</v>
      </c>
      <c r="W18" s="134">
        <v>5.1147821554833914</v>
      </c>
      <c r="X18" s="134">
        <v>5.2636305459305461</v>
      </c>
      <c r="Y18" s="134">
        <v>5.4097925388484365</v>
      </c>
    </row>
    <row r="19" spans="1:25" ht="14.1" customHeight="1" thickBot="1" x14ac:dyDescent="0.3">
      <c r="A19" s="4"/>
      <c r="B19" s="11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7"/>
      <c r="N19" s="4" t="str">
        <f>Ratings!H19</f>
        <v>NS 15</v>
      </c>
      <c r="O19" s="5">
        <f>Ratings!J19</f>
        <v>5.4</v>
      </c>
      <c r="P19" s="134">
        <v>3.0450698675716481</v>
      </c>
      <c r="Q19" s="134">
        <v>3.5631865913236673</v>
      </c>
      <c r="R19" s="134">
        <v>4.0778412511897724</v>
      </c>
      <c r="S19" s="134">
        <v>4.3708994549350102</v>
      </c>
      <c r="T19" s="134">
        <v>4.5279599576153533</v>
      </c>
      <c r="U19" s="134">
        <v>4.7044063116975767</v>
      </c>
      <c r="V19" s="134">
        <v>4.8509376229291181</v>
      </c>
      <c r="W19" s="134">
        <v>4.9992487557402594</v>
      </c>
      <c r="X19" s="134">
        <v>5.1515952737790007</v>
      </c>
      <c r="Y19" s="134">
        <v>5.3073772105153605</v>
      </c>
    </row>
    <row r="20" spans="1:25" ht="14.1" customHeight="1" thickBot="1" x14ac:dyDescent="0.3">
      <c r="A20" s="4"/>
      <c r="B20" s="11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7"/>
      <c r="N20" s="4" t="str">
        <f>Ratings!H20</f>
        <v>NS 16</v>
      </c>
      <c r="O20" s="5">
        <f>Ratings!J20</f>
        <v>5.8</v>
      </c>
      <c r="P20" s="134">
        <v>1.7419914338264915</v>
      </c>
      <c r="Q20" s="134">
        <v>1.7852352878795548</v>
      </c>
      <c r="R20" s="134">
        <v>1.8183723401934435</v>
      </c>
      <c r="S20" s="134">
        <v>1.8472430398001234</v>
      </c>
      <c r="T20" s="134">
        <v>1.8799834203045596</v>
      </c>
      <c r="U20" s="134">
        <v>1.9287544196445061</v>
      </c>
      <c r="V20" s="134">
        <v>1.978008779377934</v>
      </c>
      <c r="W20" s="134">
        <v>2.0276788706002051</v>
      </c>
      <c r="X20" s="134">
        <v>2.0786777308873763</v>
      </c>
      <c r="Y20" s="134">
        <v>2.1307534817756992</v>
      </c>
    </row>
    <row r="21" spans="1:25" ht="14.1" customHeight="1" thickBot="1" x14ac:dyDescent="0.3">
      <c r="A21" s="4"/>
      <c r="B21" s="11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7"/>
      <c r="N21" s="4" t="str">
        <f>Ratings!H21</f>
        <v>NS 17</v>
      </c>
      <c r="O21" s="5">
        <f>Ratings!J21</f>
        <v>3.6</v>
      </c>
      <c r="P21" s="134">
        <v>2.4622124045476346</v>
      </c>
      <c r="Q21" s="134">
        <v>2.5669445823121997</v>
      </c>
      <c r="R21" s="134">
        <v>2.6398695693346044</v>
      </c>
      <c r="S21" s="134">
        <v>2.6976989816363974</v>
      </c>
      <c r="T21" s="134">
        <v>2.7613646198747732</v>
      </c>
      <c r="U21" s="134">
        <v>2.8489201246707121</v>
      </c>
      <c r="V21" s="134">
        <v>2.9376573581923822</v>
      </c>
      <c r="W21" s="134">
        <v>3.0274724258084067</v>
      </c>
      <c r="X21" s="134">
        <v>3.1197312640989847</v>
      </c>
      <c r="Y21" s="134">
        <v>3.2140705420488622</v>
      </c>
    </row>
    <row r="22" spans="1:25" ht="14.1" customHeight="1" thickBot="1" x14ac:dyDescent="0.3">
      <c r="A22" s="4"/>
      <c r="B22" s="11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7"/>
      <c r="N22" s="4" t="str">
        <f>Ratings!H22</f>
        <v>NS 18</v>
      </c>
      <c r="O22" s="5">
        <f>Ratings!J22</f>
        <v>5.8</v>
      </c>
      <c r="P22" s="134">
        <v>3.8601114819926154</v>
      </c>
      <c r="Q22" s="134">
        <v>4.2114843691312309</v>
      </c>
      <c r="R22" s="134">
        <v>4.4713948453130037</v>
      </c>
      <c r="S22" s="134">
        <v>4.5740240706953834</v>
      </c>
      <c r="T22" s="134">
        <v>4.6870506252227191</v>
      </c>
      <c r="U22" s="134">
        <v>4.8247939874982402</v>
      </c>
      <c r="V22" s="134">
        <v>4.9577951791482651</v>
      </c>
      <c r="W22" s="134">
        <v>5.0822911578198431</v>
      </c>
      <c r="X22" s="134">
        <v>5.2101176398404698</v>
      </c>
      <c r="Y22" s="134">
        <v>5.3406433025151552</v>
      </c>
    </row>
    <row r="23" spans="1:25" ht="14.1" customHeight="1" thickBot="1" x14ac:dyDescent="0.3">
      <c r="A23" s="4"/>
      <c r="B23" s="11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7"/>
      <c r="N23" s="4" t="str">
        <f>Ratings!H23</f>
        <v>FT 11</v>
      </c>
      <c r="O23" s="5">
        <f>Ratings!J23</f>
        <v>5.8</v>
      </c>
      <c r="P23" s="134">
        <v>6.0212011808535966</v>
      </c>
      <c r="Q23" s="134">
        <v>6.0292055889708953</v>
      </c>
      <c r="R23" s="134">
        <v>6.0481006324548563</v>
      </c>
      <c r="S23" s="134">
        <v>6.0778240986093293</v>
      </c>
      <c r="T23" s="134">
        <v>6.1195090465975515</v>
      </c>
      <c r="U23" s="134">
        <v>6.1507417615086633</v>
      </c>
      <c r="V23" s="134">
        <v>6.180380806403126</v>
      </c>
      <c r="W23" s="134">
        <v>6.208263081850288</v>
      </c>
      <c r="X23" s="134">
        <v>6.2371831269969249</v>
      </c>
      <c r="Y23" s="134">
        <v>6.2662896509868817</v>
      </c>
    </row>
    <row r="24" spans="1:25" ht="14.1" customHeight="1" thickBot="1" x14ac:dyDescent="0.3">
      <c r="A24" s="4"/>
      <c r="B24" s="11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7"/>
      <c r="N24" s="4" t="str">
        <f>Ratings!H24</f>
        <v>FT 14</v>
      </c>
      <c r="O24" s="5">
        <f>Ratings!J24</f>
        <v>6.8</v>
      </c>
      <c r="P24" s="134">
        <v>4.4721780443109553</v>
      </c>
      <c r="Q24" s="134">
        <v>5.0411745201938611</v>
      </c>
      <c r="R24" s="134">
        <v>5.7913965767826285</v>
      </c>
      <c r="S24" s="134">
        <v>6.5822430150828479</v>
      </c>
      <c r="T24" s="134">
        <v>7.392890855068643</v>
      </c>
      <c r="U24" s="134">
        <v>8.4238084716458257</v>
      </c>
      <c r="V24" s="134">
        <v>9.4120234656246939</v>
      </c>
      <c r="W24" s="134">
        <v>10.542309788806092</v>
      </c>
      <c r="X24" s="134">
        <v>11.2790884507745</v>
      </c>
      <c r="Y24" s="134">
        <v>11.592289392952503</v>
      </c>
    </row>
    <row r="25" spans="1:25" ht="14.1" customHeight="1" thickBot="1" x14ac:dyDescent="0.3">
      <c r="A25" s="4"/>
      <c r="B25" s="11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7"/>
      <c r="N25" s="4" t="str">
        <f>Ratings!H25</f>
        <v>FT 15</v>
      </c>
      <c r="O25" s="11">
        <f>Ratings!J25</f>
        <v>8</v>
      </c>
      <c r="P25" s="134">
        <v>2.2410398981701043</v>
      </c>
      <c r="Q25" s="134">
        <v>2.5522311546833674</v>
      </c>
      <c r="R25" s="134">
        <v>2.8983247353881478</v>
      </c>
      <c r="S25" s="134">
        <v>3.272213254891335</v>
      </c>
      <c r="T25" s="134">
        <v>3.5613011018768876</v>
      </c>
      <c r="U25" s="134">
        <v>3.8204079576221206</v>
      </c>
      <c r="V25" s="134">
        <v>3.9428283376591282</v>
      </c>
      <c r="W25" s="134">
        <v>4.0637819032180467</v>
      </c>
      <c r="X25" s="134">
        <v>4.1820444952570455</v>
      </c>
      <c r="Y25" s="134">
        <v>4.2981726985122384</v>
      </c>
    </row>
    <row r="26" spans="1:25" ht="14.1" customHeight="1" thickBot="1" x14ac:dyDescent="0.3">
      <c r="A26" s="4"/>
      <c r="B26" s="11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7"/>
      <c r="N26" s="4" t="str">
        <f>Ratings!H26</f>
        <v>FT 16</v>
      </c>
      <c r="O26" s="11">
        <f>Ratings!J26</f>
        <v>8</v>
      </c>
      <c r="P26" s="134">
        <v>3.972815315875581</v>
      </c>
      <c r="Q26" s="134">
        <v>4.1226329643329152</v>
      </c>
      <c r="R26" s="134">
        <v>4.2197033038057628</v>
      </c>
      <c r="S26" s="134">
        <v>4.3200772050592136</v>
      </c>
      <c r="T26" s="134">
        <v>4.4220309346529838</v>
      </c>
      <c r="U26" s="134">
        <v>4.5622417376451505</v>
      </c>
      <c r="V26" s="134">
        <v>4.7043449531582624</v>
      </c>
      <c r="W26" s="134">
        <v>4.8481742050207082</v>
      </c>
      <c r="X26" s="134">
        <v>4.995916894986288</v>
      </c>
      <c r="Y26" s="134">
        <v>5.1469911871839278</v>
      </c>
    </row>
    <row r="27" spans="1:25" ht="14.1" customHeight="1" thickBot="1" x14ac:dyDescent="0.3">
      <c r="A27" s="4"/>
      <c r="B27" s="11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7"/>
      <c r="N27" s="4" t="str">
        <f>Ratings!H27</f>
        <v>FT 21</v>
      </c>
      <c r="O27" s="5">
        <f>Ratings!J27</f>
        <v>5.9</v>
      </c>
      <c r="P27" s="134">
        <v>4.9518498088401506</v>
      </c>
      <c r="Q27" s="134">
        <v>5.3596917456177264</v>
      </c>
      <c r="R27" s="134">
        <v>5.4689607998216747</v>
      </c>
      <c r="S27" s="134">
        <v>5.5887647449214866</v>
      </c>
      <c r="T27" s="134">
        <v>5.7206594733072773</v>
      </c>
      <c r="U27" s="134">
        <v>5.9020463225288786</v>
      </c>
      <c r="V27" s="134">
        <v>6.0858813336415514</v>
      </c>
      <c r="W27" s="134">
        <v>6.2719492703802535</v>
      </c>
      <c r="X27" s="134">
        <v>6.4630799140716508</v>
      </c>
      <c r="Y27" s="134">
        <v>6.6585205596946864</v>
      </c>
    </row>
    <row r="28" spans="1:25" ht="14.1" customHeight="1" thickBot="1" x14ac:dyDescent="0.3">
      <c r="A28" s="4"/>
      <c r="B28" s="11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N28" s="4" t="str">
        <f>Ratings!H28</f>
        <v>FT 22</v>
      </c>
      <c r="O28" s="5">
        <f>Ratings!J28</f>
        <v>7.1</v>
      </c>
      <c r="P28" s="134">
        <v>4.7088395869602646</v>
      </c>
      <c r="Q28" s="134">
        <v>4.3599177661691835</v>
      </c>
      <c r="R28" s="134">
        <v>5.4347497199719372</v>
      </c>
      <c r="S28" s="134">
        <v>6.236788296132449</v>
      </c>
      <c r="T28" s="134">
        <v>6.8136839080921572</v>
      </c>
      <c r="U28" s="134">
        <v>7.1179389280878986</v>
      </c>
      <c r="V28" s="134">
        <v>7.3460247237208582</v>
      </c>
      <c r="W28" s="134">
        <v>7.5713776447525509</v>
      </c>
      <c r="X28" s="134">
        <v>7.7917169166178777</v>
      </c>
      <c r="Y28" s="134">
        <v>8.0080795322777831</v>
      </c>
    </row>
    <row r="29" spans="1:25" ht="14.1" customHeight="1" thickBot="1" x14ac:dyDescent="0.3">
      <c r="A29" s="4"/>
      <c r="B29" s="11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N29" s="4" t="str">
        <f>Ratings!H29</f>
        <v>FT 24</v>
      </c>
      <c r="O29" s="5">
        <f>Ratings!J29</f>
        <v>5.7</v>
      </c>
      <c r="P29" s="134">
        <v>4.1154700254230665</v>
      </c>
      <c r="Q29" s="134">
        <v>4.31394221671622</v>
      </c>
      <c r="R29" s="134">
        <v>4.4654900489198353</v>
      </c>
      <c r="S29" s="134">
        <v>4.5633118004822162</v>
      </c>
      <c r="T29" s="134">
        <v>4.6710058613229775</v>
      </c>
      <c r="U29" s="134">
        <v>4.8191109949765938</v>
      </c>
      <c r="V29" s="134">
        <v>4.9692150902177739</v>
      </c>
      <c r="W29" s="134">
        <v>5.1211424033476858</v>
      </c>
      <c r="X29" s="134">
        <v>5.2772034940535111</v>
      </c>
      <c r="Y29" s="134">
        <v>5.4367837671855828</v>
      </c>
    </row>
    <row r="30" spans="1:25" ht="14.1" customHeight="1" thickBot="1" x14ac:dyDescent="0.3">
      <c r="A30" s="4"/>
      <c r="B30" s="11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N30" s="4" t="str">
        <f>Ratings!H30</f>
        <v>FT 26</v>
      </c>
      <c r="O30" s="5">
        <f>Ratings!J30</f>
        <v>7.1</v>
      </c>
      <c r="P30" s="134">
        <v>5.0200093868643325</v>
      </c>
      <c r="Q30" s="134">
        <v>5.2374800735054921</v>
      </c>
      <c r="R30" s="134">
        <v>5.3775216325712121</v>
      </c>
      <c r="S30" s="134">
        <v>5.495322496395767</v>
      </c>
      <c r="T30" s="134">
        <v>5.6250119897159285</v>
      </c>
      <c r="U30" s="134">
        <v>5.8033661124196216</v>
      </c>
      <c r="V30" s="134">
        <v>5.9841274645789948</v>
      </c>
      <c r="W30" s="134">
        <v>6.1670844086062564</v>
      </c>
      <c r="X30" s="134">
        <v>6.3550194128453157</v>
      </c>
      <c r="Y30" s="134">
        <v>6.5471923572474475</v>
      </c>
    </row>
    <row r="31" spans="1:25" ht="14.1" customHeight="1" thickBot="1" x14ac:dyDescent="0.3">
      <c r="A31" s="4"/>
      <c r="B31" s="11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N31" s="4" t="str">
        <f>Ratings!H31</f>
        <v>FT 31</v>
      </c>
      <c r="O31" s="5">
        <f>Ratings!J31</f>
        <v>5.8</v>
      </c>
      <c r="P31" s="134">
        <v>3.0528970409045644</v>
      </c>
      <c r="Q31" s="134">
        <v>4.7921370175602176</v>
      </c>
      <c r="R31" s="134">
        <v>4.8898352256619555</v>
      </c>
      <c r="S31" s="134">
        <v>4.9969527517084842</v>
      </c>
      <c r="T31" s="134">
        <v>5.1148807297186742</v>
      </c>
      <c r="U31" s="134">
        <v>5.277059951194266</v>
      </c>
      <c r="V31" s="134">
        <v>5.4414280909472552</v>
      </c>
      <c r="W31" s="134">
        <v>5.6077927047621525</v>
      </c>
      <c r="X31" s="134">
        <v>5.7786839194616819</v>
      </c>
      <c r="Y31" s="134">
        <v>5.9534287363425786</v>
      </c>
    </row>
    <row r="32" spans="1:25" ht="14.1" customHeight="1" thickBot="1" x14ac:dyDescent="0.3">
      <c r="A32" s="4"/>
      <c r="B32" s="11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N32" s="4" t="str">
        <f>Ratings!H32</f>
        <v>FT 32</v>
      </c>
      <c r="O32" s="5">
        <f>Ratings!J32</f>
        <v>7.1</v>
      </c>
      <c r="P32" s="134">
        <v>2.2405406887390256</v>
      </c>
      <c r="Q32" s="134">
        <v>3.8081238258888348</v>
      </c>
      <c r="R32" s="134">
        <v>5.7518565657736973</v>
      </c>
      <c r="S32" s="134">
        <v>7.3054452706482937</v>
      </c>
      <c r="T32" s="134">
        <v>8.2838212609803232</v>
      </c>
      <c r="U32" s="134">
        <v>8.9346008409326565</v>
      </c>
      <c r="V32" s="134">
        <v>9.3922559142829805</v>
      </c>
      <c r="W32" s="134">
        <v>9.6803807688762795</v>
      </c>
      <c r="X32" s="134">
        <v>9.9620954250553435</v>
      </c>
      <c r="Y32" s="134">
        <v>10.238725729606264</v>
      </c>
    </row>
    <row r="33" spans="1:25" ht="14.1" customHeight="1" thickBot="1" x14ac:dyDescent="0.3">
      <c r="A33" s="4"/>
      <c r="B33" s="11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N33" s="4" t="str">
        <f>Ratings!H33</f>
        <v>FT 33</v>
      </c>
      <c r="O33" s="5">
        <f>Ratings!J33</f>
        <v>7.1</v>
      </c>
      <c r="P33" s="134">
        <v>3.9719728654197652</v>
      </c>
      <c r="Q33" s="134">
        <v>4.7451129271771775</v>
      </c>
      <c r="R33" s="134">
        <v>6.0032556669899604</v>
      </c>
      <c r="S33" s="134">
        <v>6.6299096741044421</v>
      </c>
      <c r="T33" s="134">
        <v>7.2969242640556091</v>
      </c>
      <c r="U33" s="134">
        <v>7.6227576704499018</v>
      </c>
      <c r="V33" s="134">
        <v>7.8670197757794362</v>
      </c>
      <c r="W33" s="134">
        <v>8.1083551854686124</v>
      </c>
      <c r="X33" s="134">
        <v>8.3443213677696395</v>
      </c>
      <c r="Y33" s="134">
        <v>8.5760288612986972</v>
      </c>
    </row>
    <row r="34" spans="1:25" ht="14.1" customHeight="1" thickBot="1" x14ac:dyDescent="0.3">
      <c r="A34" s="4"/>
      <c r="B34" s="11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N34" s="4" t="str">
        <f>Ratings!H34</f>
        <v>FT 35</v>
      </c>
      <c r="O34" s="5">
        <f>Ratings!J34</f>
        <v>7.1</v>
      </c>
      <c r="P34" s="134">
        <v>3.485938878280229</v>
      </c>
      <c r="Q34" s="134">
        <v>3.5814980360783211</v>
      </c>
      <c r="R34" s="134">
        <v>3.6828637217002309</v>
      </c>
      <c r="S34" s="134">
        <v>3.7888225220944038</v>
      </c>
      <c r="T34" s="134">
        <v>3.9046511885346145</v>
      </c>
      <c r="U34" s="134">
        <v>4.079007636745116</v>
      </c>
      <c r="V34" s="134">
        <v>4.2097145326063101</v>
      </c>
      <c r="W34" s="134">
        <v>4.3388553267516201</v>
      </c>
      <c r="X34" s="134">
        <v>4.4651229980106324</v>
      </c>
      <c r="Y34" s="134">
        <v>4.5891118057960334</v>
      </c>
    </row>
    <row r="35" spans="1:25" ht="14.1" customHeight="1" thickBot="1" x14ac:dyDescent="0.3">
      <c r="A35" s="4"/>
      <c r="B35" s="11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N35" s="4" t="str">
        <f>Ratings!H35</f>
        <v>PV 12</v>
      </c>
      <c r="O35" s="5">
        <f>Ratings!J35</f>
        <v>7.1</v>
      </c>
      <c r="P35" s="134">
        <v>2.0339324127248282</v>
      </c>
      <c r="Q35" s="134">
        <v>2.163632427944076</v>
      </c>
      <c r="R35" s="134">
        <v>2.2994133133542083</v>
      </c>
      <c r="S35" s="134">
        <v>2.3996818360423759</v>
      </c>
      <c r="T35" s="134">
        <v>2.4848785571984946</v>
      </c>
      <c r="U35" s="134">
        <v>2.5600324992023191</v>
      </c>
      <c r="V35" s="134">
        <v>2.6056233779151086</v>
      </c>
      <c r="W35" s="134">
        <v>2.6485135557783233</v>
      </c>
      <c r="X35" s="134">
        <v>2.6879952229470359</v>
      </c>
      <c r="Y35" s="134">
        <v>2.7245309128141075</v>
      </c>
    </row>
    <row r="36" spans="1:25" ht="14.1" customHeight="1" thickBot="1" x14ac:dyDescent="0.3">
      <c r="A36" s="4"/>
      <c r="B36" s="11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N36" s="4" t="str">
        <f>Ratings!H36</f>
        <v>PV 13</v>
      </c>
      <c r="O36" s="5">
        <f>Ratings!J36</f>
        <v>5.8</v>
      </c>
      <c r="P36" s="134">
        <v>4.4481438834267353</v>
      </c>
      <c r="Q36" s="134">
        <v>4.6828270798462199</v>
      </c>
      <c r="R36" s="134">
        <v>4.9089856578137887</v>
      </c>
      <c r="S36" s="134">
        <v>5.0337701841591365</v>
      </c>
      <c r="T36" s="134">
        <v>5.1224257841428775</v>
      </c>
      <c r="U36" s="134">
        <v>5.2154006405447415</v>
      </c>
      <c r="V36" s="134">
        <v>5.3036710191775072</v>
      </c>
      <c r="W36" s="134">
        <v>5.3904332146738412</v>
      </c>
      <c r="X36" s="134">
        <v>5.4780840812839777</v>
      </c>
      <c r="Y36" s="134">
        <v>5.5658942191253189</v>
      </c>
    </row>
    <row r="37" spans="1:25" ht="14.1" customHeight="1" thickBot="1" x14ac:dyDescent="0.3">
      <c r="A37" s="4"/>
      <c r="B37" s="11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N37" s="4" t="str">
        <f>Ratings!H37</f>
        <v>PV 14</v>
      </c>
      <c r="O37" s="5">
        <f>Ratings!J37</f>
        <v>7.1</v>
      </c>
      <c r="P37" s="134">
        <v>5.1653290240398944</v>
      </c>
      <c r="Q37" s="134">
        <v>5.2480194544641705</v>
      </c>
      <c r="R37" s="134">
        <v>5.3326215311029079</v>
      </c>
      <c r="S37" s="134">
        <v>5.4191039577750448</v>
      </c>
      <c r="T37" s="134">
        <v>5.5084547816996219</v>
      </c>
      <c r="U37" s="134">
        <v>5.604725418223838</v>
      </c>
      <c r="V37" s="134">
        <v>5.6995850980254712</v>
      </c>
      <c r="W37" s="134">
        <v>5.7928240102307686</v>
      </c>
      <c r="X37" s="134">
        <v>5.8870179320169704</v>
      </c>
      <c r="Y37" s="134">
        <v>5.9813830144827547</v>
      </c>
    </row>
    <row r="38" spans="1:25" ht="14.1" customHeight="1" thickBot="1" x14ac:dyDescent="0.3">
      <c r="A38" s="4"/>
      <c r="B38" s="11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N38" s="4" t="str">
        <f>Ratings!H38</f>
        <v>PV 15</v>
      </c>
      <c r="O38" s="5">
        <f>Ratings!J38</f>
        <v>7.1</v>
      </c>
      <c r="P38" s="134">
        <v>3.3521681460238062</v>
      </c>
      <c r="Q38" s="134">
        <v>3.5065774236223457</v>
      </c>
      <c r="R38" s="134">
        <v>3.757743894294578</v>
      </c>
      <c r="S38" s="134">
        <v>4.0180156256320068</v>
      </c>
      <c r="T38" s="134">
        <v>4.1732408578779268</v>
      </c>
      <c r="U38" s="134">
        <v>4.2994584955537691</v>
      </c>
      <c r="V38" s="134">
        <v>4.3760263089946294</v>
      </c>
      <c r="W38" s="134">
        <v>4.4480584178242122</v>
      </c>
      <c r="X38" s="134">
        <v>4.5143660875042029</v>
      </c>
      <c r="Y38" s="134">
        <v>4.5757261218939416</v>
      </c>
    </row>
    <row r="39" spans="1:25" ht="14.1" customHeight="1" thickBot="1" x14ac:dyDescent="0.3">
      <c r="A39" s="4"/>
      <c r="B39" s="11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N39" s="4" t="str">
        <f>Ratings!H39</f>
        <v>PV 21</v>
      </c>
      <c r="O39" s="5">
        <f>Ratings!J39</f>
        <v>7.1</v>
      </c>
      <c r="P39" s="134">
        <v>4.3800429749370675</v>
      </c>
      <c r="Q39" s="134">
        <v>4.4944131954362705</v>
      </c>
      <c r="R39" s="134">
        <v>4.5938372314109408</v>
      </c>
      <c r="S39" s="134">
        <v>4.6683383354536767</v>
      </c>
      <c r="T39" s="134">
        <v>4.7453104474267294</v>
      </c>
      <c r="U39" s="134">
        <v>4.828243697382141</v>
      </c>
      <c r="V39" s="134">
        <v>4.9099614653300065</v>
      </c>
      <c r="W39" s="134">
        <v>4.9902830077096274</v>
      </c>
      <c r="X39" s="134">
        <v>5.0714272521211692</v>
      </c>
      <c r="Y39" s="134">
        <v>5.1527189445182531</v>
      </c>
    </row>
    <row r="40" spans="1:25" ht="14.1" customHeight="1" thickBot="1" x14ac:dyDescent="0.3">
      <c r="A40" s="4"/>
      <c r="B40" s="11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N40" s="4" t="str">
        <f>Ratings!H40</f>
        <v>PV 22</v>
      </c>
      <c r="O40" s="5">
        <f>Ratings!J40</f>
        <v>7.1</v>
      </c>
      <c r="P40" s="134">
        <v>5.4502272976364177</v>
      </c>
      <c r="Q40" s="134">
        <v>5.5547843785114006</v>
      </c>
      <c r="R40" s="134">
        <v>5.6659817587301182</v>
      </c>
      <c r="S40" s="134">
        <v>5.7965486851990899</v>
      </c>
      <c r="T40" s="134">
        <v>5.9322508484334984</v>
      </c>
      <c r="U40" s="134">
        <v>6.1116688867612758</v>
      </c>
      <c r="V40" s="134">
        <v>6.2205098311773641</v>
      </c>
      <c r="W40" s="134">
        <v>6.3229032834776557</v>
      </c>
      <c r="X40" s="134">
        <v>6.4171594606580911</v>
      </c>
      <c r="Y40" s="134">
        <v>6.5043825873514116</v>
      </c>
    </row>
    <row r="41" spans="1:25" ht="14.1" customHeight="1" thickBot="1" x14ac:dyDescent="0.3">
      <c r="A41" s="4"/>
      <c r="B41" s="11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N41" s="4" t="str">
        <f>Ratings!H41</f>
        <v>PV 23</v>
      </c>
      <c r="O41" s="5">
        <f>Ratings!J41</f>
        <v>7.1</v>
      </c>
      <c r="P41" s="134">
        <v>4.2216233379664567</v>
      </c>
      <c r="Q41" s="134">
        <v>4.2957483267332917</v>
      </c>
      <c r="R41" s="134">
        <v>4.3689864091161175</v>
      </c>
      <c r="S41" s="134">
        <v>4.43984096808944</v>
      </c>
      <c r="T41" s="134">
        <v>4.5130455885735543</v>
      </c>
      <c r="U41" s="134">
        <v>4.5919195720576713</v>
      </c>
      <c r="V41" s="134">
        <v>4.6696375667454966</v>
      </c>
      <c r="W41" s="134">
        <v>4.7460276757846929</v>
      </c>
      <c r="X41" s="134">
        <v>4.8232002187272158</v>
      </c>
      <c r="Y41" s="134">
        <v>4.9005129926384106</v>
      </c>
    </row>
    <row r="42" spans="1:25" ht="14.1" customHeight="1" thickBot="1" x14ac:dyDescent="0.3">
      <c r="A42" s="4"/>
      <c r="B42" s="11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N42" s="4" t="str">
        <f>Ratings!H42</f>
        <v>PV 24</v>
      </c>
      <c r="O42" s="5">
        <f>Ratings!J42</f>
        <v>7.1</v>
      </c>
      <c r="P42" s="134">
        <v>4.3034506428233339</v>
      </c>
      <c r="Q42" s="134">
        <v>4.6476260973229904</v>
      </c>
      <c r="R42" s="134">
        <v>5.0021858643654884</v>
      </c>
      <c r="S42" s="134">
        <v>5.3673673154305179</v>
      </c>
      <c r="T42" s="134">
        <v>5.7444622853644063</v>
      </c>
      <c r="U42" s="134">
        <v>5.9426401375937852</v>
      </c>
      <c r="V42" s="134">
        <v>6.1425571716343255</v>
      </c>
      <c r="W42" s="134">
        <v>6.3439049831222389</v>
      </c>
      <c r="X42" s="134">
        <v>6.4470597291915057</v>
      </c>
      <c r="Y42" s="134">
        <v>6.5504019187401896</v>
      </c>
    </row>
    <row r="43" spans="1:25" ht="14.1" customHeight="1" thickBot="1" x14ac:dyDescent="0.3">
      <c r="A43" s="4"/>
      <c r="B43" s="11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N43" s="4" t="str">
        <f>Ratings!H43</f>
        <v>PV 31</v>
      </c>
      <c r="O43" s="5">
        <f>Ratings!J43</f>
        <v>7.1</v>
      </c>
      <c r="P43" s="134">
        <v>4.4638277682293417</v>
      </c>
      <c r="Q43" s="134">
        <v>4.5904316749520024</v>
      </c>
      <c r="R43" s="134">
        <v>4.717632753940153</v>
      </c>
      <c r="S43" s="134">
        <v>4.8481825036283581</v>
      </c>
      <c r="T43" s="134">
        <v>4.9555721867558855</v>
      </c>
      <c r="U43" s="134">
        <v>5.0589226504956875</v>
      </c>
      <c r="V43" s="134">
        <v>5.1445446474639756</v>
      </c>
      <c r="W43" s="134">
        <v>5.2287037114083503</v>
      </c>
      <c r="X43" s="134">
        <v>5.3137247836117849</v>
      </c>
      <c r="Y43" s="134">
        <v>5.3989003484217619</v>
      </c>
    </row>
    <row r="44" spans="1:25" ht="14.1" customHeight="1" thickBot="1" x14ac:dyDescent="0.3"/>
    <row r="45" spans="1:25" ht="14.1" customHeight="1" thickBot="1" x14ac:dyDescent="0.3">
      <c r="A45" s="1" t="s">
        <v>130</v>
      </c>
      <c r="B45" s="2" t="str">
        <f>B1</f>
        <v>Rating</v>
      </c>
      <c r="C45" s="2" t="s">
        <v>131</v>
      </c>
      <c r="D45" s="2">
        <f t="shared" ref="D45:L45" si="4">D1</f>
        <v>2026</v>
      </c>
      <c r="E45" s="2">
        <f t="shared" si="4"/>
        <v>2027</v>
      </c>
      <c r="F45" s="2">
        <f t="shared" si="4"/>
        <v>2028</v>
      </c>
      <c r="G45" s="2">
        <f t="shared" si="4"/>
        <v>2029</v>
      </c>
      <c r="H45" s="2">
        <f t="shared" si="4"/>
        <v>2030</v>
      </c>
      <c r="I45" s="2">
        <f t="shared" si="4"/>
        <v>2031</v>
      </c>
      <c r="J45" s="2">
        <f t="shared" si="4"/>
        <v>2032</v>
      </c>
      <c r="K45" s="2">
        <f t="shared" si="4"/>
        <v>2033</v>
      </c>
      <c r="L45" s="2">
        <f t="shared" si="4"/>
        <v>2034</v>
      </c>
      <c r="N45" s="1" t="s">
        <v>132</v>
      </c>
      <c r="O45" s="2" t="str">
        <f>O1</f>
        <v>Rating</v>
      </c>
      <c r="P45" s="2" t="s">
        <v>131</v>
      </c>
      <c r="Q45" s="2">
        <f t="shared" ref="Q45:T45" si="5">Q1</f>
        <v>2026</v>
      </c>
      <c r="R45" s="2">
        <f t="shared" si="5"/>
        <v>2027</v>
      </c>
      <c r="S45" s="2">
        <f t="shared" si="5"/>
        <v>2028</v>
      </c>
      <c r="T45" s="2">
        <f t="shared" si="5"/>
        <v>2029</v>
      </c>
      <c r="U45" s="2">
        <f>U1</f>
        <v>2030</v>
      </c>
      <c r="V45" s="2">
        <f>V1</f>
        <v>2031</v>
      </c>
      <c r="W45" s="2">
        <f t="shared" ref="W45:Y45" si="6">W1</f>
        <v>2032</v>
      </c>
      <c r="X45" s="2">
        <f t="shared" si="6"/>
        <v>2033</v>
      </c>
      <c r="Y45" s="2">
        <f t="shared" si="6"/>
        <v>2034</v>
      </c>
    </row>
    <row r="46" spans="1:25" ht="14.1" customHeight="1" thickTop="1" thickBot="1" x14ac:dyDescent="0.3">
      <c r="A46" s="6" t="s">
        <v>133</v>
      </c>
      <c r="B46" s="11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N46" s="6" t="s">
        <v>133</v>
      </c>
      <c r="O46" s="5"/>
      <c r="P46" s="135"/>
      <c r="Q46" s="135"/>
      <c r="R46" s="134"/>
      <c r="S46" s="134"/>
      <c r="T46" s="134"/>
      <c r="U46" s="134"/>
      <c r="V46" s="134"/>
      <c r="W46" s="134"/>
      <c r="X46" s="134"/>
      <c r="Y46" s="134"/>
    </row>
    <row r="47" spans="1:25" ht="14.1" customHeight="1" thickBot="1" x14ac:dyDescent="0.3">
      <c r="A47" s="4" t="str">
        <f>Ratings!A7</f>
        <v>FT 3rd transformer</v>
      </c>
      <c r="B47" s="11">
        <f>Ratings!E7</f>
        <v>80</v>
      </c>
      <c r="C47" s="134">
        <f>-$P$62</f>
        <v>2</v>
      </c>
      <c r="D47" s="134">
        <f>D4+$C47+(Q$152+Q$151)</f>
        <v>44.552869473366378</v>
      </c>
      <c r="E47" s="134">
        <f t="shared" ref="E47:L47" si="7">E4+$C47+(R$152+R$151)</f>
        <v>48.849703929106347</v>
      </c>
      <c r="F47" s="134">
        <f t="shared" si="7"/>
        <v>53.330877956717366</v>
      </c>
      <c r="G47" s="134">
        <f t="shared" si="7"/>
        <v>57.040972717146417</v>
      </c>
      <c r="H47" s="134">
        <f t="shared" si="7"/>
        <v>59.348815090975343</v>
      </c>
      <c r="I47" s="134">
        <f t="shared" si="7"/>
        <v>62.081893131900237</v>
      </c>
      <c r="J47" s="134">
        <f t="shared" si="7"/>
        <v>63.796471806133802</v>
      </c>
      <c r="K47" s="134">
        <f t="shared" si="7"/>
        <v>65.474891357047085</v>
      </c>
      <c r="L47" s="134">
        <f t="shared" si="7"/>
        <v>67.124770237663512</v>
      </c>
      <c r="N47" s="151" t="str">
        <f>N23</f>
        <v>FT 11</v>
      </c>
      <c r="O47" s="5">
        <f>O23</f>
        <v>5.8</v>
      </c>
      <c r="P47" s="134">
        <f>-P54</f>
        <v>-1</v>
      </c>
      <c r="Q47" s="134">
        <f>Q$23+$P47</f>
        <v>5.0292055889708953</v>
      </c>
      <c r="R47" s="134">
        <f t="shared" ref="R47:Y47" si="8">R$23+$P47</f>
        <v>5.0481006324548563</v>
      </c>
      <c r="S47" s="134">
        <f t="shared" si="8"/>
        <v>5.0778240986093293</v>
      </c>
      <c r="T47" s="134">
        <f t="shared" si="8"/>
        <v>5.1195090465975515</v>
      </c>
      <c r="U47" s="134">
        <f t="shared" si="8"/>
        <v>5.1507417615086633</v>
      </c>
      <c r="V47" s="134">
        <f t="shared" si="8"/>
        <v>5.180380806403126</v>
      </c>
      <c r="W47" s="134">
        <f t="shared" si="8"/>
        <v>5.208263081850288</v>
      </c>
      <c r="X47" s="134">
        <f t="shared" si="8"/>
        <v>5.2371831269969249</v>
      </c>
      <c r="Y47" s="134">
        <f t="shared" si="8"/>
        <v>5.2662896509868817</v>
      </c>
    </row>
    <row r="48" spans="1:25" ht="14.1" customHeight="1" thickBot="1" x14ac:dyDescent="0.3">
      <c r="A48" s="4" t="str">
        <f>A2</f>
        <v xml:space="preserve">NS </v>
      </c>
      <c r="B48" s="11">
        <f>B2</f>
        <v>40</v>
      </c>
      <c r="C48" s="134">
        <f>$P$62</f>
        <v>-2</v>
      </c>
      <c r="D48" s="134">
        <f>D2+$C48-(Q$152+Q$151)</f>
        <v>28.73046172842637</v>
      </c>
      <c r="E48" s="134">
        <f t="shared" ref="E48:L48" si="9">E2+$C48-(R$152+R$151)</f>
        <v>29.902714319841994</v>
      </c>
      <c r="F48" s="134">
        <f t="shared" si="9"/>
        <v>30.370366841081356</v>
      </c>
      <c r="G48" s="134">
        <f t="shared" si="9"/>
        <v>31.111379836155706</v>
      </c>
      <c r="H48" s="134">
        <f t="shared" si="9"/>
        <v>32.501988621316841</v>
      </c>
      <c r="I48" s="134">
        <f t="shared" si="9"/>
        <v>32.803793355317403</v>
      </c>
      <c r="J48" s="134">
        <f t="shared" si="9"/>
        <v>33.916349489904633</v>
      </c>
      <c r="K48" s="134">
        <f t="shared" si="9"/>
        <v>35.046379298099929</v>
      </c>
      <c r="L48" s="134">
        <f t="shared" si="9"/>
        <v>36.191084004144862</v>
      </c>
      <c r="N48" s="151" t="str">
        <f>Ratings!H44</f>
        <v>FT 12 new</v>
      </c>
      <c r="O48" s="5">
        <f>Ratings!J44</f>
        <v>7.1</v>
      </c>
      <c r="P48" s="134">
        <f>-P55</f>
        <v>7</v>
      </c>
      <c r="Q48" s="134">
        <f>$P48</f>
        <v>7</v>
      </c>
      <c r="R48" s="134">
        <f t="shared" ref="R48:Y48" si="10">$P48</f>
        <v>7</v>
      </c>
      <c r="S48" s="134">
        <f t="shared" si="10"/>
        <v>7</v>
      </c>
      <c r="T48" s="134">
        <f t="shared" si="10"/>
        <v>7</v>
      </c>
      <c r="U48" s="134">
        <f t="shared" si="10"/>
        <v>7</v>
      </c>
      <c r="V48" s="134">
        <f t="shared" si="10"/>
        <v>7</v>
      </c>
      <c r="W48" s="134">
        <f t="shared" si="10"/>
        <v>7</v>
      </c>
      <c r="X48" s="134">
        <f t="shared" si="10"/>
        <v>7</v>
      </c>
      <c r="Y48" s="134">
        <f t="shared" si="10"/>
        <v>7</v>
      </c>
    </row>
    <row r="49" spans="1:25" ht="14.1" customHeight="1" thickBot="1" x14ac:dyDescent="0.3">
      <c r="A49" s="4" t="str">
        <f>A6</f>
        <v>ES</v>
      </c>
      <c r="B49" s="11">
        <f>B6</f>
        <v>45</v>
      </c>
      <c r="C49" s="134">
        <v>0</v>
      </c>
      <c r="D49" s="134">
        <f>D6+$C49</f>
        <v>37.125025509892595</v>
      </c>
      <c r="E49" s="134">
        <f t="shared" ref="E49:L49" si="11">E6+$C49</f>
        <v>38.325429258566082</v>
      </c>
      <c r="F49" s="134">
        <f t="shared" si="11"/>
        <v>39.377257791951607</v>
      </c>
      <c r="G49" s="134">
        <f t="shared" si="11"/>
        <v>40.264531191942517</v>
      </c>
      <c r="H49" s="134">
        <f t="shared" si="11"/>
        <v>41.224719489544569</v>
      </c>
      <c r="I49" s="134">
        <f t="shared" si="11"/>
        <v>42.185539799545765</v>
      </c>
      <c r="J49" s="134">
        <f t="shared" si="11"/>
        <v>43.145288992829087</v>
      </c>
      <c r="K49" s="134">
        <f t="shared" si="11"/>
        <v>44.123346310332721</v>
      </c>
      <c r="L49" s="134">
        <f t="shared" si="11"/>
        <v>45.113954587277163</v>
      </c>
      <c r="N49" s="151" t="str">
        <f>Ratings!H45</f>
        <v>FT 21 upgrade</v>
      </c>
      <c r="O49" s="5">
        <f>Ratings!J45</f>
        <v>6.7</v>
      </c>
      <c r="P49" s="134">
        <v>-1</v>
      </c>
      <c r="Q49" s="134">
        <f>Q$27+$P49</f>
        <v>4.3596917456177264</v>
      </c>
      <c r="R49" s="134">
        <f t="shared" ref="R49:Y49" si="12">R$27+$P49</f>
        <v>4.4689607998216747</v>
      </c>
      <c r="S49" s="134">
        <f t="shared" si="12"/>
        <v>4.5887647449214866</v>
      </c>
      <c r="T49" s="134">
        <f t="shared" si="12"/>
        <v>4.7206594733072773</v>
      </c>
      <c r="U49" s="134">
        <f t="shared" si="12"/>
        <v>4.9020463225288786</v>
      </c>
      <c r="V49" s="134">
        <f t="shared" si="12"/>
        <v>5.0858813336415514</v>
      </c>
      <c r="W49" s="134">
        <f t="shared" si="12"/>
        <v>5.2719492703802535</v>
      </c>
      <c r="X49" s="134">
        <f t="shared" si="12"/>
        <v>5.4630799140716508</v>
      </c>
      <c r="Y49" s="134">
        <f t="shared" si="12"/>
        <v>5.6585205596946864</v>
      </c>
    </row>
    <row r="50" spans="1:25" ht="14.1" customHeight="1" thickBot="1" x14ac:dyDescent="0.3">
      <c r="A50" s="4" t="str">
        <f>Ratings!A5</f>
        <v>PV</v>
      </c>
      <c r="B50" s="11">
        <f>Ratings!E5</f>
        <v>45.6</v>
      </c>
      <c r="C50" s="134">
        <v>0</v>
      </c>
      <c r="D50" s="134">
        <f>D8+$C50</f>
        <v>34.905809556799099</v>
      </c>
      <c r="E50" s="134">
        <f t="shared" ref="E50:L50" si="13">E8+$C50</f>
        <v>35.964600406348261</v>
      </c>
      <c r="F50" s="134">
        <f t="shared" si="13"/>
        <v>36.976058856726851</v>
      </c>
      <c r="G50" s="134">
        <f t="shared" si="13"/>
        <v>37.906359111278398</v>
      </c>
      <c r="H50" s="134">
        <f t="shared" si="13"/>
        <v>38.730555905128647</v>
      </c>
      <c r="I50" s="134">
        <f t="shared" si="13"/>
        <v>39.397600590323712</v>
      </c>
      <c r="J50" s="134">
        <f t="shared" si="13"/>
        <v>40.043452831845478</v>
      </c>
      <c r="K50" s="134">
        <f t="shared" si="13"/>
        <v>40.676307442060143</v>
      </c>
      <c r="L50" s="134">
        <f t="shared" si="13"/>
        <v>41.294930297266525</v>
      </c>
      <c r="N50" s="151" t="str">
        <f>Ratings!H46</f>
        <v>FT 25 new</v>
      </c>
      <c r="O50" s="5">
        <f>Ratings!J46</f>
        <v>7.1</v>
      </c>
      <c r="P50" s="134">
        <f>-P52-P51</f>
        <v>7</v>
      </c>
      <c r="Q50" s="134">
        <f>$P50</f>
        <v>7</v>
      </c>
      <c r="R50" s="134">
        <f t="shared" ref="R50:Y50" si="14">$P50</f>
        <v>7</v>
      </c>
      <c r="S50" s="134">
        <f t="shared" si="14"/>
        <v>7</v>
      </c>
      <c r="T50" s="134">
        <f t="shared" si="14"/>
        <v>7</v>
      </c>
      <c r="U50" s="134">
        <f t="shared" si="14"/>
        <v>7</v>
      </c>
      <c r="V50" s="134">
        <f t="shared" si="14"/>
        <v>7</v>
      </c>
      <c r="W50" s="134">
        <f t="shared" si="14"/>
        <v>7</v>
      </c>
      <c r="X50" s="134">
        <f t="shared" si="14"/>
        <v>7</v>
      </c>
      <c r="Y50" s="134">
        <f t="shared" si="14"/>
        <v>7</v>
      </c>
    </row>
    <row r="51" spans="1:25" ht="14.1" customHeight="1" thickBot="1" x14ac:dyDescent="0.3">
      <c r="A51" s="4" t="str">
        <f>Ratings!A$26</f>
        <v>WMTS-FT uprate (8.1.2)</v>
      </c>
      <c r="B51" s="11">
        <f>Ratings!C$27</f>
        <v>76.599999999999994</v>
      </c>
      <c r="C51" s="134">
        <f>C47</f>
        <v>2</v>
      </c>
      <c r="D51" s="134">
        <f>D5+$C51+(Q$152+Q$151)</f>
        <v>44.552869473366378</v>
      </c>
      <c r="E51" s="134">
        <f t="shared" ref="E51:L51" si="15">E5+$C51+(R$152+R$151)</f>
        <v>48.849703929106347</v>
      </c>
      <c r="F51" s="134">
        <f t="shared" si="15"/>
        <v>53.330877956717366</v>
      </c>
      <c r="G51" s="134">
        <f t="shared" si="15"/>
        <v>57.040972717146417</v>
      </c>
      <c r="H51" s="134">
        <f t="shared" si="15"/>
        <v>59.348815090975343</v>
      </c>
      <c r="I51" s="134">
        <f t="shared" si="15"/>
        <v>62.081893131900237</v>
      </c>
      <c r="J51" s="134">
        <f t="shared" si="15"/>
        <v>63.796471806133802</v>
      </c>
      <c r="K51" s="134">
        <f t="shared" si="15"/>
        <v>65.474891357047085</v>
      </c>
      <c r="L51" s="134">
        <f t="shared" si="15"/>
        <v>67.124770237663512</v>
      </c>
      <c r="N51" s="151" t="str">
        <f>Ratings!H47</f>
        <v>FT 32 upgrade</v>
      </c>
      <c r="O51" s="5">
        <f>Ratings!J47</f>
        <v>7.1</v>
      </c>
      <c r="P51" s="134">
        <v>-2.5</v>
      </c>
      <c r="Q51" s="134">
        <f>Q$32+$P51</f>
        <v>1.3081238258888348</v>
      </c>
      <c r="R51" s="134">
        <f t="shared" ref="R51:Y51" si="16">R$32+$P51</f>
        <v>3.2518565657736973</v>
      </c>
      <c r="S51" s="134">
        <f t="shared" si="16"/>
        <v>4.8054452706482937</v>
      </c>
      <c r="T51" s="134">
        <f t="shared" si="16"/>
        <v>5.7838212609803232</v>
      </c>
      <c r="U51" s="134">
        <f t="shared" si="16"/>
        <v>6.4346008409326565</v>
      </c>
      <c r="V51" s="134">
        <f t="shared" si="16"/>
        <v>6.8922559142829805</v>
      </c>
      <c r="W51" s="134">
        <f t="shared" si="16"/>
        <v>7.1803807688762795</v>
      </c>
      <c r="X51" s="134">
        <f t="shared" si="16"/>
        <v>7.4620954250553435</v>
      </c>
      <c r="Y51" s="134">
        <f t="shared" si="16"/>
        <v>7.7387257296062639</v>
      </c>
    </row>
    <row r="52" spans="1:25" ht="14.1" customHeight="1" thickBot="1" x14ac:dyDescent="0.3">
      <c r="A52" s="4" t="str">
        <f>Ratings!A30</f>
        <v>KTS-AW-PV</v>
      </c>
      <c r="B52" s="11">
        <f>Ratings!C31</f>
        <v>182</v>
      </c>
      <c r="C52" s="134">
        <f>C50</f>
        <v>0</v>
      </c>
      <c r="D52" s="134">
        <f>D9+$C52</f>
        <v>138.79525347442222</v>
      </c>
      <c r="E52" s="134">
        <f t="shared" ref="E52:L52" si="17">E9+$C52</f>
        <v>142.97055213260492</v>
      </c>
      <c r="F52" s="134">
        <f t="shared" si="17"/>
        <v>146.38018552630268</v>
      </c>
      <c r="G52" s="134">
        <f t="shared" si="17"/>
        <v>148.27900725272517</v>
      </c>
      <c r="H52" s="134">
        <f t="shared" si="17"/>
        <v>150.28696043360785</v>
      </c>
      <c r="I52" s="134">
        <f t="shared" si="17"/>
        <v>152.0630893084342</v>
      </c>
      <c r="J52" s="134">
        <f t="shared" si="17"/>
        <v>153.79972819788784</v>
      </c>
      <c r="K52" s="134">
        <f t="shared" si="17"/>
        <v>155.532751393148</v>
      </c>
      <c r="L52" s="134">
        <f t="shared" si="17"/>
        <v>157.25298439616461</v>
      </c>
      <c r="N52" s="151" t="str">
        <f>Ratings!H48</f>
        <v>FT 33 upgrade</v>
      </c>
      <c r="O52" s="11">
        <f>Ratings!J48</f>
        <v>7.1</v>
      </c>
      <c r="P52" s="134">
        <v>-4.5</v>
      </c>
      <c r="Q52" s="134">
        <f>Q$33+$P52</f>
        <v>0.24511292717717748</v>
      </c>
      <c r="R52" s="134">
        <f t="shared" ref="R52:Y52" si="18">R$33+$P52</f>
        <v>1.5032556669899604</v>
      </c>
      <c r="S52" s="134">
        <f t="shared" si="18"/>
        <v>2.1299096741044421</v>
      </c>
      <c r="T52" s="134">
        <f t="shared" si="18"/>
        <v>2.7969242640556091</v>
      </c>
      <c r="U52" s="134">
        <f t="shared" si="18"/>
        <v>3.1227576704499018</v>
      </c>
      <c r="V52" s="134">
        <f t="shared" si="18"/>
        <v>3.3670197757794362</v>
      </c>
      <c r="W52" s="134">
        <f t="shared" si="18"/>
        <v>3.6083551854686124</v>
      </c>
      <c r="X52" s="134">
        <f t="shared" si="18"/>
        <v>3.8443213677696395</v>
      </c>
      <c r="Y52" s="134">
        <f t="shared" si="18"/>
        <v>4.0760288612986972</v>
      </c>
    </row>
    <row r="53" spans="1:25" ht="14.1" customHeight="1" thickBot="1" x14ac:dyDescent="0.3">
      <c r="A53" s="4" t="str">
        <f>A83</f>
        <v>BTS-NS uprate (8.2.4)</v>
      </c>
      <c r="B53" s="11">
        <f>B83</f>
        <v>38.799999999999997</v>
      </c>
      <c r="C53" s="134">
        <f>C48</f>
        <v>-2</v>
      </c>
      <c r="D53" s="134">
        <f>D3+$C53-(Q$152+Q$151)</f>
        <v>28.73046172842637</v>
      </c>
      <c r="E53" s="134">
        <f t="shared" ref="E53:L53" si="19">E3+$C53-(R$152+R$151)</f>
        <v>29.902714319841994</v>
      </c>
      <c r="F53" s="134">
        <f t="shared" si="19"/>
        <v>30.370366841081356</v>
      </c>
      <c r="G53" s="134">
        <f t="shared" si="19"/>
        <v>31.111379836155706</v>
      </c>
      <c r="H53" s="134">
        <f t="shared" si="19"/>
        <v>32.501988621316841</v>
      </c>
      <c r="I53" s="134">
        <f t="shared" si="19"/>
        <v>32.803793355317403</v>
      </c>
      <c r="J53" s="134">
        <f t="shared" si="19"/>
        <v>33.916349489904633</v>
      </c>
      <c r="K53" s="134">
        <f t="shared" si="19"/>
        <v>35.046379298099929</v>
      </c>
      <c r="L53" s="134">
        <f t="shared" si="19"/>
        <v>36.191084004144862</v>
      </c>
      <c r="N53" s="151" t="str">
        <f>N$24</f>
        <v>FT 14</v>
      </c>
      <c r="O53" s="5">
        <f>O$24</f>
        <v>6.8</v>
      </c>
      <c r="P53" s="134">
        <f>-P149-P62</f>
        <v>-1</v>
      </c>
      <c r="Q53" s="134">
        <f t="shared" ref="Q53:Y53" si="20">Q$24-Q$153+$P53</f>
        <v>3.328028747093728</v>
      </c>
      <c r="R53" s="134">
        <f t="shared" si="20"/>
        <v>3.5929126021241986</v>
      </c>
      <c r="S53" s="134">
        <f t="shared" si="20"/>
        <v>3.8984208388661212</v>
      </c>
      <c r="T53" s="134">
        <f t="shared" si="20"/>
        <v>4.3855098778130515</v>
      </c>
      <c r="U53" s="134">
        <f t="shared" si="20"/>
        <v>5.1467951601911803</v>
      </c>
      <c r="V53" s="134">
        <f t="shared" si="20"/>
        <v>5.9193042868108066</v>
      </c>
      <c r="W53" s="134">
        <f t="shared" si="20"/>
        <v>5.5423097888060919</v>
      </c>
      <c r="X53" s="134">
        <f t="shared" si="20"/>
        <v>4.7718076295883876</v>
      </c>
      <c r="Y53" s="134">
        <f t="shared" si="20"/>
        <v>3.5777277505802783</v>
      </c>
    </row>
    <row r="54" spans="1:25" ht="14.1" customHeight="1" thickBot="1" x14ac:dyDescent="0.3">
      <c r="A54" s="4" t="str">
        <f>Ratings!A48</f>
        <v>KTS-BY-ES</v>
      </c>
      <c r="B54" s="11">
        <f>Ratings!C49</f>
        <v>104.6</v>
      </c>
      <c r="C54" s="134">
        <f>C49</f>
        <v>0</v>
      </c>
      <c r="D54" s="134">
        <f>D7+$C54</f>
        <v>73.056961219383481</v>
      </c>
      <c r="E54" s="134">
        <f t="shared" ref="E54:L54" si="21">E7+$C54</f>
        <v>75.875969352101052</v>
      </c>
      <c r="F54" s="134">
        <f t="shared" si="21"/>
        <v>77.997768785588619</v>
      </c>
      <c r="G54" s="134">
        <f t="shared" si="21"/>
        <v>79.927739108910558</v>
      </c>
      <c r="H54" s="134">
        <f t="shared" si="21"/>
        <v>82.020200674257012</v>
      </c>
      <c r="I54" s="134">
        <f t="shared" si="21"/>
        <v>83.926527457729918</v>
      </c>
      <c r="J54" s="134">
        <f t="shared" si="21"/>
        <v>85.820117405293189</v>
      </c>
      <c r="K54" s="134">
        <f t="shared" si="21"/>
        <v>87.726211472653716</v>
      </c>
      <c r="L54" s="134">
        <f t="shared" si="21"/>
        <v>89.638435938488328</v>
      </c>
      <c r="N54" s="151" t="str">
        <f>N$25</f>
        <v>FT 15</v>
      </c>
      <c r="O54" s="11">
        <f>O$25</f>
        <v>8</v>
      </c>
      <c r="P54" s="134">
        <v>1</v>
      </c>
      <c r="Q54" s="134">
        <f>Q$25+$P54</f>
        <v>3.5522311546833674</v>
      </c>
      <c r="R54" s="134">
        <f t="shared" ref="R54:Y54" si="22">R$25+$P54</f>
        <v>3.8983247353881478</v>
      </c>
      <c r="S54" s="134">
        <f t="shared" si="22"/>
        <v>4.2722132548913354</v>
      </c>
      <c r="T54" s="134">
        <f t="shared" si="22"/>
        <v>4.5613011018768876</v>
      </c>
      <c r="U54" s="134">
        <f t="shared" si="22"/>
        <v>4.8204079576221206</v>
      </c>
      <c r="V54" s="134">
        <f t="shared" si="22"/>
        <v>4.9428283376591278</v>
      </c>
      <c r="W54" s="134">
        <f t="shared" si="22"/>
        <v>5.0637819032180467</v>
      </c>
      <c r="X54" s="134">
        <f t="shared" si="22"/>
        <v>5.1820444952570455</v>
      </c>
      <c r="Y54" s="134">
        <f t="shared" si="22"/>
        <v>5.2981726985122384</v>
      </c>
    </row>
    <row r="55" spans="1:25" ht="14.1" customHeight="1" thickBot="1" x14ac:dyDescent="0.3">
      <c r="A55" s="4"/>
      <c r="B55" s="11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N55" s="4" t="str">
        <f>N$28</f>
        <v>FT 22</v>
      </c>
      <c r="O55" s="152">
        <f>O$28</f>
        <v>7.1</v>
      </c>
      <c r="P55" s="134">
        <v>-7</v>
      </c>
      <c r="Q55" s="134">
        <f>Q$28+$P55</f>
        <v>-2.6400822338308165</v>
      </c>
      <c r="R55" s="134">
        <f t="shared" ref="R55:Y55" si="23">R$28+$P55</f>
        <v>-1.5652502800280628</v>
      </c>
      <c r="S55" s="134">
        <f t="shared" si="23"/>
        <v>-0.76321170386755099</v>
      </c>
      <c r="T55" s="134">
        <f t="shared" si="23"/>
        <v>-0.18631609190784282</v>
      </c>
      <c r="U55" s="134">
        <f t="shared" si="23"/>
        <v>0.11793892808789863</v>
      </c>
      <c r="V55" s="134">
        <f t="shared" si="23"/>
        <v>0.34602472372085824</v>
      </c>
      <c r="W55" s="134">
        <f t="shared" si="23"/>
        <v>0.57137764475255093</v>
      </c>
      <c r="X55" s="134">
        <f t="shared" si="23"/>
        <v>0.79171691661787769</v>
      </c>
      <c r="Y55" s="134">
        <f t="shared" si="23"/>
        <v>1.0080795322777831</v>
      </c>
    </row>
    <row r="56" spans="1:25" ht="14.1" customHeight="1" thickBot="1" x14ac:dyDescent="0.3">
      <c r="A56" s="6" t="s">
        <v>134</v>
      </c>
      <c r="B56" s="11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N56" s="4" t="str">
        <f>N$34</f>
        <v>FT 35</v>
      </c>
      <c r="O56" s="152">
        <f>O$34</f>
        <v>7.1</v>
      </c>
      <c r="P56" s="134">
        <f>-P49</f>
        <v>1</v>
      </c>
      <c r="Q56" s="134">
        <f>Q$34+$P56</f>
        <v>4.5814980360783206</v>
      </c>
      <c r="R56" s="134">
        <f t="shared" ref="R56:Y56" si="24">R$34+$P56</f>
        <v>4.6828637217002314</v>
      </c>
      <c r="S56" s="134">
        <f t="shared" si="24"/>
        <v>4.7888225220944038</v>
      </c>
      <c r="T56" s="134">
        <f t="shared" si="24"/>
        <v>4.9046511885346149</v>
      </c>
      <c r="U56" s="134">
        <f t="shared" si="24"/>
        <v>5.079007636745116</v>
      </c>
      <c r="V56" s="134">
        <f t="shared" si="24"/>
        <v>5.2097145326063101</v>
      </c>
      <c r="W56" s="134">
        <f t="shared" si="24"/>
        <v>5.3388553267516201</v>
      </c>
      <c r="X56" s="134">
        <f t="shared" si="24"/>
        <v>5.4651229980106324</v>
      </c>
      <c r="Y56" s="134">
        <f t="shared" si="24"/>
        <v>5.5891118057960334</v>
      </c>
    </row>
    <row r="57" spans="1:25" ht="14.1" customHeight="1" thickBot="1" x14ac:dyDescent="0.3">
      <c r="A57" s="4" t="str">
        <f>A47</f>
        <v>FT 3rd transformer</v>
      </c>
      <c r="B57" s="11">
        <f>B47</f>
        <v>80</v>
      </c>
      <c r="C57" s="134">
        <f>-$P$89</f>
        <v>2</v>
      </c>
      <c r="D57" s="134">
        <f>D4+$C57+(Q$152+Q$151)</f>
        <v>44.552869473366378</v>
      </c>
      <c r="E57" s="134">
        <f t="shared" ref="E57:L57" si="25">E4+$C57+(R$152+R$151)</f>
        <v>48.849703929106347</v>
      </c>
      <c r="F57" s="134">
        <f t="shared" si="25"/>
        <v>53.330877956717366</v>
      </c>
      <c r="G57" s="134">
        <f t="shared" si="25"/>
        <v>57.040972717146417</v>
      </c>
      <c r="H57" s="134">
        <f t="shared" si="25"/>
        <v>59.348815090975343</v>
      </c>
      <c r="I57" s="134">
        <f t="shared" si="25"/>
        <v>62.081893131900237</v>
      </c>
      <c r="J57" s="134">
        <f t="shared" si="25"/>
        <v>63.796471806133802</v>
      </c>
      <c r="K57" s="134">
        <f t="shared" si="25"/>
        <v>65.474891357047085</v>
      </c>
      <c r="L57" s="134">
        <f t="shared" si="25"/>
        <v>67.124770237663512</v>
      </c>
      <c r="N57" s="151" t="str">
        <f>Ratings!H54</f>
        <v>ES 31 new</v>
      </c>
      <c r="O57" s="5">
        <f>Ratings!J54</f>
        <v>7.1</v>
      </c>
      <c r="P57" s="134">
        <v>4</v>
      </c>
      <c r="Q57" s="134">
        <f t="shared" ref="Q57:Y57" si="26">$P57</f>
        <v>4</v>
      </c>
      <c r="R57" s="134">
        <f t="shared" si="26"/>
        <v>4</v>
      </c>
      <c r="S57" s="134">
        <f t="shared" si="26"/>
        <v>4</v>
      </c>
      <c r="T57" s="134">
        <f t="shared" si="26"/>
        <v>4</v>
      </c>
      <c r="U57" s="134">
        <f t="shared" si="26"/>
        <v>4</v>
      </c>
      <c r="V57" s="134">
        <f t="shared" si="26"/>
        <v>4</v>
      </c>
      <c r="W57" s="134">
        <f t="shared" si="26"/>
        <v>4</v>
      </c>
      <c r="X57" s="134">
        <f t="shared" si="26"/>
        <v>4</v>
      </c>
      <c r="Y57" s="134">
        <f t="shared" si="26"/>
        <v>4</v>
      </c>
    </row>
    <row r="58" spans="1:25" ht="14.1" customHeight="1" thickBot="1" x14ac:dyDescent="0.3">
      <c r="A58" s="4" t="str">
        <f>Ratings!A6</f>
        <v>NS 4th transformer</v>
      </c>
      <c r="B58" s="11">
        <f>Ratings!E6</f>
        <v>60</v>
      </c>
      <c r="C58" s="134">
        <f>$P$89+10</f>
        <v>8</v>
      </c>
      <c r="D58" s="134">
        <f>D2+$C58-(Q$152+Q$151)</f>
        <v>38.73046172842637</v>
      </c>
      <c r="E58" s="134">
        <f t="shared" ref="E58:L58" si="27">E2+$C58-(R$152+R$151)</f>
        <v>39.902714319841991</v>
      </c>
      <c r="F58" s="134">
        <f t="shared" si="27"/>
        <v>40.370366841081356</v>
      </c>
      <c r="G58" s="134">
        <f t="shared" si="27"/>
        <v>41.111379836155706</v>
      </c>
      <c r="H58" s="134">
        <f t="shared" si="27"/>
        <v>42.501988621316841</v>
      </c>
      <c r="I58" s="134">
        <f t="shared" si="27"/>
        <v>42.803793355317403</v>
      </c>
      <c r="J58" s="134">
        <f t="shared" si="27"/>
        <v>43.916349489904633</v>
      </c>
      <c r="K58" s="134">
        <f t="shared" si="27"/>
        <v>45.046379298099929</v>
      </c>
      <c r="L58" s="134">
        <f t="shared" si="27"/>
        <v>46.191084004144862</v>
      </c>
      <c r="N58" s="151" t="str">
        <f>N$2</f>
        <v>ES 11</v>
      </c>
      <c r="O58" s="5">
        <f>O$2</f>
        <v>5.8</v>
      </c>
      <c r="P58" s="134">
        <f>-P57</f>
        <v>-4</v>
      </c>
      <c r="Q58" s="134">
        <f t="shared" ref="Q58:Y58" si="28">Q$2+$P58</f>
        <v>1.1007760566150129</v>
      </c>
      <c r="R58" s="134">
        <f t="shared" si="28"/>
        <v>1.436677693305719</v>
      </c>
      <c r="S58" s="134">
        <f t="shared" si="28"/>
        <v>1.7111471229889172</v>
      </c>
      <c r="T58" s="134">
        <f t="shared" si="28"/>
        <v>1.8496017195861683</v>
      </c>
      <c r="U58" s="134">
        <f t="shared" si="28"/>
        <v>2.0059923935097341</v>
      </c>
      <c r="V58" s="134">
        <f t="shared" si="28"/>
        <v>2.1473035182382905</v>
      </c>
      <c r="W58" s="134">
        <f t="shared" si="28"/>
        <v>2.2884371713112577</v>
      </c>
      <c r="X58" s="134">
        <f t="shared" si="28"/>
        <v>2.4321879727534235</v>
      </c>
      <c r="Y58" s="134">
        <f t="shared" si="28"/>
        <v>2.5777287372791484</v>
      </c>
    </row>
    <row r="59" spans="1:25" ht="14.1" customHeight="1" thickBot="1" x14ac:dyDescent="0.3">
      <c r="A59" s="4" t="str">
        <f>Ratings!A4</f>
        <v>ES</v>
      </c>
      <c r="B59" s="11">
        <f>Ratings!E4</f>
        <v>45</v>
      </c>
      <c r="C59" s="134">
        <f>-(C57+C58+C60)</f>
        <v>-10</v>
      </c>
      <c r="D59" s="134">
        <f>D6+$C59</f>
        <v>27.125025509892595</v>
      </c>
      <c r="E59" s="134">
        <f t="shared" ref="E59:L59" si="29">E6+$C59</f>
        <v>28.325429258566082</v>
      </c>
      <c r="F59" s="134">
        <f t="shared" si="29"/>
        <v>29.377257791951607</v>
      </c>
      <c r="G59" s="134">
        <f t="shared" si="29"/>
        <v>30.264531191942517</v>
      </c>
      <c r="H59" s="134">
        <f t="shared" si="29"/>
        <v>31.224719489544569</v>
      </c>
      <c r="I59" s="134">
        <f t="shared" si="29"/>
        <v>32.185539799545765</v>
      </c>
      <c r="J59" s="134">
        <f t="shared" si="29"/>
        <v>33.145288992829087</v>
      </c>
      <c r="K59" s="134">
        <f t="shared" si="29"/>
        <v>34.123346310332721</v>
      </c>
      <c r="L59" s="134">
        <f t="shared" si="29"/>
        <v>35.113954587277163</v>
      </c>
      <c r="N59" s="151" t="str">
        <f>Ratings!H56</f>
        <v>ES 33 new</v>
      </c>
      <c r="O59" s="5">
        <f>Ratings!J56</f>
        <v>7.1</v>
      </c>
      <c r="P59" s="134">
        <f>-P60</f>
        <v>1</v>
      </c>
      <c r="Q59" s="134">
        <f t="shared" ref="Q59:Y59" si="30">$P59</f>
        <v>1</v>
      </c>
      <c r="R59" s="134">
        <f t="shared" si="30"/>
        <v>1</v>
      </c>
      <c r="S59" s="134">
        <f t="shared" si="30"/>
        <v>1</v>
      </c>
      <c r="T59" s="134">
        <f t="shared" si="30"/>
        <v>1</v>
      </c>
      <c r="U59" s="134">
        <f t="shared" si="30"/>
        <v>1</v>
      </c>
      <c r="V59" s="134">
        <f t="shared" si="30"/>
        <v>1</v>
      </c>
      <c r="W59" s="134">
        <f t="shared" si="30"/>
        <v>1</v>
      </c>
      <c r="X59" s="134">
        <f t="shared" si="30"/>
        <v>1</v>
      </c>
      <c r="Y59" s="134">
        <f t="shared" si="30"/>
        <v>1</v>
      </c>
    </row>
    <row r="60" spans="1:25" ht="14.1" customHeight="1" thickBot="1" x14ac:dyDescent="0.3">
      <c r="A60" s="4" t="str">
        <f t="shared" ref="A60:B64" si="31">A50</f>
        <v>PV</v>
      </c>
      <c r="B60" s="11">
        <f t="shared" si="31"/>
        <v>45.6</v>
      </c>
      <c r="C60" s="134">
        <v>0</v>
      </c>
      <c r="D60" s="134">
        <f>D8+$C60</f>
        <v>34.905809556799099</v>
      </c>
      <c r="E60" s="134">
        <f t="shared" ref="E60:L60" si="32">E8+$C60</f>
        <v>35.964600406348261</v>
      </c>
      <c r="F60" s="134">
        <f t="shared" si="32"/>
        <v>36.976058856726851</v>
      </c>
      <c r="G60" s="134">
        <f t="shared" si="32"/>
        <v>37.906359111278398</v>
      </c>
      <c r="H60" s="134">
        <f t="shared" si="32"/>
        <v>38.730555905128647</v>
      </c>
      <c r="I60" s="134">
        <f t="shared" si="32"/>
        <v>39.397600590323712</v>
      </c>
      <c r="J60" s="134">
        <f t="shared" si="32"/>
        <v>40.043452831845478</v>
      </c>
      <c r="K60" s="134">
        <f t="shared" si="32"/>
        <v>40.676307442060143</v>
      </c>
      <c r="L60" s="134">
        <f t="shared" si="32"/>
        <v>41.294930297266525</v>
      </c>
      <c r="N60" s="151" t="str">
        <f>N$10</f>
        <v>ES 24</v>
      </c>
      <c r="O60" s="5">
        <f>O$10</f>
        <v>7.1</v>
      </c>
      <c r="P60" s="134">
        <v>-1</v>
      </c>
      <c r="Q60" s="134">
        <f t="shared" ref="Q60:Y60" si="33">Q$10+$P60</f>
        <v>3.3842540177640847</v>
      </c>
      <c r="R60" s="134">
        <f t="shared" si="33"/>
        <v>3.5096954596722156</v>
      </c>
      <c r="S60" s="134">
        <f t="shared" si="33"/>
        <v>3.6405385058083333</v>
      </c>
      <c r="T60" s="134">
        <f t="shared" si="33"/>
        <v>3.754867704772094</v>
      </c>
      <c r="U60" s="134">
        <f t="shared" si="33"/>
        <v>3.883101123211123</v>
      </c>
      <c r="V60" s="134">
        <f t="shared" si="33"/>
        <v>3.9979924628388464</v>
      </c>
      <c r="W60" s="134">
        <f t="shared" si="33"/>
        <v>4.1127395112347491</v>
      </c>
      <c r="X60" s="134">
        <f t="shared" si="33"/>
        <v>4.2296144011768826</v>
      </c>
      <c r="Y60" s="134">
        <f t="shared" si="33"/>
        <v>4.3479445994462926</v>
      </c>
    </row>
    <row r="61" spans="1:25" ht="14.1" customHeight="1" thickBot="1" x14ac:dyDescent="0.3">
      <c r="A61" s="4" t="str">
        <f>Ratings!A$26</f>
        <v>WMTS-FT uprate (8.1.2)</v>
      </c>
      <c r="B61" s="11">
        <f>Ratings!C$27</f>
        <v>76.599999999999994</v>
      </c>
      <c r="C61" s="134">
        <f>C57</f>
        <v>2</v>
      </c>
      <c r="D61" s="134">
        <f>D5+$C61+(Q$152+Q$151)</f>
        <v>44.552869473366378</v>
      </c>
      <c r="E61" s="134">
        <f t="shared" ref="E61:L61" si="34">E5+$C61+(R$152+R$151)</f>
        <v>48.849703929106347</v>
      </c>
      <c r="F61" s="134">
        <f t="shared" si="34"/>
        <v>53.330877956717366</v>
      </c>
      <c r="G61" s="134">
        <f t="shared" si="34"/>
        <v>57.040972717146417</v>
      </c>
      <c r="H61" s="134">
        <f t="shared" si="34"/>
        <v>59.348815090975343</v>
      </c>
      <c r="I61" s="134">
        <f t="shared" si="34"/>
        <v>62.081893131900237</v>
      </c>
      <c r="J61" s="134">
        <f t="shared" si="34"/>
        <v>63.796471806133802</v>
      </c>
      <c r="K61" s="134">
        <f t="shared" si="34"/>
        <v>65.474891357047085</v>
      </c>
      <c r="L61" s="134">
        <f t="shared" si="34"/>
        <v>67.124770237663512</v>
      </c>
      <c r="N61" s="151" t="str">
        <f>Ratings!H51</f>
        <v>NS 18 upgrade</v>
      </c>
      <c r="O61" s="5">
        <f>Ratings!J51</f>
        <v>7.8</v>
      </c>
      <c r="P61" s="134">
        <v>0</v>
      </c>
      <c r="Q61" s="134">
        <f t="shared" ref="Q61:Y61" si="35">Q$22+$P61</f>
        <v>4.2114843691312309</v>
      </c>
      <c r="R61" s="134">
        <f t="shared" si="35"/>
        <v>4.4713948453130037</v>
      </c>
      <c r="S61" s="134">
        <f t="shared" si="35"/>
        <v>4.5740240706953834</v>
      </c>
      <c r="T61" s="134">
        <f t="shared" si="35"/>
        <v>4.6870506252227191</v>
      </c>
      <c r="U61" s="134">
        <f t="shared" si="35"/>
        <v>4.8247939874982402</v>
      </c>
      <c r="V61" s="134">
        <f t="shared" si="35"/>
        <v>4.9577951791482651</v>
      </c>
      <c r="W61" s="134">
        <f t="shared" si="35"/>
        <v>5.0822911578198431</v>
      </c>
      <c r="X61" s="134">
        <f t="shared" si="35"/>
        <v>5.2101176398404698</v>
      </c>
      <c r="Y61" s="134">
        <f t="shared" si="35"/>
        <v>5.3406433025151552</v>
      </c>
    </row>
    <row r="62" spans="1:25" ht="14.1" customHeight="1" thickBot="1" x14ac:dyDescent="0.3">
      <c r="A62" s="4" t="str">
        <f t="shared" si="31"/>
        <v>KTS-AW-PV</v>
      </c>
      <c r="B62" s="11">
        <f t="shared" si="31"/>
        <v>182</v>
      </c>
      <c r="C62" s="134">
        <f>C60</f>
        <v>0</v>
      </c>
      <c r="D62" s="134">
        <f>D9+$C62</f>
        <v>138.79525347442222</v>
      </c>
      <c r="E62" s="134">
        <f t="shared" ref="E62:L62" si="36">E9+$C62</f>
        <v>142.97055213260492</v>
      </c>
      <c r="F62" s="134">
        <f t="shared" si="36"/>
        <v>146.38018552630268</v>
      </c>
      <c r="G62" s="134">
        <f t="shared" si="36"/>
        <v>148.27900725272517</v>
      </c>
      <c r="H62" s="134">
        <f t="shared" si="36"/>
        <v>150.28696043360785</v>
      </c>
      <c r="I62" s="134">
        <f t="shared" si="36"/>
        <v>152.0630893084342</v>
      </c>
      <c r="J62" s="134">
        <f t="shared" si="36"/>
        <v>153.79972819788784</v>
      </c>
      <c r="K62" s="134">
        <f t="shared" si="36"/>
        <v>155.532751393148</v>
      </c>
      <c r="L62" s="134">
        <f t="shared" si="36"/>
        <v>157.25298439616461</v>
      </c>
      <c r="N62" s="151" t="str">
        <f>N$19</f>
        <v>NS 15</v>
      </c>
      <c r="O62" s="5">
        <f>O$19</f>
        <v>5.4</v>
      </c>
      <c r="P62" s="134">
        <v>-2</v>
      </c>
      <c r="Q62" s="134">
        <f t="shared" ref="Q62:Y62" si="37">Q$19+$P62</f>
        <v>1.5631865913236673</v>
      </c>
      <c r="R62" s="134">
        <f t="shared" si="37"/>
        <v>2.0778412511897724</v>
      </c>
      <c r="S62" s="134">
        <f t="shared" si="37"/>
        <v>2.3708994549350102</v>
      </c>
      <c r="T62" s="134">
        <f t="shared" si="37"/>
        <v>2.5279599576153533</v>
      </c>
      <c r="U62" s="134">
        <f t="shared" si="37"/>
        <v>2.7044063116975767</v>
      </c>
      <c r="V62" s="134">
        <f t="shared" si="37"/>
        <v>2.8509376229291181</v>
      </c>
      <c r="W62" s="134">
        <f t="shared" si="37"/>
        <v>2.9992487557402594</v>
      </c>
      <c r="X62" s="134">
        <f t="shared" si="37"/>
        <v>3.1515952737790007</v>
      </c>
      <c r="Y62" s="134">
        <f t="shared" si="37"/>
        <v>3.3073772105153605</v>
      </c>
    </row>
    <row r="63" spans="1:25" ht="14.1" customHeight="1" thickBot="1" x14ac:dyDescent="0.3">
      <c r="A63" s="4" t="str">
        <f>Ratings!$A$42</f>
        <v>BTS-NS uprate (8.2.2)</v>
      </c>
      <c r="B63" s="11">
        <f>Ratings!$C$43</f>
        <v>51</v>
      </c>
      <c r="C63" s="134">
        <f>C58</f>
        <v>8</v>
      </c>
      <c r="D63" s="134">
        <f>D3+$C63-(Q$152+Q$151)</f>
        <v>38.73046172842637</v>
      </c>
      <c r="E63" s="134">
        <f t="shared" ref="E63:L63" si="38">E3+$C63-(R$152+R$151)</f>
        <v>39.902714319841991</v>
      </c>
      <c r="F63" s="134">
        <f t="shared" si="38"/>
        <v>40.370366841081356</v>
      </c>
      <c r="G63" s="134">
        <f t="shared" si="38"/>
        <v>41.111379836155706</v>
      </c>
      <c r="H63" s="134">
        <f t="shared" si="38"/>
        <v>42.501988621316841</v>
      </c>
      <c r="I63" s="134">
        <f t="shared" si="38"/>
        <v>42.803793355317403</v>
      </c>
      <c r="J63" s="134">
        <f t="shared" si="38"/>
        <v>43.916349489904633</v>
      </c>
      <c r="K63" s="134">
        <f t="shared" si="38"/>
        <v>45.046379298099929</v>
      </c>
      <c r="L63" s="134">
        <f t="shared" si="38"/>
        <v>46.191084004144862</v>
      </c>
      <c r="N63" s="4" t="str">
        <f>N$15</f>
        <v>NS 09</v>
      </c>
      <c r="O63" s="152">
        <f>O$15</f>
        <v>7.1</v>
      </c>
      <c r="P63" s="134">
        <v>0</v>
      </c>
      <c r="Q63" s="134">
        <f>Q$15-Q$151+$P63</f>
        <v>1.8530350183020277</v>
      </c>
      <c r="R63" s="134">
        <f t="shared" ref="R63:Y63" si="39">R$15-R$151+$P63</f>
        <v>1.6661818330635898</v>
      </c>
      <c r="S63" s="134">
        <f t="shared" si="39"/>
        <v>1.6379456357550768</v>
      </c>
      <c r="T63" s="134">
        <f t="shared" si="39"/>
        <v>1.9599129525665413</v>
      </c>
      <c r="U63" s="134">
        <f t="shared" si="39"/>
        <v>2.3501825309207725</v>
      </c>
      <c r="V63" s="134">
        <f t="shared" si="39"/>
        <v>2.7597906335111868</v>
      </c>
      <c r="W63" s="134">
        <f t="shared" si="39"/>
        <v>3.2323226931870397</v>
      </c>
      <c r="X63" s="134">
        <f t="shared" si="39"/>
        <v>3.5443140514748639</v>
      </c>
      <c r="Y63" s="134">
        <f t="shared" si="39"/>
        <v>3.6818776023852009</v>
      </c>
    </row>
    <row r="64" spans="1:25" ht="14.1" customHeight="1" thickBot="1" x14ac:dyDescent="0.3">
      <c r="A64" s="4" t="str">
        <f t="shared" si="31"/>
        <v>KTS-BY-ES</v>
      </c>
      <c r="B64" s="11">
        <f t="shared" si="31"/>
        <v>104.6</v>
      </c>
      <c r="C64" s="134">
        <f>C59</f>
        <v>-10</v>
      </c>
      <c r="D64" s="134">
        <f>D7+$C64</f>
        <v>63.056961219383481</v>
      </c>
      <c r="E64" s="134">
        <f t="shared" ref="E64:L64" si="40">E7+$C64</f>
        <v>65.875969352101052</v>
      </c>
      <c r="F64" s="134">
        <f t="shared" si="40"/>
        <v>67.997768785588619</v>
      </c>
      <c r="G64" s="134">
        <f t="shared" si="40"/>
        <v>69.927739108910558</v>
      </c>
      <c r="H64" s="134">
        <f t="shared" si="40"/>
        <v>72.020200674257012</v>
      </c>
      <c r="I64" s="134">
        <f t="shared" si="40"/>
        <v>73.926527457729918</v>
      </c>
      <c r="J64" s="134">
        <f t="shared" si="40"/>
        <v>75.820117405293189</v>
      </c>
      <c r="K64" s="134">
        <f t="shared" si="40"/>
        <v>77.726211472653716</v>
      </c>
      <c r="L64" s="134">
        <f t="shared" si="40"/>
        <v>79.638435938488328</v>
      </c>
      <c r="N64" s="4" t="str">
        <f>N$17</f>
        <v>NS 12</v>
      </c>
      <c r="O64" s="152">
        <f>O$17</f>
        <v>5.4</v>
      </c>
      <c r="P64" s="134">
        <v>0</v>
      </c>
      <c r="Q64" s="134">
        <f>Q$17-Q$152+$P64</f>
        <v>1.4292779925772505</v>
      </c>
      <c r="R64" s="134">
        <f t="shared" ref="R64:Y64" si="41">R$17-R$152+$P64</f>
        <v>2.1150654183113664</v>
      </c>
      <c r="S64" s="134">
        <f t="shared" si="41"/>
        <v>2.3339108093861531</v>
      </c>
      <c r="T64" s="134">
        <f t="shared" si="41"/>
        <v>2.4845439485038279</v>
      </c>
      <c r="U64" s="134">
        <f t="shared" si="41"/>
        <v>2.7294481811081228</v>
      </c>
      <c r="V64" s="134">
        <f t="shared" si="41"/>
        <v>1.9130414600233312</v>
      </c>
      <c r="W64" s="134">
        <f t="shared" si="41"/>
        <v>2.0944349640357744</v>
      </c>
      <c r="X64" s="134">
        <f t="shared" si="41"/>
        <v>2.2717928274804695</v>
      </c>
      <c r="Y64" s="134">
        <f t="shared" si="41"/>
        <v>2.4459497579172771</v>
      </c>
    </row>
    <row r="65" spans="1:25" ht="14.1" customHeight="1" thickBot="1" x14ac:dyDescent="0.3">
      <c r="A65" s="4"/>
      <c r="B65" s="11"/>
      <c r="C65" s="134"/>
      <c r="D65" s="135"/>
      <c r="E65" s="135"/>
      <c r="F65" s="135"/>
      <c r="G65" s="135"/>
      <c r="H65" s="135"/>
      <c r="I65" s="135"/>
      <c r="J65" s="135"/>
      <c r="K65" s="135"/>
      <c r="L65" s="135"/>
      <c r="N65" s="4" t="str">
        <f>N$18</f>
        <v>NS 14</v>
      </c>
      <c r="O65" s="152">
        <f>O$18</f>
        <v>7.1</v>
      </c>
      <c r="P65" s="134">
        <v>-1</v>
      </c>
      <c r="Q65" s="134">
        <f t="shared" ref="Q65:Y65" si="42">Q$18+$P65</f>
        <v>3.0807654391776182</v>
      </c>
      <c r="R65" s="134">
        <f t="shared" si="42"/>
        <v>3.2738497143765883</v>
      </c>
      <c r="S65" s="134">
        <f t="shared" si="42"/>
        <v>3.4550338227652011</v>
      </c>
      <c r="T65" s="134">
        <f t="shared" si="42"/>
        <v>3.602928357479005</v>
      </c>
      <c r="U65" s="134">
        <f t="shared" si="42"/>
        <v>3.8084653442741363</v>
      </c>
      <c r="V65" s="134">
        <f t="shared" si="42"/>
        <v>3.962546835405572</v>
      </c>
      <c r="W65" s="134">
        <f t="shared" si="42"/>
        <v>4.1147821554833914</v>
      </c>
      <c r="X65" s="134">
        <f t="shared" si="42"/>
        <v>4.2636305459305461</v>
      </c>
      <c r="Y65" s="134">
        <f t="shared" si="42"/>
        <v>4.4097925388484365</v>
      </c>
    </row>
    <row r="66" spans="1:25" ht="14.1" customHeight="1" thickBot="1" x14ac:dyDescent="0.3">
      <c r="A66" s="6" t="s">
        <v>135</v>
      </c>
      <c r="B66" s="11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N66" s="151" t="str">
        <f>Ratings!$H$52</f>
        <v>NS 17 upgrade</v>
      </c>
      <c r="O66" s="5">
        <f>Ratings!$J$52</f>
        <v>7.1</v>
      </c>
      <c r="P66" s="134">
        <f>-P65</f>
        <v>1</v>
      </c>
      <c r="Q66" s="134">
        <f t="shared" ref="Q66:Y66" si="43">Q$21+$P66</f>
        <v>3.5669445823121997</v>
      </c>
      <c r="R66" s="134">
        <f t="shared" si="43"/>
        <v>3.6398695693346044</v>
      </c>
      <c r="S66" s="134">
        <f t="shared" si="43"/>
        <v>3.6976989816363974</v>
      </c>
      <c r="T66" s="134">
        <f t="shared" si="43"/>
        <v>3.7613646198747732</v>
      </c>
      <c r="U66" s="134">
        <f t="shared" si="43"/>
        <v>3.8489201246707121</v>
      </c>
      <c r="V66" s="134">
        <f t="shared" si="43"/>
        <v>3.9376573581923822</v>
      </c>
      <c r="W66" s="134">
        <f t="shared" si="43"/>
        <v>4.0274724258084067</v>
      </c>
      <c r="X66" s="134">
        <f t="shared" si="43"/>
        <v>4.1197312640989843</v>
      </c>
      <c r="Y66" s="134">
        <f t="shared" si="43"/>
        <v>4.2140705420488622</v>
      </c>
    </row>
    <row r="67" spans="1:25" ht="14.1" customHeight="1" thickBot="1" x14ac:dyDescent="0.3">
      <c r="A67" s="4" t="str">
        <f>A47</f>
        <v>FT 3rd transformer</v>
      </c>
      <c r="B67" s="11">
        <f>B47</f>
        <v>80</v>
      </c>
      <c r="C67" s="134">
        <f>-$P$114</f>
        <v>2</v>
      </c>
      <c r="D67" s="134">
        <f>D4+$C67+(Q$152+Q$151)</f>
        <v>44.552869473366378</v>
      </c>
      <c r="E67" s="134">
        <f t="shared" ref="E67:L67" si="44">E4+$C67+(R$152+R$151)</f>
        <v>48.849703929106347</v>
      </c>
      <c r="F67" s="134">
        <f t="shared" si="44"/>
        <v>53.330877956717366</v>
      </c>
      <c r="G67" s="134">
        <f t="shared" si="44"/>
        <v>57.040972717146417</v>
      </c>
      <c r="H67" s="134">
        <f t="shared" si="44"/>
        <v>59.348815090975343</v>
      </c>
      <c r="I67" s="134">
        <f t="shared" si="44"/>
        <v>62.081893131900237</v>
      </c>
      <c r="J67" s="134">
        <f t="shared" si="44"/>
        <v>63.796471806133802</v>
      </c>
      <c r="K67" s="134">
        <f t="shared" si="44"/>
        <v>65.474891357047085</v>
      </c>
      <c r="L67" s="134">
        <f t="shared" si="44"/>
        <v>67.124770237663512</v>
      </c>
      <c r="N67" s="151" t="str">
        <f>N$42</f>
        <v>PV 24</v>
      </c>
      <c r="O67" s="5">
        <f>O$42</f>
        <v>7.1</v>
      </c>
      <c r="P67" s="134">
        <f>-P68</f>
        <v>-1</v>
      </c>
      <c r="Q67" s="134">
        <f t="shared" ref="Q67:Y67" si="45">Q$42+$P67</f>
        <v>3.6476260973229904</v>
      </c>
      <c r="R67" s="134">
        <f t="shared" si="45"/>
        <v>4.0021858643654884</v>
      </c>
      <c r="S67" s="134">
        <f t="shared" si="45"/>
        <v>4.3673673154305179</v>
      </c>
      <c r="T67" s="134">
        <f t="shared" si="45"/>
        <v>4.7444622853644063</v>
      </c>
      <c r="U67" s="134">
        <f t="shared" si="45"/>
        <v>4.9426401375937852</v>
      </c>
      <c r="V67" s="134">
        <f t="shared" si="45"/>
        <v>5.1425571716343255</v>
      </c>
      <c r="W67" s="134">
        <f t="shared" si="45"/>
        <v>5.3439049831222389</v>
      </c>
      <c r="X67" s="134">
        <f t="shared" si="45"/>
        <v>5.4470597291915057</v>
      </c>
      <c r="Y67" s="134">
        <f t="shared" si="45"/>
        <v>5.5504019187401896</v>
      </c>
    </row>
    <row r="68" spans="1:25" ht="14.1" customHeight="1" thickBot="1" x14ac:dyDescent="0.3">
      <c r="A68" s="4" t="str">
        <f>Ratings!A2</f>
        <v xml:space="preserve">NS </v>
      </c>
      <c r="B68" s="11">
        <f>Ratings!E2</f>
        <v>40</v>
      </c>
      <c r="C68" s="134">
        <f>$P$114-12</f>
        <v>-14</v>
      </c>
      <c r="D68" s="134">
        <f>D2+$C68-(Q$152+Q$151)</f>
        <v>16.73046172842637</v>
      </c>
      <c r="E68" s="134">
        <f t="shared" ref="E68:L68" si="46">E2+$C68-(R$152+R$151)</f>
        <v>17.902714319841994</v>
      </c>
      <c r="F68" s="134">
        <f t="shared" si="46"/>
        <v>18.370366841081356</v>
      </c>
      <c r="G68" s="134">
        <f t="shared" si="46"/>
        <v>19.111379836155706</v>
      </c>
      <c r="H68" s="134">
        <f t="shared" si="46"/>
        <v>20.501988621316841</v>
      </c>
      <c r="I68" s="134">
        <f t="shared" si="46"/>
        <v>20.803793355317403</v>
      </c>
      <c r="J68" s="134">
        <f t="shared" si="46"/>
        <v>21.916349489904633</v>
      </c>
      <c r="K68" s="134">
        <f t="shared" si="46"/>
        <v>23.046379298099929</v>
      </c>
      <c r="L68" s="134">
        <f t="shared" si="46"/>
        <v>24.191084004144862</v>
      </c>
      <c r="N68" s="151" t="str">
        <f>N$41</f>
        <v>PV 23</v>
      </c>
      <c r="O68" s="5">
        <f>O$41</f>
        <v>7.1</v>
      </c>
      <c r="P68" s="134">
        <v>1</v>
      </c>
      <c r="Q68" s="134">
        <f t="shared" ref="Q68:Y68" si="47">Q$41+$P68</f>
        <v>5.2957483267332917</v>
      </c>
      <c r="R68" s="134">
        <f t="shared" si="47"/>
        <v>5.3689864091161175</v>
      </c>
      <c r="S68" s="134">
        <f t="shared" si="47"/>
        <v>5.43984096808944</v>
      </c>
      <c r="T68" s="134">
        <f t="shared" si="47"/>
        <v>5.5130455885735543</v>
      </c>
      <c r="U68" s="134">
        <f t="shared" si="47"/>
        <v>5.5919195720576713</v>
      </c>
      <c r="V68" s="134">
        <f t="shared" si="47"/>
        <v>5.6696375667454966</v>
      </c>
      <c r="W68" s="134">
        <f t="shared" si="47"/>
        <v>5.7460276757846929</v>
      </c>
      <c r="X68" s="134">
        <f t="shared" si="47"/>
        <v>5.8232002187272158</v>
      </c>
      <c r="Y68" s="134">
        <f t="shared" si="47"/>
        <v>5.9005129926384106</v>
      </c>
    </row>
    <row r="69" spans="1:25" ht="14.1" customHeight="1" thickBot="1" x14ac:dyDescent="0.3">
      <c r="A69" s="4" t="str">
        <f>Ratings!A8</f>
        <v>ES 3rd transformer</v>
      </c>
      <c r="B69" s="11">
        <f>Ratings!E8</f>
        <v>90</v>
      </c>
      <c r="C69" s="134">
        <f>-(C67+C68+C70)</f>
        <v>12</v>
      </c>
      <c r="D69" s="134">
        <f>D6+$C69</f>
        <v>49.125025509892595</v>
      </c>
      <c r="E69" s="134">
        <f t="shared" ref="E69:L69" si="48">E6+$C69</f>
        <v>50.325429258566082</v>
      </c>
      <c r="F69" s="134">
        <f t="shared" si="48"/>
        <v>51.377257791951607</v>
      </c>
      <c r="G69" s="134">
        <f t="shared" si="48"/>
        <v>52.264531191942517</v>
      </c>
      <c r="H69" s="134">
        <f t="shared" si="48"/>
        <v>53.224719489544569</v>
      </c>
      <c r="I69" s="134">
        <f t="shared" si="48"/>
        <v>54.185539799545765</v>
      </c>
      <c r="J69" s="134">
        <f t="shared" si="48"/>
        <v>55.145288992829087</v>
      </c>
      <c r="K69" s="134">
        <f t="shared" si="48"/>
        <v>56.123346310332721</v>
      </c>
      <c r="L69" s="134">
        <f t="shared" si="48"/>
        <v>57.113954587277163</v>
      </c>
      <c r="N69" s="4"/>
      <c r="O69" s="152"/>
      <c r="P69" s="134"/>
      <c r="Q69" s="134"/>
      <c r="R69" s="134"/>
      <c r="S69" s="134"/>
      <c r="T69" s="134"/>
      <c r="U69" s="134"/>
      <c r="V69" s="134"/>
      <c r="W69" s="134"/>
      <c r="X69" s="134"/>
      <c r="Y69" s="134"/>
    </row>
    <row r="70" spans="1:25" ht="14.1" customHeight="1" thickBot="1" x14ac:dyDescent="0.3">
      <c r="A70" s="4" t="str">
        <f t="shared" ref="A70:B74" si="49">A50</f>
        <v>PV</v>
      </c>
      <c r="B70" s="11">
        <f t="shared" si="49"/>
        <v>45.6</v>
      </c>
      <c r="C70" s="134">
        <v>0</v>
      </c>
      <c r="D70" s="134">
        <f>D8+$C70</f>
        <v>34.905809556799099</v>
      </c>
      <c r="E70" s="134">
        <f t="shared" ref="E70:L70" si="50">E8+$C70</f>
        <v>35.964600406348261</v>
      </c>
      <c r="F70" s="134">
        <f t="shared" si="50"/>
        <v>36.976058856726851</v>
      </c>
      <c r="G70" s="134">
        <f t="shared" si="50"/>
        <v>37.906359111278398</v>
      </c>
      <c r="H70" s="134">
        <f t="shared" si="50"/>
        <v>38.730555905128647</v>
      </c>
      <c r="I70" s="134">
        <f t="shared" si="50"/>
        <v>39.397600590323712</v>
      </c>
      <c r="J70" s="134">
        <f t="shared" si="50"/>
        <v>40.043452831845478</v>
      </c>
      <c r="K70" s="134">
        <f t="shared" si="50"/>
        <v>40.676307442060143</v>
      </c>
      <c r="L70" s="134">
        <f t="shared" si="50"/>
        <v>41.294930297266525</v>
      </c>
      <c r="N70" s="6" t="str">
        <f>A56</f>
        <v>Option 3</v>
      </c>
      <c r="O70" s="5"/>
      <c r="P70" s="135"/>
      <c r="Q70" s="134"/>
      <c r="R70" s="134"/>
      <c r="S70" s="134"/>
      <c r="T70" s="134"/>
      <c r="U70" s="134"/>
      <c r="V70" s="134"/>
      <c r="W70" s="134"/>
      <c r="X70" s="134"/>
      <c r="Y70" s="134"/>
    </row>
    <row r="71" spans="1:25" ht="14.1" customHeight="1" thickBot="1" x14ac:dyDescent="0.3">
      <c r="A71" s="4" t="str">
        <f>Ratings!A$26</f>
        <v>WMTS-FT uprate (8.1.2)</v>
      </c>
      <c r="B71" s="11">
        <f>Ratings!C$27</f>
        <v>76.599999999999994</v>
      </c>
      <c r="C71" s="134">
        <f>C67</f>
        <v>2</v>
      </c>
      <c r="D71" s="134">
        <f>D5+$C71+(Q$152+Q$151)</f>
        <v>44.552869473366378</v>
      </c>
      <c r="E71" s="134">
        <f t="shared" ref="E71:L71" si="51">E5+$C71+(R$152+R$151)</f>
        <v>48.849703929106347</v>
      </c>
      <c r="F71" s="134">
        <f t="shared" si="51"/>
        <v>53.330877956717366</v>
      </c>
      <c r="G71" s="134">
        <f t="shared" si="51"/>
        <v>57.040972717146417</v>
      </c>
      <c r="H71" s="134">
        <f t="shared" si="51"/>
        <v>59.348815090975343</v>
      </c>
      <c r="I71" s="134">
        <f t="shared" si="51"/>
        <v>62.081893131900237</v>
      </c>
      <c r="J71" s="134">
        <f t="shared" si="51"/>
        <v>63.796471806133802</v>
      </c>
      <c r="K71" s="134">
        <f t="shared" si="51"/>
        <v>65.474891357047085</v>
      </c>
      <c r="L71" s="134">
        <f t="shared" si="51"/>
        <v>67.124770237663512</v>
      </c>
      <c r="N71" s="4" t="str">
        <f t="shared" ref="N71:O76" si="52">N47</f>
        <v>FT 11</v>
      </c>
      <c r="O71" s="21">
        <f t="shared" si="52"/>
        <v>5.8</v>
      </c>
      <c r="P71" s="134">
        <f>-P78</f>
        <v>-1</v>
      </c>
      <c r="Q71" s="134">
        <f t="shared" ref="Q71:Y71" si="53">Q$23+$P71</f>
        <v>5.0292055889708953</v>
      </c>
      <c r="R71" s="134">
        <f t="shared" si="53"/>
        <v>5.0481006324548563</v>
      </c>
      <c r="S71" s="134">
        <f t="shared" si="53"/>
        <v>5.0778240986093293</v>
      </c>
      <c r="T71" s="134">
        <f t="shared" si="53"/>
        <v>5.1195090465975515</v>
      </c>
      <c r="U71" s="134">
        <f t="shared" si="53"/>
        <v>5.1507417615086633</v>
      </c>
      <c r="V71" s="134">
        <f t="shared" si="53"/>
        <v>5.180380806403126</v>
      </c>
      <c r="W71" s="134">
        <f t="shared" si="53"/>
        <v>5.208263081850288</v>
      </c>
      <c r="X71" s="134">
        <f t="shared" si="53"/>
        <v>5.2371831269969249</v>
      </c>
      <c r="Y71" s="134">
        <f t="shared" si="53"/>
        <v>5.2662896509868817</v>
      </c>
    </row>
    <row r="72" spans="1:25" ht="14.1" customHeight="1" thickBot="1" x14ac:dyDescent="0.3">
      <c r="A72" s="4" t="str">
        <f t="shared" si="49"/>
        <v>KTS-AW-PV</v>
      </c>
      <c r="B72" s="11">
        <f t="shared" si="49"/>
        <v>182</v>
      </c>
      <c r="C72" s="134">
        <f>C70</f>
        <v>0</v>
      </c>
      <c r="D72" s="134">
        <f>D9+$C72</f>
        <v>138.79525347442222</v>
      </c>
      <c r="E72" s="134">
        <f t="shared" ref="E72:L72" si="54">E9+$C72</f>
        <v>142.97055213260492</v>
      </c>
      <c r="F72" s="134">
        <f t="shared" si="54"/>
        <v>146.38018552630268</v>
      </c>
      <c r="G72" s="134">
        <f t="shared" si="54"/>
        <v>148.27900725272517</v>
      </c>
      <c r="H72" s="134">
        <f t="shared" si="54"/>
        <v>150.28696043360785</v>
      </c>
      <c r="I72" s="134">
        <f t="shared" si="54"/>
        <v>152.0630893084342</v>
      </c>
      <c r="J72" s="134">
        <f t="shared" si="54"/>
        <v>153.79972819788784</v>
      </c>
      <c r="K72" s="134">
        <f t="shared" si="54"/>
        <v>155.532751393148</v>
      </c>
      <c r="L72" s="134">
        <f t="shared" si="54"/>
        <v>157.25298439616461</v>
      </c>
      <c r="N72" s="4" t="str">
        <f t="shared" si="52"/>
        <v>FT 12 new</v>
      </c>
      <c r="O72" s="21">
        <f t="shared" si="52"/>
        <v>7.1</v>
      </c>
      <c r="P72" s="134">
        <f>-P79</f>
        <v>7</v>
      </c>
      <c r="Q72" s="134">
        <f t="shared" ref="Q72:Y72" si="55">$P72</f>
        <v>7</v>
      </c>
      <c r="R72" s="134">
        <f t="shared" si="55"/>
        <v>7</v>
      </c>
      <c r="S72" s="134">
        <f t="shared" si="55"/>
        <v>7</v>
      </c>
      <c r="T72" s="134">
        <f t="shared" si="55"/>
        <v>7</v>
      </c>
      <c r="U72" s="134">
        <f t="shared" si="55"/>
        <v>7</v>
      </c>
      <c r="V72" s="134">
        <f t="shared" si="55"/>
        <v>7</v>
      </c>
      <c r="W72" s="134">
        <f t="shared" si="55"/>
        <v>7</v>
      </c>
      <c r="X72" s="134">
        <f t="shared" si="55"/>
        <v>7</v>
      </c>
      <c r="Y72" s="134">
        <f t="shared" si="55"/>
        <v>7</v>
      </c>
    </row>
    <row r="73" spans="1:25" ht="14.1" customHeight="1" thickBot="1" x14ac:dyDescent="0.3">
      <c r="A73" s="4" t="str">
        <f>Ratings!A58</f>
        <v>BTS-NS uprate (8.2.4)</v>
      </c>
      <c r="B73" s="11">
        <f>Ratings!C59</f>
        <v>38.799999999999997</v>
      </c>
      <c r="C73" s="134">
        <f>C68</f>
        <v>-14</v>
      </c>
      <c r="D73" s="134">
        <f>D3+$C73-(Q$152+Q$151)</f>
        <v>16.73046172842637</v>
      </c>
      <c r="E73" s="134">
        <f t="shared" ref="E73:L73" si="56">E3+$C73-(R$152+R$151)</f>
        <v>17.902714319841994</v>
      </c>
      <c r="F73" s="134">
        <f t="shared" si="56"/>
        <v>18.370366841081356</v>
      </c>
      <c r="G73" s="134">
        <f t="shared" si="56"/>
        <v>19.111379836155706</v>
      </c>
      <c r="H73" s="134">
        <f t="shared" si="56"/>
        <v>20.501988621316841</v>
      </c>
      <c r="I73" s="134">
        <f t="shared" si="56"/>
        <v>20.803793355317403</v>
      </c>
      <c r="J73" s="134">
        <f t="shared" si="56"/>
        <v>21.916349489904633</v>
      </c>
      <c r="K73" s="134">
        <f t="shared" si="56"/>
        <v>23.046379298099929</v>
      </c>
      <c r="L73" s="134">
        <f t="shared" si="56"/>
        <v>24.191084004144862</v>
      </c>
      <c r="N73" s="4" t="str">
        <f t="shared" si="52"/>
        <v>FT 21 upgrade</v>
      </c>
      <c r="O73" s="21">
        <f t="shared" si="52"/>
        <v>6.7</v>
      </c>
      <c r="P73" s="134">
        <v>-1</v>
      </c>
      <c r="Q73" s="134">
        <f t="shared" ref="Q73:Y73" si="57">Q$27+$P73</f>
        <v>4.3596917456177264</v>
      </c>
      <c r="R73" s="134">
        <f t="shared" si="57"/>
        <v>4.4689607998216747</v>
      </c>
      <c r="S73" s="134">
        <f t="shared" si="57"/>
        <v>4.5887647449214866</v>
      </c>
      <c r="T73" s="134">
        <f t="shared" si="57"/>
        <v>4.7206594733072773</v>
      </c>
      <c r="U73" s="134">
        <f t="shared" si="57"/>
        <v>4.9020463225288786</v>
      </c>
      <c r="V73" s="134">
        <f t="shared" si="57"/>
        <v>5.0858813336415514</v>
      </c>
      <c r="W73" s="134">
        <f t="shared" si="57"/>
        <v>5.2719492703802535</v>
      </c>
      <c r="X73" s="134">
        <f t="shared" si="57"/>
        <v>5.4630799140716508</v>
      </c>
      <c r="Y73" s="134">
        <f t="shared" si="57"/>
        <v>5.6585205596946864</v>
      </c>
    </row>
    <row r="74" spans="1:25" ht="14.1" customHeight="1" thickBot="1" x14ac:dyDescent="0.3">
      <c r="A74" s="4" t="str">
        <f t="shared" si="49"/>
        <v>KTS-BY-ES</v>
      </c>
      <c r="B74" s="11">
        <f t="shared" si="49"/>
        <v>104.6</v>
      </c>
      <c r="C74" s="134">
        <f>C69</f>
        <v>12</v>
      </c>
      <c r="D74" s="134">
        <f>D7+$C74</f>
        <v>85.056961219383481</v>
      </c>
      <c r="E74" s="134">
        <f t="shared" ref="E74:L74" si="58">E7+$C74</f>
        <v>87.875969352101052</v>
      </c>
      <c r="F74" s="134">
        <f t="shared" si="58"/>
        <v>89.997768785588619</v>
      </c>
      <c r="G74" s="134">
        <f t="shared" si="58"/>
        <v>91.927739108910558</v>
      </c>
      <c r="H74" s="134">
        <f t="shared" si="58"/>
        <v>94.020200674257012</v>
      </c>
      <c r="I74" s="134">
        <f t="shared" si="58"/>
        <v>95.926527457729918</v>
      </c>
      <c r="J74" s="134">
        <f t="shared" si="58"/>
        <v>97.820117405293189</v>
      </c>
      <c r="K74" s="134">
        <f t="shared" si="58"/>
        <v>99.726211472653716</v>
      </c>
      <c r="L74" s="134">
        <f t="shared" si="58"/>
        <v>101.63843593848833</v>
      </c>
      <c r="N74" s="4" t="str">
        <f t="shared" si="52"/>
        <v>FT 25 new</v>
      </c>
      <c r="O74" s="21">
        <f t="shared" si="52"/>
        <v>7.1</v>
      </c>
      <c r="P74" s="134">
        <f>-P76-P75</f>
        <v>7</v>
      </c>
      <c r="Q74" s="134">
        <f t="shared" ref="Q74:Y74" si="59">$P74</f>
        <v>7</v>
      </c>
      <c r="R74" s="134">
        <f t="shared" si="59"/>
        <v>7</v>
      </c>
      <c r="S74" s="134">
        <f t="shared" si="59"/>
        <v>7</v>
      </c>
      <c r="T74" s="134">
        <f t="shared" si="59"/>
        <v>7</v>
      </c>
      <c r="U74" s="134">
        <f t="shared" si="59"/>
        <v>7</v>
      </c>
      <c r="V74" s="134">
        <f t="shared" si="59"/>
        <v>7</v>
      </c>
      <c r="W74" s="134">
        <f t="shared" si="59"/>
        <v>7</v>
      </c>
      <c r="X74" s="134">
        <f t="shared" si="59"/>
        <v>7</v>
      </c>
      <c r="Y74" s="134">
        <f t="shared" si="59"/>
        <v>7</v>
      </c>
    </row>
    <row r="75" spans="1:25" ht="14.1" customHeight="1" thickBot="1" x14ac:dyDescent="0.3">
      <c r="A75" s="4"/>
      <c r="B75" s="11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N75" s="4" t="str">
        <f t="shared" si="52"/>
        <v>FT 32 upgrade</v>
      </c>
      <c r="O75" s="21">
        <f t="shared" si="52"/>
        <v>7.1</v>
      </c>
      <c r="P75" s="134">
        <v>-2.5</v>
      </c>
      <c r="Q75" s="134">
        <f t="shared" ref="Q75:Y75" si="60">Q$32+$P75</f>
        <v>1.3081238258888348</v>
      </c>
      <c r="R75" s="134">
        <f t="shared" si="60"/>
        <v>3.2518565657736973</v>
      </c>
      <c r="S75" s="134">
        <f t="shared" si="60"/>
        <v>4.8054452706482937</v>
      </c>
      <c r="T75" s="134">
        <f t="shared" si="60"/>
        <v>5.7838212609803232</v>
      </c>
      <c r="U75" s="134">
        <f t="shared" si="60"/>
        <v>6.4346008409326565</v>
      </c>
      <c r="V75" s="134">
        <f t="shared" si="60"/>
        <v>6.8922559142829805</v>
      </c>
      <c r="W75" s="134">
        <f t="shared" si="60"/>
        <v>7.1803807688762795</v>
      </c>
      <c r="X75" s="134">
        <f t="shared" si="60"/>
        <v>7.4620954250553435</v>
      </c>
      <c r="Y75" s="134">
        <f t="shared" si="60"/>
        <v>7.7387257296062639</v>
      </c>
    </row>
    <row r="76" spans="1:25" ht="14.1" customHeight="1" thickBot="1" x14ac:dyDescent="0.3">
      <c r="A76" s="6" t="s">
        <v>136</v>
      </c>
      <c r="B76" s="11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N76" s="4" t="str">
        <f t="shared" si="52"/>
        <v>FT 33 upgrade</v>
      </c>
      <c r="O76" s="152">
        <f t="shared" si="52"/>
        <v>7.1</v>
      </c>
      <c r="P76" s="134">
        <v>-4.5</v>
      </c>
      <c r="Q76" s="134">
        <f t="shared" ref="Q76:Y76" si="61">Q$33+$P76</f>
        <v>0.24511292717717748</v>
      </c>
      <c r="R76" s="134">
        <f t="shared" si="61"/>
        <v>1.5032556669899604</v>
      </c>
      <c r="S76" s="134">
        <f t="shared" si="61"/>
        <v>2.1299096741044421</v>
      </c>
      <c r="T76" s="134">
        <f t="shared" si="61"/>
        <v>2.7969242640556091</v>
      </c>
      <c r="U76" s="134">
        <f t="shared" si="61"/>
        <v>3.1227576704499018</v>
      </c>
      <c r="V76" s="134">
        <f t="shared" si="61"/>
        <v>3.3670197757794362</v>
      </c>
      <c r="W76" s="134">
        <f t="shared" si="61"/>
        <v>3.6083551854686124</v>
      </c>
      <c r="X76" s="134">
        <f t="shared" si="61"/>
        <v>3.8443213677696395</v>
      </c>
      <c r="Y76" s="134">
        <f t="shared" si="61"/>
        <v>4.0760288612986972</v>
      </c>
    </row>
    <row r="77" spans="1:25" ht="14.1" customHeight="1" thickBot="1" x14ac:dyDescent="0.3">
      <c r="A77" s="4" t="str">
        <f>A47</f>
        <v>FT 3rd transformer</v>
      </c>
      <c r="B77" s="11">
        <f>B47</f>
        <v>80</v>
      </c>
      <c r="C77" s="134">
        <f>-$P$138</f>
        <v>2</v>
      </c>
      <c r="D77" s="134">
        <f>D4+$C77+(Q$152+Q$151)</f>
        <v>44.552869473366378</v>
      </c>
      <c r="E77" s="134">
        <f t="shared" ref="E77:L77" si="62">E4+$C77+(R$152+R$151)</f>
        <v>48.849703929106347</v>
      </c>
      <c r="F77" s="134">
        <f t="shared" si="62"/>
        <v>53.330877956717366</v>
      </c>
      <c r="G77" s="134">
        <f t="shared" si="62"/>
        <v>57.040972717146417</v>
      </c>
      <c r="H77" s="134">
        <f t="shared" si="62"/>
        <v>59.348815090975343</v>
      </c>
      <c r="I77" s="134">
        <f t="shared" si="62"/>
        <v>62.081893131900237</v>
      </c>
      <c r="J77" s="134">
        <f t="shared" si="62"/>
        <v>63.796471806133802</v>
      </c>
      <c r="K77" s="134">
        <f t="shared" si="62"/>
        <v>65.474891357047085</v>
      </c>
      <c r="L77" s="134">
        <f t="shared" si="62"/>
        <v>67.124770237663512</v>
      </c>
      <c r="N77" s="151" t="str">
        <f>N$24</f>
        <v>FT 14</v>
      </c>
      <c r="O77" s="5">
        <f>O$24</f>
        <v>6.8</v>
      </c>
      <c r="P77" s="134">
        <f>-P149-P89</f>
        <v>-1</v>
      </c>
      <c r="Q77" s="134">
        <f t="shared" ref="Q77:Y77" si="63">Q$24-Q$153+$P77</f>
        <v>3.328028747093728</v>
      </c>
      <c r="R77" s="134">
        <f t="shared" si="63"/>
        <v>3.5929126021241986</v>
      </c>
      <c r="S77" s="134">
        <f t="shared" si="63"/>
        <v>3.8984208388661212</v>
      </c>
      <c r="T77" s="134">
        <f t="shared" si="63"/>
        <v>4.3855098778130515</v>
      </c>
      <c r="U77" s="134">
        <f t="shared" si="63"/>
        <v>5.1467951601911803</v>
      </c>
      <c r="V77" s="134">
        <f t="shared" si="63"/>
        <v>5.9193042868108066</v>
      </c>
      <c r="W77" s="134">
        <f t="shared" si="63"/>
        <v>5.5423097888060919</v>
      </c>
      <c r="X77" s="134">
        <f t="shared" si="63"/>
        <v>4.7718076295883876</v>
      </c>
      <c r="Y77" s="134">
        <f t="shared" si="63"/>
        <v>3.5777277505802783</v>
      </c>
    </row>
    <row r="78" spans="1:25" ht="14.1" customHeight="1" thickBot="1" x14ac:dyDescent="0.3">
      <c r="A78" s="4" t="str">
        <f>Ratings!A2</f>
        <v xml:space="preserve">NS </v>
      </c>
      <c r="B78" s="11">
        <f>Ratings!E2</f>
        <v>40</v>
      </c>
      <c r="C78" s="134">
        <f>$P$138-8</f>
        <v>-10</v>
      </c>
      <c r="D78" s="134">
        <f>D2+$C78-(Q$152+Q$151)</f>
        <v>20.73046172842637</v>
      </c>
      <c r="E78" s="134">
        <f t="shared" ref="E78:L78" si="64">E2+$C78-(R$152+R$151)</f>
        <v>21.902714319841994</v>
      </c>
      <c r="F78" s="134">
        <f t="shared" si="64"/>
        <v>22.370366841081356</v>
      </c>
      <c r="G78" s="134">
        <f t="shared" si="64"/>
        <v>23.111379836155706</v>
      </c>
      <c r="H78" s="134">
        <f t="shared" si="64"/>
        <v>24.501988621316841</v>
      </c>
      <c r="I78" s="134">
        <f t="shared" si="64"/>
        <v>24.803793355317403</v>
      </c>
      <c r="J78" s="134">
        <f t="shared" si="64"/>
        <v>25.916349489904633</v>
      </c>
      <c r="K78" s="134">
        <f t="shared" si="64"/>
        <v>27.046379298099929</v>
      </c>
      <c r="L78" s="134">
        <f t="shared" si="64"/>
        <v>28.191084004144862</v>
      </c>
      <c r="N78" s="151" t="str">
        <f>N$25</f>
        <v>FT 15</v>
      </c>
      <c r="O78" s="11">
        <f>O$25</f>
        <v>8</v>
      </c>
      <c r="P78" s="134">
        <v>1</v>
      </c>
      <c r="Q78" s="134">
        <f t="shared" ref="Q78:Y78" si="65">Q$25+$P78</f>
        <v>3.5522311546833674</v>
      </c>
      <c r="R78" s="134">
        <f t="shared" si="65"/>
        <v>3.8983247353881478</v>
      </c>
      <c r="S78" s="134">
        <f t="shared" si="65"/>
        <v>4.2722132548913354</v>
      </c>
      <c r="T78" s="134">
        <f t="shared" si="65"/>
        <v>4.5613011018768876</v>
      </c>
      <c r="U78" s="134">
        <f t="shared" si="65"/>
        <v>4.8204079576221206</v>
      </c>
      <c r="V78" s="134">
        <f t="shared" si="65"/>
        <v>4.9428283376591278</v>
      </c>
      <c r="W78" s="134">
        <f t="shared" si="65"/>
        <v>5.0637819032180467</v>
      </c>
      <c r="X78" s="134">
        <f t="shared" si="65"/>
        <v>5.1820444952570455</v>
      </c>
      <c r="Y78" s="134">
        <f t="shared" si="65"/>
        <v>5.2981726985122384</v>
      </c>
    </row>
    <row r="79" spans="1:25" ht="14.1" customHeight="1" thickBot="1" x14ac:dyDescent="0.3">
      <c r="A79" s="4" t="str">
        <f>Ratings!A4</f>
        <v>ES</v>
      </c>
      <c r="B79" s="11">
        <f>Ratings!E4</f>
        <v>45</v>
      </c>
      <c r="C79" s="134">
        <v>-4</v>
      </c>
      <c r="D79" s="134">
        <f>D6+$C79</f>
        <v>33.125025509892595</v>
      </c>
      <c r="E79" s="134">
        <f t="shared" ref="E79:L79" si="66">E6+$C79</f>
        <v>34.325429258566082</v>
      </c>
      <c r="F79" s="134">
        <f t="shared" si="66"/>
        <v>35.377257791951607</v>
      </c>
      <c r="G79" s="134">
        <f t="shared" si="66"/>
        <v>36.264531191942517</v>
      </c>
      <c r="H79" s="134">
        <f t="shared" si="66"/>
        <v>37.224719489544569</v>
      </c>
      <c r="I79" s="134">
        <f t="shared" si="66"/>
        <v>38.185539799545765</v>
      </c>
      <c r="J79" s="134">
        <f t="shared" si="66"/>
        <v>39.145288992829087</v>
      </c>
      <c r="K79" s="134">
        <f t="shared" si="66"/>
        <v>40.123346310332721</v>
      </c>
      <c r="L79" s="134">
        <f t="shared" si="66"/>
        <v>41.113954587277163</v>
      </c>
      <c r="N79" s="4" t="str">
        <f>N$28</f>
        <v>FT 22</v>
      </c>
      <c r="O79" s="152">
        <f>O$28</f>
        <v>7.1</v>
      </c>
      <c r="P79" s="134">
        <v>-7</v>
      </c>
      <c r="Q79" s="134">
        <f t="shared" ref="Q79:Y79" si="67">Q$28+$P79</f>
        <v>-2.6400822338308165</v>
      </c>
      <c r="R79" s="134">
        <f t="shared" si="67"/>
        <v>-1.5652502800280628</v>
      </c>
      <c r="S79" s="134">
        <f t="shared" si="67"/>
        <v>-0.76321170386755099</v>
      </c>
      <c r="T79" s="134">
        <f t="shared" si="67"/>
        <v>-0.18631609190784282</v>
      </c>
      <c r="U79" s="134">
        <f t="shared" si="67"/>
        <v>0.11793892808789863</v>
      </c>
      <c r="V79" s="134">
        <f t="shared" si="67"/>
        <v>0.34602472372085824</v>
      </c>
      <c r="W79" s="134">
        <f t="shared" si="67"/>
        <v>0.57137764475255093</v>
      </c>
      <c r="X79" s="134">
        <f t="shared" si="67"/>
        <v>0.79171691661787769</v>
      </c>
      <c r="Y79" s="134">
        <f t="shared" si="67"/>
        <v>1.0080795322777831</v>
      </c>
    </row>
    <row r="80" spans="1:25" ht="14.1" customHeight="1" thickBot="1" x14ac:dyDescent="0.3">
      <c r="A80" s="4" t="str">
        <f>Ratings!A9</f>
        <v>PV 3rd transformer</v>
      </c>
      <c r="B80" s="11">
        <f>Ratings!E9</f>
        <v>90</v>
      </c>
      <c r="C80" s="134">
        <f>-(C77+C78+C79)</f>
        <v>12</v>
      </c>
      <c r="D80" s="134">
        <f>D8+$C80</f>
        <v>46.905809556799099</v>
      </c>
      <c r="E80" s="134">
        <f t="shared" ref="E80:L80" si="68">E8+$C80</f>
        <v>47.964600406348261</v>
      </c>
      <c r="F80" s="134">
        <f t="shared" si="68"/>
        <v>48.976058856726851</v>
      </c>
      <c r="G80" s="134">
        <f t="shared" si="68"/>
        <v>49.906359111278398</v>
      </c>
      <c r="H80" s="134">
        <f t="shared" si="68"/>
        <v>50.730555905128647</v>
      </c>
      <c r="I80" s="134">
        <f t="shared" si="68"/>
        <v>51.397600590323712</v>
      </c>
      <c r="J80" s="134">
        <f t="shared" si="68"/>
        <v>52.043452831845478</v>
      </c>
      <c r="K80" s="134">
        <f t="shared" si="68"/>
        <v>52.676307442060143</v>
      </c>
      <c r="L80" s="134">
        <f t="shared" si="68"/>
        <v>53.294930297266525</v>
      </c>
      <c r="N80" s="4" t="str">
        <f>N$34</f>
        <v>FT 35</v>
      </c>
      <c r="O80" s="152">
        <f>O$34</f>
        <v>7.1</v>
      </c>
      <c r="P80" s="134">
        <f>-P73</f>
        <v>1</v>
      </c>
      <c r="Q80" s="134">
        <f t="shared" ref="Q80:Y80" si="69">Q$34+$P80</f>
        <v>4.5814980360783206</v>
      </c>
      <c r="R80" s="134">
        <f t="shared" si="69"/>
        <v>4.6828637217002314</v>
      </c>
      <c r="S80" s="134">
        <f t="shared" si="69"/>
        <v>4.7888225220944038</v>
      </c>
      <c r="T80" s="134">
        <f t="shared" si="69"/>
        <v>4.9046511885346149</v>
      </c>
      <c r="U80" s="134">
        <f t="shared" si="69"/>
        <v>5.079007636745116</v>
      </c>
      <c r="V80" s="134">
        <f t="shared" si="69"/>
        <v>5.2097145326063101</v>
      </c>
      <c r="W80" s="134">
        <f t="shared" si="69"/>
        <v>5.3388553267516201</v>
      </c>
      <c r="X80" s="134">
        <f t="shared" si="69"/>
        <v>5.4651229980106324</v>
      </c>
      <c r="Y80" s="134">
        <f t="shared" si="69"/>
        <v>5.5891118057960334</v>
      </c>
    </row>
    <row r="81" spans="1:25" ht="14.1" customHeight="1" thickBot="1" x14ac:dyDescent="0.3">
      <c r="A81" s="4" t="str">
        <f>Ratings!A$26</f>
        <v>WMTS-FT uprate (8.1.2)</v>
      </c>
      <c r="B81" s="11">
        <f>Ratings!C$27</f>
        <v>76.599999999999994</v>
      </c>
      <c r="C81" s="134">
        <f>C77</f>
        <v>2</v>
      </c>
      <c r="D81" s="134">
        <f>D5+$C81+(Q$152+Q$151)</f>
        <v>44.552869473366378</v>
      </c>
      <c r="E81" s="134">
        <f t="shared" ref="E81:L81" si="70">E5+$C81+(R$152+R$151)</f>
        <v>48.849703929106347</v>
      </c>
      <c r="F81" s="134">
        <f t="shared" si="70"/>
        <v>53.330877956717366</v>
      </c>
      <c r="G81" s="134">
        <f t="shared" si="70"/>
        <v>57.040972717146417</v>
      </c>
      <c r="H81" s="134">
        <f t="shared" si="70"/>
        <v>59.348815090975343</v>
      </c>
      <c r="I81" s="134">
        <f t="shared" si="70"/>
        <v>62.081893131900237</v>
      </c>
      <c r="J81" s="134">
        <f t="shared" si="70"/>
        <v>63.796471806133802</v>
      </c>
      <c r="K81" s="134">
        <f t="shared" si="70"/>
        <v>65.474891357047085</v>
      </c>
      <c r="L81" s="134">
        <f t="shared" si="70"/>
        <v>67.124770237663512</v>
      </c>
      <c r="N81" s="4" t="str">
        <f>N57</f>
        <v>ES 31 new</v>
      </c>
      <c r="O81" s="21">
        <f>O57</f>
        <v>7.1</v>
      </c>
      <c r="P81" s="134">
        <v>4</v>
      </c>
      <c r="Q81" s="134">
        <f t="shared" ref="Q81:Y81" si="71">$P81</f>
        <v>4</v>
      </c>
      <c r="R81" s="134">
        <f t="shared" si="71"/>
        <v>4</v>
      </c>
      <c r="S81" s="134">
        <f t="shared" si="71"/>
        <v>4</v>
      </c>
      <c r="T81" s="134">
        <f t="shared" si="71"/>
        <v>4</v>
      </c>
      <c r="U81" s="134">
        <f t="shared" si="71"/>
        <v>4</v>
      </c>
      <c r="V81" s="134">
        <f t="shared" si="71"/>
        <v>4</v>
      </c>
      <c r="W81" s="134">
        <f t="shared" si="71"/>
        <v>4</v>
      </c>
      <c r="X81" s="134">
        <f t="shared" si="71"/>
        <v>4</v>
      </c>
      <c r="Y81" s="134">
        <f t="shared" si="71"/>
        <v>4</v>
      </c>
    </row>
    <row r="82" spans="1:25" ht="14.1" customHeight="1" thickBot="1" x14ac:dyDescent="0.3">
      <c r="A82" s="4" t="str">
        <f t="shared" ref="A82:B84" si="72">A52</f>
        <v>KTS-AW-PV</v>
      </c>
      <c r="B82" s="11">
        <f t="shared" si="72"/>
        <v>182</v>
      </c>
      <c r="C82" s="134">
        <f>C80</f>
        <v>12</v>
      </c>
      <c r="D82" s="134">
        <f>D9+$C82</f>
        <v>150.79525347442222</v>
      </c>
      <c r="E82" s="134">
        <f t="shared" ref="E82:L82" si="73">E9+$C82</f>
        <v>154.97055213260492</v>
      </c>
      <c r="F82" s="134">
        <f t="shared" si="73"/>
        <v>158.38018552630268</v>
      </c>
      <c r="G82" s="134">
        <f t="shared" si="73"/>
        <v>160.27900725272517</v>
      </c>
      <c r="H82" s="134">
        <f t="shared" si="73"/>
        <v>162.28696043360785</v>
      </c>
      <c r="I82" s="134">
        <f t="shared" si="73"/>
        <v>164.0630893084342</v>
      </c>
      <c r="J82" s="134">
        <f t="shared" si="73"/>
        <v>165.79972819788784</v>
      </c>
      <c r="K82" s="134">
        <f t="shared" si="73"/>
        <v>167.532751393148</v>
      </c>
      <c r="L82" s="134">
        <f t="shared" si="73"/>
        <v>169.25298439616461</v>
      </c>
      <c r="N82" s="151" t="str">
        <f>N$2</f>
        <v>ES 11</v>
      </c>
      <c r="O82" s="5">
        <f>O$2</f>
        <v>5.8</v>
      </c>
      <c r="P82" s="134">
        <f>-P81</f>
        <v>-4</v>
      </c>
      <c r="Q82" s="134">
        <f t="shared" ref="Q82:Y82" si="74">Q$2+$P82</f>
        <v>1.1007760566150129</v>
      </c>
      <c r="R82" s="134">
        <f t="shared" si="74"/>
        <v>1.436677693305719</v>
      </c>
      <c r="S82" s="134">
        <f t="shared" si="74"/>
        <v>1.7111471229889172</v>
      </c>
      <c r="T82" s="134">
        <f t="shared" si="74"/>
        <v>1.8496017195861683</v>
      </c>
      <c r="U82" s="134">
        <f t="shared" si="74"/>
        <v>2.0059923935097341</v>
      </c>
      <c r="V82" s="134">
        <f t="shared" si="74"/>
        <v>2.1473035182382905</v>
      </c>
      <c r="W82" s="134">
        <f t="shared" si="74"/>
        <v>2.2884371713112577</v>
      </c>
      <c r="X82" s="134">
        <f t="shared" si="74"/>
        <v>2.4321879727534235</v>
      </c>
      <c r="Y82" s="134">
        <f t="shared" si="74"/>
        <v>2.5777287372791484</v>
      </c>
    </row>
    <row r="83" spans="1:25" ht="14.1" customHeight="1" thickBot="1" x14ac:dyDescent="0.3">
      <c r="A83" s="4" t="str">
        <f>Ratings!A58</f>
        <v>BTS-NS uprate (8.2.4)</v>
      </c>
      <c r="B83" s="11">
        <f>Ratings!C59</f>
        <v>38.799999999999997</v>
      </c>
      <c r="C83" s="134">
        <f>C78</f>
        <v>-10</v>
      </c>
      <c r="D83" s="134">
        <f>D3+$C83-(Q$152+Q$151)</f>
        <v>20.73046172842637</v>
      </c>
      <c r="E83" s="134">
        <f t="shared" ref="E83:L83" si="75">E3+$C83-(R$152+R$151)</f>
        <v>21.902714319841994</v>
      </c>
      <c r="F83" s="134">
        <f t="shared" si="75"/>
        <v>22.370366841081356</v>
      </c>
      <c r="G83" s="134">
        <f t="shared" si="75"/>
        <v>23.111379836155706</v>
      </c>
      <c r="H83" s="134">
        <f t="shared" si="75"/>
        <v>24.501988621316841</v>
      </c>
      <c r="I83" s="134">
        <f t="shared" si="75"/>
        <v>24.803793355317403</v>
      </c>
      <c r="J83" s="134">
        <f t="shared" si="75"/>
        <v>25.916349489904633</v>
      </c>
      <c r="K83" s="134">
        <f t="shared" si="75"/>
        <v>27.046379298099929</v>
      </c>
      <c r="L83" s="134">
        <f t="shared" si="75"/>
        <v>28.191084004144862</v>
      </c>
      <c r="N83" s="4" t="str">
        <f>N59</f>
        <v>ES 33 new</v>
      </c>
      <c r="O83" s="21">
        <f>O59</f>
        <v>7.1</v>
      </c>
      <c r="P83" s="134">
        <f>-P84</f>
        <v>1</v>
      </c>
      <c r="Q83" s="134">
        <f t="shared" ref="Q83:Y83" si="76">$P83</f>
        <v>1</v>
      </c>
      <c r="R83" s="134">
        <f t="shared" si="76"/>
        <v>1</v>
      </c>
      <c r="S83" s="134">
        <f t="shared" si="76"/>
        <v>1</v>
      </c>
      <c r="T83" s="134">
        <f t="shared" si="76"/>
        <v>1</v>
      </c>
      <c r="U83" s="134">
        <f t="shared" si="76"/>
        <v>1</v>
      </c>
      <c r="V83" s="134">
        <f t="shared" si="76"/>
        <v>1</v>
      </c>
      <c r="W83" s="134">
        <f t="shared" si="76"/>
        <v>1</v>
      </c>
      <c r="X83" s="134">
        <f t="shared" si="76"/>
        <v>1</v>
      </c>
      <c r="Y83" s="134">
        <f t="shared" si="76"/>
        <v>1</v>
      </c>
    </row>
    <row r="84" spans="1:25" ht="14.1" customHeight="1" thickBot="1" x14ac:dyDescent="0.3">
      <c r="A84" s="4" t="str">
        <f t="shared" si="72"/>
        <v>KTS-BY-ES</v>
      </c>
      <c r="B84" s="11">
        <f t="shared" si="72"/>
        <v>104.6</v>
      </c>
      <c r="C84" s="134">
        <f>C79</f>
        <v>-4</v>
      </c>
      <c r="D84" s="134">
        <f>D7+$C84</f>
        <v>69.056961219383481</v>
      </c>
      <c r="E84" s="134">
        <f t="shared" ref="E84:L84" si="77">E7+$C84</f>
        <v>71.875969352101052</v>
      </c>
      <c r="F84" s="134">
        <f t="shared" si="77"/>
        <v>73.997768785588619</v>
      </c>
      <c r="G84" s="134">
        <f t="shared" si="77"/>
        <v>75.927739108910558</v>
      </c>
      <c r="H84" s="134">
        <f t="shared" si="77"/>
        <v>78.020200674257012</v>
      </c>
      <c r="I84" s="134">
        <f t="shared" si="77"/>
        <v>79.926527457729918</v>
      </c>
      <c r="J84" s="134">
        <f t="shared" si="77"/>
        <v>81.820117405293189</v>
      </c>
      <c r="K84" s="134">
        <f t="shared" si="77"/>
        <v>83.726211472653716</v>
      </c>
      <c r="L84" s="134">
        <f t="shared" si="77"/>
        <v>85.638435938488328</v>
      </c>
      <c r="N84" s="151" t="str">
        <f>N$10</f>
        <v>ES 24</v>
      </c>
      <c r="O84" s="5">
        <f>O$10</f>
        <v>7.1</v>
      </c>
      <c r="P84" s="134">
        <v>-1</v>
      </c>
      <c r="Q84" s="134">
        <f t="shared" ref="Q84:Y84" si="78">Q$10+$P84</f>
        <v>3.3842540177640847</v>
      </c>
      <c r="R84" s="134">
        <f t="shared" si="78"/>
        <v>3.5096954596722156</v>
      </c>
      <c r="S84" s="134">
        <f t="shared" si="78"/>
        <v>3.6405385058083333</v>
      </c>
      <c r="T84" s="134">
        <f t="shared" si="78"/>
        <v>3.754867704772094</v>
      </c>
      <c r="U84" s="134">
        <f t="shared" si="78"/>
        <v>3.883101123211123</v>
      </c>
      <c r="V84" s="134">
        <f t="shared" si="78"/>
        <v>3.9979924628388464</v>
      </c>
      <c r="W84" s="134">
        <f t="shared" si="78"/>
        <v>4.1127395112347491</v>
      </c>
      <c r="X84" s="134">
        <f t="shared" si="78"/>
        <v>4.2296144011768826</v>
      </c>
      <c r="Y84" s="134">
        <f t="shared" si="78"/>
        <v>4.3479445994462926</v>
      </c>
    </row>
    <row r="85" spans="1:25" ht="14.1" customHeight="1" thickBot="1" x14ac:dyDescent="0.3">
      <c r="A85" s="4"/>
      <c r="B85" s="11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N85" s="4" t="str">
        <f>N61</f>
        <v>NS 18 upgrade</v>
      </c>
      <c r="O85" s="21">
        <f>O61</f>
        <v>7.8</v>
      </c>
      <c r="P85" s="134">
        <v>0</v>
      </c>
      <c r="Q85" s="134">
        <f t="shared" ref="Q85:Y85" si="79">Q$22+$P85</f>
        <v>4.2114843691312309</v>
      </c>
      <c r="R85" s="134">
        <f t="shared" si="79"/>
        <v>4.4713948453130037</v>
      </c>
      <c r="S85" s="134">
        <f t="shared" si="79"/>
        <v>4.5740240706953834</v>
      </c>
      <c r="T85" s="134">
        <f t="shared" si="79"/>
        <v>4.6870506252227191</v>
      </c>
      <c r="U85" s="134">
        <f t="shared" si="79"/>
        <v>4.8247939874982402</v>
      </c>
      <c r="V85" s="134">
        <f t="shared" si="79"/>
        <v>4.9577951791482651</v>
      </c>
      <c r="W85" s="134">
        <f t="shared" si="79"/>
        <v>5.0822911578198431</v>
      </c>
      <c r="X85" s="134">
        <f t="shared" si="79"/>
        <v>5.2101176398404698</v>
      </c>
      <c r="Y85" s="134">
        <f t="shared" si="79"/>
        <v>5.3406433025151552</v>
      </c>
    </row>
    <row r="86" spans="1:25" ht="14.1" customHeight="1" thickBot="1" x14ac:dyDescent="0.3">
      <c r="A86" s="4"/>
      <c r="B86" s="11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N86" s="4" t="str">
        <f>Ratings!H49</f>
        <v>NS 08 upgrade</v>
      </c>
      <c r="O86" s="5">
        <f>Ratings!J49</f>
        <v>8.1</v>
      </c>
      <c r="P86" s="134">
        <v>4.7</v>
      </c>
      <c r="Q86" s="134">
        <f t="shared" ref="Q86:Y86" si="80">Q$14+$P86</f>
        <v>7.3571019338228769</v>
      </c>
      <c r="R86" s="134">
        <f t="shared" si="80"/>
        <v>7.3948272045208494</v>
      </c>
      <c r="S86" s="134">
        <f t="shared" si="80"/>
        <v>7.4376135717537295</v>
      </c>
      <c r="T86" s="134">
        <f t="shared" si="80"/>
        <v>7.4861348047924663</v>
      </c>
      <c r="U86" s="134">
        <f t="shared" si="80"/>
        <v>7.5584134096237374</v>
      </c>
      <c r="V86" s="134">
        <f t="shared" si="80"/>
        <v>7.6314083543976867</v>
      </c>
      <c r="W86" s="134">
        <f t="shared" si="80"/>
        <v>7.7050194131000911</v>
      </c>
      <c r="X86" s="134">
        <f t="shared" si="80"/>
        <v>7.7805997071155666</v>
      </c>
      <c r="Y86" s="134">
        <f t="shared" si="80"/>
        <v>7.8577759526444524</v>
      </c>
    </row>
    <row r="87" spans="1:25" ht="14.1" customHeight="1" thickBot="1" x14ac:dyDescent="0.3">
      <c r="A87" s="4"/>
      <c r="B87" s="11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N87" s="4" t="str">
        <f>N$20</f>
        <v>NS 16</v>
      </c>
      <c r="O87" s="5">
        <f>O$20</f>
        <v>5.8</v>
      </c>
      <c r="P87" s="134">
        <v>3</v>
      </c>
      <c r="Q87" s="134">
        <f t="shared" ref="Q87:Y87" si="81">Q$20+$P87</f>
        <v>4.785235287879555</v>
      </c>
      <c r="R87" s="134">
        <f t="shared" si="81"/>
        <v>4.8183723401934433</v>
      </c>
      <c r="S87" s="134">
        <f t="shared" si="81"/>
        <v>4.8472430398001229</v>
      </c>
      <c r="T87" s="134">
        <f t="shared" si="81"/>
        <v>4.8799834203045593</v>
      </c>
      <c r="U87" s="134">
        <f t="shared" si="81"/>
        <v>4.9287544196445063</v>
      </c>
      <c r="V87" s="134">
        <f t="shared" si="81"/>
        <v>4.9780087793779337</v>
      </c>
      <c r="W87" s="134">
        <f t="shared" si="81"/>
        <v>5.0276788706002051</v>
      </c>
      <c r="X87" s="134">
        <f t="shared" si="81"/>
        <v>5.0786777308873763</v>
      </c>
      <c r="Y87" s="134">
        <f t="shared" si="81"/>
        <v>5.1307534817756988</v>
      </c>
    </row>
    <row r="88" spans="1:25" ht="14.1" customHeight="1" thickBot="1" x14ac:dyDescent="0.3">
      <c r="A88" s="4"/>
      <c r="B88" s="11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N88" s="4" t="str">
        <f>Ratings!H50</f>
        <v>NS 07 upgrade</v>
      </c>
      <c r="O88" s="5">
        <f>Ratings!J50</f>
        <v>7.1</v>
      </c>
      <c r="P88" s="134">
        <v>2.2999999999999998</v>
      </c>
      <c r="Q88" s="134">
        <f t="shared" ref="Q88:Y88" si="82">Q$13+$P88</f>
        <v>5.6108459065783958</v>
      </c>
      <c r="R88" s="134">
        <f t="shared" si="82"/>
        <v>5.6888505266461351</v>
      </c>
      <c r="S88" s="134">
        <f t="shared" si="82"/>
        <v>5.7583070059344941</v>
      </c>
      <c r="T88" s="134">
        <f t="shared" si="82"/>
        <v>5.8290876127861031</v>
      </c>
      <c r="U88" s="134">
        <f t="shared" si="82"/>
        <v>5.9206400848849903</v>
      </c>
      <c r="V88" s="134">
        <f t="shared" si="82"/>
        <v>6.0130999166758432</v>
      </c>
      <c r="W88" s="134">
        <f t="shared" si="82"/>
        <v>6.1063401557999057</v>
      </c>
      <c r="X88" s="134">
        <f t="shared" si="82"/>
        <v>6.2020747480105705</v>
      </c>
      <c r="Y88" s="134">
        <f t="shared" si="82"/>
        <v>6.2998308693686749</v>
      </c>
    </row>
    <row r="89" spans="1:25" ht="14.1" customHeight="1" thickBot="1" x14ac:dyDescent="0.3">
      <c r="A89" s="4"/>
      <c r="B89" s="11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N89" s="151" t="str">
        <f>N$19</f>
        <v>NS 15</v>
      </c>
      <c r="O89" s="5">
        <f>O$19</f>
        <v>5.4</v>
      </c>
      <c r="P89" s="134">
        <v>-2</v>
      </c>
      <c r="Q89" s="134">
        <f t="shared" ref="Q89:Y89" si="83">Q$19+$P89</f>
        <v>1.5631865913236673</v>
      </c>
      <c r="R89" s="134">
        <f t="shared" si="83"/>
        <v>2.0778412511897724</v>
      </c>
      <c r="S89" s="134">
        <f t="shared" si="83"/>
        <v>2.3708994549350102</v>
      </c>
      <c r="T89" s="134">
        <f t="shared" si="83"/>
        <v>2.5279599576153533</v>
      </c>
      <c r="U89" s="134">
        <f t="shared" si="83"/>
        <v>2.7044063116975767</v>
      </c>
      <c r="V89" s="134">
        <f t="shared" si="83"/>
        <v>2.8509376229291181</v>
      </c>
      <c r="W89" s="134">
        <f t="shared" si="83"/>
        <v>2.9992487557402594</v>
      </c>
      <c r="X89" s="134">
        <f t="shared" si="83"/>
        <v>3.1515952737790007</v>
      </c>
      <c r="Y89" s="134">
        <f t="shared" si="83"/>
        <v>3.3073772105153605</v>
      </c>
    </row>
    <row r="90" spans="1:25" ht="14.1" customHeight="1" thickBot="1" x14ac:dyDescent="0.3">
      <c r="A90" s="4"/>
      <c r="B90" s="11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N90" s="4" t="str">
        <f>N$15</f>
        <v>NS 09</v>
      </c>
      <c r="O90" s="152">
        <f>O$15</f>
        <v>7.1</v>
      </c>
      <c r="P90" s="134">
        <v>0</v>
      </c>
      <c r="Q90" s="134">
        <f>Q$15-Q$151+$P90</f>
        <v>1.8530350183020277</v>
      </c>
      <c r="R90" s="134">
        <f t="shared" ref="R90:Y90" si="84">R$15-R$151+$P90</f>
        <v>1.6661818330635898</v>
      </c>
      <c r="S90" s="134">
        <f t="shared" si="84"/>
        <v>1.6379456357550768</v>
      </c>
      <c r="T90" s="134">
        <f t="shared" si="84"/>
        <v>1.9599129525665413</v>
      </c>
      <c r="U90" s="134">
        <f t="shared" si="84"/>
        <v>2.3501825309207725</v>
      </c>
      <c r="V90" s="134">
        <f t="shared" si="84"/>
        <v>2.7597906335111868</v>
      </c>
      <c r="W90" s="134">
        <f t="shared" si="84"/>
        <v>3.2323226931870397</v>
      </c>
      <c r="X90" s="134">
        <f t="shared" si="84"/>
        <v>3.5443140514748639</v>
      </c>
      <c r="Y90" s="134">
        <f t="shared" si="84"/>
        <v>3.6818776023852009</v>
      </c>
    </row>
    <row r="91" spans="1:25" ht="14.1" customHeight="1" thickBot="1" x14ac:dyDescent="0.3">
      <c r="A91" s="4"/>
      <c r="B91" s="11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N91" s="4" t="str">
        <f>N$17</f>
        <v>NS 12</v>
      </c>
      <c r="O91" s="152">
        <f>O$17</f>
        <v>5.4</v>
      </c>
      <c r="P91" s="134">
        <v>0</v>
      </c>
      <c r="Q91" s="134">
        <f>Q$17-Q$152+$P91</f>
        <v>1.4292779925772505</v>
      </c>
      <c r="R91" s="134">
        <f t="shared" ref="R91:Y91" si="85">R$17-R$152+$P91</f>
        <v>2.1150654183113664</v>
      </c>
      <c r="S91" s="134">
        <f t="shared" si="85"/>
        <v>2.3339108093861531</v>
      </c>
      <c r="T91" s="134">
        <f t="shared" si="85"/>
        <v>2.4845439485038279</v>
      </c>
      <c r="U91" s="134">
        <f t="shared" si="85"/>
        <v>2.7294481811081228</v>
      </c>
      <c r="V91" s="134">
        <f t="shared" si="85"/>
        <v>1.9130414600233312</v>
      </c>
      <c r="W91" s="134">
        <f t="shared" si="85"/>
        <v>2.0944349640357744</v>
      </c>
      <c r="X91" s="134">
        <f t="shared" si="85"/>
        <v>2.2717928274804695</v>
      </c>
      <c r="Y91" s="134">
        <f t="shared" si="85"/>
        <v>2.4459497579172771</v>
      </c>
    </row>
    <row r="92" spans="1:25" ht="14.1" customHeight="1" thickBot="1" x14ac:dyDescent="0.3">
      <c r="A92" s="4"/>
      <c r="B92" s="11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N92" s="4" t="str">
        <f>N$18</f>
        <v>NS 14</v>
      </c>
      <c r="O92" s="152">
        <f>O$18</f>
        <v>7.1</v>
      </c>
      <c r="P92" s="134">
        <v>-1</v>
      </c>
      <c r="Q92" s="134">
        <f t="shared" ref="Q92:Y92" si="86">Q$18+$P92</f>
        <v>3.0807654391776182</v>
      </c>
      <c r="R92" s="134">
        <f t="shared" si="86"/>
        <v>3.2738497143765883</v>
      </c>
      <c r="S92" s="134">
        <f t="shared" si="86"/>
        <v>3.4550338227652011</v>
      </c>
      <c r="T92" s="134">
        <f t="shared" si="86"/>
        <v>3.602928357479005</v>
      </c>
      <c r="U92" s="134">
        <f t="shared" si="86"/>
        <v>3.8084653442741363</v>
      </c>
      <c r="V92" s="134">
        <f t="shared" si="86"/>
        <v>3.962546835405572</v>
      </c>
      <c r="W92" s="134">
        <f t="shared" si="86"/>
        <v>4.1147821554833914</v>
      </c>
      <c r="X92" s="134">
        <f t="shared" si="86"/>
        <v>4.2636305459305461</v>
      </c>
      <c r="Y92" s="134">
        <f t="shared" si="86"/>
        <v>4.4097925388484365</v>
      </c>
    </row>
    <row r="93" spans="1:25" ht="14.1" customHeight="1" thickBot="1" x14ac:dyDescent="0.3">
      <c r="A93" s="4"/>
      <c r="B93" s="11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N93" s="151" t="str">
        <f>Ratings!$H$52</f>
        <v>NS 17 upgrade</v>
      </c>
      <c r="O93" s="5">
        <f>Ratings!$J$52</f>
        <v>7.1</v>
      </c>
      <c r="P93" s="134">
        <f>-P92</f>
        <v>1</v>
      </c>
      <c r="Q93" s="134">
        <f t="shared" ref="Q93:Y93" si="87">Q$21+$P93</f>
        <v>3.5669445823121997</v>
      </c>
      <c r="R93" s="134">
        <f t="shared" si="87"/>
        <v>3.6398695693346044</v>
      </c>
      <c r="S93" s="134">
        <f t="shared" si="87"/>
        <v>3.6976989816363974</v>
      </c>
      <c r="T93" s="134">
        <f t="shared" si="87"/>
        <v>3.7613646198747732</v>
      </c>
      <c r="U93" s="134">
        <f t="shared" si="87"/>
        <v>3.8489201246707121</v>
      </c>
      <c r="V93" s="134">
        <f t="shared" si="87"/>
        <v>3.9376573581923822</v>
      </c>
      <c r="W93" s="134">
        <f t="shared" si="87"/>
        <v>4.0274724258084067</v>
      </c>
      <c r="X93" s="134">
        <f t="shared" si="87"/>
        <v>4.1197312640989843</v>
      </c>
      <c r="Y93" s="134">
        <f t="shared" si="87"/>
        <v>4.2140705420488622</v>
      </c>
    </row>
    <row r="94" spans="1:25" ht="14.1" customHeight="1" thickBot="1" x14ac:dyDescent="0.3">
      <c r="A94" s="4"/>
      <c r="B94" s="11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N94" s="151" t="str">
        <f>N$42</f>
        <v>PV 24</v>
      </c>
      <c r="O94" s="5">
        <f>O$42</f>
        <v>7.1</v>
      </c>
      <c r="P94" s="134">
        <f>-P95</f>
        <v>-1</v>
      </c>
      <c r="Q94" s="134">
        <f t="shared" ref="Q94:Y94" si="88">Q$42+$P94</f>
        <v>3.6476260973229904</v>
      </c>
      <c r="R94" s="134">
        <f t="shared" si="88"/>
        <v>4.0021858643654884</v>
      </c>
      <c r="S94" s="134">
        <f t="shared" si="88"/>
        <v>4.3673673154305179</v>
      </c>
      <c r="T94" s="134">
        <f t="shared" si="88"/>
        <v>4.7444622853644063</v>
      </c>
      <c r="U94" s="134">
        <f t="shared" si="88"/>
        <v>4.9426401375937852</v>
      </c>
      <c r="V94" s="134">
        <f t="shared" si="88"/>
        <v>5.1425571716343255</v>
      </c>
      <c r="W94" s="134">
        <f t="shared" si="88"/>
        <v>5.3439049831222389</v>
      </c>
      <c r="X94" s="134">
        <f t="shared" si="88"/>
        <v>5.4470597291915057</v>
      </c>
      <c r="Y94" s="134">
        <f t="shared" si="88"/>
        <v>5.5504019187401896</v>
      </c>
    </row>
    <row r="95" spans="1:25" ht="14.1" customHeight="1" thickBot="1" x14ac:dyDescent="0.3">
      <c r="A95" s="4"/>
      <c r="B95" s="11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N95" s="151" t="str">
        <f>N$41</f>
        <v>PV 23</v>
      </c>
      <c r="O95" s="5">
        <f>O$41</f>
        <v>7.1</v>
      </c>
      <c r="P95" s="134">
        <v>1</v>
      </c>
      <c r="Q95" s="134">
        <f t="shared" ref="Q95:Y95" si="89">Q$41+$P95</f>
        <v>5.2957483267332917</v>
      </c>
      <c r="R95" s="134">
        <f t="shared" si="89"/>
        <v>5.3689864091161175</v>
      </c>
      <c r="S95" s="134">
        <f t="shared" si="89"/>
        <v>5.43984096808944</v>
      </c>
      <c r="T95" s="134">
        <f t="shared" si="89"/>
        <v>5.5130455885735543</v>
      </c>
      <c r="U95" s="134">
        <f t="shared" si="89"/>
        <v>5.5919195720576713</v>
      </c>
      <c r="V95" s="134">
        <f t="shared" si="89"/>
        <v>5.6696375667454966</v>
      </c>
      <c r="W95" s="134">
        <f t="shared" si="89"/>
        <v>5.7460276757846929</v>
      </c>
      <c r="X95" s="134">
        <f t="shared" si="89"/>
        <v>5.8232002187272158</v>
      </c>
      <c r="Y95" s="134">
        <f t="shared" si="89"/>
        <v>5.9005129926384106</v>
      </c>
    </row>
    <row r="96" spans="1:25" ht="14.1" customHeight="1" thickBot="1" x14ac:dyDescent="0.3">
      <c r="A96" s="4"/>
      <c r="B96" s="11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N96" s="4"/>
      <c r="O96" s="152"/>
      <c r="P96" s="134"/>
      <c r="Q96" s="134"/>
      <c r="R96" s="134"/>
      <c r="S96" s="134"/>
      <c r="T96" s="134"/>
      <c r="U96" s="134"/>
      <c r="V96" s="134"/>
      <c r="W96" s="134"/>
      <c r="X96" s="134"/>
      <c r="Y96" s="134"/>
    </row>
    <row r="97" spans="1:25" ht="14.1" customHeight="1" thickBot="1" x14ac:dyDescent="0.3">
      <c r="A97" s="4"/>
      <c r="B97" s="11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N97" s="6" t="str">
        <f>A66</f>
        <v>Option 4</v>
      </c>
      <c r="O97" s="152"/>
      <c r="P97" s="134"/>
      <c r="Q97" s="134"/>
      <c r="R97" s="134"/>
      <c r="S97" s="134"/>
      <c r="T97" s="134"/>
      <c r="U97" s="134"/>
      <c r="V97" s="134"/>
      <c r="W97" s="134"/>
      <c r="X97" s="134"/>
      <c r="Y97" s="134"/>
    </row>
    <row r="98" spans="1:25" ht="14.1" customHeight="1" thickBot="1" x14ac:dyDescent="0.3">
      <c r="A98" s="4"/>
      <c r="B98" s="11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N98" s="4" t="str">
        <f t="shared" ref="N98:O103" si="90">N47</f>
        <v>FT 11</v>
      </c>
      <c r="O98" s="152">
        <f t="shared" si="90"/>
        <v>5.8</v>
      </c>
      <c r="P98" s="134">
        <f>-P105</f>
        <v>-1</v>
      </c>
      <c r="Q98" s="134">
        <f t="shared" ref="Q98:Y98" si="91">Q$23+$P98</f>
        <v>5.0292055889708953</v>
      </c>
      <c r="R98" s="134">
        <f t="shared" si="91"/>
        <v>5.0481006324548563</v>
      </c>
      <c r="S98" s="134">
        <f t="shared" si="91"/>
        <v>5.0778240986093293</v>
      </c>
      <c r="T98" s="134">
        <f t="shared" si="91"/>
        <v>5.1195090465975515</v>
      </c>
      <c r="U98" s="134">
        <f t="shared" si="91"/>
        <v>5.1507417615086633</v>
      </c>
      <c r="V98" s="134">
        <f t="shared" si="91"/>
        <v>5.180380806403126</v>
      </c>
      <c r="W98" s="134">
        <f t="shared" si="91"/>
        <v>5.208263081850288</v>
      </c>
      <c r="X98" s="134">
        <f t="shared" si="91"/>
        <v>5.2371831269969249</v>
      </c>
      <c r="Y98" s="134">
        <f t="shared" si="91"/>
        <v>5.2662896509868817</v>
      </c>
    </row>
    <row r="99" spans="1:25" ht="14.1" customHeight="1" thickBot="1" x14ac:dyDescent="0.3">
      <c r="A99" s="4"/>
      <c r="B99" s="11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N99" s="4" t="str">
        <f t="shared" si="90"/>
        <v>FT 12 new</v>
      </c>
      <c r="O99" s="152">
        <f t="shared" si="90"/>
        <v>7.1</v>
      </c>
      <c r="P99" s="134">
        <f>-P106</f>
        <v>7</v>
      </c>
      <c r="Q99" s="134">
        <f t="shared" ref="Q99:Y99" si="92">$P99</f>
        <v>7</v>
      </c>
      <c r="R99" s="134">
        <f t="shared" si="92"/>
        <v>7</v>
      </c>
      <c r="S99" s="134">
        <f t="shared" si="92"/>
        <v>7</v>
      </c>
      <c r="T99" s="134">
        <f t="shared" si="92"/>
        <v>7</v>
      </c>
      <c r="U99" s="134">
        <f t="shared" si="92"/>
        <v>7</v>
      </c>
      <c r="V99" s="134">
        <f t="shared" si="92"/>
        <v>7</v>
      </c>
      <c r="W99" s="134">
        <f t="shared" si="92"/>
        <v>7</v>
      </c>
      <c r="X99" s="134">
        <f t="shared" si="92"/>
        <v>7</v>
      </c>
      <c r="Y99" s="134">
        <f t="shared" si="92"/>
        <v>7</v>
      </c>
    </row>
    <row r="100" spans="1:25" ht="14.1" customHeight="1" thickBot="1" x14ac:dyDescent="0.3">
      <c r="A100" s="4"/>
      <c r="B100" s="11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N100" s="4" t="str">
        <f t="shared" si="90"/>
        <v>FT 21 upgrade</v>
      </c>
      <c r="O100" s="152">
        <f t="shared" si="90"/>
        <v>6.7</v>
      </c>
      <c r="P100" s="134">
        <v>-1</v>
      </c>
      <c r="Q100" s="134">
        <f t="shared" ref="Q100:Y100" si="93">Q$27+$P100</f>
        <v>4.3596917456177264</v>
      </c>
      <c r="R100" s="134">
        <f t="shared" si="93"/>
        <v>4.4689607998216747</v>
      </c>
      <c r="S100" s="134">
        <f t="shared" si="93"/>
        <v>4.5887647449214866</v>
      </c>
      <c r="T100" s="134">
        <f t="shared" si="93"/>
        <v>4.7206594733072773</v>
      </c>
      <c r="U100" s="134">
        <f t="shared" si="93"/>
        <v>4.9020463225288786</v>
      </c>
      <c r="V100" s="134">
        <f t="shared" si="93"/>
        <v>5.0858813336415514</v>
      </c>
      <c r="W100" s="134">
        <f t="shared" si="93"/>
        <v>5.2719492703802535</v>
      </c>
      <c r="X100" s="134">
        <f t="shared" si="93"/>
        <v>5.4630799140716508</v>
      </c>
      <c r="Y100" s="134">
        <f t="shared" si="93"/>
        <v>5.6585205596946864</v>
      </c>
    </row>
    <row r="101" spans="1:25" ht="14.1" customHeight="1" thickBot="1" x14ac:dyDescent="0.3">
      <c r="A101" s="4"/>
      <c r="B101" s="11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N101" s="4" t="str">
        <f t="shared" si="90"/>
        <v>FT 25 new</v>
      </c>
      <c r="O101" s="152">
        <f t="shared" si="90"/>
        <v>7.1</v>
      </c>
      <c r="P101" s="134">
        <f>-P103-P102</f>
        <v>7</v>
      </c>
      <c r="Q101" s="134">
        <f t="shared" ref="Q101:Y101" si="94">$P101</f>
        <v>7</v>
      </c>
      <c r="R101" s="134">
        <f t="shared" si="94"/>
        <v>7</v>
      </c>
      <c r="S101" s="134">
        <f t="shared" si="94"/>
        <v>7</v>
      </c>
      <c r="T101" s="134">
        <f t="shared" si="94"/>
        <v>7</v>
      </c>
      <c r="U101" s="134">
        <f t="shared" si="94"/>
        <v>7</v>
      </c>
      <c r="V101" s="134">
        <f t="shared" si="94"/>
        <v>7</v>
      </c>
      <c r="W101" s="134">
        <f t="shared" si="94"/>
        <v>7</v>
      </c>
      <c r="X101" s="134">
        <f t="shared" si="94"/>
        <v>7</v>
      </c>
      <c r="Y101" s="134">
        <f t="shared" si="94"/>
        <v>7</v>
      </c>
    </row>
    <row r="102" spans="1:25" ht="14.1" customHeight="1" thickBot="1" x14ac:dyDescent="0.3">
      <c r="A102" s="4"/>
      <c r="B102" s="11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N102" s="4" t="str">
        <f t="shared" si="90"/>
        <v>FT 32 upgrade</v>
      </c>
      <c r="O102" s="152">
        <f t="shared" si="90"/>
        <v>7.1</v>
      </c>
      <c r="P102" s="134">
        <v>-2.5</v>
      </c>
      <c r="Q102" s="134">
        <f t="shared" ref="Q102:Y102" si="95">Q$32+$P102</f>
        <v>1.3081238258888348</v>
      </c>
      <c r="R102" s="134">
        <f t="shared" si="95"/>
        <v>3.2518565657736973</v>
      </c>
      <c r="S102" s="134">
        <f t="shared" si="95"/>
        <v>4.8054452706482937</v>
      </c>
      <c r="T102" s="134">
        <f t="shared" si="95"/>
        <v>5.7838212609803232</v>
      </c>
      <c r="U102" s="134">
        <f t="shared" si="95"/>
        <v>6.4346008409326565</v>
      </c>
      <c r="V102" s="134">
        <f t="shared" si="95"/>
        <v>6.8922559142829805</v>
      </c>
      <c r="W102" s="134">
        <f t="shared" si="95"/>
        <v>7.1803807688762795</v>
      </c>
      <c r="X102" s="134">
        <f t="shared" si="95"/>
        <v>7.4620954250553435</v>
      </c>
      <c r="Y102" s="134">
        <f t="shared" si="95"/>
        <v>7.7387257296062639</v>
      </c>
    </row>
    <row r="103" spans="1:25" ht="14.1" customHeight="1" thickBot="1" x14ac:dyDescent="0.3">
      <c r="A103" s="4"/>
      <c r="B103" s="11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N103" s="4" t="str">
        <f t="shared" si="90"/>
        <v>FT 33 upgrade</v>
      </c>
      <c r="O103" s="152">
        <f t="shared" si="90"/>
        <v>7.1</v>
      </c>
      <c r="P103" s="134">
        <v>-4.5</v>
      </c>
      <c r="Q103" s="134">
        <f t="shared" ref="Q103:Y103" si="96">Q$33+$P103</f>
        <v>0.24511292717717748</v>
      </c>
      <c r="R103" s="134">
        <f t="shared" si="96"/>
        <v>1.5032556669899604</v>
      </c>
      <c r="S103" s="134">
        <f t="shared" si="96"/>
        <v>2.1299096741044421</v>
      </c>
      <c r="T103" s="134">
        <f t="shared" si="96"/>
        <v>2.7969242640556091</v>
      </c>
      <c r="U103" s="134">
        <f t="shared" si="96"/>
        <v>3.1227576704499018</v>
      </c>
      <c r="V103" s="134">
        <f t="shared" si="96"/>
        <v>3.3670197757794362</v>
      </c>
      <c r="W103" s="134">
        <f t="shared" si="96"/>
        <v>3.6083551854686124</v>
      </c>
      <c r="X103" s="134">
        <f t="shared" si="96"/>
        <v>3.8443213677696395</v>
      </c>
      <c r="Y103" s="134">
        <f t="shared" si="96"/>
        <v>4.0760288612986972</v>
      </c>
    </row>
    <row r="104" spans="1:25" ht="14.1" customHeight="1" thickBot="1" x14ac:dyDescent="0.3">
      <c r="A104" s="4"/>
      <c r="B104" s="11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N104" s="151" t="str">
        <f>N$24</f>
        <v>FT 14</v>
      </c>
      <c r="O104" s="5">
        <f>O$24</f>
        <v>6.8</v>
      </c>
      <c r="P104" s="134">
        <f>-P149-P114</f>
        <v>-1</v>
      </c>
      <c r="Q104" s="134">
        <f t="shared" ref="Q104:Y104" si="97">Q$24-Q$153+$P104</f>
        <v>3.328028747093728</v>
      </c>
      <c r="R104" s="134">
        <f t="shared" si="97"/>
        <v>3.5929126021241986</v>
      </c>
      <c r="S104" s="134">
        <f t="shared" si="97"/>
        <v>3.8984208388661212</v>
      </c>
      <c r="T104" s="134">
        <f t="shared" si="97"/>
        <v>4.3855098778130515</v>
      </c>
      <c r="U104" s="134">
        <f t="shared" si="97"/>
        <v>5.1467951601911803</v>
      </c>
      <c r="V104" s="134">
        <f t="shared" si="97"/>
        <v>5.9193042868108066</v>
      </c>
      <c r="W104" s="134">
        <f t="shared" si="97"/>
        <v>5.5423097888060919</v>
      </c>
      <c r="X104" s="134">
        <f t="shared" si="97"/>
        <v>4.7718076295883876</v>
      </c>
      <c r="Y104" s="134">
        <f t="shared" si="97"/>
        <v>3.5777277505802783</v>
      </c>
    </row>
    <row r="105" spans="1:25" ht="14.1" customHeight="1" thickBot="1" x14ac:dyDescent="0.3">
      <c r="A105" s="4"/>
      <c r="B105" s="11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N105" s="151" t="str">
        <f>N$25</f>
        <v>FT 15</v>
      </c>
      <c r="O105" s="11">
        <f>O$25</f>
        <v>8</v>
      </c>
      <c r="P105" s="134">
        <v>1</v>
      </c>
      <c r="Q105" s="134">
        <f t="shared" ref="Q105:Y105" si="98">Q$25+$P105</f>
        <v>3.5522311546833674</v>
      </c>
      <c r="R105" s="134">
        <f t="shared" si="98"/>
        <v>3.8983247353881478</v>
      </c>
      <c r="S105" s="134">
        <f t="shared" si="98"/>
        <v>4.2722132548913354</v>
      </c>
      <c r="T105" s="134">
        <f t="shared" si="98"/>
        <v>4.5613011018768876</v>
      </c>
      <c r="U105" s="134">
        <f t="shared" si="98"/>
        <v>4.8204079576221206</v>
      </c>
      <c r="V105" s="134">
        <f t="shared" si="98"/>
        <v>4.9428283376591278</v>
      </c>
      <c r="W105" s="134">
        <f t="shared" si="98"/>
        <v>5.0637819032180467</v>
      </c>
      <c r="X105" s="134">
        <f t="shared" si="98"/>
        <v>5.1820444952570455</v>
      </c>
      <c r="Y105" s="134">
        <f t="shared" si="98"/>
        <v>5.2981726985122384</v>
      </c>
    </row>
    <row r="106" spans="1:25" ht="14.1" customHeight="1" thickBot="1" x14ac:dyDescent="0.3">
      <c r="A106" s="4"/>
      <c r="B106" s="11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N106" s="4" t="str">
        <f>N$28</f>
        <v>FT 22</v>
      </c>
      <c r="O106" s="152">
        <f>O$28</f>
        <v>7.1</v>
      </c>
      <c r="P106" s="134">
        <v>-7</v>
      </c>
      <c r="Q106" s="134">
        <f t="shared" ref="Q106:Y106" si="99">Q$28+$P106</f>
        <v>-2.6400822338308165</v>
      </c>
      <c r="R106" s="134">
        <f t="shared" si="99"/>
        <v>-1.5652502800280628</v>
      </c>
      <c r="S106" s="134">
        <f t="shared" si="99"/>
        <v>-0.76321170386755099</v>
      </c>
      <c r="T106" s="134">
        <f t="shared" si="99"/>
        <v>-0.18631609190784282</v>
      </c>
      <c r="U106" s="134">
        <f t="shared" si="99"/>
        <v>0.11793892808789863</v>
      </c>
      <c r="V106" s="134">
        <f t="shared" si="99"/>
        <v>0.34602472372085824</v>
      </c>
      <c r="W106" s="134">
        <f t="shared" si="99"/>
        <v>0.57137764475255093</v>
      </c>
      <c r="X106" s="134">
        <f t="shared" si="99"/>
        <v>0.79171691661787769</v>
      </c>
      <c r="Y106" s="134">
        <f t="shared" si="99"/>
        <v>1.0080795322777831</v>
      </c>
    </row>
    <row r="107" spans="1:25" ht="14.1" customHeight="1" thickBot="1" x14ac:dyDescent="0.3">
      <c r="A107" s="4"/>
      <c r="B107" s="11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N107" s="4" t="str">
        <f>N$34</f>
        <v>FT 35</v>
      </c>
      <c r="O107" s="152">
        <f>O$34</f>
        <v>7.1</v>
      </c>
      <c r="P107" s="134">
        <f>-P100</f>
        <v>1</v>
      </c>
      <c r="Q107" s="134">
        <f t="shared" ref="Q107:Y107" si="100">Q$34+$P107</f>
        <v>4.5814980360783206</v>
      </c>
      <c r="R107" s="134">
        <f t="shared" si="100"/>
        <v>4.6828637217002314</v>
      </c>
      <c r="S107" s="134">
        <f t="shared" si="100"/>
        <v>4.7888225220944038</v>
      </c>
      <c r="T107" s="134">
        <f t="shared" si="100"/>
        <v>4.9046511885346149</v>
      </c>
      <c r="U107" s="134">
        <f t="shared" si="100"/>
        <v>5.079007636745116</v>
      </c>
      <c r="V107" s="134">
        <f t="shared" si="100"/>
        <v>5.2097145326063101</v>
      </c>
      <c r="W107" s="134">
        <f t="shared" si="100"/>
        <v>5.3388553267516201</v>
      </c>
      <c r="X107" s="134">
        <f t="shared" si="100"/>
        <v>5.4651229980106324</v>
      </c>
      <c r="Y107" s="134">
        <f t="shared" si="100"/>
        <v>5.5891118057960334</v>
      </c>
    </row>
    <row r="108" spans="1:25" ht="14.1" customHeight="1" thickBot="1" x14ac:dyDescent="0.3">
      <c r="A108" s="4"/>
      <c r="B108" s="11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N108" s="4" t="str">
        <f>N57</f>
        <v>ES 31 new</v>
      </c>
      <c r="O108" s="152">
        <f>O57</f>
        <v>7.1</v>
      </c>
      <c r="P108" s="134">
        <v>4</v>
      </c>
      <c r="Q108" s="134">
        <f t="shared" ref="Q108:Y108" si="101">$P108</f>
        <v>4</v>
      </c>
      <c r="R108" s="134">
        <f t="shared" si="101"/>
        <v>4</v>
      </c>
      <c r="S108" s="134">
        <f t="shared" si="101"/>
        <v>4</v>
      </c>
      <c r="T108" s="134">
        <f t="shared" si="101"/>
        <v>4</v>
      </c>
      <c r="U108" s="134">
        <f t="shared" si="101"/>
        <v>4</v>
      </c>
      <c r="V108" s="134">
        <f t="shared" si="101"/>
        <v>4</v>
      </c>
      <c r="W108" s="134">
        <f t="shared" si="101"/>
        <v>4</v>
      </c>
      <c r="X108" s="134">
        <f t="shared" si="101"/>
        <v>4</v>
      </c>
      <c r="Y108" s="134">
        <f t="shared" si="101"/>
        <v>4</v>
      </c>
    </row>
    <row r="109" spans="1:25" ht="14.1" customHeight="1" thickBot="1" x14ac:dyDescent="0.3">
      <c r="A109" s="4"/>
      <c r="B109" s="11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N109" s="151" t="str">
        <f>N$2</f>
        <v>ES 11</v>
      </c>
      <c r="O109" s="5">
        <f>O$2</f>
        <v>5.8</v>
      </c>
      <c r="P109" s="134">
        <f>-P108</f>
        <v>-4</v>
      </c>
      <c r="Q109" s="134">
        <f t="shared" ref="Q109:Y109" si="102">Q$2+$P109</f>
        <v>1.1007760566150129</v>
      </c>
      <c r="R109" s="134">
        <f t="shared" si="102"/>
        <v>1.436677693305719</v>
      </c>
      <c r="S109" s="134">
        <f t="shared" si="102"/>
        <v>1.7111471229889172</v>
      </c>
      <c r="T109" s="134">
        <f t="shared" si="102"/>
        <v>1.8496017195861683</v>
      </c>
      <c r="U109" s="134">
        <f t="shared" si="102"/>
        <v>2.0059923935097341</v>
      </c>
      <c r="V109" s="134">
        <f t="shared" si="102"/>
        <v>2.1473035182382905</v>
      </c>
      <c r="W109" s="134">
        <f t="shared" si="102"/>
        <v>2.2884371713112577</v>
      </c>
      <c r="X109" s="134">
        <f t="shared" si="102"/>
        <v>2.4321879727534235</v>
      </c>
      <c r="Y109" s="134">
        <f t="shared" si="102"/>
        <v>2.5777287372791484</v>
      </c>
    </row>
    <row r="110" spans="1:25" ht="14.1" customHeight="1" thickBot="1" x14ac:dyDescent="0.3">
      <c r="A110" s="4"/>
      <c r="B110" s="11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N110" s="4" t="str">
        <f>Ratings!H55</f>
        <v>ES 32 new</v>
      </c>
      <c r="O110" s="152">
        <f>Ratings!J55</f>
        <v>7.1</v>
      </c>
      <c r="P110" s="134">
        <v>6</v>
      </c>
      <c r="Q110" s="134">
        <f t="shared" ref="Q110:Y111" si="103">$P110</f>
        <v>6</v>
      </c>
      <c r="R110" s="134">
        <f t="shared" si="103"/>
        <v>6</v>
      </c>
      <c r="S110" s="134">
        <f t="shared" si="103"/>
        <v>6</v>
      </c>
      <c r="T110" s="134">
        <f t="shared" si="103"/>
        <v>6</v>
      </c>
      <c r="U110" s="134">
        <f t="shared" si="103"/>
        <v>6</v>
      </c>
      <c r="V110" s="134">
        <f t="shared" si="103"/>
        <v>6</v>
      </c>
      <c r="W110" s="134">
        <f t="shared" si="103"/>
        <v>6</v>
      </c>
      <c r="X110" s="134">
        <f t="shared" si="103"/>
        <v>6</v>
      </c>
      <c r="Y110" s="134">
        <f t="shared" si="103"/>
        <v>6</v>
      </c>
    </row>
    <row r="111" spans="1:25" ht="14.1" customHeight="1" thickBot="1" x14ac:dyDescent="0.3">
      <c r="A111" s="4"/>
      <c r="B111" s="11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N111" s="4" t="str">
        <f>N59</f>
        <v>ES 33 new</v>
      </c>
      <c r="O111" s="152">
        <f>O59</f>
        <v>7.1</v>
      </c>
      <c r="P111" s="134">
        <f>-P112+6</f>
        <v>7</v>
      </c>
      <c r="Q111" s="134">
        <f t="shared" si="103"/>
        <v>7</v>
      </c>
      <c r="R111" s="134">
        <f t="shared" si="103"/>
        <v>7</v>
      </c>
      <c r="S111" s="134">
        <f t="shared" si="103"/>
        <v>7</v>
      </c>
      <c r="T111" s="134">
        <f t="shared" si="103"/>
        <v>7</v>
      </c>
      <c r="U111" s="134">
        <f t="shared" si="103"/>
        <v>7</v>
      </c>
      <c r="V111" s="134">
        <f t="shared" si="103"/>
        <v>7</v>
      </c>
      <c r="W111" s="134">
        <f t="shared" si="103"/>
        <v>7</v>
      </c>
      <c r="X111" s="134">
        <f t="shared" si="103"/>
        <v>7</v>
      </c>
      <c r="Y111" s="134">
        <f t="shared" si="103"/>
        <v>7</v>
      </c>
    </row>
    <row r="112" spans="1:25" ht="14.1" customHeight="1" thickBot="1" x14ac:dyDescent="0.3">
      <c r="A112" s="4"/>
      <c r="B112" s="11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N112" s="151" t="str">
        <f>N$10</f>
        <v>ES 24</v>
      </c>
      <c r="O112" s="5">
        <f>O$10</f>
        <v>7.1</v>
      </c>
      <c r="P112" s="134">
        <v>-1</v>
      </c>
      <c r="Q112" s="134">
        <f t="shared" ref="Q112:Y112" si="104">Q$10+$P112</f>
        <v>3.3842540177640847</v>
      </c>
      <c r="R112" s="134">
        <f t="shared" si="104"/>
        <v>3.5096954596722156</v>
      </c>
      <c r="S112" s="134">
        <f t="shared" si="104"/>
        <v>3.6405385058083333</v>
      </c>
      <c r="T112" s="134">
        <f t="shared" si="104"/>
        <v>3.754867704772094</v>
      </c>
      <c r="U112" s="134">
        <f t="shared" si="104"/>
        <v>3.883101123211123</v>
      </c>
      <c r="V112" s="134">
        <f t="shared" si="104"/>
        <v>3.9979924628388464</v>
      </c>
      <c r="W112" s="134">
        <f t="shared" si="104"/>
        <v>4.1127395112347491</v>
      </c>
      <c r="X112" s="134">
        <f t="shared" si="104"/>
        <v>4.2296144011768826</v>
      </c>
      <c r="Y112" s="134">
        <f t="shared" si="104"/>
        <v>4.3479445994462926</v>
      </c>
    </row>
    <row r="113" spans="1:25" ht="14.1" customHeight="1" thickBot="1" x14ac:dyDescent="0.3">
      <c r="A113" s="4"/>
      <c r="B113" s="11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N113" s="4" t="str">
        <f>N61</f>
        <v>NS 18 upgrade</v>
      </c>
      <c r="O113" s="152">
        <f>O61</f>
        <v>7.8</v>
      </c>
      <c r="P113" s="134">
        <v>0</v>
      </c>
      <c r="Q113" s="134">
        <f t="shared" ref="Q113:Y113" si="105">Q$22+$P113</f>
        <v>4.2114843691312309</v>
      </c>
      <c r="R113" s="134">
        <f t="shared" si="105"/>
        <v>4.4713948453130037</v>
      </c>
      <c r="S113" s="134">
        <f t="shared" si="105"/>
        <v>4.5740240706953834</v>
      </c>
      <c r="T113" s="134">
        <f t="shared" si="105"/>
        <v>4.6870506252227191</v>
      </c>
      <c r="U113" s="134">
        <f t="shared" si="105"/>
        <v>4.8247939874982402</v>
      </c>
      <c r="V113" s="134">
        <f t="shared" si="105"/>
        <v>4.9577951791482651</v>
      </c>
      <c r="W113" s="134">
        <f t="shared" si="105"/>
        <v>5.0822911578198431</v>
      </c>
      <c r="X113" s="134">
        <f t="shared" si="105"/>
        <v>5.2101176398404698</v>
      </c>
      <c r="Y113" s="134">
        <f t="shared" si="105"/>
        <v>5.3406433025151552</v>
      </c>
    </row>
    <row r="114" spans="1:25" ht="14.1" customHeight="1" thickBot="1" x14ac:dyDescent="0.3">
      <c r="A114" s="4"/>
      <c r="B114" s="11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N114" s="4" t="str">
        <f>N$19</f>
        <v>NS 15</v>
      </c>
      <c r="O114" s="152">
        <f>O$19</f>
        <v>5.4</v>
      </c>
      <c r="P114" s="134">
        <v>-2</v>
      </c>
      <c r="Q114" s="134">
        <f t="shared" ref="Q114:Y114" si="106">Q$19+$P114</f>
        <v>1.5631865913236673</v>
      </c>
      <c r="R114" s="134">
        <f t="shared" si="106"/>
        <v>2.0778412511897724</v>
      </c>
      <c r="S114" s="134">
        <f t="shared" si="106"/>
        <v>2.3708994549350102</v>
      </c>
      <c r="T114" s="134">
        <f t="shared" si="106"/>
        <v>2.5279599576153533</v>
      </c>
      <c r="U114" s="134">
        <f t="shared" si="106"/>
        <v>2.7044063116975767</v>
      </c>
      <c r="V114" s="134">
        <f t="shared" si="106"/>
        <v>2.8509376229291181</v>
      </c>
      <c r="W114" s="134">
        <f t="shared" si="106"/>
        <v>2.9992487557402594</v>
      </c>
      <c r="X114" s="134">
        <f t="shared" si="106"/>
        <v>3.1515952737790007</v>
      </c>
      <c r="Y114" s="134">
        <f t="shared" si="106"/>
        <v>3.3073772105153605</v>
      </c>
    </row>
    <row r="115" spans="1:25" ht="14.1" customHeight="1" thickBot="1" x14ac:dyDescent="0.3">
      <c r="A115" s="4"/>
      <c r="B115" s="11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N115" s="4" t="str">
        <f>N$15</f>
        <v>NS 09</v>
      </c>
      <c r="O115" s="152">
        <f>O$15</f>
        <v>7.1</v>
      </c>
      <c r="P115" s="134">
        <v>0</v>
      </c>
      <c r="Q115" s="134">
        <f>Q$15-Q$151+$P115</f>
        <v>1.8530350183020277</v>
      </c>
      <c r="R115" s="134">
        <f t="shared" ref="R115:Y115" si="107">R$15-R$151+$P115</f>
        <v>1.6661818330635898</v>
      </c>
      <c r="S115" s="134">
        <f t="shared" si="107"/>
        <v>1.6379456357550768</v>
      </c>
      <c r="T115" s="134">
        <f t="shared" si="107"/>
        <v>1.9599129525665413</v>
      </c>
      <c r="U115" s="134">
        <f t="shared" si="107"/>
        <v>2.3501825309207725</v>
      </c>
      <c r="V115" s="134">
        <f t="shared" si="107"/>
        <v>2.7597906335111868</v>
      </c>
      <c r="W115" s="134">
        <f t="shared" si="107"/>
        <v>3.2323226931870397</v>
      </c>
      <c r="X115" s="134">
        <f t="shared" si="107"/>
        <v>3.5443140514748639</v>
      </c>
      <c r="Y115" s="134">
        <f t="shared" si="107"/>
        <v>3.6818776023852009</v>
      </c>
    </row>
    <row r="116" spans="1:25" ht="14.1" customHeight="1" thickBot="1" x14ac:dyDescent="0.3">
      <c r="A116" s="4"/>
      <c r="B116" s="11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N116" s="4" t="str">
        <f>N$17</f>
        <v>NS 12</v>
      </c>
      <c r="O116" s="152">
        <f>O$17</f>
        <v>5.4</v>
      </c>
      <c r="P116" s="134">
        <v>0</v>
      </c>
      <c r="Q116" s="134">
        <f>Q$17-Q$152+$P116</f>
        <v>1.4292779925772505</v>
      </c>
      <c r="R116" s="134">
        <f t="shared" ref="R116:Y116" si="108">R$17-R$152+$P116</f>
        <v>2.1150654183113664</v>
      </c>
      <c r="S116" s="134">
        <f t="shared" si="108"/>
        <v>2.3339108093861531</v>
      </c>
      <c r="T116" s="134">
        <f t="shared" si="108"/>
        <v>2.4845439485038279</v>
      </c>
      <c r="U116" s="134">
        <f t="shared" si="108"/>
        <v>2.7294481811081228</v>
      </c>
      <c r="V116" s="134">
        <f t="shared" si="108"/>
        <v>1.9130414600233312</v>
      </c>
      <c r="W116" s="134">
        <f t="shared" si="108"/>
        <v>2.0944349640357744</v>
      </c>
      <c r="X116" s="134">
        <f t="shared" si="108"/>
        <v>2.2717928274804695</v>
      </c>
      <c r="Y116" s="134">
        <f t="shared" si="108"/>
        <v>2.4459497579172771</v>
      </c>
    </row>
    <row r="117" spans="1:25" ht="14.1" customHeight="1" thickBot="1" x14ac:dyDescent="0.3">
      <c r="A117" s="4"/>
      <c r="B117" s="11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N117" s="4" t="str">
        <f>N$18</f>
        <v>NS 14</v>
      </c>
      <c r="O117" s="152">
        <f>O$18</f>
        <v>7.1</v>
      </c>
      <c r="P117" s="134">
        <v>-1</v>
      </c>
      <c r="Q117" s="134">
        <f t="shared" ref="Q117:Y117" si="109">Q$18+$P117</f>
        <v>3.0807654391776182</v>
      </c>
      <c r="R117" s="134">
        <f t="shared" si="109"/>
        <v>3.2738497143765883</v>
      </c>
      <c r="S117" s="134">
        <f t="shared" si="109"/>
        <v>3.4550338227652011</v>
      </c>
      <c r="T117" s="134">
        <f t="shared" si="109"/>
        <v>3.602928357479005</v>
      </c>
      <c r="U117" s="134">
        <f t="shared" si="109"/>
        <v>3.8084653442741363</v>
      </c>
      <c r="V117" s="134">
        <f t="shared" si="109"/>
        <v>3.962546835405572</v>
      </c>
      <c r="W117" s="134">
        <f t="shared" si="109"/>
        <v>4.1147821554833914</v>
      </c>
      <c r="X117" s="134">
        <f t="shared" si="109"/>
        <v>4.2636305459305461</v>
      </c>
      <c r="Y117" s="134">
        <f t="shared" si="109"/>
        <v>4.4097925388484365</v>
      </c>
    </row>
    <row r="118" spans="1:25" ht="14.1" customHeight="1" thickBot="1" x14ac:dyDescent="0.3">
      <c r="A118" s="4"/>
      <c r="B118" s="11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N118" s="151" t="str">
        <f>Ratings!$H$52</f>
        <v>NS 17 upgrade</v>
      </c>
      <c r="O118" s="5">
        <f>Ratings!$J$52</f>
        <v>7.1</v>
      </c>
      <c r="P118" s="134">
        <f>-P117</f>
        <v>1</v>
      </c>
      <c r="Q118" s="134">
        <f t="shared" ref="Q118:Y118" si="110">Q$21+$P118</f>
        <v>3.5669445823121997</v>
      </c>
      <c r="R118" s="134">
        <f t="shared" si="110"/>
        <v>3.6398695693346044</v>
      </c>
      <c r="S118" s="134">
        <f t="shared" si="110"/>
        <v>3.6976989816363974</v>
      </c>
      <c r="T118" s="134">
        <f t="shared" si="110"/>
        <v>3.7613646198747732</v>
      </c>
      <c r="U118" s="134">
        <f t="shared" si="110"/>
        <v>3.8489201246707121</v>
      </c>
      <c r="V118" s="134">
        <f t="shared" si="110"/>
        <v>3.9376573581923822</v>
      </c>
      <c r="W118" s="134">
        <f t="shared" si="110"/>
        <v>4.0274724258084067</v>
      </c>
      <c r="X118" s="134">
        <f t="shared" si="110"/>
        <v>4.1197312640989843</v>
      </c>
      <c r="Y118" s="134">
        <f t="shared" si="110"/>
        <v>4.2140705420488622</v>
      </c>
    </row>
    <row r="119" spans="1:25" ht="14.1" customHeight="1" thickBot="1" x14ac:dyDescent="0.3">
      <c r="A119" s="4"/>
      <c r="B119" s="11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N119" s="151" t="str">
        <f>N$42</f>
        <v>PV 24</v>
      </c>
      <c r="O119" s="5">
        <f>O$42</f>
        <v>7.1</v>
      </c>
      <c r="P119" s="134">
        <f>-P120</f>
        <v>-1</v>
      </c>
      <c r="Q119" s="134">
        <f t="shared" ref="Q119:Y119" si="111">Q$42+$P119</f>
        <v>3.6476260973229904</v>
      </c>
      <c r="R119" s="134">
        <f t="shared" si="111"/>
        <v>4.0021858643654884</v>
      </c>
      <c r="S119" s="134">
        <f t="shared" si="111"/>
        <v>4.3673673154305179</v>
      </c>
      <c r="T119" s="134">
        <f t="shared" si="111"/>
        <v>4.7444622853644063</v>
      </c>
      <c r="U119" s="134">
        <f t="shared" si="111"/>
        <v>4.9426401375937852</v>
      </c>
      <c r="V119" s="134">
        <f t="shared" si="111"/>
        <v>5.1425571716343255</v>
      </c>
      <c r="W119" s="134">
        <f t="shared" si="111"/>
        <v>5.3439049831222389</v>
      </c>
      <c r="X119" s="134">
        <f t="shared" si="111"/>
        <v>5.4470597291915057</v>
      </c>
      <c r="Y119" s="134">
        <f t="shared" si="111"/>
        <v>5.5504019187401896</v>
      </c>
    </row>
    <row r="120" spans="1:25" ht="14.1" customHeight="1" thickBot="1" x14ac:dyDescent="0.3">
      <c r="A120" s="4"/>
      <c r="B120" s="11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N120" s="151" t="str">
        <f>N$41</f>
        <v>PV 23</v>
      </c>
      <c r="O120" s="5">
        <f>O$41</f>
        <v>7.1</v>
      </c>
      <c r="P120" s="134">
        <v>1</v>
      </c>
      <c r="Q120" s="134">
        <f t="shared" ref="Q120:Y120" si="112">Q$41+$P120</f>
        <v>5.2957483267332917</v>
      </c>
      <c r="R120" s="134">
        <f t="shared" si="112"/>
        <v>5.3689864091161175</v>
      </c>
      <c r="S120" s="134">
        <f t="shared" si="112"/>
        <v>5.43984096808944</v>
      </c>
      <c r="T120" s="134">
        <f t="shared" si="112"/>
        <v>5.5130455885735543</v>
      </c>
      <c r="U120" s="134">
        <f t="shared" si="112"/>
        <v>5.5919195720576713</v>
      </c>
      <c r="V120" s="134">
        <f t="shared" si="112"/>
        <v>5.6696375667454966</v>
      </c>
      <c r="W120" s="134">
        <f t="shared" si="112"/>
        <v>5.7460276757846929</v>
      </c>
      <c r="X120" s="134">
        <f t="shared" si="112"/>
        <v>5.8232002187272158</v>
      </c>
      <c r="Y120" s="134">
        <f t="shared" si="112"/>
        <v>5.9005129926384106</v>
      </c>
    </row>
    <row r="121" spans="1:25" ht="14.1" customHeight="1" thickBot="1" x14ac:dyDescent="0.3">
      <c r="A121" s="4"/>
      <c r="B121" s="11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N121" s="4"/>
      <c r="O121" s="152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</row>
    <row r="122" spans="1:25" ht="14.1" customHeight="1" thickBot="1" x14ac:dyDescent="0.3">
      <c r="A122" s="4"/>
      <c r="B122" s="11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N122" s="6" t="str">
        <f>A76</f>
        <v>Option 5</v>
      </c>
      <c r="O122" s="152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</row>
    <row r="123" spans="1:25" ht="14.1" customHeight="1" thickBot="1" x14ac:dyDescent="0.3">
      <c r="A123" s="4"/>
      <c r="B123" s="11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N123" s="4" t="str">
        <f t="shared" ref="N123:O128" si="113">N47</f>
        <v>FT 11</v>
      </c>
      <c r="O123" s="152">
        <f t="shared" si="113"/>
        <v>5.8</v>
      </c>
      <c r="P123" s="134">
        <f>-P130</f>
        <v>-1</v>
      </c>
      <c r="Q123" s="134">
        <f t="shared" ref="Q123:Y123" si="114">Q$23+$P123</f>
        <v>5.0292055889708953</v>
      </c>
      <c r="R123" s="134">
        <f t="shared" si="114"/>
        <v>5.0481006324548563</v>
      </c>
      <c r="S123" s="134">
        <f t="shared" si="114"/>
        <v>5.0778240986093293</v>
      </c>
      <c r="T123" s="134">
        <f t="shared" si="114"/>
        <v>5.1195090465975515</v>
      </c>
      <c r="U123" s="134">
        <f t="shared" si="114"/>
        <v>5.1507417615086633</v>
      </c>
      <c r="V123" s="134">
        <f t="shared" si="114"/>
        <v>5.180380806403126</v>
      </c>
      <c r="W123" s="134">
        <f t="shared" si="114"/>
        <v>5.208263081850288</v>
      </c>
      <c r="X123" s="134">
        <f t="shared" si="114"/>
        <v>5.2371831269969249</v>
      </c>
      <c r="Y123" s="134">
        <f t="shared" si="114"/>
        <v>5.2662896509868817</v>
      </c>
    </row>
    <row r="124" spans="1:25" ht="14.1" customHeight="1" thickBot="1" x14ac:dyDescent="0.3">
      <c r="A124" s="4"/>
      <c r="B124" s="11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N124" s="4" t="str">
        <f t="shared" si="113"/>
        <v>FT 12 new</v>
      </c>
      <c r="O124" s="152">
        <f t="shared" si="113"/>
        <v>7.1</v>
      </c>
      <c r="P124" s="134">
        <f>-P131</f>
        <v>7</v>
      </c>
      <c r="Q124" s="134">
        <f t="shared" ref="Q124:Y124" si="115">$P124</f>
        <v>7</v>
      </c>
      <c r="R124" s="134">
        <f t="shared" si="115"/>
        <v>7</v>
      </c>
      <c r="S124" s="134">
        <f t="shared" si="115"/>
        <v>7</v>
      </c>
      <c r="T124" s="134">
        <f t="shared" si="115"/>
        <v>7</v>
      </c>
      <c r="U124" s="134">
        <f t="shared" si="115"/>
        <v>7</v>
      </c>
      <c r="V124" s="134">
        <f t="shared" si="115"/>
        <v>7</v>
      </c>
      <c r="W124" s="134">
        <f t="shared" si="115"/>
        <v>7</v>
      </c>
      <c r="X124" s="134">
        <f t="shared" si="115"/>
        <v>7</v>
      </c>
      <c r="Y124" s="134">
        <f t="shared" si="115"/>
        <v>7</v>
      </c>
    </row>
    <row r="125" spans="1:25" ht="14.1" customHeight="1" thickBot="1" x14ac:dyDescent="0.3">
      <c r="A125" s="4"/>
      <c r="B125" s="11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N125" s="4" t="str">
        <f t="shared" si="113"/>
        <v>FT 21 upgrade</v>
      </c>
      <c r="O125" s="152">
        <f t="shared" si="113"/>
        <v>6.7</v>
      </c>
      <c r="P125" s="134">
        <v>-1</v>
      </c>
      <c r="Q125" s="134">
        <f t="shared" ref="Q125:Y125" si="116">Q$27+$P125</f>
        <v>4.3596917456177264</v>
      </c>
      <c r="R125" s="134">
        <f t="shared" si="116"/>
        <v>4.4689607998216747</v>
      </c>
      <c r="S125" s="134">
        <f t="shared" si="116"/>
        <v>4.5887647449214866</v>
      </c>
      <c r="T125" s="134">
        <f t="shared" si="116"/>
        <v>4.7206594733072773</v>
      </c>
      <c r="U125" s="134">
        <f t="shared" si="116"/>
        <v>4.9020463225288786</v>
      </c>
      <c r="V125" s="134">
        <f t="shared" si="116"/>
        <v>5.0858813336415514</v>
      </c>
      <c r="W125" s="134">
        <f t="shared" si="116"/>
        <v>5.2719492703802535</v>
      </c>
      <c r="X125" s="134">
        <f t="shared" si="116"/>
        <v>5.4630799140716508</v>
      </c>
      <c r="Y125" s="134">
        <f t="shared" si="116"/>
        <v>5.6585205596946864</v>
      </c>
    </row>
    <row r="126" spans="1:25" ht="14.1" customHeight="1" thickBot="1" x14ac:dyDescent="0.3">
      <c r="A126" s="4"/>
      <c r="B126" s="11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N126" s="4" t="str">
        <f t="shared" si="113"/>
        <v>FT 25 new</v>
      </c>
      <c r="O126" s="152">
        <f t="shared" si="113"/>
        <v>7.1</v>
      </c>
      <c r="P126" s="134">
        <f>-P128-P127</f>
        <v>7</v>
      </c>
      <c r="Q126" s="134">
        <f t="shared" ref="Q126:Y126" si="117">$P126</f>
        <v>7</v>
      </c>
      <c r="R126" s="134">
        <f t="shared" si="117"/>
        <v>7</v>
      </c>
      <c r="S126" s="134">
        <f t="shared" si="117"/>
        <v>7</v>
      </c>
      <c r="T126" s="134">
        <f t="shared" si="117"/>
        <v>7</v>
      </c>
      <c r="U126" s="134">
        <f t="shared" si="117"/>
        <v>7</v>
      </c>
      <c r="V126" s="134">
        <f t="shared" si="117"/>
        <v>7</v>
      </c>
      <c r="W126" s="134">
        <f t="shared" si="117"/>
        <v>7</v>
      </c>
      <c r="X126" s="134">
        <f t="shared" si="117"/>
        <v>7</v>
      </c>
      <c r="Y126" s="134">
        <f t="shared" si="117"/>
        <v>7</v>
      </c>
    </row>
    <row r="127" spans="1:25" ht="14.1" customHeight="1" thickBot="1" x14ac:dyDescent="0.3">
      <c r="A127" s="4"/>
      <c r="B127" s="11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N127" s="4" t="str">
        <f t="shared" si="113"/>
        <v>FT 32 upgrade</v>
      </c>
      <c r="O127" s="152">
        <f t="shared" si="113"/>
        <v>7.1</v>
      </c>
      <c r="P127" s="134">
        <v>-2.5</v>
      </c>
      <c r="Q127" s="134">
        <f t="shared" ref="Q127:Y127" si="118">Q$32+$P127</f>
        <v>1.3081238258888348</v>
      </c>
      <c r="R127" s="134">
        <f t="shared" si="118"/>
        <v>3.2518565657736973</v>
      </c>
      <c r="S127" s="134">
        <f t="shared" si="118"/>
        <v>4.8054452706482937</v>
      </c>
      <c r="T127" s="134">
        <f t="shared" si="118"/>
        <v>5.7838212609803232</v>
      </c>
      <c r="U127" s="134">
        <f t="shared" si="118"/>
        <v>6.4346008409326565</v>
      </c>
      <c r="V127" s="134">
        <f t="shared" si="118"/>
        <v>6.8922559142829805</v>
      </c>
      <c r="W127" s="134">
        <f t="shared" si="118"/>
        <v>7.1803807688762795</v>
      </c>
      <c r="X127" s="134">
        <f t="shared" si="118"/>
        <v>7.4620954250553435</v>
      </c>
      <c r="Y127" s="134">
        <f t="shared" si="118"/>
        <v>7.7387257296062639</v>
      </c>
    </row>
    <row r="128" spans="1:25" ht="14.1" customHeight="1" thickBot="1" x14ac:dyDescent="0.3">
      <c r="A128" s="4"/>
      <c r="B128" s="11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N128" s="4" t="str">
        <f t="shared" si="113"/>
        <v>FT 33 upgrade</v>
      </c>
      <c r="O128" s="152">
        <f t="shared" si="113"/>
        <v>7.1</v>
      </c>
      <c r="P128" s="134">
        <v>-4.5</v>
      </c>
      <c r="Q128" s="134">
        <f t="shared" ref="Q128:Y128" si="119">Q$33+$P128</f>
        <v>0.24511292717717748</v>
      </c>
      <c r="R128" s="134">
        <f t="shared" si="119"/>
        <v>1.5032556669899604</v>
      </c>
      <c r="S128" s="134">
        <f t="shared" si="119"/>
        <v>2.1299096741044421</v>
      </c>
      <c r="T128" s="134">
        <f t="shared" si="119"/>
        <v>2.7969242640556091</v>
      </c>
      <c r="U128" s="134">
        <f t="shared" si="119"/>
        <v>3.1227576704499018</v>
      </c>
      <c r="V128" s="134">
        <f t="shared" si="119"/>
        <v>3.3670197757794362</v>
      </c>
      <c r="W128" s="134">
        <f t="shared" si="119"/>
        <v>3.6083551854686124</v>
      </c>
      <c r="X128" s="134">
        <f t="shared" si="119"/>
        <v>3.8443213677696395</v>
      </c>
      <c r="Y128" s="134">
        <f t="shared" si="119"/>
        <v>4.0760288612986972</v>
      </c>
    </row>
    <row r="129" spans="1:25" ht="14.1" customHeight="1" thickBot="1" x14ac:dyDescent="0.3">
      <c r="A129" s="4"/>
      <c r="B129" s="11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N129" s="151" t="str">
        <f>N$24</f>
        <v>FT 14</v>
      </c>
      <c r="O129" s="5">
        <f>O$24</f>
        <v>6.8</v>
      </c>
      <c r="P129" s="134">
        <f>-P149-P138</f>
        <v>-1</v>
      </c>
      <c r="Q129" s="134">
        <f t="shared" ref="Q129:Y129" si="120">Q$24-Q$153+$P129</f>
        <v>3.328028747093728</v>
      </c>
      <c r="R129" s="134">
        <f t="shared" si="120"/>
        <v>3.5929126021241986</v>
      </c>
      <c r="S129" s="134">
        <f t="shared" si="120"/>
        <v>3.8984208388661212</v>
      </c>
      <c r="T129" s="134">
        <f t="shared" si="120"/>
        <v>4.3855098778130515</v>
      </c>
      <c r="U129" s="134">
        <f t="shared" si="120"/>
        <v>5.1467951601911803</v>
      </c>
      <c r="V129" s="134">
        <f t="shared" si="120"/>
        <v>5.9193042868108066</v>
      </c>
      <c r="W129" s="134">
        <f t="shared" si="120"/>
        <v>5.5423097888060919</v>
      </c>
      <c r="X129" s="134">
        <f t="shared" si="120"/>
        <v>4.7718076295883876</v>
      </c>
      <c r="Y129" s="134">
        <f t="shared" si="120"/>
        <v>3.5777277505802783</v>
      </c>
    </row>
    <row r="130" spans="1:25" ht="14.1" customHeight="1" thickBot="1" x14ac:dyDescent="0.3">
      <c r="A130" s="4"/>
      <c r="B130" s="11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N130" s="151" t="str">
        <f>N$25</f>
        <v>FT 15</v>
      </c>
      <c r="O130" s="11">
        <f>O$25</f>
        <v>8</v>
      </c>
      <c r="P130" s="134">
        <v>1</v>
      </c>
      <c r="Q130" s="134">
        <f t="shared" ref="Q130:Y130" si="121">Q$25+$P130</f>
        <v>3.5522311546833674</v>
      </c>
      <c r="R130" s="134">
        <f t="shared" si="121"/>
        <v>3.8983247353881478</v>
      </c>
      <c r="S130" s="134">
        <f t="shared" si="121"/>
        <v>4.2722132548913354</v>
      </c>
      <c r="T130" s="134">
        <f t="shared" si="121"/>
        <v>4.5613011018768876</v>
      </c>
      <c r="U130" s="134">
        <f t="shared" si="121"/>
        <v>4.8204079576221206</v>
      </c>
      <c r="V130" s="134">
        <f t="shared" si="121"/>
        <v>4.9428283376591278</v>
      </c>
      <c r="W130" s="134">
        <f t="shared" si="121"/>
        <v>5.0637819032180467</v>
      </c>
      <c r="X130" s="134">
        <f t="shared" si="121"/>
        <v>5.1820444952570455</v>
      </c>
      <c r="Y130" s="134">
        <f t="shared" si="121"/>
        <v>5.2981726985122384</v>
      </c>
    </row>
    <row r="131" spans="1:25" ht="14.1" customHeight="1" thickBot="1" x14ac:dyDescent="0.3">
      <c r="A131" s="4"/>
      <c r="B131" s="11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N131" s="4" t="str">
        <f>N$28</f>
        <v>FT 22</v>
      </c>
      <c r="O131" s="152">
        <f>O$28</f>
        <v>7.1</v>
      </c>
      <c r="P131" s="134">
        <v>-7</v>
      </c>
      <c r="Q131" s="134">
        <f t="shared" ref="Q131:Y131" si="122">Q$28+$P131</f>
        <v>-2.6400822338308165</v>
      </c>
      <c r="R131" s="134">
        <f t="shared" si="122"/>
        <v>-1.5652502800280628</v>
      </c>
      <c r="S131" s="134">
        <f t="shared" si="122"/>
        <v>-0.76321170386755099</v>
      </c>
      <c r="T131" s="134">
        <f t="shared" si="122"/>
        <v>-0.18631609190784282</v>
      </c>
      <c r="U131" s="134">
        <f t="shared" si="122"/>
        <v>0.11793892808789863</v>
      </c>
      <c r="V131" s="134">
        <f t="shared" si="122"/>
        <v>0.34602472372085824</v>
      </c>
      <c r="W131" s="134">
        <f t="shared" si="122"/>
        <v>0.57137764475255093</v>
      </c>
      <c r="X131" s="134">
        <f t="shared" si="122"/>
        <v>0.79171691661787769</v>
      </c>
      <c r="Y131" s="134">
        <f t="shared" si="122"/>
        <v>1.0080795322777831</v>
      </c>
    </row>
    <row r="132" spans="1:25" ht="14.1" customHeight="1" thickBot="1" x14ac:dyDescent="0.3">
      <c r="A132" s="4"/>
      <c r="B132" s="11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N132" s="4" t="str">
        <f>N$34</f>
        <v>FT 35</v>
      </c>
      <c r="O132" s="152">
        <f>O$34</f>
        <v>7.1</v>
      </c>
      <c r="P132" s="134">
        <f>-P125</f>
        <v>1</v>
      </c>
      <c r="Q132" s="134">
        <f t="shared" ref="Q132:Y132" si="123">Q$34+$P132</f>
        <v>4.5814980360783206</v>
      </c>
      <c r="R132" s="134">
        <f t="shared" si="123"/>
        <v>4.6828637217002314</v>
      </c>
      <c r="S132" s="134">
        <f t="shared" si="123"/>
        <v>4.7888225220944038</v>
      </c>
      <c r="T132" s="134">
        <f t="shared" si="123"/>
        <v>4.9046511885346149</v>
      </c>
      <c r="U132" s="134">
        <f t="shared" si="123"/>
        <v>5.079007636745116</v>
      </c>
      <c r="V132" s="134">
        <f t="shared" si="123"/>
        <v>5.2097145326063101</v>
      </c>
      <c r="W132" s="134">
        <f t="shared" si="123"/>
        <v>5.3388553267516201</v>
      </c>
      <c r="X132" s="134">
        <f t="shared" si="123"/>
        <v>5.4651229980106324</v>
      </c>
      <c r="Y132" s="134">
        <f t="shared" si="123"/>
        <v>5.5891118057960334</v>
      </c>
    </row>
    <row r="133" spans="1:25" ht="14.1" customHeight="1" thickBot="1" x14ac:dyDescent="0.3">
      <c r="A133" s="4"/>
      <c r="B133" s="11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N133" s="4" t="str">
        <f>N57</f>
        <v>ES 31 new</v>
      </c>
      <c r="O133" s="152">
        <f>O57</f>
        <v>7.1</v>
      </c>
      <c r="P133" s="134">
        <v>4</v>
      </c>
      <c r="Q133" s="134">
        <f t="shared" ref="Q133:Y133" si="124">$P133</f>
        <v>4</v>
      </c>
      <c r="R133" s="134">
        <f t="shared" si="124"/>
        <v>4</v>
      </c>
      <c r="S133" s="134">
        <f t="shared" si="124"/>
        <v>4</v>
      </c>
      <c r="T133" s="134">
        <f t="shared" si="124"/>
        <v>4</v>
      </c>
      <c r="U133" s="134">
        <f t="shared" si="124"/>
        <v>4</v>
      </c>
      <c r="V133" s="134">
        <f t="shared" si="124"/>
        <v>4</v>
      </c>
      <c r="W133" s="134">
        <f t="shared" si="124"/>
        <v>4</v>
      </c>
      <c r="X133" s="134">
        <f t="shared" si="124"/>
        <v>4</v>
      </c>
      <c r="Y133" s="134">
        <f t="shared" si="124"/>
        <v>4</v>
      </c>
    </row>
    <row r="134" spans="1:25" ht="14.1" customHeight="1" thickBot="1" x14ac:dyDescent="0.3">
      <c r="A134" s="4"/>
      <c r="B134" s="11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N134" s="4" t="str">
        <f>N$2</f>
        <v>ES 11</v>
      </c>
      <c r="O134" s="152">
        <f>O$2</f>
        <v>5.8</v>
      </c>
      <c r="P134" s="134">
        <f>-P133</f>
        <v>-4</v>
      </c>
      <c r="Q134" s="134">
        <f t="shared" ref="Q134:Y134" si="125">Q$2+$P134</f>
        <v>1.1007760566150129</v>
      </c>
      <c r="R134" s="134">
        <f t="shared" si="125"/>
        <v>1.436677693305719</v>
      </c>
      <c r="S134" s="134">
        <f t="shared" si="125"/>
        <v>1.7111471229889172</v>
      </c>
      <c r="T134" s="134">
        <f t="shared" si="125"/>
        <v>1.8496017195861683</v>
      </c>
      <c r="U134" s="134">
        <f t="shared" si="125"/>
        <v>2.0059923935097341</v>
      </c>
      <c r="V134" s="134">
        <f t="shared" si="125"/>
        <v>2.1473035182382905</v>
      </c>
      <c r="W134" s="134">
        <f t="shared" si="125"/>
        <v>2.2884371713112577</v>
      </c>
      <c r="X134" s="134">
        <f t="shared" si="125"/>
        <v>2.4321879727534235</v>
      </c>
      <c r="Y134" s="134">
        <f t="shared" si="125"/>
        <v>2.5777287372791484</v>
      </c>
    </row>
    <row r="135" spans="1:25" ht="14.1" customHeight="1" thickBot="1" x14ac:dyDescent="0.3">
      <c r="A135" s="4"/>
      <c r="B135" s="11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N135" s="4" t="str">
        <f>N59</f>
        <v>ES 33 new</v>
      </c>
      <c r="O135" s="152">
        <f>O59</f>
        <v>7.1</v>
      </c>
      <c r="P135" s="134">
        <f>-P136</f>
        <v>1</v>
      </c>
      <c r="Q135" s="134">
        <f t="shared" ref="Q135:Y135" si="126">$P135</f>
        <v>1</v>
      </c>
      <c r="R135" s="134">
        <f t="shared" si="126"/>
        <v>1</v>
      </c>
      <c r="S135" s="134">
        <f t="shared" si="126"/>
        <v>1</v>
      </c>
      <c r="T135" s="134">
        <f t="shared" si="126"/>
        <v>1</v>
      </c>
      <c r="U135" s="134">
        <f t="shared" si="126"/>
        <v>1</v>
      </c>
      <c r="V135" s="134">
        <f t="shared" si="126"/>
        <v>1</v>
      </c>
      <c r="W135" s="134">
        <f t="shared" si="126"/>
        <v>1</v>
      </c>
      <c r="X135" s="134">
        <f t="shared" si="126"/>
        <v>1</v>
      </c>
      <c r="Y135" s="134">
        <f t="shared" si="126"/>
        <v>1</v>
      </c>
    </row>
    <row r="136" spans="1:25" ht="14.1" customHeight="1" thickBot="1" x14ac:dyDescent="0.3">
      <c r="A136" s="4"/>
      <c r="B136" s="11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N136" s="4" t="str">
        <f>N$10</f>
        <v>ES 24</v>
      </c>
      <c r="O136" s="152">
        <f>O$10</f>
        <v>7.1</v>
      </c>
      <c r="P136" s="134">
        <v>-1</v>
      </c>
      <c r="Q136" s="134">
        <f t="shared" ref="Q136:Y136" si="127">Q$10+$P136</f>
        <v>3.3842540177640847</v>
      </c>
      <c r="R136" s="134">
        <f t="shared" si="127"/>
        <v>3.5096954596722156</v>
      </c>
      <c r="S136" s="134">
        <f t="shared" si="127"/>
        <v>3.6405385058083333</v>
      </c>
      <c r="T136" s="134">
        <f t="shared" si="127"/>
        <v>3.754867704772094</v>
      </c>
      <c r="U136" s="134">
        <f t="shared" si="127"/>
        <v>3.883101123211123</v>
      </c>
      <c r="V136" s="134">
        <f t="shared" si="127"/>
        <v>3.9979924628388464</v>
      </c>
      <c r="W136" s="134">
        <f t="shared" si="127"/>
        <v>4.1127395112347491</v>
      </c>
      <c r="X136" s="134">
        <f t="shared" si="127"/>
        <v>4.2296144011768826</v>
      </c>
      <c r="Y136" s="134">
        <f t="shared" si="127"/>
        <v>4.3479445994462926</v>
      </c>
    </row>
    <row r="137" spans="1:25" ht="14.1" customHeight="1" thickBot="1" x14ac:dyDescent="0.3">
      <c r="A137" s="4"/>
      <c r="B137" s="11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N137" s="4" t="str">
        <f>N61</f>
        <v>NS 18 upgrade</v>
      </c>
      <c r="O137" s="152">
        <f>O61</f>
        <v>7.8</v>
      </c>
      <c r="P137" s="134">
        <v>0</v>
      </c>
      <c r="Q137" s="134">
        <f t="shared" ref="Q137:Y137" si="128">Q$22+$P137</f>
        <v>4.2114843691312309</v>
      </c>
      <c r="R137" s="134">
        <f t="shared" si="128"/>
        <v>4.4713948453130037</v>
      </c>
      <c r="S137" s="134">
        <f t="shared" si="128"/>
        <v>4.5740240706953834</v>
      </c>
      <c r="T137" s="134">
        <f t="shared" si="128"/>
        <v>4.6870506252227191</v>
      </c>
      <c r="U137" s="134">
        <f t="shared" si="128"/>
        <v>4.8247939874982402</v>
      </c>
      <c r="V137" s="134">
        <f t="shared" si="128"/>
        <v>4.9577951791482651</v>
      </c>
      <c r="W137" s="134">
        <f t="shared" si="128"/>
        <v>5.0822911578198431</v>
      </c>
      <c r="X137" s="134">
        <f t="shared" si="128"/>
        <v>5.2101176398404698</v>
      </c>
      <c r="Y137" s="134">
        <f t="shared" si="128"/>
        <v>5.3406433025151552</v>
      </c>
    </row>
    <row r="138" spans="1:25" ht="14.1" customHeight="1" thickBot="1" x14ac:dyDescent="0.3">
      <c r="A138" s="4"/>
      <c r="B138" s="11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N138" s="4" t="str">
        <f>N$19</f>
        <v>NS 15</v>
      </c>
      <c r="O138" s="152">
        <f>O$19</f>
        <v>5.4</v>
      </c>
      <c r="P138" s="134">
        <v>-2</v>
      </c>
      <c r="Q138" s="134">
        <f t="shared" ref="Q138:Y138" si="129">Q$19+$P138</f>
        <v>1.5631865913236673</v>
      </c>
      <c r="R138" s="134">
        <f t="shared" si="129"/>
        <v>2.0778412511897724</v>
      </c>
      <c r="S138" s="134">
        <f t="shared" si="129"/>
        <v>2.3708994549350102</v>
      </c>
      <c r="T138" s="134">
        <f t="shared" si="129"/>
        <v>2.5279599576153533</v>
      </c>
      <c r="U138" s="134">
        <f t="shared" si="129"/>
        <v>2.7044063116975767</v>
      </c>
      <c r="V138" s="134">
        <f t="shared" si="129"/>
        <v>2.8509376229291181</v>
      </c>
      <c r="W138" s="134">
        <f t="shared" si="129"/>
        <v>2.9992487557402594</v>
      </c>
      <c r="X138" s="134">
        <f t="shared" si="129"/>
        <v>3.1515952737790007</v>
      </c>
      <c r="Y138" s="134">
        <f t="shared" si="129"/>
        <v>3.3073772105153605</v>
      </c>
    </row>
    <row r="139" spans="1:25" ht="14.1" customHeight="1" thickBot="1" x14ac:dyDescent="0.3">
      <c r="A139" s="4"/>
      <c r="B139" s="11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N139" s="4" t="str">
        <f>N$15</f>
        <v>NS 09</v>
      </c>
      <c r="O139" s="152">
        <f>O$15</f>
        <v>7.1</v>
      </c>
      <c r="P139" s="134">
        <v>0</v>
      </c>
      <c r="Q139" s="134">
        <f>Q$15-Q$151+$P139</f>
        <v>1.8530350183020277</v>
      </c>
      <c r="R139" s="134">
        <f t="shared" ref="R139:Y139" si="130">R$15-R$151+$P139</f>
        <v>1.6661818330635898</v>
      </c>
      <c r="S139" s="134">
        <f t="shared" si="130"/>
        <v>1.6379456357550768</v>
      </c>
      <c r="T139" s="134">
        <f t="shared" si="130"/>
        <v>1.9599129525665413</v>
      </c>
      <c r="U139" s="134">
        <f t="shared" si="130"/>
        <v>2.3501825309207725</v>
      </c>
      <c r="V139" s="134">
        <f t="shared" si="130"/>
        <v>2.7597906335111868</v>
      </c>
      <c r="W139" s="134">
        <f t="shared" si="130"/>
        <v>3.2323226931870397</v>
      </c>
      <c r="X139" s="134">
        <f t="shared" si="130"/>
        <v>3.5443140514748639</v>
      </c>
      <c r="Y139" s="134">
        <f t="shared" si="130"/>
        <v>3.6818776023852009</v>
      </c>
    </row>
    <row r="140" spans="1:25" ht="14.1" customHeight="1" thickBot="1" x14ac:dyDescent="0.3">
      <c r="A140" s="4"/>
      <c r="B140" s="11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N140" s="4" t="str">
        <f>N$17</f>
        <v>NS 12</v>
      </c>
      <c r="O140" s="152">
        <f>O$17</f>
        <v>5.4</v>
      </c>
      <c r="P140" s="134">
        <v>0</v>
      </c>
      <c r="Q140" s="134">
        <f>Q$17-Q$152+$P140</f>
        <v>1.4292779925772505</v>
      </c>
      <c r="R140" s="134">
        <f t="shared" ref="R140:Y140" si="131">R$17-R$152+$P140</f>
        <v>2.1150654183113664</v>
      </c>
      <c r="S140" s="134">
        <f t="shared" si="131"/>
        <v>2.3339108093861531</v>
      </c>
      <c r="T140" s="134">
        <f t="shared" si="131"/>
        <v>2.4845439485038279</v>
      </c>
      <c r="U140" s="134">
        <f t="shared" si="131"/>
        <v>2.7294481811081228</v>
      </c>
      <c r="V140" s="134">
        <f t="shared" si="131"/>
        <v>1.9130414600233312</v>
      </c>
      <c r="W140" s="134">
        <f t="shared" si="131"/>
        <v>2.0944349640357744</v>
      </c>
      <c r="X140" s="134">
        <f t="shared" si="131"/>
        <v>2.2717928274804695</v>
      </c>
      <c r="Y140" s="134">
        <f t="shared" si="131"/>
        <v>2.4459497579172771</v>
      </c>
    </row>
    <row r="141" spans="1:25" ht="14.1" customHeight="1" thickBot="1" x14ac:dyDescent="0.3">
      <c r="A141" s="4"/>
      <c r="B141" s="11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N141" s="4" t="str">
        <f>N$18</f>
        <v>NS 14</v>
      </c>
      <c r="O141" s="152">
        <f>O$18</f>
        <v>7.1</v>
      </c>
      <c r="P141" s="134">
        <f>-P143</f>
        <v>-5.5</v>
      </c>
      <c r="Q141" s="134">
        <f t="shared" ref="Q141:Y141" si="132">Q$18+$P141</f>
        <v>-1.4192345608223818</v>
      </c>
      <c r="R141" s="134">
        <f t="shared" si="132"/>
        <v>-1.2261502856234117</v>
      </c>
      <c r="S141" s="134">
        <f t="shared" si="132"/>
        <v>-1.0449661772347989</v>
      </c>
      <c r="T141" s="134">
        <f t="shared" si="132"/>
        <v>-0.89707164252099503</v>
      </c>
      <c r="U141" s="134">
        <f t="shared" si="132"/>
        <v>-0.6915346557258637</v>
      </c>
      <c r="V141" s="134">
        <f t="shared" si="132"/>
        <v>-0.53745316459442805</v>
      </c>
      <c r="W141" s="134">
        <f t="shared" si="132"/>
        <v>-0.38521784451660857</v>
      </c>
      <c r="X141" s="134">
        <f t="shared" si="132"/>
        <v>-0.23636945406945387</v>
      </c>
      <c r="Y141" s="134">
        <f t="shared" si="132"/>
        <v>-9.0207461151563528E-2</v>
      </c>
    </row>
    <row r="142" spans="1:25" ht="14.1" customHeight="1" thickBot="1" x14ac:dyDescent="0.3">
      <c r="A142" s="4"/>
      <c r="B142" s="11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N142" s="151" t="str">
        <f>N$21</f>
        <v>NS 17</v>
      </c>
      <c r="O142" s="5">
        <f>O$21</f>
        <v>3.6</v>
      </c>
      <c r="P142" s="134">
        <f>-P144</f>
        <v>-3</v>
      </c>
      <c r="Q142" s="134">
        <f t="shared" ref="Q142:Y142" si="133">Q$21+$P142</f>
        <v>-0.43305541768780031</v>
      </c>
      <c r="R142" s="134">
        <f t="shared" si="133"/>
        <v>-0.36013043066539563</v>
      </c>
      <c r="S142" s="134">
        <f t="shared" si="133"/>
        <v>-0.30230101836360257</v>
      </c>
      <c r="T142" s="134">
        <f t="shared" si="133"/>
        <v>-0.23863538012522678</v>
      </c>
      <c r="U142" s="134">
        <f t="shared" si="133"/>
        <v>-0.1510798753292879</v>
      </c>
      <c r="V142" s="134">
        <f t="shared" si="133"/>
        <v>-6.2342641807617838E-2</v>
      </c>
      <c r="W142" s="134">
        <f t="shared" si="133"/>
        <v>2.7472425808406697E-2</v>
      </c>
      <c r="X142" s="134">
        <f t="shared" si="133"/>
        <v>0.11973126409898471</v>
      </c>
      <c r="Y142" s="134">
        <f t="shared" si="133"/>
        <v>0.21407054204886222</v>
      </c>
    </row>
    <row r="143" spans="1:25" ht="14.1" customHeight="1" thickBot="1" x14ac:dyDescent="0.3">
      <c r="A143" s="4"/>
      <c r="B143" s="11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N143" s="4" t="str">
        <f>Ratings!H57</f>
        <v>PV 11 new</v>
      </c>
      <c r="O143" s="152">
        <f>Ratings!J57</f>
        <v>7.1</v>
      </c>
      <c r="P143" s="134">
        <v>5.5</v>
      </c>
      <c r="Q143" s="134">
        <f t="shared" ref="Q143:Y144" si="134">$P143</f>
        <v>5.5</v>
      </c>
      <c r="R143" s="134">
        <f t="shared" si="134"/>
        <v>5.5</v>
      </c>
      <c r="S143" s="134">
        <f t="shared" si="134"/>
        <v>5.5</v>
      </c>
      <c r="T143" s="134">
        <f t="shared" si="134"/>
        <v>5.5</v>
      </c>
      <c r="U143" s="134">
        <f t="shared" si="134"/>
        <v>5.5</v>
      </c>
      <c r="V143" s="134">
        <f t="shared" si="134"/>
        <v>5.5</v>
      </c>
      <c r="W143" s="134">
        <f t="shared" si="134"/>
        <v>5.5</v>
      </c>
      <c r="X143" s="134">
        <f t="shared" si="134"/>
        <v>5.5</v>
      </c>
      <c r="Y143" s="134">
        <f t="shared" si="134"/>
        <v>5.5</v>
      </c>
    </row>
    <row r="144" spans="1:25" ht="14.1" customHeight="1" thickBot="1" x14ac:dyDescent="0.3">
      <c r="A144" s="4"/>
      <c r="B144" s="11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N144" s="4" t="str">
        <f>Ratings!H58</f>
        <v>PV 25 new</v>
      </c>
      <c r="O144" s="152">
        <f>Ratings!J58</f>
        <v>7.1</v>
      </c>
      <c r="P144" s="134">
        <v>3</v>
      </c>
      <c r="Q144" s="134">
        <f t="shared" si="134"/>
        <v>3</v>
      </c>
      <c r="R144" s="134">
        <f t="shared" si="134"/>
        <v>3</v>
      </c>
      <c r="S144" s="134">
        <f t="shared" si="134"/>
        <v>3</v>
      </c>
      <c r="T144" s="134">
        <f t="shared" si="134"/>
        <v>3</v>
      </c>
      <c r="U144" s="134">
        <f t="shared" si="134"/>
        <v>3</v>
      </c>
      <c r="V144" s="134">
        <f t="shared" si="134"/>
        <v>3</v>
      </c>
      <c r="W144" s="134">
        <f t="shared" si="134"/>
        <v>3</v>
      </c>
      <c r="X144" s="134">
        <f t="shared" si="134"/>
        <v>3</v>
      </c>
      <c r="Y144" s="134">
        <f t="shared" si="134"/>
        <v>3</v>
      </c>
    </row>
    <row r="145" spans="1:25" ht="14.1" customHeight="1" thickBot="1" x14ac:dyDescent="0.3">
      <c r="A145" s="4"/>
      <c r="B145" s="11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N145" s="151" t="str">
        <f>N$42</f>
        <v>PV 24</v>
      </c>
      <c r="O145" s="5">
        <f>O$42</f>
        <v>7.1</v>
      </c>
      <c r="P145" s="134">
        <f>-P146</f>
        <v>-1</v>
      </c>
      <c r="Q145" s="134">
        <f t="shared" ref="Q145:Y145" si="135">Q$42+$P145</f>
        <v>3.6476260973229904</v>
      </c>
      <c r="R145" s="134">
        <f t="shared" si="135"/>
        <v>4.0021858643654884</v>
      </c>
      <c r="S145" s="134">
        <f t="shared" si="135"/>
        <v>4.3673673154305179</v>
      </c>
      <c r="T145" s="134">
        <f t="shared" si="135"/>
        <v>4.7444622853644063</v>
      </c>
      <c r="U145" s="134">
        <f t="shared" si="135"/>
        <v>4.9426401375937852</v>
      </c>
      <c r="V145" s="134">
        <f t="shared" si="135"/>
        <v>5.1425571716343255</v>
      </c>
      <c r="W145" s="134">
        <f t="shared" si="135"/>
        <v>5.3439049831222389</v>
      </c>
      <c r="X145" s="134">
        <f t="shared" si="135"/>
        <v>5.4470597291915057</v>
      </c>
      <c r="Y145" s="134">
        <f t="shared" si="135"/>
        <v>5.5504019187401896</v>
      </c>
    </row>
    <row r="146" spans="1:25" ht="14.1" customHeight="1" thickBot="1" x14ac:dyDescent="0.3">
      <c r="A146" s="4"/>
      <c r="B146" s="11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N146" s="151" t="str">
        <f>N$41</f>
        <v>PV 23</v>
      </c>
      <c r="O146" s="5">
        <f>O$41</f>
        <v>7.1</v>
      </c>
      <c r="P146" s="134">
        <v>1</v>
      </c>
      <c r="Q146" s="134">
        <f t="shared" ref="Q146:Y146" si="136">Q$41+$P146</f>
        <v>5.2957483267332917</v>
      </c>
      <c r="R146" s="134">
        <f t="shared" si="136"/>
        <v>5.3689864091161175</v>
      </c>
      <c r="S146" s="134">
        <f t="shared" si="136"/>
        <v>5.43984096808944</v>
      </c>
      <c r="T146" s="134">
        <f t="shared" si="136"/>
        <v>5.5130455885735543</v>
      </c>
      <c r="U146" s="134">
        <f t="shared" si="136"/>
        <v>5.5919195720576713</v>
      </c>
      <c r="V146" s="134">
        <f t="shared" si="136"/>
        <v>5.6696375667454966</v>
      </c>
      <c r="W146" s="134">
        <f t="shared" si="136"/>
        <v>5.7460276757846929</v>
      </c>
      <c r="X146" s="134">
        <f t="shared" si="136"/>
        <v>5.8232002187272158</v>
      </c>
      <c r="Y146" s="134">
        <f t="shared" si="136"/>
        <v>5.9005129926384106</v>
      </c>
    </row>
    <row r="147" spans="1:25" ht="14.1" customHeight="1" thickBot="1" x14ac:dyDescent="0.3">
      <c r="A147" s="4"/>
      <c r="B147" s="11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N147" s="4" t="str">
        <f>N$35</f>
        <v>PV 12</v>
      </c>
      <c r="O147" s="152">
        <f>O$35</f>
        <v>7.1</v>
      </c>
      <c r="P147" s="134">
        <v>3.5</v>
      </c>
      <c r="Q147" s="134">
        <f>Q$35+$P147</f>
        <v>5.6636324279440764</v>
      </c>
      <c r="R147" s="134">
        <f t="shared" ref="R147:Y147" si="137">R$35+$P147</f>
        <v>5.7994133133542078</v>
      </c>
      <c r="S147" s="134">
        <f t="shared" si="137"/>
        <v>5.8996818360423759</v>
      </c>
      <c r="T147" s="134">
        <f t="shared" si="137"/>
        <v>5.9848785571984946</v>
      </c>
      <c r="U147" s="134">
        <f t="shared" si="137"/>
        <v>6.0600324992023191</v>
      </c>
      <c r="V147" s="134">
        <f t="shared" si="137"/>
        <v>6.1056233779151086</v>
      </c>
      <c r="W147" s="134">
        <f t="shared" si="137"/>
        <v>6.1485135557783233</v>
      </c>
      <c r="X147" s="134">
        <f t="shared" si="137"/>
        <v>6.1879952229470359</v>
      </c>
      <c r="Y147" s="134">
        <f t="shared" si="137"/>
        <v>6.2245309128141075</v>
      </c>
    </row>
    <row r="148" spans="1:25" ht="14.1" customHeight="1" thickBot="1" x14ac:dyDescent="0.3">
      <c r="A148" s="4"/>
      <c r="B148" s="11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N148" s="4"/>
      <c r="O148" s="11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</row>
    <row r="149" spans="1:25" ht="14.1" customHeight="1" thickBot="1" x14ac:dyDescent="0.3">
      <c r="A149" s="4"/>
      <c r="B149" s="11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N149" s="4" t="s">
        <v>137</v>
      </c>
      <c r="O149" s="11" t="s">
        <v>138</v>
      </c>
      <c r="P149" s="134">
        <v>3</v>
      </c>
      <c r="Q149" s="134"/>
      <c r="R149" s="134"/>
      <c r="S149" s="134"/>
      <c r="T149" s="134"/>
      <c r="U149" s="134"/>
      <c r="V149" s="134"/>
      <c r="W149" s="134"/>
      <c r="X149" s="134"/>
      <c r="Y149" s="134"/>
    </row>
    <row r="150" spans="1:25" ht="14.1" customHeight="1" thickBot="1" x14ac:dyDescent="0.3">
      <c r="A150" s="4"/>
      <c r="B150" s="11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N150" s="4" t="s">
        <v>137</v>
      </c>
      <c r="O150" s="11" t="s">
        <v>139</v>
      </c>
      <c r="P150" s="135"/>
      <c r="Q150" s="134"/>
      <c r="R150" s="134"/>
      <c r="S150" s="134"/>
      <c r="T150" s="134"/>
      <c r="U150" s="134"/>
      <c r="V150" s="134"/>
      <c r="W150" s="134"/>
      <c r="X150" s="134"/>
      <c r="Y150" s="134"/>
    </row>
    <row r="151" spans="1:25" ht="14.1" customHeight="1" thickBot="1" x14ac:dyDescent="0.3">
      <c r="A151" s="4"/>
      <c r="B151" s="11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N151" s="4" t="s">
        <v>140</v>
      </c>
      <c r="O151" s="11"/>
      <c r="P151" s="135"/>
      <c r="Q151" s="134">
        <v>0.333777321653416</v>
      </c>
      <c r="R151" s="134">
        <v>0.67103514025737865</v>
      </c>
      <c r="S151" s="134">
        <v>1.0048124619107948</v>
      </c>
      <c r="T151" s="134">
        <v>1.0048124619107948</v>
      </c>
      <c r="U151" s="134">
        <v>1.0048124619107948</v>
      </c>
      <c r="V151" s="134">
        <v>1.0048124619107948</v>
      </c>
      <c r="W151" s="134">
        <v>1.0048124619107948</v>
      </c>
      <c r="X151" s="134">
        <f>W151+W151-V151</f>
        <v>1.0048124619107948</v>
      </c>
      <c r="Y151" s="134">
        <f t="shared" ref="Y151:Y153" si="138">X151+X151-W151</f>
        <v>1.0048124619107948</v>
      </c>
    </row>
    <row r="152" spans="1:25" ht="14.1" customHeight="1" thickBot="1" x14ac:dyDescent="0.3">
      <c r="A152" s="4"/>
      <c r="B152" s="11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N152" s="4" t="s">
        <v>141</v>
      </c>
      <c r="O152" s="11"/>
      <c r="P152" s="135"/>
      <c r="Q152" s="134">
        <v>0.47384980463296045</v>
      </c>
      <c r="R152" s="134">
        <v>0.80762712628637656</v>
      </c>
      <c r="S152" s="134">
        <v>2</v>
      </c>
      <c r="T152" s="134">
        <v>3</v>
      </c>
      <c r="U152" s="134">
        <v>3</v>
      </c>
      <c r="V152" s="134">
        <v>4</v>
      </c>
      <c r="W152" s="134">
        <v>4</v>
      </c>
      <c r="X152" s="134">
        <f t="shared" ref="X152:X153" si="139">W152+W152-V152</f>
        <v>4</v>
      </c>
      <c r="Y152" s="134">
        <f t="shared" si="138"/>
        <v>4</v>
      </c>
    </row>
    <row r="153" spans="1:25" ht="14.1" customHeight="1" thickBot="1" x14ac:dyDescent="0.3">
      <c r="A153" s="4"/>
      <c r="B153" s="11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N153" s="4" t="s">
        <v>142</v>
      </c>
      <c r="O153" s="11"/>
      <c r="P153" s="135"/>
      <c r="Q153" s="134">
        <v>0.71314577310013294</v>
      </c>
      <c r="R153" s="134">
        <v>1.1984839746584297</v>
      </c>
      <c r="S153" s="134">
        <v>1.6838221762167265</v>
      </c>
      <c r="T153" s="134">
        <v>2.0073809772555911</v>
      </c>
      <c r="U153" s="134">
        <v>2.2770133114546449</v>
      </c>
      <c r="V153" s="134">
        <v>2.4927191788138878</v>
      </c>
      <c r="W153" s="134">
        <v>4</v>
      </c>
      <c r="X153" s="134">
        <f t="shared" si="139"/>
        <v>5.5072808211861126</v>
      </c>
      <c r="Y153" s="134">
        <f t="shared" si="138"/>
        <v>7.0145616423722252</v>
      </c>
    </row>
  </sheetData>
  <conditionalFormatting sqref="C2:L43">
    <cfRule type="cellIs" dxfId="17" priority="122" operator="greaterThan">
      <formula>$B2</formula>
    </cfRule>
  </conditionalFormatting>
  <conditionalFormatting sqref="C46:L153">
    <cfRule type="cellIs" dxfId="16" priority="2" operator="greaterThan">
      <formula>$B46</formula>
    </cfRule>
  </conditionalFormatting>
  <conditionalFormatting sqref="M3:M4">
    <cfRule type="cellIs" dxfId="15" priority="129" operator="greaterThan">
      <formula>$B3</formula>
    </cfRule>
  </conditionalFormatting>
  <conditionalFormatting sqref="P2:Y43">
    <cfRule type="cellIs" dxfId="14" priority="112" stopIfTrue="1" operator="greaterThan">
      <formula>$O2</formula>
    </cfRule>
    <cfRule type="cellIs" dxfId="13" priority="113" operator="greaterThan">
      <formula>$O2*0.85</formula>
    </cfRule>
  </conditionalFormatting>
  <conditionalFormatting sqref="Q47:Y153">
    <cfRule type="cellIs" dxfId="12" priority="1" operator="greaterThan">
      <formula>$O47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6D73-0657-4A9B-95C3-F4CC624BD0B8}">
  <sheetPr codeName="Sheet7">
    <tabColor theme="5"/>
  </sheetPr>
  <dimension ref="A1:Y153"/>
  <sheetViews>
    <sheetView topLeftCell="N87" workbookViewId="0">
      <selection activeCell="S124" sqref="S124"/>
    </sheetView>
  </sheetViews>
  <sheetFormatPr defaultRowHeight="15" x14ac:dyDescent="0.25"/>
  <cols>
    <col min="1" max="1" width="33.140625" customWidth="1"/>
    <col min="2" max="2" width="7.85546875" customWidth="1"/>
    <col min="14" max="14" width="28" bestFit="1" customWidth="1"/>
    <col min="15" max="15" width="8.85546875" style="10" customWidth="1"/>
  </cols>
  <sheetData>
    <row r="1" spans="1:25" ht="14.1" customHeight="1" thickBot="1" x14ac:dyDescent="0.3">
      <c r="A1" s="1" t="s">
        <v>129</v>
      </c>
      <c r="B1" s="2" t="s">
        <v>128</v>
      </c>
      <c r="C1" s="2">
        <v>2025</v>
      </c>
      <c r="D1" s="2">
        <v>2026</v>
      </c>
      <c r="E1" s="2">
        <v>2027</v>
      </c>
      <c r="F1" s="2">
        <v>2028</v>
      </c>
      <c r="G1" s="2">
        <v>2029</v>
      </c>
      <c r="H1" s="2">
        <v>2030</v>
      </c>
      <c r="I1" s="2">
        <v>2031</v>
      </c>
      <c r="J1" s="2">
        <v>2032</v>
      </c>
      <c r="K1" s="2">
        <v>2033</v>
      </c>
      <c r="L1" s="2">
        <v>2034</v>
      </c>
      <c r="M1" s="26">
        <v>3.9493623474742223E-2</v>
      </c>
      <c r="N1" s="1" t="s">
        <v>129</v>
      </c>
      <c r="O1" s="2" t="s">
        <v>128</v>
      </c>
      <c r="P1" s="2">
        <v>2025</v>
      </c>
      <c r="Q1" s="2">
        <v>2026</v>
      </c>
      <c r="R1" s="2">
        <v>2027</v>
      </c>
      <c r="S1" s="2">
        <v>2028</v>
      </c>
      <c r="T1" s="2">
        <v>2029</v>
      </c>
      <c r="U1" s="2">
        <v>2030</v>
      </c>
      <c r="V1" s="2">
        <v>2031</v>
      </c>
      <c r="W1" s="2">
        <v>2032</v>
      </c>
      <c r="X1" s="2">
        <v>2033</v>
      </c>
      <c r="Y1" s="2">
        <v>2034</v>
      </c>
    </row>
    <row r="2" spans="1:25" ht="14.1" customHeight="1" thickTop="1" thickBot="1" x14ac:dyDescent="0.3">
      <c r="A2" s="4" t="s">
        <v>8</v>
      </c>
      <c r="B2" s="11">
        <v>36</v>
      </c>
      <c r="C2" s="134">
        <v>36.174315053390032</v>
      </c>
      <c r="D2" s="134">
        <v>36.568147472957108</v>
      </c>
      <c r="E2" s="134">
        <v>37.810194249398968</v>
      </c>
      <c r="F2" s="134">
        <v>39.506808980917732</v>
      </c>
      <c r="G2" s="134">
        <v>40.846280679905789</v>
      </c>
      <c r="H2" s="134">
        <v>42.080076004044415</v>
      </c>
      <c r="I2" s="134">
        <v>43.412637332653119</v>
      </c>
      <c r="J2" s="134">
        <v>44.679486983176879</v>
      </c>
      <c r="K2" s="134">
        <v>45.895503321308453</v>
      </c>
      <c r="L2" s="134">
        <v>47.107903010107563</v>
      </c>
      <c r="M2" s="25">
        <v>3.3583029962252188E-2</v>
      </c>
      <c r="N2" s="4" t="s">
        <v>9</v>
      </c>
      <c r="O2" s="5">
        <v>5.8</v>
      </c>
      <c r="P2" s="134">
        <v>5.2264234147074937</v>
      </c>
      <c r="Q2" s="134">
        <v>5.586088134648878</v>
      </c>
      <c r="R2" s="134">
        <v>5.8386732391248932</v>
      </c>
      <c r="S2" s="134">
        <v>6.0727939322464826</v>
      </c>
      <c r="T2" s="134">
        <v>6.1440245332572205</v>
      </c>
      <c r="U2" s="134">
        <v>6.2683452104174009</v>
      </c>
      <c r="V2" s="134">
        <v>6.3914140214414985</v>
      </c>
      <c r="W2" s="134">
        <v>6.5293202636001526</v>
      </c>
      <c r="X2" s="134">
        <v>6.6574657832953861</v>
      </c>
      <c r="Y2" s="134">
        <v>6.7828402838223241</v>
      </c>
    </row>
    <row r="3" spans="1:25" ht="14.1" customHeight="1" thickBot="1" x14ac:dyDescent="0.3">
      <c r="A3" s="4" t="s">
        <v>65</v>
      </c>
      <c r="B3" s="11">
        <v>30.4</v>
      </c>
      <c r="C3" s="134">
        <v>36.174315053390032</v>
      </c>
      <c r="D3" s="134">
        <v>36.568147472957108</v>
      </c>
      <c r="E3" s="134">
        <v>37.810194249398968</v>
      </c>
      <c r="F3" s="134">
        <v>39.506808980917732</v>
      </c>
      <c r="G3" s="134">
        <v>40.846280679905789</v>
      </c>
      <c r="H3" s="134">
        <v>42.080076004044415</v>
      </c>
      <c r="I3" s="134">
        <v>43.412637332653119</v>
      </c>
      <c r="J3" s="134">
        <v>44.679486983176879</v>
      </c>
      <c r="K3" s="134">
        <v>45.895503321308453</v>
      </c>
      <c r="L3" s="134">
        <v>47.107903010107563</v>
      </c>
      <c r="M3" s="28">
        <v>10.933587956717531</v>
      </c>
      <c r="N3" s="4" t="s">
        <v>11</v>
      </c>
      <c r="O3" s="5">
        <v>5.8</v>
      </c>
      <c r="P3" s="134">
        <v>3.5521931519333587</v>
      </c>
      <c r="Q3" s="134">
        <v>3.5916317877737023</v>
      </c>
      <c r="R3" s="134">
        <v>3.6330062602649567</v>
      </c>
      <c r="S3" s="134">
        <v>3.6648529171994517</v>
      </c>
      <c r="T3" s="134">
        <v>3.6917103822872379</v>
      </c>
      <c r="U3" s="134">
        <v>3.7566778932388987</v>
      </c>
      <c r="V3" s="134">
        <v>3.8304341823713264</v>
      </c>
      <c r="W3" s="134">
        <v>3.9130826827117495</v>
      </c>
      <c r="X3" s="134">
        <v>3.9898814908176985</v>
      </c>
      <c r="Y3" s="134">
        <v>4.0650196012272328</v>
      </c>
    </row>
    <row r="4" spans="1:25" ht="14.1" customHeight="1" thickBot="1" x14ac:dyDescent="0.3">
      <c r="A4" s="4" t="s">
        <v>10</v>
      </c>
      <c r="B4" s="11">
        <v>34.799999999999997</v>
      </c>
      <c r="C4" s="134">
        <v>39.530862027831098</v>
      </c>
      <c r="D4" s="134">
        <v>41.702789048074898</v>
      </c>
      <c r="E4" s="134">
        <v>44.327892560744282</v>
      </c>
      <c r="F4" s="134">
        <v>46.669645183497209</v>
      </c>
      <c r="G4" s="134">
        <v>48.452347314204879</v>
      </c>
      <c r="H4" s="134">
        <v>49.693089138901556</v>
      </c>
      <c r="I4" s="134">
        <v>51.070525479352099</v>
      </c>
      <c r="J4" s="134">
        <v>52.589306368402823</v>
      </c>
      <c r="K4" s="134">
        <v>54.04903569310067</v>
      </c>
      <c r="L4" s="134">
        <v>55.506119899723444</v>
      </c>
      <c r="M4" s="28">
        <v>1.2148431063019478</v>
      </c>
      <c r="N4" s="4" t="s">
        <v>13</v>
      </c>
      <c r="O4" s="5">
        <v>5.8</v>
      </c>
      <c r="P4" s="134">
        <v>4.534572026621702</v>
      </c>
      <c r="Q4" s="134">
        <v>4.5730559884190187</v>
      </c>
      <c r="R4" s="134">
        <v>4.5954737718735652</v>
      </c>
      <c r="S4" s="134">
        <v>4.6541837181597314</v>
      </c>
      <c r="T4" s="134">
        <v>4.6975374147850131</v>
      </c>
      <c r="U4" s="134">
        <v>4.7858089083435953</v>
      </c>
      <c r="V4" s="134">
        <v>4.8797705190027427</v>
      </c>
      <c r="W4" s="134">
        <v>4.9850603363443646</v>
      </c>
      <c r="X4" s="134">
        <v>5.0828979552270246</v>
      </c>
      <c r="Y4" s="134">
        <v>5.1786199330950877</v>
      </c>
    </row>
    <row r="5" spans="1:25" ht="14.1" customHeight="1" thickBot="1" x14ac:dyDescent="0.3">
      <c r="A5" s="4" t="s">
        <v>38</v>
      </c>
      <c r="B5" s="11">
        <v>52</v>
      </c>
      <c r="C5" s="134">
        <v>39.530862027831098</v>
      </c>
      <c r="D5" s="134">
        <v>41.702789048074898</v>
      </c>
      <c r="E5" s="134">
        <v>44.327892560744282</v>
      </c>
      <c r="F5" s="134">
        <v>46.669645183497209</v>
      </c>
      <c r="G5" s="134">
        <v>48.452347314204879</v>
      </c>
      <c r="H5" s="134">
        <v>49.693089138901556</v>
      </c>
      <c r="I5" s="134">
        <v>51.070525479352099</v>
      </c>
      <c r="J5" s="134">
        <v>52.589306368402823</v>
      </c>
      <c r="K5" s="134">
        <v>54.04903569310067</v>
      </c>
      <c r="L5" s="134">
        <v>55.506119899723444</v>
      </c>
      <c r="M5" s="25"/>
      <c r="N5" s="4" t="s">
        <v>15</v>
      </c>
      <c r="O5" s="5">
        <v>5.8</v>
      </c>
      <c r="P5" s="134">
        <v>3.7445516731068236</v>
      </c>
      <c r="Q5" s="134">
        <v>4.0372693662342982</v>
      </c>
      <c r="R5" s="134">
        <v>4.2908945776912155</v>
      </c>
      <c r="S5" s="134">
        <v>4.3941521847823592</v>
      </c>
      <c r="T5" s="134">
        <v>4.4617203078276919</v>
      </c>
      <c r="U5" s="134">
        <v>4.552845869871275</v>
      </c>
      <c r="V5" s="134">
        <v>4.6422336283900369</v>
      </c>
      <c r="W5" s="134">
        <v>4.7423981604898398</v>
      </c>
      <c r="X5" s="134">
        <v>4.8354732513634797</v>
      </c>
      <c r="Y5" s="134">
        <v>4.9265356861449288</v>
      </c>
    </row>
    <row r="6" spans="1:25" ht="14.1" customHeight="1" thickBot="1" x14ac:dyDescent="0.3">
      <c r="A6" s="4" t="s">
        <v>12</v>
      </c>
      <c r="B6" s="11">
        <v>38</v>
      </c>
      <c r="C6" s="134">
        <v>43.696015682996752</v>
      </c>
      <c r="D6" s="134">
        <v>43.887285542215828</v>
      </c>
      <c r="E6" s="134">
        <v>44.327049771747831</v>
      </c>
      <c r="F6" s="134">
        <v>45.042971125753759</v>
      </c>
      <c r="G6" s="134">
        <v>45.490010148216086</v>
      </c>
      <c r="H6" s="134">
        <v>46.304878374588853</v>
      </c>
      <c r="I6" s="134">
        <v>47.230267086765117</v>
      </c>
      <c r="J6" s="134">
        <v>48.267562458390785</v>
      </c>
      <c r="K6" s="134">
        <v>49.231743003439995</v>
      </c>
      <c r="L6" s="134">
        <v>50.175339853766282</v>
      </c>
      <c r="M6" s="27"/>
      <c r="N6" s="4" t="s">
        <v>17</v>
      </c>
      <c r="O6" s="5">
        <v>5.4</v>
      </c>
      <c r="P6" s="134">
        <v>3.6613420195717086</v>
      </c>
      <c r="Q6" s="134">
        <v>3.540450829735545</v>
      </c>
      <c r="R6" s="134">
        <v>3.6288282732457033</v>
      </c>
      <c r="S6" s="134">
        <v>3.7553613761037812</v>
      </c>
      <c r="T6" s="134">
        <v>3.8304125020318263</v>
      </c>
      <c r="U6" s="134">
        <v>3.9266249898420558</v>
      </c>
      <c r="V6" s="134">
        <v>4.0037179151063267</v>
      </c>
      <c r="W6" s="134">
        <v>4.0901053233517208</v>
      </c>
      <c r="X6" s="134">
        <v>4.1703784070892542</v>
      </c>
      <c r="Y6" s="134">
        <v>4.2489156653819036</v>
      </c>
    </row>
    <row r="7" spans="1:25" ht="14.1" customHeight="1" thickBot="1" x14ac:dyDescent="0.3">
      <c r="A7" s="4" t="s">
        <v>82</v>
      </c>
      <c r="B7" s="11">
        <v>101.7</v>
      </c>
      <c r="C7" s="134">
        <v>89.00431130864601</v>
      </c>
      <c r="D7" s="134">
        <v>89.875166875307855</v>
      </c>
      <c r="E7" s="134">
        <v>91.304602669489427</v>
      </c>
      <c r="F7" s="134">
        <v>92.834917508137096</v>
      </c>
      <c r="G7" s="134">
        <v>93.943939653479134</v>
      </c>
      <c r="H7" s="134">
        <v>95.733859484808846</v>
      </c>
      <c r="I7" s="134">
        <v>97.754766868590494</v>
      </c>
      <c r="J7" s="134">
        <v>100.01029518089976</v>
      </c>
      <c r="K7" s="134">
        <v>102.12090091581673</v>
      </c>
      <c r="L7" s="134">
        <v>104.1942252780518</v>
      </c>
      <c r="M7" s="25"/>
      <c r="N7" s="4" t="s">
        <v>19</v>
      </c>
      <c r="O7" s="5">
        <v>5.8</v>
      </c>
      <c r="P7" s="134">
        <v>4.8297395149585993</v>
      </c>
      <c r="Q7" s="134">
        <v>4.793948272620228</v>
      </c>
      <c r="R7" s="134">
        <v>4.7860890856559681</v>
      </c>
      <c r="S7" s="134">
        <v>4.8280435790560707</v>
      </c>
      <c r="T7" s="134">
        <v>4.8634253569326829</v>
      </c>
      <c r="U7" s="134">
        <v>4.9490129592687442</v>
      </c>
      <c r="V7" s="134">
        <v>5.0461788172734741</v>
      </c>
      <c r="W7" s="134">
        <v>5.1550591926671254</v>
      </c>
      <c r="X7" s="134">
        <v>5.2562332372283533</v>
      </c>
      <c r="Y7" s="134">
        <v>5.3552194938943858</v>
      </c>
    </row>
    <row r="8" spans="1:25" ht="14.1" customHeight="1" thickBot="1" x14ac:dyDescent="0.3">
      <c r="A8" s="4" t="s">
        <v>14</v>
      </c>
      <c r="B8" s="11">
        <v>45.6</v>
      </c>
      <c r="C8" s="134">
        <v>37.412912674647785</v>
      </c>
      <c r="D8" s="134">
        <v>37.483304769696758</v>
      </c>
      <c r="E8" s="134">
        <v>37.776363882940487</v>
      </c>
      <c r="F8" s="134">
        <v>38.339420472820613</v>
      </c>
      <c r="G8" s="134">
        <v>38.716660268733577</v>
      </c>
      <c r="H8" s="134">
        <v>39.151556022977772</v>
      </c>
      <c r="I8" s="134">
        <v>39.671974580235435</v>
      </c>
      <c r="J8" s="134">
        <v>40.277349589427914</v>
      </c>
      <c r="K8" s="134">
        <v>40.81249405846679</v>
      </c>
      <c r="L8" s="134">
        <v>41.321978050125118</v>
      </c>
      <c r="M8" s="25"/>
      <c r="N8" s="4" t="s">
        <v>21</v>
      </c>
      <c r="O8" s="5">
        <v>7.1</v>
      </c>
      <c r="P8" s="134">
        <v>5.0012977764422795</v>
      </c>
      <c r="Q8" s="134">
        <v>5.0013064381610501</v>
      </c>
      <c r="R8" s="134">
        <v>4.9943955075903457</v>
      </c>
      <c r="S8" s="134">
        <v>5.0389533618425624</v>
      </c>
      <c r="T8" s="134">
        <v>5.0758807684949661</v>
      </c>
      <c r="U8" s="134">
        <v>5.1652072067222807</v>
      </c>
      <c r="V8" s="134">
        <v>5.2666176888010243</v>
      </c>
      <c r="W8" s="134">
        <v>5.3802544289515302</v>
      </c>
      <c r="X8" s="134">
        <v>5.4858481924760687</v>
      </c>
      <c r="Y8" s="134">
        <v>5.589158596087012</v>
      </c>
    </row>
    <row r="9" spans="1:25" ht="14.1" customHeight="1" thickBot="1" x14ac:dyDescent="0.3">
      <c r="A9" s="4" t="s">
        <v>52</v>
      </c>
      <c r="B9" s="11">
        <v>166</v>
      </c>
      <c r="C9" s="134">
        <v>158.25894048909544</v>
      </c>
      <c r="D9" s="134">
        <v>160.16618928743139</v>
      </c>
      <c r="E9" s="134">
        <v>162.52304349369336</v>
      </c>
      <c r="F9" s="134">
        <v>165.11172756376305</v>
      </c>
      <c r="G9" s="134">
        <v>165.93375740820247</v>
      </c>
      <c r="H9" s="134">
        <v>167.47234006492457</v>
      </c>
      <c r="I9" s="134">
        <v>169.2738092621592</v>
      </c>
      <c r="J9" s="134">
        <v>171.33805536396966</v>
      </c>
      <c r="K9" s="134">
        <v>172.6646306701879</v>
      </c>
      <c r="L9" s="134">
        <v>174.42755209148834</v>
      </c>
      <c r="M9" s="25"/>
      <c r="N9" s="4" t="s">
        <v>23</v>
      </c>
      <c r="O9" s="5">
        <v>7.1</v>
      </c>
      <c r="P9" s="134">
        <v>3.673114357291368</v>
      </c>
      <c r="Q9" s="134">
        <v>3.7415541655636848</v>
      </c>
      <c r="R9" s="134">
        <v>3.8968745278049508</v>
      </c>
      <c r="S9" s="134">
        <v>4.0827638929152963</v>
      </c>
      <c r="T9" s="134">
        <v>4.1727831754179778</v>
      </c>
      <c r="U9" s="134">
        <v>4.282637656751187</v>
      </c>
      <c r="V9" s="134">
        <v>4.366720314417754</v>
      </c>
      <c r="W9" s="134">
        <v>4.4609401517024301</v>
      </c>
      <c r="X9" s="134">
        <v>4.5484913011315804</v>
      </c>
      <c r="Y9" s="134">
        <v>4.6341492441977516</v>
      </c>
    </row>
    <row r="10" spans="1:25" ht="14.1" customHeight="1" thickBot="1" x14ac:dyDescent="0.3">
      <c r="A10" s="4"/>
      <c r="B10" s="11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25"/>
      <c r="N10" s="4" t="s">
        <v>24</v>
      </c>
      <c r="O10" s="5">
        <v>7.1</v>
      </c>
      <c r="P10" s="134">
        <v>5.1401427146495049</v>
      </c>
      <c r="Q10" s="134">
        <v>5.1346211197687186</v>
      </c>
      <c r="R10" s="134">
        <v>5.1791627209756959</v>
      </c>
      <c r="S10" s="134">
        <v>5.2766749520228906</v>
      </c>
      <c r="T10" s="134">
        <v>5.3406265916540487</v>
      </c>
      <c r="U10" s="134">
        <v>5.4499333959959095</v>
      </c>
      <c r="V10" s="134">
        <v>5.5569340158869567</v>
      </c>
      <c r="W10" s="134">
        <v>5.6768348524598524</v>
      </c>
      <c r="X10" s="134">
        <v>5.7882493524420253</v>
      </c>
      <c r="Y10" s="134">
        <v>5.8972546248849831</v>
      </c>
    </row>
    <row r="11" spans="1:25" ht="14.1" customHeight="1" thickBot="1" x14ac:dyDescent="0.3">
      <c r="A11" s="4"/>
      <c r="B11" s="11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25"/>
      <c r="N11" s="4" t="s">
        <v>25</v>
      </c>
      <c r="O11" s="5">
        <v>5.8</v>
      </c>
      <c r="P11" s="134">
        <v>4.88216871535659</v>
      </c>
      <c r="Q11" s="134">
        <v>4.8761640142001719</v>
      </c>
      <c r="R11" s="134">
        <v>4.9029991231944638</v>
      </c>
      <c r="S11" s="134">
        <v>4.9690114064145412</v>
      </c>
      <c r="T11" s="134">
        <v>5.0054262512620022</v>
      </c>
      <c r="U11" s="134">
        <v>5.0935128157869052</v>
      </c>
      <c r="V11" s="134">
        <v>5.1935156945583412</v>
      </c>
      <c r="W11" s="134">
        <v>5.3055751278270709</v>
      </c>
      <c r="X11" s="134">
        <v>5.4097032230328983</v>
      </c>
      <c r="Y11" s="134">
        <v>5.5115796519420073</v>
      </c>
    </row>
    <row r="12" spans="1:25" ht="14.1" customHeight="1" thickBot="1" x14ac:dyDescent="0.3">
      <c r="A12" s="4"/>
      <c r="B12" s="11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25"/>
      <c r="N12" s="4" t="s">
        <v>26</v>
      </c>
      <c r="O12" s="5">
        <v>7.1</v>
      </c>
      <c r="P12" s="134">
        <v>4.5173299157412048</v>
      </c>
      <c r="Q12" s="134">
        <v>4.4838538143415514</v>
      </c>
      <c r="R12" s="134">
        <v>4.476502995466725</v>
      </c>
      <c r="S12" s="134">
        <v>4.51574368071467</v>
      </c>
      <c r="T12" s="134">
        <v>4.5488368036831242</v>
      </c>
      <c r="U12" s="134">
        <v>4.6288882091992596</v>
      </c>
      <c r="V12" s="134">
        <v>4.7197689359535664</v>
      </c>
      <c r="W12" s="134">
        <v>4.8216064316362059</v>
      </c>
      <c r="X12" s="134">
        <v>4.9162360771434725</v>
      </c>
      <c r="Y12" s="134">
        <v>5.0088194508636859</v>
      </c>
    </row>
    <row r="13" spans="1:25" ht="14.1" customHeight="1" thickBot="1" x14ac:dyDescent="0.3">
      <c r="A13" s="4"/>
      <c r="B13" s="11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25"/>
      <c r="N13" s="4" t="s">
        <v>27</v>
      </c>
      <c r="O13" s="5">
        <v>5.8</v>
      </c>
      <c r="P13" s="134">
        <v>3.330880478156061</v>
      </c>
      <c r="Q13" s="134">
        <v>3.3421857576241329</v>
      </c>
      <c r="R13" s="134">
        <v>3.3751140948064418</v>
      </c>
      <c r="S13" s="134">
        <v>3.43043088980831</v>
      </c>
      <c r="T13" s="134">
        <v>3.4778420026260708</v>
      </c>
      <c r="U13" s="134">
        <v>3.5653910661542842</v>
      </c>
      <c r="V13" s="134">
        <v>3.6624542176803416</v>
      </c>
      <c r="W13" s="134">
        <v>3.7693304438394408</v>
      </c>
      <c r="X13" s="134">
        <v>3.8719181795771256</v>
      </c>
      <c r="Y13" s="134">
        <v>3.9742008011034806</v>
      </c>
    </row>
    <row r="14" spans="1:25" ht="14.1" customHeight="1" thickBot="1" x14ac:dyDescent="0.3">
      <c r="A14" s="4"/>
      <c r="B14" s="11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N14" s="4" t="s">
        <v>28</v>
      </c>
      <c r="O14" s="5">
        <v>6.6</v>
      </c>
      <c r="P14" s="134">
        <v>2.6658563563654849</v>
      </c>
      <c r="Q14" s="134">
        <v>2.6500639815752396</v>
      </c>
      <c r="R14" s="134">
        <v>2.6516589781542033</v>
      </c>
      <c r="S14" s="134">
        <v>2.6829039268868544</v>
      </c>
      <c r="T14" s="134">
        <v>2.7126620455167596</v>
      </c>
      <c r="U14" s="134">
        <v>2.7809489376683274</v>
      </c>
      <c r="V14" s="134">
        <v>2.8566566687740429</v>
      </c>
      <c r="W14" s="134">
        <v>2.940018443705434</v>
      </c>
      <c r="X14" s="134">
        <v>3.0200352635785017</v>
      </c>
      <c r="Y14" s="134">
        <v>3.0998140991670633</v>
      </c>
    </row>
    <row r="15" spans="1:25" ht="14.1" customHeight="1" thickBot="1" x14ac:dyDescent="0.3">
      <c r="A15" s="4"/>
      <c r="B15" s="11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N15" s="4" t="s">
        <v>29</v>
      </c>
      <c r="O15" s="5">
        <v>7.1</v>
      </c>
      <c r="P15" s="134">
        <v>2.5844705421016441</v>
      </c>
      <c r="Q15" s="134">
        <v>2.5691602920434371</v>
      </c>
      <c r="R15" s="134">
        <v>2.6928008078702614</v>
      </c>
      <c r="S15" s="134">
        <v>3.0150762021977351</v>
      </c>
      <c r="T15" s="134">
        <v>3.3414454215773657</v>
      </c>
      <c r="U15" s="134">
        <v>3.7577458089916758</v>
      </c>
      <c r="V15" s="134">
        <v>4.200842353258289</v>
      </c>
      <c r="W15" s="134">
        <v>4.7221341654288107</v>
      </c>
      <c r="X15" s="134">
        <v>5.053993025293174</v>
      </c>
      <c r="Y15" s="134">
        <v>5.1875019559646791</v>
      </c>
    </row>
    <row r="16" spans="1:25" ht="14.1" customHeight="1" thickBot="1" x14ac:dyDescent="0.3">
      <c r="A16" s="4"/>
      <c r="B16" s="11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7"/>
      <c r="N16" s="4" t="s">
        <v>30</v>
      </c>
      <c r="O16" s="5">
        <v>7.1</v>
      </c>
      <c r="P16" s="134">
        <v>5.4405821505486696</v>
      </c>
      <c r="Q16" s="134">
        <v>5.4083524648818377</v>
      </c>
      <c r="R16" s="134">
        <v>5.4116075952255915</v>
      </c>
      <c r="S16" s="134">
        <v>5.4753734879241129</v>
      </c>
      <c r="T16" s="134">
        <v>5.5361050005823937</v>
      </c>
      <c r="U16" s="134">
        <v>5.6754675156215679</v>
      </c>
      <c r="V16" s="134">
        <v>5.829974764119326</v>
      </c>
      <c r="W16" s="134">
        <v>6.0001026795438905</v>
      </c>
      <c r="X16" s="134">
        <v>6.1634040820765463</v>
      </c>
      <c r="Y16" s="134">
        <v>6.326219797131218</v>
      </c>
    </row>
    <row r="17" spans="1:25" ht="14.1" customHeight="1" thickBot="1" x14ac:dyDescent="0.3">
      <c r="A17" s="4"/>
      <c r="B17" s="11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7"/>
      <c r="N17" s="4" t="s">
        <v>31</v>
      </c>
      <c r="O17" s="5">
        <v>5.4</v>
      </c>
      <c r="P17" s="134">
        <v>2.7414958183893368</v>
      </c>
      <c r="Q17" s="134">
        <v>2.7819988657493884</v>
      </c>
      <c r="R17" s="134">
        <v>4.0517833950404327</v>
      </c>
      <c r="S17" s="134">
        <v>5.8000596902121995</v>
      </c>
      <c r="T17" s="134">
        <v>7.144339451160362</v>
      </c>
      <c r="U17" s="134">
        <v>7.3241866748135545</v>
      </c>
      <c r="V17" s="134">
        <v>7.5235781659100294</v>
      </c>
      <c r="W17" s="134">
        <v>7.743128116242171</v>
      </c>
      <c r="X17" s="134">
        <v>7.9538684566838977</v>
      </c>
      <c r="Y17" s="134">
        <v>8.1639820177907776</v>
      </c>
    </row>
    <row r="18" spans="1:25" ht="14.1" customHeight="1" thickBot="1" x14ac:dyDescent="0.3">
      <c r="A18" s="4"/>
      <c r="B18" s="11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7"/>
      <c r="N18" s="4" t="s">
        <v>32</v>
      </c>
      <c r="O18" s="5">
        <v>7.1</v>
      </c>
      <c r="P18" s="134">
        <v>5.2260953822072382</v>
      </c>
      <c r="Q18" s="134">
        <v>5.3010434619412585</v>
      </c>
      <c r="R18" s="134">
        <v>5.4235884910526284</v>
      </c>
      <c r="S18" s="134">
        <v>5.5602653314630341</v>
      </c>
      <c r="T18" s="134">
        <v>5.6362842392854127</v>
      </c>
      <c r="U18" s="134">
        <v>5.778168605094919</v>
      </c>
      <c r="V18" s="134">
        <v>5.9354717576672904</v>
      </c>
      <c r="W18" s="134">
        <v>6.1086782427807549</v>
      </c>
      <c r="X18" s="134">
        <v>6.274934685035948</v>
      </c>
      <c r="Y18" s="134">
        <v>6.4406966509983148</v>
      </c>
    </row>
    <row r="19" spans="1:25" ht="14.1" customHeight="1" thickBot="1" x14ac:dyDescent="0.3">
      <c r="A19" s="4"/>
      <c r="B19" s="11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7"/>
      <c r="N19" s="4" t="s">
        <v>33</v>
      </c>
      <c r="O19" s="5">
        <v>5.4</v>
      </c>
      <c r="P19" s="134">
        <v>3.6930981221379131</v>
      </c>
      <c r="Q19" s="134">
        <v>4.2170861623388483</v>
      </c>
      <c r="R19" s="134">
        <v>4.7331825903677958</v>
      </c>
      <c r="S19" s="134">
        <v>5.0233149078847124</v>
      </c>
      <c r="T19" s="134">
        <v>5.140287254027931</v>
      </c>
      <c r="U19" s="134">
        <v>5.3068070467101993</v>
      </c>
      <c r="V19" s="134">
        <v>5.4512779916744432</v>
      </c>
      <c r="W19" s="134">
        <v>5.610354934310827</v>
      </c>
      <c r="X19" s="134">
        <v>5.7630487928013654</v>
      </c>
      <c r="Y19" s="134">
        <v>5.9152885125405854</v>
      </c>
    </row>
    <row r="20" spans="1:25" ht="14.1" customHeight="1" thickBot="1" x14ac:dyDescent="0.3">
      <c r="A20" s="4"/>
      <c r="B20" s="11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7"/>
      <c r="N20" s="4" t="s">
        <v>34</v>
      </c>
      <c r="O20" s="5">
        <v>5.8</v>
      </c>
      <c r="P20" s="134">
        <v>2.0389445277048739</v>
      </c>
      <c r="Q20" s="134">
        <v>2.0515807628515157</v>
      </c>
      <c r="R20" s="134">
        <v>2.0616611819153201</v>
      </c>
      <c r="S20" s="134">
        <v>2.0859540862683081</v>
      </c>
      <c r="T20" s="134">
        <v>2.1090909822762596</v>
      </c>
      <c r="U20" s="134">
        <v>2.1621839463196695</v>
      </c>
      <c r="V20" s="134">
        <v>2.2210466023691229</v>
      </c>
      <c r="W20" s="134">
        <v>2.2858602668891526</v>
      </c>
      <c r="X20" s="134">
        <v>2.3480732334854251</v>
      </c>
      <c r="Y20" s="134">
        <v>2.4101011676301969</v>
      </c>
    </row>
    <row r="21" spans="1:25" ht="14.1" customHeight="1" thickBot="1" x14ac:dyDescent="0.3">
      <c r="A21" s="4"/>
      <c r="B21" s="11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7"/>
      <c r="N21" s="4" t="s">
        <v>37</v>
      </c>
      <c r="O21" s="5">
        <v>3.6</v>
      </c>
      <c r="P21" s="134">
        <v>2.8935378038353581</v>
      </c>
      <c r="Q21" s="134">
        <v>2.9433546792922658</v>
      </c>
      <c r="R21" s="134">
        <v>2.9683131199391037</v>
      </c>
      <c r="S21" s="134">
        <v>3.0032892582808124</v>
      </c>
      <c r="T21" s="134">
        <v>3.0366010131789989</v>
      </c>
      <c r="U21" s="134">
        <v>3.1130425464090608</v>
      </c>
      <c r="V21" s="134">
        <v>3.1977910956657021</v>
      </c>
      <c r="W21" s="134">
        <v>3.2911077145329228</v>
      </c>
      <c r="X21" s="134">
        <v>3.3806799326053851</v>
      </c>
      <c r="Y21" s="134">
        <v>3.4699857469359419</v>
      </c>
    </row>
    <row r="22" spans="1:25" ht="14.1" customHeight="1" thickBot="1" x14ac:dyDescent="0.3">
      <c r="A22" s="4"/>
      <c r="B22" s="11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7"/>
      <c r="N22" s="4" t="s">
        <v>40</v>
      </c>
      <c r="O22" s="5">
        <v>5.8</v>
      </c>
      <c r="P22" s="134">
        <v>4.0001828394773149</v>
      </c>
      <c r="Q22" s="134">
        <v>4.2853184602200765</v>
      </c>
      <c r="R22" s="134">
        <v>4.4890422993825574</v>
      </c>
      <c r="S22" s="134">
        <v>4.5736077755929179</v>
      </c>
      <c r="T22" s="134">
        <v>4.6561203546602865</v>
      </c>
      <c r="U22" s="134">
        <v>4.7893815740823342</v>
      </c>
      <c r="V22" s="134">
        <v>4.9295128013996869</v>
      </c>
      <c r="W22" s="134">
        <v>5.0733638077749301</v>
      </c>
      <c r="X22" s="134">
        <v>5.2114426823569637</v>
      </c>
      <c r="Y22" s="134">
        <v>5.3491108857548024</v>
      </c>
    </row>
    <row r="23" spans="1:25" ht="14.1" customHeight="1" thickBot="1" x14ac:dyDescent="0.3">
      <c r="A23" s="4"/>
      <c r="B23" s="11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7"/>
      <c r="N23" s="4" t="s">
        <v>42</v>
      </c>
      <c r="O23" s="5">
        <v>5.8</v>
      </c>
      <c r="P23" s="134">
        <v>4.8135320043837373</v>
      </c>
      <c r="Q23" s="134">
        <v>4.785016926556473</v>
      </c>
      <c r="R23" s="134">
        <v>4.7878968893351841</v>
      </c>
      <c r="S23" s="134">
        <v>4.8443134927057407</v>
      </c>
      <c r="T23" s="134">
        <v>4.8980454411932364</v>
      </c>
      <c r="U23" s="134">
        <v>4.9718744483096433</v>
      </c>
      <c r="V23" s="134">
        <v>5.0569097770886193</v>
      </c>
      <c r="W23" s="134">
        <v>5.1532027798349498</v>
      </c>
      <c r="X23" s="134">
        <v>5.2413023246466155</v>
      </c>
      <c r="Y23" s="134">
        <v>5.3267567611795181</v>
      </c>
    </row>
    <row r="24" spans="1:25" ht="14.1" customHeight="1" thickBot="1" x14ac:dyDescent="0.3">
      <c r="A24" s="4"/>
      <c r="B24" s="11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7"/>
      <c r="N24" s="4" t="s">
        <v>44</v>
      </c>
      <c r="O24" s="5">
        <v>6.8</v>
      </c>
      <c r="P24" s="134">
        <v>4.9593606175663192</v>
      </c>
      <c r="Q24" s="134">
        <v>5.4956677206220084</v>
      </c>
      <c r="R24" s="134">
        <v>6.2363119729908574</v>
      </c>
      <c r="S24" s="134">
        <v>7.0309221912373729</v>
      </c>
      <c r="T24" s="134">
        <v>7.7996266295167551</v>
      </c>
      <c r="U24" s="134">
        <v>8.7754452405122159</v>
      </c>
      <c r="V24" s="134">
        <v>9.8095378617383826</v>
      </c>
      <c r="W24" s="134">
        <v>11.026106397266494</v>
      </c>
      <c r="X24" s="134">
        <v>11.800655844004076</v>
      </c>
      <c r="Y24" s="134">
        <v>12.112388158447473</v>
      </c>
    </row>
    <row r="25" spans="1:25" ht="14.1" customHeight="1" thickBot="1" x14ac:dyDescent="0.3">
      <c r="A25" s="4"/>
      <c r="B25" s="11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7"/>
      <c r="N25" s="4" t="s">
        <v>46</v>
      </c>
      <c r="O25" s="11">
        <v>8</v>
      </c>
      <c r="P25" s="134">
        <v>2.7663977036688148</v>
      </c>
      <c r="Q25" s="134">
        <v>3.0648187269983755</v>
      </c>
      <c r="R25" s="134">
        <v>3.4003434828289789</v>
      </c>
      <c r="S25" s="134">
        <v>3.7760086584554649</v>
      </c>
      <c r="T25" s="134">
        <v>4.0321637563657289</v>
      </c>
      <c r="U25" s="134">
        <v>4.2449851085057411</v>
      </c>
      <c r="V25" s="134">
        <v>4.3605493271756366</v>
      </c>
      <c r="W25" s="134">
        <v>4.4877970764633535</v>
      </c>
      <c r="X25" s="134">
        <v>4.6099389123634245</v>
      </c>
      <c r="Y25" s="134">
        <v>4.7317174766729577</v>
      </c>
    </row>
    <row r="26" spans="1:25" ht="14.1" customHeight="1" thickBot="1" x14ac:dyDescent="0.3">
      <c r="A26" s="4"/>
      <c r="B26" s="11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7"/>
      <c r="N26" s="4" t="s">
        <v>48</v>
      </c>
      <c r="O26" s="11">
        <v>8</v>
      </c>
      <c r="P26" s="134">
        <v>4.1018307063793271</v>
      </c>
      <c r="Q26" s="134">
        <v>4.1531130774613212</v>
      </c>
      <c r="R26" s="134">
        <v>4.1684947042402625</v>
      </c>
      <c r="S26" s="134">
        <v>4.2253864121085565</v>
      </c>
      <c r="T26" s="134">
        <v>4.2722533717669355</v>
      </c>
      <c r="U26" s="134">
        <v>4.3798004603267433</v>
      </c>
      <c r="V26" s="134">
        <v>4.499034852248057</v>
      </c>
      <c r="W26" s="134">
        <v>4.6303238289253077</v>
      </c>
      <c r="X26" s="134">
        <v>4.7563447348710977</v>
      </c>
      <c r="Y26" s="134">
        <v>4.8819908321806302</v>
      </c>
    </row>
    <row r="27" spans="1:25" ht="14.1" customHeight="1" thickBot="1" x14ac:dyDescent="0.3">
      <c r="A27" s="4"/>
      <c r="B27" s="11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7"/>
      <c r="N27" s="4" t="s">
        <v>49</v>
      </c>
      <c r="O27" s="5">
        <v>5.9</v>
      </c>
      <c r="P27" s="134">
        <v>4.4461061419610237</v>
      </c>
      <c r="Q27" s="134">
        <v>4.6956540524636479</v>
      </c>
      <c r="R27" s="134">
        <v>4.6984802303226534</v>
      </c>
      <c r="S27" s="134">
        <v>4.7538432219921178</v>
      </c>
      <c r="T27" s="134">
        <v>4.8065716962137648</v>
      </c>
      <c r="U27" s="134">
        <v>4.9275693868699193</v>
      </c>
      <c r="V27" s="134">
        <v>5.0617160779841717</v>
      </c>
      <c r="W27" s="134">
        <v>5.209424985768532</v>
      </c>
      <c r="X27" s="134">
        <v>5.3512069605112256</v>
      </c>
      <c r="Y27" s="134">
        <v>5.492567250389806</v>
      </c>
    </row>
    <row r="28" spans="1:25" ht="14.1" customHeight="1" thickBot="1" x14ac:dyDescent="0.3">
      <c r="A28" s="4"/>
      <c r="B28" s="11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N28" s="4" t="s">
        <v>50</v>
      </c>
      <c r="O28" s="5">
        <v>7.1</v>
      </c>
      <c r="P28" s="134">
        <v>4.7529722995305379</v>
      </c>
      <c r="Q28" s="134">
        <v>4.2798639937913796</v>
      </c>
      <c r="R28" s="134">
        <v>5.2127234680333459</v>
      </c>
      <c r="S28" s="134">
        <v>5.8838635260290193</v>
      </c>
      <c r="T28" s="134">
        <v>6.3069520403480963</v>
      </c>
      <c r="U28" s="134">
        <v>6.4657193864302061</v>
      </c>
      <c r="V28" s="134">
        <v>6.6417402180544265</v>
      </c>
      <c r="W28" s="134">
        <v>6.8355567376461321</v>
      </c>
      <c r="X28" s="134">
        <v>7.0215962209627785</v>
      </c>
      <c r="Y28" s="134">
        <v>7.2070823896963487</v>
      </c>
    </row>
    <row r="29" spans="1:25" ht="14.1" customHeight="1" thickBot="1" x14ac:dyDescent="0.3">
      <c r="A29" s="4"/>
      <c r="B29" s="11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N29" s="4" t="s">
        <v>51</v>
      </c>
      <c r="O29" s="5">
        <v>5.7</v>
      </c>
      <c r="P29" s="134">
        <v>3.7991074295000491</v>
      </c>
      <c r="Q29" s="134">
        <v>3.8856339152007791</v>
      </c>
      <c r="R29" s="134">
        <v>3.9442239155989416</v>
      </c>
      <c r="S29" s="134">
        <v>3.9906993768284131</v>
      </c>
      <c r="T29" s="134">
        <v>4.0349632449012987</v>
      </c>
      <c r="U29" s="134">
        <v>4.1365369372067944</v>
      </c>
      <c r="V29" s="134">
        <v>4.2491487949467945</v>
      </c>
      <c r="W29" s="134">
        <v>4.3731456999183544</v>
      </c>
      <c r="X29" s="134">
        <v>4.4921671341199794</v>
      </c>
      <c r="Y29" s="134">
        <v>4.6108345773618984</v>
      </c>
    </row>
    <row r="30" spans="1:25" ht="14.1" customHeight="1" thickBot="1" x14ac:dyDescent="0.3">
      <c r="A30" s="4"/>
      <c r="B30" s="11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N30" s="4" t="s">
        <v>53</v>
      </c>
      <c r="O30" s="5">
        <v>7.1</v>
      </c>
      <c r="P30" s="134">
        <v>4.5989708750813465</v>
      </c>
      <c r="Q30" s="134">
        <v>4.681677547144143</v>
      </c>
      <c r="R30" s="134">
        <v>4.7136944870713187</v>
      </c>
      <c r="S30" s="134">
        <v>4.7692367509156863</v>
      </c>
      <c r="T30" s="134">
        <v>4.8221359664207792</v>
      </c>
      <c r="U30" s="134">
        <v>4.9435254624781262</v>
      </c>
      <c r="V30" s="134">
        <v>5.0781065370739613</v>
      </c>
      <c r="W30" s="134">
        <v>5.2262937444652016</v>
      </c>
      <c r="X30" s="134">
        <v>5.3685348266767647</v>
      </c>
      <c r="Y30" s="134">
        <v>5.510352858556768</v>
      </c>
    </row>
    <row r="31" spans="1:25" ht="14.1" customHeight="1" thickBot="1" x14ac:dyDescent="0.3">
      <c r="A31" s="4"/>
      <c r="B31" s="11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N31" s="4" t="s">
        <v>54</v>
      </c>
      <c r="O31" s="5">
        <v>5.8</v>
      </c>
      <c r="P31" s="134">
        <v>2.6110286260737263</v>
      </c>
      <c r="Q31" s="134">
        <v>4.0009023479400208</v>
      </c>
      <c r="R31" s="134">
        <v>4.0033103749167651</v>
      </c>
      <c r="S31" s="134">
        <v>4.0504820619457806</v>
      </c>
      <c r="T31" s="134">
        <v>4.0954090250396655</v>
      </c>
      <c r="U31" s="134">
        <v>4.1985043423762436</v>
      </c>
      <c r="V31" s="134">
        <v>4.3128031824208612</v>
      </c>
      <c r="W31" s="134">
        <v>4.4386576234344695</v>
      </c>
      <c r="X31" s="134">
        <v>4.5594620586219392</v>
      </c>
      <c r="Y31" s="134">
        <v>4.6799071998869675</v>
      </c>
    </row>
    <row r="32" spans="1:25" ht="14.1" customHeight="1" thickBot="1" x14ac:dyDescent="0.3">
      <c r="A32" s="4"/>
      <c r="B32" s="11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N32" s="4" t="s">
        <v>56</v>
      </c>
      <c r="O32" s="5">
        <v>7.1</v>
      </c>
      <c r="P32" s="134">
        <v>2.3886727189840378</v>
      </c>
      <c r="Q32" s="134">
        <v>3.9503384617773061</v>
      </c>
      <c r="R32" s="134">
        <v>5.8296940401222868</v>
      </c>
      <c r="S32" s="134">
        <v>7.2825854417195117</v>
      </c>
      <c r="T32" s="134">
        <v>8.1020472608493641</v>
      </c>
      <c r="U32" s="134">
        <v>8.5756726621536092</v>
      </c>
      <c r="V32" s="134">
        <v>8.9728844811358055</v>
      </c>
      <c r="W32" s="134">
        <v>9.2347274897052678</v>
      </c>
      <c r="X32" s="134">
        <v>9.4860638470341385</v>
      </c>
      <c r="Y32" s="134">
        <v>9.7366526852380986</v>
      </c>
    </row>
    <row r="33" spans="1:25" ht="14.1" customHeight="1" thickBot="1" x14ac:dyDescent="0.3">
      <c r="A33" s="4"/>
      <c r="B33" s="11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N33" s="4" t="s">
        <v>58</v>
      </c>
      <c r="O33" s="5">
        <v>7.1</v>
      </c>
      <c r="P33" s="134">
        <v>3.4200913187305382</v>
      </c>
      <c r="Q33" s="134">
        <v>3.974743250979067</v>
      </c>
      <c r="R33" s="134">
        <v>4.9132755387259692</v>
      </c>
      <c r="S33" s="134">
        <v>5.3368669399125537</v>
      </c>
      <c r="T33" s="134">
        <v>5.7630633299327094</v>
      </c>
      <c r="U33" s="134">
        <v>5.9081391548863484</v>
      </c>
      <c r="V33" s="134">
        <v>6.06898058725307</v>
      </c>
      <c r="W33" s="134">
        <v>6.2460830718840619</v>
      </c>
      <c r="X33" s="134">
        <v>6.4160791836925499</v>
      </c>
      <c r="Y33" s="134">
        <v>6.5855696967643986</v>
      </c>
    </row>
    <row r="34" spans="1:25" ht="14.1" customHeight="1" thickBot="1" x14ac:dyDescent="0.3">
      <c r="A34" s="4"/>
      <c r="B34" s="11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N34" s="4" t="s">
        <v>60</v>
      </c>
      <c r="O34" s="5">
        <v>7.1</v>
      </c>
      <c r="P34" s="134">
        <v>4.6101376097847364</v>
      </c>
      <c r="Q34" s="134">
        <v>4.6069674864678118</v>
      </c>
      <c r="R34" s="134">
        <v>4.6277750704732217</v>
      </c>
      <c r="S34" s="134">
        <v>4.6823049312186749</v>
      </c>
      <c r="T34" s="134">
        <v>4.73423992009704</v>
      </c>
      <c r="U34" s="134">
        <v>4.8534167749424917</v>
      </c>
      <c r="V34" s="134">
        <v>4.985544757288471</v>
      </c>
      <c r="W34" s="134">
        <v>5.1310308650557799</v>
      </c>
      <c r="X34" s="134">
        <v>5.2706792313343476</v>
      </c>
      <c r="Y34" s="134">
        <v>5.4099122584806674</v>
      </c>
    </row>
    <row r="35" spans="1:25" ht="14.1" customHeight="1" thickBot="1" x14ac:dyDescent="0.3">
      <c r="A35" s="4"/>
      <c r="B35" s="11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N35" s="4" t="s">
        <v>62</v>
      </c>
      <c r="O35" s="5">
        <v>6.6</v>
      </c>
      <c r="P35" s="134">
        <v>2.2662570483679962</v>
      </c>
      <c r="Q35" s="134">
        <v>2.3448273367258747</v>
      </c>
      <c r="R35" s="134">
        <v>2.4343316765098257</v>
      </c>
      <c r="S35" s="134">
        <v>2.4985381591892404</v>
      </c>
      <c r="T35" s="134">
        <v>2.5383443069294658</v>
      </c>
      <c r="U35" s="134">
        <v>2.566350023816832</v>
      </c>
      <c r="V35" s="134">
        <v>2.599853983409667</v>
      </c>
      <c r="W35" s="134">
        <v>2.6388153401977141</v>
      </c>
      <c r="X35" s="134">
        <v>2.6732464236159417</v>
      </c>
      <c r="Y35" s="134">
        <v>2.7060178991271209</v>
      </c>
    </row>
    <row r="36" spans="1:25" ht="14.1" customHeight="1" thickBot="1" x14ac:dyDescent="0.3">
      <c r="A36" s="4"/>
      <c r="B36" s="11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N36" s="4" t="s">
        <v>64</v>
      </c>
      <c r="O36" s="5">
        <v>5.8</v>
      </c>
      <c r="P36" s="134">
        <v>4.3691513099720272</v>
      </c>
      <c r="Q36" s="134">
        <v>4.4878244118534774</v>
      </c>
      <c r="R36" s="134">
        <v>4.6133562389689011</v>
      </c>
      <c r="S36" s="134">
        <v>4.6837680510066884</v>
      </c>
      <c r="T36" s="134">
        <v>4.7080169006412804</v>
      </c>
      <c r="U36" s="134">
        <v>4.7631125683885704</v>
      </c>
      <c r="V36" s="134">
        <v>4.825295485584749</v>
      </c>
      <c r="W36" s="134">
        <v>4.897607261638826</v>
      </c>
      <c r="X36" s="134">
        <v>4.961510908705911</v>
      </c>
      <c r="Y36" s="134">
        <v>5.0223343448869908</v>
      </c>
    </row>
    <row r="37" spans="1:25" ht="14.1" customHeight="1" thickBot="1" x14ac:dyDescent="0.3">
      <c r="A37" s="4"/>
      <c r="B37" s="11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N37" s="4" t="s">
        <v>66</v>
      </c>
      <c r="O37" s="5">
        <v>7.1</v>
      </c>
      <c r="P37" s="134">
        <v>5.5884073722102077</v>
      </c>
      <c r="Q37" s="134">
        <v>5.539793658127607</v>
      </c>
      <c r="R37" s="134">
        <v>5.5199510577198225</v>
      </c>
      <c r="S37" s="134">
        <v>5.5539041523815813</v>
      </c>
      <c r="T37" s="134">
        <v>5.5764907805930672</v>
      </c>
      <c r="U37" s="134">
        <v>5.6380165639944586</v>
      </c>
      <c r="V37" s="134">
        <v>5.7116214415017241</v>
      </c>
      <c r="W37" s="134">
        <v>5.7972156795784171</v>
      </c>
      <c r="X37" s="134">
        <v>5.8728573562112603</v>
      </c>
      <c r="Y37" s="134">
        <v>5.9448530388125658</v>
      </c>
    </row>
    <row r="38" spans="1:25" ht="14.1" customHeight="1" thickBot="1" x14ac:dyDescent="0.3">
      <c r="A38" s="4"/>
      <c r="B38" s="11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N38" s="4" t="s">
        <v>67</v>
      </c>
      <c r="O38" s="5">
        <v>6.6</v>
      </c>
      <c r="P38" s="134">
        <v>3.6272286830217313</v>
      </c>
      <c r="Q38" s="134">
        <v>3.6905112608239219</v>
      </c>
      <c r="R38" s="134">
        <v>3.8633656444336837</v>
      </c>
      <c r="S38" s="134">
        <v>4.0627554800145802</v>
      </c>
      <c r="T38" s="134">
        <v>4.1399549823887272</v>
      </c>
      <c r="U38" s="134">
        <v>4.1856313734309936</v>
      </c>
      <c r="V38" s="134">
        <v>4.2402752151145098</v>
      </c>
      <c r="W38" s="134">
        <v>4.3038198897730915</v>
      </c>
      <c r="X38" s="134">
        <v>4.3599758395223853</v>
      </c>
      <c r="Y38" s="134">
        <v>4.4134250240764121</v>
      </c>
    </row>
    <row r="39" spans="1:25" ht="14.1" customHeight="1" thickBot="1" x14ac:dyDescent="0.3">
      <c r="A39" s="4"/>
      <c r="B39" s="11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N39" s="4" t="s">
        <v>69</v>
      </c>
      <c r="O39" s="5">
        <v>7.1</v>
      </c>
      <c r="P39" s="134">
        <v>4.5912148559707857</v>
      </c>
      <c r="Q39" s="134">
        <v>4.5965370714738665</v>
      </c>
      <c r="R39" s="134">
        <v>4.6071244637550786</v>
      </c>
      <c r="S39" s="134">
        <v>4.6354627825917305</v>
      </c>
      <c r="T39" s="134">
        <v>4.6543142916538169</v>
      </c>
      <c r="U39" s="134">
        <v>4.7056656422176637</v>
      </c>
      <c r="V39" s="134">
        <v>4.7670985839719515</v>
      </c>
      <c r="W39" s="134">
        <v>4.8385382224897793</v>
      </c>
      <c r="X39" s="134">
        <v>4.901671140744055</v>
      </c>
      <c r="Y39" s="134">
        <v>4.9617609979056212</v>
      </c>
    </row>
    <row r="40" spans="1:25" ht="14.1" customHeight="1" thickBot="1" x14ac:dyDescent="0.3">
      <c r="A40" s="4"/>
      <c r="B40" s="11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N40" s="4" t="s">
        <v>71</v>
      </c>
      <c r="O40" s="5">
        <v>7.1</v>
      </c>
      <c r="P40" s="134">
        <v>6.3986053869277102</v>
      </c>
      <c r="Q40" s="134">
        <v>6.3429437373575084</v>
      </c>
      <c r="R40" s="134">
        <v>6.3202243897145154</v>
      </c>
      <c r="S40" s="134">
        <v>6.3590999476213952</v>
      </c>
      <c r="T40" s="134">
        <v>6.3849611476593937</v>
      </c>
      <c r="U40" s="134">
        <v>6.4554068369025872</v>
      </c>
      <c r="V40" s="134">
        <v>6.5396828272436203</v>
      </c>
      <c r="W40" s="134">
        <v>6.6376863757270375</v>
      </c>
      <c r="X40" s="134">
        <v>6.7242944569463825</v>
      </c>
      <c r="Y40" s="134">
        <v>6.8067279539779451</v>
      </c>
    </row>
    <row r="41" spans="1:25" ht="14.1" customHeight="1" thickBot="1" x14ac:dyDescent="0.3">
      <c r="A41" s="4"/>
      <c r="B41" s="11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N41" s="4" t="s">
        <v>73</v>
      </c>
      <c r="O41" s="5">
        <v>7.1</v>
      </c>
      <c r="P41" s="134">
        <v>4.2761751050036976</v>
      </c>
      <c r="Q41" s="134">
        <v>4.2454426236122593</v>
      </c>
      <c r="R41" s="134">
        <v>4.2341007654465059</v>
      </c>
      <c r="S41" s="134">
        <v>4.260144623914341</v>
      </c>
      <c r="T41" s="134">
        <v>4.2774697883585731</v>
      </c>
      <c r="U41" s="134">
        <v>4.3246633891478767</v>
      </c>
      <c r="V41" s="134">
        <v>4.381122307883806</v>
      </c>
      <c r="W41" s="134">
        <v>4.4467777140946056</v>
      </c>
      <c r="X41" s="134">
        <v>4.5047989678307001</v>
      </c>
      <c r="Y41" s="134">
        <v>4.5600235471111104</v>
      </c>
    </row>
    <row r="42" spans="1:25" ht="14.1" customHeight="1" thickBot="1" x14ac:dyDescent="0.3">
      <c r="A42" s="4"/>
      <c r="B42" s="11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N42" s="4" t="s">
        <v>75</v>
      </c>
      <c r="O42" s="5">
        <v>6.6</v>
      </c>
      <c r="P42" s="134">
        <v>4.3860012613139299</v>
      </c>
      <c r="Q42" s="134">
        <v>4.6216150978605679</v>
      </c>
      <c r="R42" s="134">
        <v>4.8777666416312035</v>
      </c>
      <c r="S42" s="134">
        <v>5.1820427543092773</v>
      </c>
      <c r="T42" s="134">
        <v>5.4783679646236187</v>
      </c>
      <c r="U42" s="134">
        <v>5.6314810592094267</v>
      </c>
      <c r="V42" s="134">
        <v>5.7987865506820402</v>
      </c>
      <c r="W42" s="134">
        <v>5.9807833566170512</v>
      </c>
      <c r="X42" s="134">
        <v>6.0588202118380776</v>
      </c>
      <c r="Y42" s="134">
        <v>6.133095623354504</v>
      </c>
    </row>
    <row r="43" spans="1:25" ht="14.1" customHeight="1" thickBot="1" x14ac:dyDescent="0.3">
      <c r="A43" s="4"/>
      <c r="B43" s="11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N43" s="4" t="s">
        <v>76</v>
      </c>
      <c r="O43" s="5">
        <v>7.1</v>
      </c>
      <c r="P43" s="134">
        <v>4.5435829383388313</v>
      </c>
      <c r="Q43" s="134">
        <v>4.5588275658674178</v>
      </c>
      <c r="R43" s="134">
        <v>4.5943128402102724</v>
      </c>
      <c r="S43" s="134">
        <v>4.6746844390545537</v>
      </c>
      <c r="T43" s="134">
        <v>4.719844387129406</v>
      </c>
      <c r="U43" s="134">
        <v>4.787765349958871</v>
      </c>
      <c r="V43" s="134">
        <v>4.8502701117163607</v>
      </c>
      <c r="W43" s="134">
        <v>4.9229561569892359</v>
      </c>
      <c r="X43" s="134">
        <v>4.9871905547219981</v>
      </c>
      <c r="Y43" s="134">
        <v>5.0483287991014976</v>
      </c>
    </row>
    <row r="44" spans="1:25" ht="14.1" customHeight="1" thickBot="1" x14ac:dyDescent="0.3"/>
    <row r="45" spans="1:25" ht="14.1" customHeight="1" thickBot="1" x14ac:dyDescent="0.3">
      <c r="A45" s="1" t="s">
        <v>130</v>
      </c>
      <c r="B45" s="2" t="s">
        <v>128</v>
      </c>
      <c r="C45" s="2" t="s">
        <v>131</v>
      </c>
      <c r="D45" s="2">
        <v>2026</v>
      </c>
      <c r="E45" s="2">
        <v>2027</v>
      </c>
      <c r="F45" s="2">
        <v>2028</v>
      </c>
      <c r="G45" s="2">
        <v>2029</v>
      </c>
      <c r="H45" s="2">
        <v>2030</v>
      </c>
      <c r="I45" s="2">
        <v>2031</v>
      </c>
      <c r="J45" s="2">
        <v>2032</v>
      </c>
      <c r="K45" s="2">
        <v>2033</v>
      </c>
      <c r="L45" s="2">
        <v>2034</v>
      </c>
      <c r="N45" s="1" t="s">
        <v>132</v>
      </c>
      <c r="O45" s="2" t="s">
        <v>128</v>
      </c>
      <c r="P45" s="2" t="s">
        <v>131</v>
      </c>
      <c r="Q45" s="2">
        <v>2026</v>
      </c>
      <c r="R45" s="2">
        <v>2027</v>
      </c>
      <c r="S45" s="2">
        <v>2028</v>
      </c>
      <c r="T45" s="2">
        <v>2029</v>
      </c>
      <c r="U45" s="2">
        <v>2030</v>
      </c>
      <c r="V45" s="2">
        <v>2031</v>
      </c>
      <c r="W45" s="2">
        <v>2032</v>
      </c>
      <c r="X45" s="2">
        <v>2033</v>
      </c>
      <c r="Y45" s="2">
        <v>2034</v>
      </c>
    </row>
    <row r="46" spans="1:25" ht="14.1" customHeight="1" thickTop="1" thickBot="1" x14ac:dyDescent="0.3">
      <c r="A46" s="6" t="s">
        <v>133</v>
      </c>
      <c r="B46" s="11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N46" s="6" t="s">
        <v>133</v>
      </c>
      <c r="O46" s="5"/>
      <c r="P46" s="135"/>
      <c r="Q46" s="135"/>
      <c r="R46" s="134"/>
      <c r="S46" s="134"/>
      <c r="T46" s="134"/>
      <c r="U46" s="134"/>
      <c r="V46" s="134"/>
      <c r="W46" s="134"/>
      <c r="X46" s="134"/>
      <c r="Y46" s="134"/>
    </row>
    <row r="47" spans="1:25" ht="14.1" customHeight="1" thickBot="1" x14ac:dyDescent="0.3">
      <c r="A47" s="4" t="s">
        <v>18</v>
      </c>
      <c r="B47" s="11">
        <v>69.599999999999994</v>
      </c>
      <c r="C47" s="134">
        <v>2</v>
      </c>
      <c r="D47" s="134">
        <v>44.510416174361275</v>
      </c>
      <c r="E47" s="134">
        <v>47.806554827288039</v>
      </c>
      <c r="F47" s="134">
        <v>51.674457645408005</v>
      </c>
      <c r="G47" s="134">
        <v>54.457159776115674</v>
      </c>
      <c r="H47" s="134">
        <v>55.697901600812351</v>
      </c>
      <c r="I47" s="134">
        <v>58.075337941262895</v>
      </c>
      <c r="J47" s="134">
        <v>59.594118830313619</v>
      </c>
      <c r="K47" s="134">
        <v>61.053848155011465</v>
      </c>
      <c r="L47" s="134">
        <v>62.510932361634239</v>
      </c>
      <c r="N47" s="151" t="s">
        <v>42</v>
      </c>
      <c r="O47" s="5">
        <v>5.8</v>
      </c>
      <c r="P47" s="134">
        <v>-1</v>
      </c>
      <c r="Q47" s="134">
        <v>3.785016926556473</v>
      </c>
      <c r="R47" s="134">
        <v>3.7878968893351841</v>
      </c>
      <c r="S47" s="134">
        <v>3.8443134927057407</v>
      </c>
      <c r="T47" s="134">
        <v>3.8980454411932364</v>
      </c>
      <c r="U47" s="134">
        <v>3.9718744483096433</v>
      </c>
      <c r="V47" s="134">
        <v>4.0569097770886193</v>
      </c>
      <c r="W47" s="134">
        <v>4.1532027798349498</v>
      </c>
      <c r="X47" s="134">
        <v>4.2413023246466155</v>
      </c>
      <c r="Y47" s="134">
        <v>4.3267567611795181</v>
      </c>
    </row>
    <row r="48" spans="1:25" ht="14.1" customHeight="1" thickBot="1" x14ac:dyDescent="0.3">
      <c r="A48" s="4" t="s">
        <v>8</v>
      </c>
      <c r="B48" s="11">
        <v>36</v>
      </c>
      <c r="C48" s="134">
        <v>-2</v>
      </c>
      <c r="D48" s="134">
        <v>33.760520346670731</v>
      </c>
      <c r="E48" s="134">
        <v>34.331531982855211</v>
      </c>
      <c r="F48" s="134">
        <v>34.501996519006937</v>
      </c>
      <c r="G48" s="134">
        <v>34.841468217994993</v>
      </c>
      <c r="H48" s="134">
        <v>36.075263542133619</v>
      </c>
      <c r="I48" s="134">
        <v>36.407824870742324</v>
      </c>
      <c r="J48" s="134">
        <v>37.674674521266084</v>
      </c>
      <c r="K48" s="134">
        <v>38.890690859397658</v>
      </c>
      <c r="L48" s="134">
        <v>40.103090548196768</v>
      </c>
      <c r="N48" s="151" t="s">
        <v>77</v>
      </c>
      <c r="O48" s="5">
        <v>7.1</v>
      </c>
      <c r="P48" s="134">
        <v>5</v>
      </c>
      <c r="Q48" s="134">
        <v>5</v>
      </c>
      <c r="R48" s="134">
        <v>5</v>
      </c>
      <c r="S48" s="134">
        <v>5</v>
      </c>
      <c r="T48" s="134">
        <v>5</v>
      </c>
      <c r="U48" s="134">
        <v>5</v>
      </c>
      <c r="V48" s="134">
        <v>5</v>
      </c>
      <c r="W48" s="134">
        <v>5</v>
      </c>
      <c r="X48" s="134">
        <v>5</v>
      </c>
      <c r="Y48" s="134">
        <v>5</v>
      </c>
    </row>
    <row r="49" spans="1:25" ht="14.1" customHeight="1" thickBot="1" x14ac:dyDescent="0.3">
      <c r="A49" s="4" t="s">
        <v>12</v>
      </c>
      <c r="B49" s="11">
        <v>38</v>
      </c>
      <c r="C49" s="134">
        <v>0</v>
      </c>
      <c r="D49" s="134">
        <v>43.887285542215828</v>
      </c>
      <c r="E49" s="134">
        <v>44.327049771747831</v>
      </c>
      <c r="F49" s="134">
        <v>45.042971125753759</v>
      </c>
      <c r="G49" s="134">
        <v>45.490010148216086</v>
      </c>
      <c r="H49" s="134">
        <v>46.304878374588853</v>
      </c>
      <c r="I49" s="134">
        <v>47.230267086765117</v>
      </c>
      <c r="J49" s="134">
        <v>48.267562458390785</v>
      </c>
      <c r="K49" s="134">
        <v>49.231743003439995</v>
      </c>
      <c r="L49" s="134">
        <v>50.175339853766282</v>
      </c>
      <c r="N49" s="151" t="s">
        <v>78</v>
      </c>
      <c r="O49" s="5">
        <v>6.7</v>
      </c>
      <c r="P49" s="134">
        <v>-1</v>
      </c>
      <c r="Q49" s="134">
        <v>3.6956540524636479</v>
      </c>
      <c r="R49" s="134">
        <v>3.6984802303226534</v>
      </c>
      <c r="S49" s="134">
        <v>3.7538432219921178</v>
      </c>
      <c r="T49" s="134">
        <v>3.8065716962137648</v>
      </c>
      <c r="U49" s="134">
        <v>3.9275693868699193</v>
      </c>
      <c r="V49" s="134">
        <v>4.0617160779841717</v>
      </c>
      <c r="W49" s="134">
        <v>4.209424985768532</v>
      </c>
      <c r="X49" s="134">
        <v>4.3512069605112256</v>
      </c>
      <c r="Y49" s="134">
        <v>4.492567250389806</v>
      </c>
    </row>
    <row r="50" spans="1:25" ht="14.1" customHeight="1" thickBot="1" x14ac:dyDescent="0.3">
      <c r="A50" s="4" t="s">
        <v>14</v>
      </c>
      <c r="B50" s="11">
        <v>45.6</v>
      </c>
      <c r="C50" s="134">
        <v>0</v>
      </c>
      <c r="D50" s="134">
        <v>37.483304769696758</v>
      </c>
      <c r="E50" s="134">
        <v>37.776363882940487</v>
      </c>
      <c r="F50" s="134">
        <v>38.339420472820613</v>
      </c>
      <c r="G50" s="134">
        <v>38.716660268733577</v>
      </c>
      <c r="H50" s="134">
        <v>39.151556022977772</v>
      </c>
      <c r="I50" s="134">
        <v>39.671974580235435</v>
      </c>
      <c r="J50" s="134">
        <v>40.277349589427914</v>
      </c>
      <c r="K50" s="134">
        <v>40.81249405846679</v>
      </c>
      <c r="L50" s="134">
        <v>41.321978050125118</v>
      </c>
      <c r="N50" s="151" t="s">
        <v>79</v>
      </c>
      <c r="O50" s="5">
        <v>7.1</v>
      </c>
      <c r="P50" s="134">
        <v>7</v>
      </c>
      <c r="Q50" s="134">
        <v>7</v>
      </c>
      <c r="R50" s="134">
        <v>7</v>
      </c>
      <c r="S50" s="134">
        <v>7</v>
      </c>
      <c r="T50" s="134">
        <v>7</v>
      </c>
      <c r="U50" s="134">
        <v>7</v>
      </c>
      <c r="V50" s="134">
        <v>7</v>
      </c>
      <c r="W50" s="134">
        <v>7</v>
      </c>
      <c r="X50" s="134">
        <v>7</v>
      </c>
      <c r="Y50" s="134">
        <v>7</v>
      </c>
    </row>
    <row r="51" spans="1:25" ht="14.1" customHeight="1" thickBot="1" x14ac:dyDescent="0.3">
      <c r="A51" s="4" t="s">
        <v>47</v>
      </c>
      <c r="B51" s="11">
        <v>63</v>
      </c>
      <c r="C51" s="134">
        <v>2</v>
      </c>
      <c r="D51" s="134">
        <v>44.510416174361275</v>
      </c>
      <c r="E51" s="134">
        <v>47.806554827288039</v>
      </c>
      <c r="F51" s="134">
        <v>51.674457645408005</v>
      </c>
      <c r="G51" s="134">
        <v>54.457159776115674</v>
      </c>
      <c r="H51" s="134">
        <v>55.697901600812351</v>
      </c>
      <c r="I51" s="134">
        <v>58.075337941262895</v>
      </c>
      <c r="J51" s="134">
        <v>59.594118830313619</v>
      </c>
      <c r="K51" s="134">
        <v>61.053848155011465</v>
      </c>
      <c r="L51" s="134">
        <v>62.510932361634239</v>
      </c>
      <c r="N51" s="151" t="s">
        <v>81</v>
      </c>
      <c r="O51" s="5">
        <v>7.1</v>
      </c>
      <c r="P51" s="134">
        <v>-2.5</v>
      </c>
      <c r="Q51" s="134">
        <v>1.4503384617773061</v>
      </c>
      <c r="R51" s="134">
        <v>3.3296940401222868</v>
      </c>
      <c r="S51" s="134">
        <v>4.7825854417195117</v>
      </c>
      <c r="T51" s="134">
        <v>5.6020472608493641</v>
      </c>
      <c r="U51" s="134">
        <v>6.0756726621536092</v>
      </c>
      <c r="V51" s="134">
        <v>6.4728844811358055</v>
      </c>
      <c r="W51" s="134">
        <v>6.7347274897052678</v>
      </c>
      <c r="X51" s="134">
        <v>6.9860638470341385</v>
      </c>
      <c r="Y51" s="134">
        <v>7.2366526852380986</v>
      </c>
    </row>
    <row r="52" spans="1:25" ht="14.1" customHeight="1" thickBot="1" x14ac:dyDescent="0.3">
      <c r="A52" s="4" t="s">
        <v>52</v>
      </c>
      <c r="B52" s="11">
        <v>166</v>
      </c>
      <c r="C52" s="134">
        <v>0</v>
      </c>
      <c r="D52" s="134">
        <v>160.16618928743139</v>
      </c>
      <c r="E52" s="134">
        <v>162.52304349369336</v>
      </c>
      <c r="F52" s="134">
        <v>165.11172756376305</v>
      </c>
      <c r="G52" s="134">
        <v>165.93375740820247</v>
      </c>
      <c r="H52" s="134">
        <v>167.47234006492457</v>
      </c>
      <c r="I52" s="134">
        <v>169.2738092621592</v>
      </c>
      <c r="J52" s="134">
        <v>171.33805536396966</v>
      </c>
      <c r="K52" s="134">
        <v>172.6646306701879</v>
      </c>
      <c r="L52" s="134">
        <v>174.42755209148834</v>
      </c>
      <c r="N52" s="151" t="s">
        <v>83</v>
      </c>
      <c r="O52" s="11">
        <v>7.1</v>
      </c>
      <c r="P52" s="134">
        <v>-4.5</v>
      </c>
      <c r="Q52" s="134">
        <v>-0.525256749020933</v>
      </c>
      <c r="R52" s="134">
        <v>0.41327553872596923</v>
      </c>
      <c r="S52" s="134">
        <v>0.83686693991255368</v>
      </c>
      <c r="T52" s="134">
        <v>1.2630633299327094</v>
      </c>
      <c r="U52" s="134">
        <v>1.4081391548863484</v>
      </c>
      <c r="V52" s="134">
        <v>1.56898058725307</v>
      </c>
      <c r="W52" s="134">
        <v>1.7460830718840619</v>
      </c>
      <c r="X52" s="134">
        <v>1.9160791836925499</v>
      </c>
      <c r="Y52" s="134">
        <v>2.0855696967643986</v>
      </c>
    </row>
    <row r="53" spans="1:25" ht="14.1" customHeight="1" thickBot="1" x14ac:dyDescent="0.3">
      <c r="A53" s="4" t="s">
        <v>97</v>
      </c>
      <c r="B53" s="11">
        <v>38.799999999999997</v>
      </c>
      <c r="C53" s="134">
        <v>-2</v>
      </c>
      <c r="D53" s="134">
        <v>33.760520346670731</v>
      </c>
      <c r="E53" s="134">
        <v>34.331531982855211</v>
      </c>
      <c r="F53" s="134">
        <v>34.501996519006937</v>
      </c>
      <c r="G53" s="134">
        <v>34.841468217994993</v>
      </c>
      <c r="H53" s="134">
        <v>36.075263542133619</v>
      </c>
      <c r="I53" s="134">
        <v>36.407824870742324</v>
      </c>
      <c r="J53" s="134">
        <v>37.674674521266084</v>
      </c>
      <c r="K53" s="134">
        <v>38.890690859397658</v>
      </c>
      <c r="L53" s="134">
        <v>40.103090548196768</v>
      </c>
      <c r="N53" s="151" t="s">
        <v>44</v>
      </c>
      <c r="O53" s="5">
        <v>6.8</v>
      </c>
      <c r="P53" s="134">
        <v>-1</v>
      </c>
      <c r="Q53" s="134">
        <v>3.7825219475218752</v>
      </c>
      <c r="R53" s="134">
        <v>4.0378279983324274</v>
      </c>
      <c r="S53" s="134">
        <v>4.3471000150206462</v>
      </c>
      <c r="T53" s="134">
        <v>4.7922456522611636</v>
      </c>
      <c r="U53" s="134">
        <v>5.4984319290575705</v>
      </c>
      <c r="V53" s="134">
        <v>6.3168186829244952</v>
      </c>
      <c r="W53" s="134">
        <v>6.0261063972664939</v>
      </c>
      <c r="X53" s="134">
        <v>5.2933750228179637</v>
      </c>
      <c r="Y53" s="134">
        <v>4.0978265160752478</v>
      </c>
    </row>
    <row r="54" spans="1:25" ht="14.1" customHeight="1" thickBot="1" x14ac:dyDescent="0.3">
      <c r="A54" s="4" t="s">
        <v>82</v>
      </c>
      <c r="B54" s="11">
        <v>101.7</v>
      </c>
      <c r="C54" s="134">
        <v>0</v>
      </c>
      <c r="D54" s="134">
        <v>89.875166875307855</v>
      </c>
      <c r="E54" s="134">
        <v>91.304602669489427</v>
      </c>
      <c r="F54" s="134">
        <v>92.834917508137096</v>
      </c>
      <c r="G54" s="134">
        <v>93.943939653479134</v>
      </c>
      <c r="H54" s="134">
        <v>95.733859484808846</v>
      </c>
      <c r="I54" s="134">
        <v>97.754766868590494</v>
      </c>
      <c r="J54" s="134">
        <v>100.01029518089976</v>
      </c>
      <c r="K54" s="134">
        <v>102.12090091581673</v>
      </c>
      <c r="L54" s="134">
        <v>104.1942252780518</v>
      </c>
      <c r="N54" s="151" t="s">
        <v>46</v>
      </c>
      <c r="O54" s="11">
        <v>8</v>
      </c>
      <c r="P54" s="134">
        <v>1</v>
      </c>
      <c r="Q54" s="134">
        <v>4.0648187269983751</v>
      </c>
      <c r="R54" s="134">
        <v>4.4003434828289789</v>
      </c>
      <c r="S54" s="134">
        <v>4.7760086584554653</v>
      </c>
      <c r="T54" s="134">
        <v>5.0321637563657289</v>
      </c>
      <c r="U54" s="134">
        <v>5.2449851085057411</v>
      </c>
      <c r="V54" s="134">
        <v>5.3605493271756366</v>
      </c>
      <c r="W54" s="134">
        <v>5.4877970764633535</v>
      </c>
      <c r="X54" s="134">
        <v>5.6099389123634245</v>
      </c>
      <c r="Y54" s="134">
        <v>5.7317174766729577</v>
      </c>
    </row>
    <row r="55" spans="1:25" ht="14.1" customHeight="1" thickBot="1" x14ac:dyDescent="0.3">
      <c r="A55" s="4"/>
      <c r="B55" s="11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N55" s="4" t="s">
        <v>50</v>
      </c>
      <c r="O55" s="152">
        <v>7.1</v>
      </c>
      <c r="P55" s="134">
        <v>-5</v>
      </c>
      <c r="Q55" s="134">
        <v>-0.72013600620862039</v>
      </c>
      <c r="R55" s="134">
        <v>0.21272346803334585</v>
      </c>
      <c r="S55" s="134">
        <v>0.8838635260290193</v>
      </c>
      <c r="T55" s="134">
        <v>1.3069520403480963</v>
      </c>
      <c r="U55" s="134">
        <v>1.4657193864302061</v>
      </c>
      <c r="V55" s="134">
        <v>1.6417402180544265</v>
      </c>
      <c r="W55" s="134">
        <v>1.8355567376461321</v>
      </c>
      <c r="X55" s="134">
        <v>2.0215962209627785</v>
      </c>
      <c r="Y55" s="134">
        <v>2.2070823896963487</v>
      </c>
    </row>
    <row r="56" spans="1:25" ht="14.1" customHeight="1" thickBot="1" x14ac:dyDescent="0.3">
      <c r="A56" s="6" t="s">
        <v>134</v>
      </c>
      <c r="B56" s="11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N56" s="4" t="s">
        <v>60</v>
      </c>
      <c r="O56" s="152">
        <v>7.1</v>
      </c>
      <c r="P56" s="134">
        <v>1</v>
      </c>
      <c r="Q56" s="134">
        <v>5.6069674864678118</v>
      </c>
      <c r="R56" s="134">
        <v>5.6277750704732217</v>
      </c>
      <c r="S56" s="134">
        <v>5.6823049312186749</v>
      </c>
      <c r="T56" s="134">
        <v>5.73423992009704</v>
      </c>
      <c r="U56" s="134">
        <v>5.8534167749424917</v>
      </c>
      <c r="V56" s="134">
        <v>5.985544757288471</v>
      </c>
      <c r="W56" s="134">
        <v>6.1310308650557799</v>
      </c>
      <c r="X56" s="134">
        <v>6.2706792313343476</v>
      </c>
      <c r="Y56" s="134">
        <v>6.4099122584806674</v>
      </c>
    </row>
    <row r="57" spans="1:25" ht="14.1" customHeight="1" thickBot="1" x14ac:dyDescent="0.3">
      <c r="A57" s="4" t="s">
        <v>18</v>
      </c>
      <c r="B57" s="11">
        <v>69.599999999999994</v>
      </c>
      <c r="C57" s="134">
        <v>2</v>
      </c>
      <c r="D57" s="134">
        <v>44.510416174361275</v>
      </c>
      <c r="E57" s="134">
        <v>47.806554827288039</v>
      </c>
      <c r="F57" s="134">
        <v>51.674457645408005</v>
      </c>
      <c r="G57" s="134">
        <v>54.457159776115674</v>
      </c>
      <c r="H57" s="134">
        <v>55.697901600812351</v>
      </c>
      <c r="I57" s="134">
        <v>58.075337941262895</v>
      </c>
      <c r="J57" s="134">
        <v>59.594118830313619</v>
      </c>
      <c r="K57" s="134">
        <v>61.053848155011465</v>
      </c>
      <c r="L57" s="134">
        <v>62.510932361634239</v>
      </c>
      <c r="N57" s="151" t="s">
        <v>93</v>
      </c>
      <c r="O57" s="5">
        <v>7.1</v>
      </c>
      <c r="P57" s="134">
        <v>4</v>
      </c>
      <c r="Q57" s="134">
        <v>4</v>
      </c>
      <c r="R57" s="134">
        <v>4</v>
      </c>
      <c r="S57" s="134">
        <v>4</v>
      </c>
      <c r="T57" s="134">
        <v>4</v>
      </c>
      <c r="U57" s="134">
        <v>4</v>
      </c>
      <c r="V57" s="134">
        <v>4</v>
      </c>
      <c r="W57" s="134">
        <v>4</v>
      </c>
      <c r="X57" s="134">
        <v>4</v>
      </c>
      <c r="Y57" s="134">
        <v>4</v>
      </c>
    </row>
    <row r="58" spans="1:25" ht="14.1" customHeight="1" thickBot="1" x14ac:dyDescent="0.3">
      <c r="A58" s="4" t="s">
        <v>16</v>
      </c>
      <c r="B58" s="11">
        <v>54</v>
      </c>
      <c r="C58" s="134">
        <v>8</v>
      </c>
      <c r="D58" s="134">
        <v>43.760520346670731</v>
      </c>
      <c r="E58" s="134">
        <v>44.331531982855211</v>
      </c>
      <c r="F58" s="134">
        <v>44.501996519006937</v>
      </c>
      <c r="G58" s="134">
        <v>44.841468217994993</v>
      </c>
      <c r="H58" s="134">
        <v>46.075263542133619</v>
      </c>
      <c r="I58" s="134">
        <v>46.407824870742324</v>
      </c>
      <c r="J58" s="134">
        <v>47.674674521266084</v>
      </c>
      <c r="K58" s="134">
        <v>48.890690859397658</v>
      </c>
      <c r="L58" s="134">
        <v>50.103090548196768</v>
      </c>
      <c r="N58" s="151" t="s">
        <v>9</v>
      </c>
      <c r="O58" s="5">
        <v>5.8</v>
      </c>
      <c r="P58" s="134">
        <v>-4</v>
      </c>
      <c r="Q58" s="134">
        <v>1.586088134648878</v>
      </c>
      <c r="R58" s="134">
        <v>1.8386732391248932</v>
      </c>
      <c r="S58" s="134">
        <v>2.0727939322464826</v>
      </c>
      <c r="T58" s="134">
        <v>2.1440245332572205</v>
      </c>
      <c r="U58" s="134">
        <v>2.2683452104174009</v>
      </c>
      <c r="V58" s="134">
        <v>2.3914140214414985</v>
      </c>
      <c r="W58" s="134">
        <v>2.5293202636001526</v>
      </c>
      <c r="X58" s="134">
        <v>2.6574657832953861</v>
      </c>
      <c r="Y58" s="134">
        <v>2.7828402838223241</v>
      </c>
    </row>
    <row r="59" spans="1:25" ht="14.1" customHeight="1" thickBot="1" x14ac:dyDescent="0.3">
      <c r="A59" s="4" t="s">
        <v>12</v>
      </c>
      <c r="B59" s="11">
        <v>38</v>
      </c>
      <c r="C59" s="134">
        <v>-10</v>
      </c>
      <c r="D59" s="134">
        <v>33.887285542215828</v>
      </c>
      <c r="E59" s="134">
        <v>34.327049771747831</v>
      </c>
      <c r="F59" s="134">
        <v>35.042971125753759</v>
      </c>
      <c r="G59" s="134">
        <v>35.490010148216086</v>
      </c>
      <c r="H59" s="134">
        <v>36.304878374588853</v>
      </c>
      <c r="I59" s="134">
        <v>37.230267086765117</v>
      </c>
      <c r="J59" s="134">
        <v>38.267562458390785</v>
      </c>
      <c r="K59" s="134">
        <v>39.231743003439995</v>
      </c>
      <c r="L59" s="134">
        <v>40.175339853766282</v>
      </c>
      <c r="N59" s="151" t="s">
        <v>95</v>
      </c>
      <c r="O59" s="5">
        <v>7.1</v>
      </c>
      <c r="P59" s="134">
        <v>1</v>
      </c>
      <c r="Q59" s="134">
        <v>1</v>
      </c>
      <c r="R59" s="134">
        <v>1</v>
      </c>
      <c r="S59" s="134">
        <v>1</v>
      </c>
      <c r="T59" s="134">
        <v>1</v>
      </c>
      <c r="U59" s="134">
        <v>1</v>
      </c>
      <c r="V59" s="134">
        <v>1</v>
      </c>
      <c r="W59" s="134">
        <v>1</v>
      </c>
      <c r="X59" s="134">
        <v>1</v>
      </c>
      <c r="Y59" s="134">
        <v>1</v>
      </c>
    </row>
    <row r="60" spans="1:25" ht="14.1" customHeight="1" thickBot="1" x14ac:dyDescent="0.3">
      <c r="A60" s="4" t="s">
        <v>14</v>
      </c>
      <c r="B60" s="11">
        <v>45.6</v>
      </c>
      <c r="C60" s="134">
        <v>0</v>
      </c>
      <c r="D60" s="134">
        <v>37.483304769696758</v>
      </c>
      <c r="E60" s="134">
        <v>37.776363882940487</v>
      </c>
      <c r="F60" s="134">
        <v>38.339420472820613</v>
      </c>
      <c r="G60" s="134">
        <v>38.716660268733577</v>
      </c>
      <c r="H60" s="134">
        <v>39.151556022977772</v>
      </c>
      <c r="I60" s="134">
        <v>39.671974580235435</v>
      </c>
      <c r="J60" s="134">
        <v>40.277349589427914</v>
      </c>
      <c r="K60" s="134">
        <v>40.81249405846679</v>
      </c>
      <c r="L60" s="134">
        <v>41.321978050125118</v>
      </c>
      <c r="N60" s="151" t="s">
        <v>24</v>
      </c>
      <c r="O60" s="5">
        <v>7.1</v>
      </c>
      <c r="P60" s="134">
        <v>-1</v>
      </c>
      <c r="Q60" s="134">
        <v>4.1346211197687186</v>
      </c>
      <c r="R60" s="134">
        <v>4.1791627209756959</v>
      </c>
      <c r="S60" s="134">
        <v>4.2766749520228906</v>
      </c>
      <c r="T60" s="134">
        <v>4.3406265916540487</v>
      </c>
      <c r="U60" s="134">
        <v>4.4499333959959095</v>
      </c>
      <c r="V60" s="134">
        <v>4.5569340158869567</v>
      </c>
      <c r="W60" s="134">
        <v>4.6768348524598524</v>
      </c>
      <c r="X60" s="134">
        <v>4.7882493524420253</v>
      </c>
      <c r="Y60" s="134">
        <v>4.8972546248849831</v>
      </c>
    </row>
    <row r="61" spans="1:25" ht="14.1" customHeight="1" thickBot="1" x14ac:dyDescent="0.3">
      <c r="A61" s="4" t="s">
        <v>47</v>
      </c>
      <c r="B61" s="11">
        <v>63</v>
      </c>
      <c r="C61" s="134">
        <v>2</v>
      </c>
      <c r="D61" s="134">
        <v>44.510416174361275</v>
      </c>
      <c r="E61" s="134">
        <v>47.806554827288039</v>
      </c>
      <c r="F61" s="134">
        <v>51.674457645408005</v>
      </c>
      <c r="G61" s="134">
        <v>54.457159776115674</v>
      </c>
      <c r="H61" s="134">
        <v>55.697901600812351</v>
      </c>
      <c r="I61" s="134">
        <v>58.075337941262895</v>
      </c>
      <c r="J61" s="134">
        <v>59.594118830313619</v>
      </c>
      <c r="K61" s="134">
        <v>61.053848155011465</v>
      </c>
      <c r="L61" s="134">
        <v>62.510932361634239</v>
      </c>
      <c r="N61" s="151" t="s">
        <v>88</v>
      </c>
      <c r="O61" s="5">
        <v>7.8</v>
      </c>
      <c r="P61" s="134">
        <v>0</v>
      </c>
      <c r="Q61" s="134">
        <v>4.2853184602200765</v>
      </c>
      <c r="R61" s="134">
        <v>4.4890422993825574</v>
      </c>
      <c r="S61" s="134">
        <v>4.5736077755929179</v>
      </c>
      <c r="T61" s="134">
        <v>4.6561203546602865</v>
      </c>
      <c r="U61" s="134">
        <v>4.7893815740823342</v>
      </c>
      <c r="V61" s="134">
        <v>4.9295128013996869</v>
      </c>
      <c r="W61" s="134">
        <v>5.0733638077749301</v>
      </c>
      <c r="X61" s="134">
        <v>5.2114426823569637</v>
      </c>
      <c r="Y61" s="134">
        <v>5.3491108857548024</v>
      </c>
    </row>
    <row r="62" spans="1:25" ht="14.1" customHeight="1" thickBot="1" x14ac:dyDescent="0.3">
      <c r="A62" s="4" t="s">
        <v>52</v>
      </c>
      <c r="B62" s="11">
        <v>166</v>
      </c>
      <c r="C62" s="134">
        <v>0</v>
      </c>
      <c r="D62" s="134">
        <v>160.16618928743139</v>
      </c>
      <c r="E62" s="134">
        <v>162.52304349369336</v>
      </c>
      <c r="F62" s="134">
        <v>165.11172756376305</v>
      </c>
      <c r="G62" s="134">
        <v>165.93375740820247</v>
      </c>
      <c r="H62" s="134">
        <v>167.47234006492457</v>
      </c>
      <c r="I62" s="134">
        <v>169.2738092621592</v>
      </c>
      <c r="J62" s="134">
        <v>171.33805536396966</v>
      </c>
      <c r="K62" s="134">
        <v>172.6646306701879</v>
      </c>
      <c r="L62" s="134">
        <v>174.42755209148834</v>
      </c>
      <c r="N62" s="151" t="s">
        <v>33</v>
      </c>
      <c r="O62" s="5">
        <v>5.4</v>
      </c>
      <c r="P62" s="134">
        <v>-2</v>
      </c>
      <c r="Q62" s="134">
        <v>2.2170861623388483</v>
      </c>
      <c r="R62" s="134">
        <v>2.7331825903677958</v>
      </c>
      <c r="S62" s="134">
        <v>3.0233149078847124</v>
      </c>
      <c r="T62" s="134">
        <v>3.140287254027931</v>
      </c>
      <c r="U62" s="134">
        <v>3.3068070467101993</v>
      </c>
      <c r="V62" s="134">
        <v>3.4512779916744432</v>
      </c>
      <c r="W62" s="134">
        <v>3.610354934310827</v>
      </c>
      <c r="X62" s="134">
        <v>3.7630487928013654</v>
      </c>
      <c r="Y62" s="134">
        <v>3.9152885125405854</v>
      </c>
    </row>
    <row r="63" spans="1:25" ht="14.1" customHeight="1" thickBot="1" x14ac:dyDescent="0.3">
      <c r="A63" s="4" t="s">
        <v>74</v>
      </c>
      <c r="B63" s="11">
        <v>45.6</v>
      </c>
      <c r="C63" s="134">
        <v>8</v>
      </c>
      <c r="D63" s="134">
        <v>43.760520346670731</v>
      </c>
      <c r="E63" s="134">
        <v>44.331531982855211</v>
      </c>
      <c r="F63" s="134">
        <v>44.501996519006937</v>
      </c>
      <c r="G63" s="134">
        <v>44.841468217994993</v>
      </c>
      <c r="H63" s="134">
        <v>46.075263542133619</v>
      </c>
      <c r="I63" s="134">
        <v>46.407824870742324</v>
      </c>
      <c r="J63" s="134">
        <v>47.674674521266084</v>
      </c>
      <c r="K63" s="134">
        <v>48.890690859397658</v>
      </c>
      <c r="L63" s="134">
        <v>50.103090548196768</v>
      </c>
      <c r="N63" s="4" t="s">
        <v>29</v>
      </c>
      <c r="O63" s="152">
        <v>7.1</v>
      </c>
      <c r="P63" s="134">
        <v>0</v>
      </c>
      <c r="Q63" s="134">
        <v>2.2353829703900212</v>
      </c>
      <c r="R63" s="134">
        <v>2.0217656676128826</v>
      </c>
      <c r="S63" s="134">
        <v>2.0102637402869403</v>
      </c>
      <c r="T63" s="134">
        <v>2.3366329596665709</v>
      </c>
      <c r="U63" s="134">
        <v>2.752933347080881</v>
      </c>
      <c r="V63" s="134">
        <v>3.1960298913474943</v>
      </c>
      <c r="W63" s="134">
        <v>3.7173217035180159</v>
      </c>
      <c r="X63" s="134">
        <v>4.0491805633823788</v>
      </c>
      <c r="Y63" s="134">
        <v>4.1826894940538839</v>
      </c>
    </row>
    <row r="64" spans="1:25" ht="14.1" customHeight="1" thickBot="1" x14ac:dyDescent="0.3">
      <c r="A64" s="4" t="s">
        <v>82</v>
      </c>
      <c r="B64" s="11">
        <v>101.7</v>
      </c>
      <c r="C64" s="134">
        <v>-10</v>
      </c>
      <c r="D64" s="134">
        <v>79.875166875307855</v>
      </c>
      <c r="E64" s="134">
        <v>81.304602669489427</v>
      </c>
      <c r="F64" s="134">
        <v>82.834917508137096</v>
      </c>
      <c r="G64" s="134">
        <v>83.943939653479134</v>
      </c>
      <c r="H64" s="134">
        <v>85.733859484808846</v>
      </c>
      <c r="I64" s="134">
        <v>87.754766868590494</v>
      </c>
      <c r="J64" s="134">
        <v>90.01029518089976</v>
      </c>
      <c r="K64" s="134">
        <v>92.120900915816733</v>
      </c>
      <c r="L64" s="134">
        <v>94.194225278051803</v>
      </c>
      <c r="N64" s="4" t="s">
        <v>31</v>
      </c>
      <c r="O64" s="152">
        <v>5.4</v>
      </c>
      <c r="P64" s="134">
        <v>0</v>
      </c>
      <c r="Q64" s="134">
        <v>2.3081490611164277</v>
      </c>
      <c r="R64" s="134">
        <v>3.2441562687540562</v>
      </c>
      <c r="S64" s="134">
        <v>3.8000596902121995</v>
      </c>
      <c r="T64" s="134">
        <v>4.144339451160362</v>
      </c>
      <c r="U64" s="134">
        <v>4.3241866748135545</v>
      </c>
      <c r="V64" s="134">
        <v>3.5235781659100294</v>
      </c>
      <c r="W64" s="134">
        <v>3.743128116242171</v>
      </c>
      <c r="X64" s="134">
        <v>3.9538684566838977</v>
      </c>
      <c r="Y64" s="134">
        <v>4.1639820177907776</v>
      </c>
    </row>
    <row r="65" spans="1:25" ht="14.1" customHeight="1" thickBot="1" x14ac:dyDescent="0.3">
      <c r="A65" s="4"/>
      <c r="B65" s="11"/>
      <c r="C65" s="134"/>
      <c r="D65" s="135"/>
      <c r="E65" s="135"/>
      <c r="F65" s="135"/>
      <c r="G65" s="135"/>
      <c r="H65" s="135"/>
      <c r="I65" s="135"/>
      <c r="J65" s="135"/>
      <c r="K65" s="135"/>
      <c r="L65" s="135"/>
      <c r="N65" s="4" t="s">
        <v>32</v>
      </c>
      <c r="O65" s="152">
        <v>7.1</v>
      </c>
      <c r="P65" s="134">
        <v>-1</v>
      </c>
      <c r="Q65" s="134">
        <v>4.3010434619412585</v>
      </c>
      <c r="R65" s="134">
        <v>4.4235884910526284</v>
      </c>
      <c r="S65" s="134">
        <v>4.5602653314630341</v>
      </c>
      <c r="T65" s="134">
        <v>4.6362842392854127</v>
      </c>
      <c r="U65" s="134">
        <v>4.778168605094919</v>
      </c>
      <c r="V65" s="134">
        <v>4.9354717576672904</v>
      </c>
      <c r="W65" s="134">
        <v>5.1086782427807549</v>
      </c>
      <c r="X65" s="134">
        <v>5.274934685035948</v>
      </c>
      <c r="Y65" s="134">
        <v>5.4406966509983148</v>
      </c>
    </row>
    <row r="66" spans="1:25" ht="14.1" customHeight="1" thickBot="1" x14ac:dyDescent="0.3">
      <c r="A66" s="6" t="s">
        <v>135</v>
      </c>
      <c r="B66" s="11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N66" s="151" t="s">
        <v>90</v>
      </c>
      <c r="O66" s="5">
        <v>7.1</v>
      </c>
      <c r="P66" s="134">
        <v>1</v>
      </c>
      <c r="Q66" s="134">
        <v>3.9433546792922658</v>
      </c>
      <c r="R66" s="134">
        <v>3.9683131199391037</v>
      </c>
      <c r="S66" s="134">
        <v>4.0032892582808124</v>
      </c>
      <c r="T66" s="134">
        <v>4.0366010131789984</v>
      </c>
      <c r="U66" s="134">
        <v>4.1130425464090603</v>
      </c>
      <c r="V66" s="134">
        <v>4.1977910956657016</v>
      </c>
      <c r="W66" s="134">
        <v>4.2911077145329228</v>
      </c>
      <c r="X66" s="134">
        <v>4.3806799326053856</v>
      </c>
      <c r="Y66" s="134">
        <v>4.4699857469359419</v>
      </c>
    </row>
    <row r="67" spans="1:25" ht="14.1" customHeight="1" thickBot="1" x14ac:dyDescent="0.3">
      <c r="A67" s="4" t="s">
        <v>18</v>
      </c>
      <c r="B67" s="11">
        <v>69.599999999999994</v>
      </c>
      <c r="C67" s="134">
        <v>2</v>
      </c>
      <c r="D67" s="134">
        <v>44.510416174361275</v>
      </c>
      <c r="E67" s="134">
        <v>47.806554827288039</v>
      </c>
      <c r="F67" s="134">
        <v>51.674457645408005</v>
      </c>
      <c r="G67" s="134">
        <v>54.457159776115674</v>
      </c>
      <c r="H67" s="134">
        <v>55.697901600812351</v>
      </c>
      <c r="I67" s="134">
        <v>58.075337941262895</v>
      </c>
      <c r="J67" s="134">
        <v>59.594118830313619</v>
      </c>
      <c r="K67" s="134">
        <v>61.053848155011465</v>
      </c>
      <c r="L67" s="134">
        <v>62.510932361634239</v>
      </c>
      <c r="N67" s="151" t="s">
        <v>75</v>
      </c>
      <c r="O67" s="5">
        <v>6.6</v>
      </c>
      <c r="P67" s="134">
        <v>-1</v>
      </c>
      <c r="Q67" s="134">
        <v>3.6216150978605679</v>
      </c>
      <c r="R67" s="134">
        <v>3.8777666416312035</v>
      </c>
      <c r="S67" s="134">
        <v>4.1820427543092773</v>
      </c>
      <c r="T67" s="134">
        <v>4.4783679646236187</v>
      </c>
      <c r="U67" s="134">
        <v>4.6314810592094267</v>
      </c>
      <c r="V67" s="134">
        <v>4.7987865506820402</v>
      </c>
      <c r="W67" s="134">
        <v>4.9807833566170512</v>
      </c>
      <c r="X67" s="134">
        <v>5.0588202118380776</v>
      </c>
      <c r="Y67" s="134">
        <v>5.133095623354504</v>
      </c>
    </row>
    <row r="68" spans="1:25" ht="14.1" customHeight="1" thickBot="1" x14ac:dyDescent="0.3">
      <c r="A68" s="4" t="s">
        <v>8</v>
      </c>
      <c r="B68" s="11">
        <v>36</v>
      </c>
      <c r="C68" s="134">
        <v>-14</v>
      </c>
      <c r="D68" s="134">
        <v>21.760520346670731</v>
      </c>
      <c r="E68" s="134">
        <v>22.331531982855214</v>
      </c>
      <c r="F68" s="134">
        <v>22.501996519006937</v>
      </c>
      <c r="G68" s="134">
        <v>22.841468217994993</v>
      </c>
      <c r="H68" s="134">
        <v>24.075263542133619</v>
      </c>
      <c r="I68" s="134">
        <v>24.407824870742324</v>
      </c>
      <c r="J68" s="134">
        <v>25.674674521266084</v>
      </c>
      <c r="K68" s="134">
        <v>26.890690859397658</v>
      </c>
      <c r="L68" s="134">
        <v>28.103090548196768</v>
      </c>
      <c r="N68" s="151" t="s">
        <v>73</v>
      </c>
      <c r="O68" s="5">
        <v>7.1</v>
      </c>
      <c r="P68" s="134">
        <v>1</v>
      </c>
      <c r="Q68" s="134">
        <v>5.2454426236122593</v>
      </c>
      <c r="R68" s="134">
        <v>5.2341007654465059</v>
      </c>
      <c r="S68" s="134">
        <v>5.260144623914341</v>
      </c>
      <c r="T68" s="134">
        <v>5.2774697883585731</v>
      </c>
      <c r="U68" s="134">
        <v>5.3246633891478767</v>
      </c>
      <c r="V68" s="134">
        <v>5.381122307883806</v>
      </c>
      <c r="W68" s="134">
        <v>5.4467777140946056</v>
      </c>
      <c r="X68" s="134">
        <v>5.5047989678307001</v>
      </c>
      <c r="Y68" s="134">
        <v>5.5600235471111104</v>
      </c>
    </row>
    <row r="69" spans="1:25" ht="14.1" customHeight="1" thickBot="1" x14ac:dyDescent="0.3">
      <c r="A69" s="4" t="s">
        <v>20</v>
      </c>
      <c r="B69" s="11">
        <v>76</v>
      </c>
      <c r="C69" s="134">
        <v>12</v>
      </c>
      <c r="D69" s="134">
        <v>55.887285542215828</v>
      </c>
      <c r="E69" s="134">
        <v>56.327049771747831</v>
      </c>
      <c r="F69" s="134">
        <v>57.042971125753759</v>
      </c>
      <c r="G69" s="134">
        <v>57.490010148216086</v>
      </c>
      <c r="H69" s="134">
        <v>58.304878374588853</v>
      </c>
      <c r="I69" s="134">
        <v>59.230267086765117</v>
      </c>
      <c r="J69" s="134">
        <v>60.267562458390785</v>
      </c>
      <c r="K69" s="134">
        <v>61.231743003439995</v>
      </c>
      <c r="L69" s="134">
        <v>62.175339853766282</v>
      </c>
      <c r="N69" s="4"/>
      <c r="O69" s="152"/>
      <c r="P69" s="134"/>
      <c r="Q69" s="134"/>
      <c r="R69" s="134"/>
      <c r="S69" s="134"/>
      <c r="T69" s="134"/>
      <c r="U69" s="134"/>
      <c r="V69" s="134"/>
      <c r="W69" s="134"/>
      <c r="X69" s="134"/>
      <c r="Y69" s="134"/>
    </row>
    <row r="70" spans="1:25" ht="14.1" customHeight="1" thickBot="1" x14ac:dyDescent="0.3">
      <c r="A70" s="4" t="s">
        <v>14</v>
      </c>
      <c r="B70" s="11">
        <v>45.6</v>
      </c>
      <c r="C70" s="134">
        <v>0</v>
      </c>
      <c r="D70" s="134">
        <v>37.483304769696758</v>
      </c>
      <c r="E70" s="134">
        <v>37.776363882940487</v>
      </c>
      <c r="F70" s="134">
        <v>38.339420472820613</v>
      </c>
      <c r="G70" s="134">
        <v>38.716660268733577</v>
      </c>
      <c r="H70" s="134">
        <v>39.151556022977772</v>
      </c>
      <c r="I70" s="134">
        <v>39.671974580235435</v>
      </c>
      <c r="J70" s="134">
        <v>40.277349589427914</v>
      </c>
      <c r="K70" s="134">
        <v>40.81249405846679</v>
      </c>
      <c r="L70" s="134">
        <v>41.321978050125118</v>
      </c>
      <c r="N70" s="6" t="s">
        <v>134</v>
      </c>
      <c r="O70" s="5"/>
      <c r="P70" s="135"/>
      <c r="Q70" s="134"/>
      <c r="R70" s="134"/>
      <c r="S70" s="134"/>
      <c r="T70" s="134"/>
      <c r="U70" s="134"/>
      <c r="V70" s="134"/>
      <c r="W70" s="134"/>
      <c r="X70" s="134"/>
      <c r="Y70" s="134"/>
    </row>
    <row r="71" spans="1:25" ht="14.1" customHeight="1" thickBot="1" x14ac:dyDescent="0.3">
      <c r="A71" s="4" t="s">
        <v>47</v>
      </c>
      <c r="B71" s="11">
        <v>63</v>
      </c>
      <c r="C71" s="134">
        <v>2</v>
      </c>
      <c r="D71" s="134">
        <v>44.510416174361275</v>
      </c>
      <c r="E71" s="134">
        <v>47.806554827288039</v>
      </c>
      <c r="F71" s="134">
        <v>51.674457645408005</v>
      </c>
      <c r="G71" s="134">
        <v>54.457159776115674</v>
      </c>
      <c r="H71" s="134">
        <v>55.697901600812351</v>
      </c>
      <c r="I71" s="134">
        <v>58.075337941262895</v>
      </c>
      <c r="J71" s="134">
        <v>59.594118830313619</v>
      </c>
      <c r="K71" s="134">
        <v>61.053848155011465</v>
      </c>
      <c r="L71" s="134">
        <v>62.510932361634239</v>
      </c>
      <c r="N71" s="4" t="s">
        <v>42</v>
      </c>
      <c r="O71" s="21">
        <v>5.8</v>
      </c>
      <c r="P71" s="134">
        <v>-1</v>
      </c>
      <c r="Q71" s="134">
        <v>3.785016926556473</v>
      </c>
      <c r="R71" s="134">
        <v>3.7878968893351841</v>
      </c>
      <c r="S71" s="134">
        <v>3.8443134927057407</v>
      </c>
      <c r="T71" s="134">
        <v>3.8980454411932364</v>
      </c>
      <c r="U71" s="134">
        <v>3.9718744483096433</v>
      </c>
      <c r="V71" s="134">
        <v>4.0569097770886193</v>
      </c>
      <c r="W71" s="134">
        <v>4.1532027798349498</v>
      </c>
      <c r="X71" s="134">
        <v>4.2413023246466155</v>
      </c>
      <c r="Y71" s="134">
        <v>4.3267567611795181</v>
      </c>
    </row>
    <row r="72" spans="1:25" ht="14.1" customHeight="1" thickBot="1" x14ac:dyDescent="0.3">
      <c r="A72" s="4" t="s">
        <v>52</v>
      </c>
      <c r="B72" s="11">
        <v>166</v>
      </c>
      <c r="C72" s="134">
        <v>0</v>
      </c>
      <c r="D72" s="134">
        <v>160.16618928743139</v>
      </c>
      <c r="E72" s="134">
        <v>162.52304349369336</v>
      </c>
      <c r="F72" s="134">
        <v>165.11172756376305</v>
      </c>
      <c r="G72" s="134">
        <v>165.93375740820247</v>
      </c>
      <c r="H72" s="134">
        <v>167.47234006492457</v>
      </c>
      <c r="I72" s="134">
        <v>169.2738092621592</v>
      </c>
      <c r="J72" s="134">
        <v>171.33805536396966</v>
      </c>
      <c r="K72" s="134">
        <v>172.6646306701879</v>
      </c>
      <c r="L72" s="134">
        <v>174.42755209148834</v>
      </c>
      <c r="N72" s="4" t="s">
        <v>77</v>
      </c>
      <c r="O72" s="21">
        <v>7.1</v>
      </c>
      <c r="P72" s="134">
        <v>5</v>
      </c>
      <c r="Q72" s="134">
        <v>5</v>
      </c>
      <c r="R72" s="134">
        <v>5</v>
      </c>
      <c r="S72" s="134">
        <v>5</v>
      </c>
      <c r="T72" s="134">
        <v>5</v>
      </c>
      <c r="U72" s="134">
        <v>5</v>
      </c>
      <c r="V72" s="134">
        <v>5</v>
      </c>
      <c r="W72" s="134">
        <v>5</v>
      </c>
      <c r="X72" s="134">
        <v>5</v>
      </c>
      <c r="Y72" s="134">
        <v>5</v>
      </c>
    </row>
    <row r="73" spans="1:25" ht="14.1" customHeight="1" thickBot="1" x14ac:dyDescent="0.3">
      <c r="A73" s="4" t="s">
        <v>97</v>
      </c>
      <c r="B73" s="11">
        <v>38.799999999999997</v>
      </c>
      <c r="C73" s="134">
        <v>-14</v>
      </c>
      <c r="D73" s="134">
        <v>21.760520346670731</v>
      </c>
      <c r="E73" s="134">
        <v>22.331531982855214</v>
      </c>
      <c r="F73" s="134">
        <v>22.501996519006937</v>
      </c>
      <c r="G73" s="134">
        <v>22.841468217994993</v>
      </c>
      <c r="H73" s="134">
        <v>24.075263542133619</v>
      </c>
      <c r="I73" s="134">
        <v>24.407824870742324</v>
      </c>
      <c r="J73" s="134">
        <v>25.674674521266084</v>
      </c>
      <c r="K73" s="134">
        <v>26.890690859397658</v>
      </c>
      <c r="L73" s="134">
        <v>28.103090548196768</v>
      </c>
      <c r="N73" s="4" t="s">
        <v>78</v>
      </c>
      <c r="O73" s="21">
        <v>6.7</v>
      </c>
      <c r="P73" s="134">
        <v>-1</v>
      </c>
      <c r="Q73" s="134">
        <v>3.6956540524636479</v>
      </c>
      <c r="R73" s="134">
        <v>3.6984802303226534</v>
      </c>
      <c r="S73" s="134">
        <v>3.7538432219921178</v>
      </c>
      <c r="T73" s="134">
        <v>3.8065716962137648</v>
      </c>
      <c r="U73" s="134">
        <v>3.9275693868699193</v>
      </c>
      <c r="V73" s="134">
        <v>4.0617160779841717</v>
      </c>
      <c r="W73" s="134">
        <v>4.209424985768532</v>
      </c>
      <c r="X73" s="134">
        <v>4.3512069605112256</v>
      </c>
      <c r="Y73" s="134">
        <v>4.492567250389806</v>
      </c>
    </row>
    <row r="74" spans="1:25" ht="14.1" customHeight="1" thickBot="1" x14ac:dyDescent="0.3">
      <c r="A74" s="4" t="s">
        <v>82</v>
      </c>
      <c r="B74" s="11">
        <v>101.7</v>
      </c>
      <c r="C74" s="134">
        <v>12</v>
      </c>
      <c r="D74" s="134">
        <v>101.87516687530785</v>
      </c>
      <c r="E74" s="134">
        <v>103.30460266948943</v>
      </c>
      <c r="F74" s="134">
        <v>104.8349175081371</v>
      </c>
      <c r="G74" s="134">
        <v>105.94393965347913</v>
      </c>
      <c r="H74" s="134">
        <v>107.73385948480885</v>
      </c>
      <c r="I74" s="134">
        <v>109.75476686859049</v>
      </c>
      <c r="J74" s="134">
        <v>112.01029518089976</v>
      </c>
      <c r="K74" s="134">
        <v>114.12090091581673</v>
      </c>
      <c r="L74" s="134">
        <v>116.1942252780518</v>
      </c>
      <c r="N74" s="4" t="s">
        <v>79</v>
      </c>
      <c r="O74" s="21">
        <v>7.1</v>
      </c>
      <c r="P74" s="134">
        <v>7</v>
      </c>
      <c r="Q74" s="134">
        <v>7</v>
      </c>
      <c r="R74" s="134">
        <v>7</v>
      </c>
      <c r="S74" s="134">
        <v>7</v>
      </c>
      <c r="T74" s="134">
        <v>7</v>
      </c>
      <c r="U74" s="134">
        <v>7</v>
      </c>
      <c r="V74" s="134">
        <v>7</v>
      </c>
      <c r="W74" s="134">
        <v>7</v>
      </c>
      <c r="X74" s="134">
        <v>7</v>
      </c>
      <c r="Y74" s="134">
        <v>7</v>
      </c>
    </row>
    <row r="75" spans="1:25" ht="14.1" customHeight="1" thickBot="1" x14ac:dyDescent="0.3">
      <c r="A75" s="4"/>
      <c r="B75" s="11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N75" s="4" t="s">
        <v>81</v>
      </c>
      <c r="O75" s="21">
        <v>7.1</v>
      </c>
      <c r="P75" s="134">
        <v>-2.5</v>
      </c>
      <c r="Q75" s="134">
        <v>1.4503384617773061</v>
      </c>
      <c r="R75" s="134">
        <v>3.3296940401222868</v>
      </c>
      <c r="S75" s="134">
        <v>4.7825854417195117</v>
      </c>
      <c r="T75" s="134">
        <v>5.6020472608493641</v>
      </c>
      <c r="U75" s="134">
        <v>6.0756726621536092</v>
      </c>
      <c r="V75" s="134">
        <v>6.4728844811358055</v>
      </c>
      <c r="W75" s="134">
        <v>6.7347274897052678</v>
      </c>
      <c r="X75" s="134">
        <v>6.9860638470341385</v>
      </c>
      <c r="Y75" s="134">
        <v>7.2366526852380986</v>
      </c>
    </row>
    <row r="76" spans="1:25" ht="14.1" customHeight="1" thickBot="1" x14ac:dyDescent="0.3">
      <c r="A76" s="6" t="s">
        <v>136</v>
      </c>
      <c r="B76" s="11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N76" s="4" t="s">
        <v>83</v>
      </c>
      <c r="O76" s="152">
        <v>7.1</v>
      </c>
      <c r="P76" s="134">
        <v>-4.5</v>
      </c>
      <c r="Q76" s="134">
        <v>-0.525256749020933</v>
      </c>
      <c r="R76" s="134">
        <v>0.41327553872596923</v>
      </c>
      <c r="S76" s="134">
        <v>0.83686693991255368</v>
      </c>
      <c r="T76" s="134">
        <v>1.2630633299327094</v>
      </c>
      <c r="U76" s="134">
        <v>1.4081391548863484</v>
      </c>
      <c r="V76" s="134">
        <v>1.56898058725307</v>
      </c>
      <c r="W76" s="134">
        <v>1.7460830718840619</v>
      </c>
      <c r="X76" s="134">
        <v>1.9160791836925499</v>
      </c>
      <c r="Y76" s="134">
        <v>2.0855696967643986</v>
      </c>
    </row>
    <row r="77" spans="1:25" ht="14.1" customHeight="1" thickBot="1" x14ac:dyDescent="0.3">
      <c r="A77" s="4" t="s">
        <v>18</v>
      </c>
      <c r="B77" s="11">
        <v>69.599999999999994</v>
      </c>
      <c r="C77" s="134">
        <v>2</v>
      </c>
      <c r="D77" s="134">
        <v>44.510416174361275</v>
      </c>
      <c r="E77" s="134">
        <v>47.806554827288039</v>
      </c>
      <c r="F77" s="134">
        <v>51.674457645408005</v>
      </c>
      <c r="G77" s="134">
        <v>54.457159776115674</v>
      </c>
      <c r="H77" s="134">
        <v>55.697901600812351</v>
      </c>
      <c r="I77" s="134">
        <v>58.075337941262895</v>
      </c>
      <c r="J77" s="134">
        <v>59.594118830313619</v>
      </c>
      <c r="K77" s="134">
        <v>61.053848155011465</v>
      </c>
      <c r="L77" s="134">
        <v>62.510932361634239</v>
      </c>
      <c r="N77" s="151" t="s">
        <v>44</v>
      </c>
      <c r="O77" s="5">
        <v>6.8</v>
      </c>
      <c r="P77" s="134">
        <v>-1</v>
      </c>
      <c r="Q77" s="134">
        <v>3.7825219475218752</v>
      </c>
      <c r="R77" s="134">
        <v>4.0378279983324274</v>
      </c>
      <c r="S77" s="134">
        <v>4.3471000150206462</v>
      </c>
      <c r="T77" s="134">
        <v>4.7922456522611636</v>
      </c>
      <c r="U77" s="134">
        <v>5.4984319290575705</v>
      </c>
      <c r="V77" s="134">
        <v>6.3168186829244952</v>
      </c>
      <c r="W77" s="134">
        <v>6.0261063972664939</v>
      </c>
      <c r="X77" s="134">
        <v>5.2933750228179637</v>
      </c>
      <c r="Y77" s="134">
        <v>4.0978265160752478</v>
      </c>
    </row>
    <row r="78" spans="1:25" ht="14.1" customHeight="1" thickBot="1" x14ac:dyDescent="0.3">
      <c r="A78" s="4" t="s">
        <v>8</v>
      </c>
      <c r="B78" s="11">
        <v>36</v>
      </c>
      <c r="C78" s="134">
        <v>-10</v>
      </c>
      <c r="D78" s="134">
        <v>25.760520346670731</v>
      </c>
      <c r="E78" s="134">
        <v>26.331531982855214</v>
      </c>
      <c r="F78" s="134">
        <v>26.501996519006937</v>
      </c>
      <c r="G78" s="134">
        <v>26.841468217994993</v>
      </c>
      <c r="H78" s="134">
        <v>28.075263542133619</v>
      </c>
      <c r="I78" s="134">
        <v>28.407824870742324</v>
      </c>
      <c r="J78" s="134">
        <v>29.674674521266084</v>
      </c>
      <c r="K78" s="134">
        <v>30.890690859397658</v>
      </c>
      <c r="L78" s="134">
        <v>32.103090548196768</v>
      </c>
      <c r="N78" s="151" t="s">
        <v>46</v>
      </c>
      <c r="O78" s="11">
        <v>8</v>
      </c>
      <c r="P78" s="134">
        <v>1</v>
      </c>
      <c r="Q78" s="134">
        <v>4.0648187269983751</v>
      </c>
      <c r="R78" s="134">
        <v>4.4003434828289789</v>
      </c>
      <c r="S78" s="134">
        <v>4.7760086584554653</v>
      </c>
      <c r="T78" s="134">
        <v>5.0321637563657289</v>
      </c>
      <c r="U78" s="134">
        <v>5.2449851085057411</v>
      </c>
      <c r="V78" s="134">
        <v>5.3605493271756366</v>
      </c>
      <c r="W78" s="134">
        <v>5.4877970764633535</v>
      </c>
      <c r="X78" s="134">
        <v>5.6099389123634245</v>
      </c>
      <c r="Y78" s="134">
        <v>5.7317174766729577</v>
      </c>
    </row>
    <row r="79" spans="1:25" ht="14.1" customHeight="1" thickBot="1" x14ac:dyDescent="0.3">
      <c r="A79" s="4" t="s">
        <v>12</v>
      </c>
      <c r="B79" s="11">
        <v>38</v>
      </c>
      <c r="C79" s="134">
        <v>-4</v>
      </c>
      <c r="D79" s="134">
        <v>39.887285542215828</v>
      </c>
      <c r="E79" s="134">
        <v>40.327049771747831</v>
      </c>
      <c r="F79" s="134">
        <v>41.042971125753759</v>
      </c>
      <c r="G79" s="134">
        <v>41.490010148216086</v>
      </c>
      <c r="H79" s="134">
        <v>42.304878374588853</v>
      </c>
      <c r="I79" s="134">
        <v>43.230267086765117</v>
      </c>
      <c r="J79" s="134">
        <v>44.267562458390785</v>
      </c>
      <c r="K79" s="134">
        <v>45.231743003439995</v>
      </c>
      <c r="L79" s="134">
        <v>46.175339853766282</v>
      </c>
      <c r="N79" s="4" t="s">
        <v>50</v>
      </c>
      <c r="O79" s="152">
        <v>7.1</v>
      </c>
      <c r="P79" s="134">
        <v>-5</v>
      </c>
      <c r="Q79" s="134">
        <v>-0.72013600620862039</v>
      </c>
      <c r="R79" s="134">
        <v>0.21272346803334585</v>
      </c>
      <c r="S79" s="134">
        <v>0.8838635260290193</v>
      </c>
      <c r="T79" s="134">
        <v>1.3069520403480963</v>
      </c>
      <c r="U79" s="134">
        <v>1.4657193864302061</v>
      </c>
      <c r="V79" s="134">
        <v>1.6417402180544265</v>
      </c>
      <c r="W79" s="134">
        <v>1.8355567376461321</v>
      </c>
      <c r="X79" s="134">
        <v>2.0215962209627785</v>
      </c>
      <c r="Y79" s="134">
        <v>2.2070823896963487</v>
      </c>
    </row>
    <row r="80" spans="1:25" ht="14.1" customHeight="1" thickBot="1" x14ac:dyDescent="0.3">
      <c r="A80" s="4" t="s">
        <v>22</v>
      </c>
      <c r="B80" s="11">
        <v>76</v>
      </c>
      <c r="C80" s="134">
        <v>12</v>
      </c>
      <c r="D80" s="134">
        <v>49.483304769696758</v>
      </c>
      <c r="E80" s="134">
        <v>49.776363882940487</v>
      </c>
      <c r="F80" s="134">
        <v>50.339420472820613</v>
      </c>
      <c r="G80" s="134">
        <v>50.716660268733577</v>
      </c>
      <c r="H80" s="134">
        <v>51.151556022977772</v>
      </c>
      <c r="I80" s="134">
        <v>51.671974580235435</v>
      </c>
      <c r="J80" s="134">
        <v>52.277349589427914</v>
      </c>
      <c r="K80" s="134">
        <v>52.81249405846679</v>
      </c>
      <c r="L80" s="134">
        <v>53.321978050125118</v>
      </c>
      <c r="N80" s="4" t="s">
        <v>60</v>
      </c>
      <c r="O80" s="152">
        <v>7.1</v>
      </c>
      <c r="P80" s="134">
        <v>1</v>
      </c>
      <c r="Q80" s="134">
        <v>5.6069674864678118</v>
      </c>
      <c r="R80" s="134">
        <v>5.6277750704732217</v>
      </c>
      <c r="S80" s="134">
        <v>5.6823049312186749</v>
      </c>
      <c r="T80" s="134">
        <v>5.73423992009704</v>
      </c>
      <c r="U80" s="134">
        <v>5.8534167749424917</v>
      </c>
      <c r="V80" s="134">
        <v>5.985544757288471</v>
      </c>
      <c r="W80" s="134">
        <v>6.1310308650557799</v>
      </c>
      <c r="X80" s="134">
        <v>6.2706792313343476</v>
      </c>
      <c r="Y80" s="134">
        <v>6.4099122584806674</v>
      </c>
    </row>
    <row r="81" spans="1:25" ht="14.1" customHeight="1" thickBot="1" x14ac:dyDescent="0.3">
      <c r="A81" s="4" t="s">
        <v>47</v>
      </c>
      <c r="B81" s="11">
        <v>63</v>
      </c>
      <c r="C81" s="134">
        <v>2</v>
      </c>
      <c r="D81" s="134">
        <v>44.510416174361275</v>
      </c>
      <c r="E81" s="134">
        <v>47.806554827288039</v>
      </c>
      <c r="F81" s="134">
        <v>51.674457645408005</v>
      </c>
      <c r="G81" s="134">
        <v>54.457159776115674</v>
      </c>
      <c r="H81" s="134">
        <v>55.697901600812351</v>
      </c>
      <c r="I81" s="134">
        <v>58.075337941262895</v>
      </c>
      <c r="J81" s="134">
        <v>59.594118830313619</v>
      </c>
      <c r="K81" s="134">
        <v>61.053848155011465</v>
      </c>
      <c r="L81" s="134">
        <v>62.510932361634239</v>
      </c>
      <c r="N81" s="4" t="s">
        <v>93</v>
      </c>
      <c r="O81" s="21">
        <v>7.1</v>
      </c>
      <c r="P81" s="134">
        <v>4</v>
      </c>
      <c r="Q81" s="134">
        <v>4</v>
      </c>
      <c r="R81" s="134">
        <v>4</v>
      </c>
      <c r="S81" s="134">
        <v>4</v>
      </c>
      <c r="T81" s="134">
        <v>4</v>
      </c>
      <c r="U81" s="134">
        <v>4</v>
      </c>
      <c r="V81" s="134">
        <v>4</v>
      </c>
      <c r="W81" s="134">
        <v>4</v>
      </c>
      <c r="X81" s="134">
        <v>4</v>
      </c>
      <c r="Y81" s="134">
        <v>4</v>
      </c>
    </row>
    <row r="82" spans="1:25" ht="14.1" customHeight="1" thickBot="1" x14ac:dyDescent="0.3">
      <c r="A82" s="4" t="s">
        <v>52</v>
      </c>
      <c r="B82" s="11">
        <v>166</v>
      </c>
      <c r="C82" s="134">
        <v>12</v>
      </c>
      <c r="D82" s="134">
        <v>172.16618928743139</v>
      </c>
      <c r="E82" s="134">
        <v>174.52304349369336</v>
      </c>
      <c r="F82" s="134">
        <v>177.11172756376305</v>
      </c>
      <c r="G82" s="134">
        <v>177.93375740820247</v>
      </c>
      <c r="H82" s="134">
        <v>179.47234006492457</v>
      </c>
      <c r="I82" s="134">
        <v>181.2738092621592</v>
      </c>
      <c r="J82" s="134">
        <v>183.33805536396966</v>
      </c>
      <c r="K82" s="134">
        <v>184.6646306701879</v>
      </c>
      <c r="L82" s="134">
        <v>186.42755209148834</v>
      </c>
      <c r="N82" s="151" t="s">
        <v>9</v>
      </c>
      <c r="O82" s="5">
        <v>5.8</v>
      </c>
      <c r="P82" s="134">
        <v>-4</v>
      </c>
      <c r="Q82" s="134">
        <v>1.586088134648878</v>
      </c>
      <c r="R82" s="134">
        <v>1.8386732391248932</v>
      </c>
      <c r="S82" s="134">
        <v>2.0727939322464826</v>
      </c>
      <c r="T82" s="134">
        <v>2.1440245332572205</v>
      </c>
      <c r="U82" s="134">
        <v>2.2683452104174009</v>
      </c>
      <c r="V82" s="134">
        <v>2.3914140214414985</v>
      </c>
      <c r="W82" s="134">
        <v>2.5293202636001526</v>
      </c>
      <c r="X82" s="134">
        <v>2.6574657832953861</v>
      </c>
      <c r="Y82" s="134">
        <v>2.7828402838223241</v>
      </c>
    </row>
    <row r="83" spans="1:25" ht="14.1" customHeight="1" thickBot="1" x14ac:dyDescent="0.3">
      <c r="A83" s="4" t="s">
        <v>97</v>
      </c>
      <c r="B83" s="11">
        <v>38.799999999999997</v>
      </c>
      <c r="C83" s="134">
        <v>-10</v>
      </c>
      <c r="D83" s="134">
        <v>25.760520346670731</v>
      </c>
      <c r="E83" s="134">
        <v>26.331531982855214</v>
      </c>
      <c r="F83" s="134">
        <v>26.501996519006937</v>
      </c>
      <c r="G83" s="134">
        <v>26.841468217994993</v>
      </c>
      <c r="H83" s="134">
        <v>28.075263542133619</v>
      </c>
      <c r="I83" s="134">
        <v>28.407824870742324</v>
      </c>
      <c r="J83" s="134">
        <v>29.674674521266084</v>
      </c>
      <c r="K83" s="134">
        <v>30.890690859397658</v>
      </c>
      <c r="L83" s="134">
        <v>32.103090548196768</v>
      </c>
      <c r="N83" s="4" t="s">
        <v>95</v>
      </c>
      <c r="O83" s="21">
        <v>7.1</v>
      </c>
      <c r="P83" s="134">
        <v>1</v>
      </c>
      <c r="Q83" s="134">
        <v>1</v>
      </c>
      <c r="R83" s="134">
        <v>1</v>
      </c>
      <c r="S83" s="134">
        <v>1</v>
      </c>
      <c r="T83" s="134">
        <v>1</v>
      </c>
      <c r="U83" s="134">
        <v>1</v>
      </c>
      <c r="V83" s="134">
        <v>1</v>
      </c>
      <c r="W83" s="134">
        <v>1</v>
      </c>
      <c r="X83" s="134">
        <v>1</v>
      </c>
      <c r="Y83" s="134">
        <v>1</v>
      </c>
    </row>
    <row r="84" spans="1:25" ht="14.1" customHeight="1" thickBot="1" x14ac:dyDescent="0.3">
      <c r="A84" s="4" t="s">
        <v>82</v>
      </c>
      <c r="B84" s="11">
        <v>101.7</v>
      </c>
      <c r="C84" s="134">
        <v>-4</v>
      </c>
      <c r="D84" s="134">
        <v>85.875166875307855</v>
      </c>
      <c r="E84" s="134">
        <v>87.304602669489427</v>
      </c>
      <c r="F84" s="134">
        <v>88.834917508137096</v>
      </c>
      <c r="G84" s="134">
        <v>89.943939653479134</v>
      </c>
      <c r="H84" s="134">
        <v>91.733859484808846</v>
      </c>
      <c r="I84" s="134">
        <v>93.754766868590494</v>
      </c>
      <c r="J84" s="134">
        <v>96.01029518089976</v>
      </c>
      <c r="K84" s="134">
        <v>98.120900915816733</v>
      </c>
      <c r="L84" s="134">
        <v>100.1942252780518</v>
      </c>
      <c r="N84" s="151" t="s">
        <v>24</v>
      </c>
      <c r="O84" s="5">
        <v>7.1</v>
      </c>
      <c r="P84" s="134">
        <v>-1</v>
      </c>
      <c r="Q84" s="134">
        <v>4.1346211197687186</v>
      </c>
      <c r="R84" s="134">
        <v>4.1791627209756959</v>
      </c>
      <c r="S84" s="134">
        <v>4.2766749520228906</v>
      </c>
      <c r="T84" s="134">
        <v>4.3406265916540487</v>
      </c>
      <c r="U84" s="134">
        <v>4.4499333959959095</v>
      </c>
      <c r="V84" s="134">
        <v>4.5569340158869567</v>
      </c>
      <c r="W84" s="134">
        <v>4.6768348524598524</v>
      </c>
      <c r="X84" s="134">
        <v>4.7882493524420253</v>
      </c>
      <c r="Y84" s="134">
        <v>4.8972546248849831</v>
      </c>
    </row>
    <row r="85" spans="1:25" ht="14.1" customHeight="1" thickBot="1" x14ac:dyDescent="0.3">
      <c r="A85" s="4"/>
      <c r="B85" s="11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N85" s="4" t="s">
        <v>88</v>
      </c>
      <c r="O85" s="21">
        <v>7.8</v>
      </c>
      <c r="P85" s="134">
        <v>0</v>
      </c>
      <c r="Q85" s="134">
        <v>4.2853184602200765</v>
      </c>
      <c r="R85" s="134">
        <v>4.4890422993825574</v>
      </c>
      <c r="S85" s="134">
        <v>4.5736077755929179</v>
      </c>
      <c r="T85" s="134">
        <v>4.6561203546602865</v>
      </c>
      <c r="U85" s="134">
        <v>4.7893815740823342</v>
      </c>
      <c r="V85" s="134">
        <v>4.9295128013996869</v>
      </c>
      <c r="W85" s="134">
        <v>5.0733638077749301</v>
      </c>
      <c r="X85" s="134">
        <v>5.2114426823569637</v>
      </c>
      <c r="Y85" s="134">
        <v>5.3491108857548024</v>
      </c>
    </row>
    <row r="86" spans="1:25" ht="14.1" customHeight="1" thickBot="1" x14ac:dyDescent="0.3">
      <c r="A86" s="4"/>
      <c r="B86" s="11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N86" s="4" t="s">
        <v>84</v>
      </c>
      <c r="O86" s="5">
        <v>8.1</v>
      </c>
      <c r="P86" s="134">
        <v>4.7</v>
      </c>
      <c r="Q86" s="134">
        <v>7.3500639815752393</v>
      </c>
      <c r="R86" s="134">
        <v>7.3516589781542034</v>
      </c>
      <c r="S86" s="134">
        <v>7.3829039268868542</v>
      </c>
      <c r="T86" s="134">
        <v>7.4126620455167593</v>
      </c>
      <c r="U86" s="134">
        <v>7.4809489376683276</v>
      </c>
      <c r="V86" s="134">
        <v>7.5566566687740426</v>
      </c>
      <c r="W86" s="134">
        <v>7.6400184437054346</v>
      </c>
      <c r="X86" s="134">
        <v>7.7200352635785023</v>
      </c>
      <c r="Y86" s="134">
        <v>7.7998140991670635</v>
      </c>
    </row>
    <row r="87" spans="1:25" ht="14.1" customHeight="1" thickBot="1" x14ac:dyDescent="0.3">
      <c r="A87" s="4"/>
      <c r="B87" s="11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N87" s="4" t="s">
        <v>34</v>
      </c>
      <c r="O87" s="5">
        <v>5.8</v>
      </c>
      <c r="P87" s="134">
        <v>3</v>
      </c>
      <c r="Q87" s="134">
        <v>5.0515807628515157</v>
      </c>
      <c r="R87" s="134">
        <v>5.0616611819153201</v>
      </c>
      <c r="S87" s="134">
        <v>5.0859540862683081</v>
      </c>
      <c r="T87" s="134">
        <v>5.1090909822762596</v>
      </c>
      <c r="U87" s="134">
        <v>5.1621839463196695</v>
      </c>
      <c r="V87" s="134">
        <v>5.2210466023691229</v>
      </c>
      <c r="W87" s="134">
        <v>5.2858602668891521</v>
      </c>
      <c r="X87" s="134">
        <v>5.3480732334854251</v>
      </c>
      <c r="Y87" s="134">
        <v>5.4101011676301969</v>
      </c>
    </row>
    <row r="88" spans="1:25" ht="14.1" customHeight="1" thickBot="1" x14ac:dyDescent="0.3">
      <c r="A88" s="4"/>
      <c r="B88" s="11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N88" s="4" t="s">
        <v>86</v>
      </c>
      <c r="O88" s="5">
        <v>7.1</v>
      </c>
      <c r="P88" s="134">
        <v>2.2999999999999998</v>
      </c>
      <c r="Q88" s="134">
        <v>5.6421857576241328</v>
      </c>
      <c r="R88" s="134">
        <v>5.6751140948064416</v>
      </c>
      <c r="S88" s="134">
        <v>5.7304308898083098</v>
      </c>
      <c r="T88" s="134">
        <v>5.7778420026260706</v>
      </c>
      <c r="U88" s="134">
        <v>5.8653910661542845</v>
      </c>
      <c r="V88" s="134">
        <v>5.9624542176803415</v>
      </c>
      <c r="W88" s="134">
        <v>6.0693304438394406</v>
      </c>
      <c r="X88" s="134">
        <v>6.1719181795771254</v>
      </c>
      <c r="Y88" s="134">
        <v>6.2742008011034809</v>
      </c>
    </row>
    <row r="89" spans="1:25" ht="14.1" customHeight="1" thickBot="1" x14ac:dyDescent="0.3">
      <c r="A89" s="4"/>
      <c r="B89" s="11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N89" s="151" t="s">
        <v>33</v>
      </c>
      <c r="O89" s="5">
        <v>5.4</v>
      </c>
      <c r="P89" s="134">
        <v>-2</v>
      </c>
      <c r="Q89" s="134">
        <v>2.2170861623388483</v>
      </c>
      <c r="R89" s="134">
        <v>2.7331825903677958</v>
      </c>
      <c r="S89" s="134">
        <v>3.0233149078847124</v>
      </c>
      <c r="T89" s="134">
        <v>3.140287254027931</v>
      </c>
      <c r="U89" s="134">
        <v>3.3068070467101993</v>
      </c>
      <c r="V89" s="134">
        <v>3.4512779916744432</v>
      </c>
      <c r="W89" s="134">
        <v>3.610354934310827</v>
      </c>
      <c r="X89" s="134">
        <v>3.7630487928013654</v>
      </c>
      <c r="Y89" s="134">
        <v>3.9152885125405854</v>
      </c>
    </row>
    <row r="90" spans="1:25" ht="14.1" customHeight="1" thickBot="1" x14ac:dyDescent="0.3">
      <c r="A90" s="4"/>
      <c r="B90" s="11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N90" s="4" t="s">
        <v>29</v>
      </c>
      <c r="O90" s="152">
        <v>7.1</v>
      </c>
      <c r="P90" s="134">
        <v>0</v>
      </c>
      <c r="Q90" s="134">
        <v>2.2353829703900212</v>
      </c>
      <c r="R90" s="134">
        <v>2.0217656676128826</v>
      </c>
      <c r="S90" s="134">
        <v>2.0102637402869403</v>
      </c>
      <c r="T90" s="134">
        <v>2.3366329596665709</v>
      </c>
      <c r="U90" s="134">
        <v>2.752933347080881</v>
      </c>
      <c r="V90" s="134">
        <v>3.1960298913474943</v>
      </c>
      <c r="W90" s="134">
        <v>3.7173217035180159</v>
      </c>
      <c r="X90" s="134">
        <v>4.0491805633823788</v>
      </c>
      <c r="Y90" s="134">
        <v>4.1826894940538839</v>
      </c>
    </row>
    <row r="91" spans="1:25" ht="14.1" customHeight="1" thickBot="1" x14ac:dyDescent="0.3">
      <c r="A91" s="4"/>
      <c r="B91" s="11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N91" s="4" t="s">
        <v>31</v>
      </c>
      <c r="O91" s="152">
        <v>5.4</v>
      </c>
      <c r="P91" s="134">
        <v>0</v>
      </c>
      <c r="Q91" s="134">
        <v>2.3081490611164277</v>
      </c>
      <c r="R91" s="134">
        <v>3.2441562687540562</v>
      </c>
      <c r="S91" s="134">
        <v>3.8000596902121995</v>
      </c>
      <c r="T91" s="134">
        <v>4.144339451160362</v>
      </c>
      <c r="U91" s="134">
        <v>4.3241866748135545</v>
      </c>
      <c r="V91" s="134">
        <v>3.5235781659100294</v>
      </c>
      <c r="W91" s="134">
        <v>3.743128116242171</v>
      </c>
      <c r="X91" s="134">
        <v>3.9538684566838977</v>
      </c>
      <c r="Y91" s="134">
        <v>4.1639820177907776</v>
      </c>
    </row>
    <row r="92" spans="1:25" ht="14.1" customHeight="1" thickBot="1" x14ac:dyDescent="0.3">
      <c r="A92" s="4"/>
      <c r="B92" s="11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N92" s="4" t="s">
        <v>32</v>
      </c>
      <c r="O92" s="152">
        <v>7.1</v>
      </c>
      <c r="P92" s="134">
        <v>-1</v>
      </c>
      <c r="Q92" s="134">
        <v>4.3010434619412585</v>
      </c>
      <c r="R92" s="134">
        <v>4.4235884910526284</v>
      </c>
      <c r="S92" s="134">
        <v>4.5602653314630341</v>
      </c>
      <c r="T92" s="134">
        <v>4.6362842392854127</v>
      </c>
      <c r="U92" s="134">
        <v>4.778168605094919</v>
      </c>
      <c r="V92" s="134">
        <v>4.9354717576672904</v>
      </c>
      <c r="W92" s="134">
        <v>5.1086782427807549</v>
      </c>
      <c r="X92" s="134">
        <v>5.274934685035948</v>
      </c>
      <c r="Y92" s="134">
        <v>5.4406966509983148</v>
      </c>
    </row>
    <row r="93" spans="1:25" ht="14.1" customHeight="1" thickBot="1" x14ac:dyDescent="0.3">
      <c r="A93" s="4"/>
      <c r="B93" s="11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N93" s="151" t="s">
        <v>90</v>
      </c>
      <c r="O93" s="5">
        <v>7.1</v>
      </c>
      <c r="P93" s="134">
        <v>1</v>
      </c>
      <c r="Q93" s="134">
        <v>3.9433546792922658</v>
      </c>
      <c r="R93" s="134">
        <v>3.9683131199391037</v>
      </c>
      <c r="S93" s="134">
        <v>4.0032892582808124</v>
      </c>
      <c r="T93" s="134">
        <v>4.0366010131789984</v>
      </c>
      <c r="U93" s="134">
        <v>4.1130425464090603</v>
      </c>
      <c r="V93" s="134">
        <v>4.1977910956657016</v>
      </c>
      <c r="W93" s="134">
        <v>4.2911077145329228</v>
      </c>
      <c r="X93" s="134">
        <v>4.3806799326053856</v>
      </c>
      <c r="Y93" s="134">
        <v>4.4699857469359419</v>
      </c>
    </row>
    <row r="94" spans="1:25" ht="14.1" customHeight="1" thickBot="1" x14ac:dyDescent="0.3">
      <c r="A94" s="4"/>
      <c r="B94" s="11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N94" s="151" t="s">
        <v>75</v>
      </c>
      <c r="O94" s="5">
        <v>6.6</v>
      </c>
      <c r="P94" s="134">
        <v>-1</v>
      </c>
      <c r="Q94" s="134">
        <v>3.6216150978605679</v>
      </c>
      <c r="R94" s="134">
        <v>3.8777666416312035</v>
      </c>
      <c r="S94" s="134">
        <v>4.1820427543092773</v>
      </c>
      <c r="T94" s="134">
        <v>4.4783679646236187</v>
      </c>
      <c r="U94" s="134">
        <v>4.6314810592094267</v>
      </c>
      <c r="V94" s="134">
        <v>4.7987865506820402</v>
      </c>
      <c r="W94" s="134">
        <v>4.9807833566170512</v>
      </c>
      <c r="X94" s="134">
        <v>5.0588202118380776</v>
      </c>
      <c r="Y94" s="134">
        <v>5.133095623354504</v>
      </c>
    </row>
    <row r="95" spans="1:25" ht="14.1" customHeight="1" thickBot="1" x14ac:dyDescent="0.3">
      <c r="A95" s="4"/>
      <c r="B95" s="11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N95" s="151" t="s">
        <v>73</v>
      </c>
      <c r="O95" s="5">
        <v>7.1</v>
      </c>
      <c r="P95" s="134">
        <v>1</v>
      </c>
      <c r="Q95" s="134">
        <v>5.2454426236122593</v>
      </c>
      <c r="R95" s="134">
        <v>5.2341007654465059</v>
      </c>
      <c r="S95" s="134">
        <v>5.260144623914341</v>
      </c>
      <c r="T95" s="134">
        <v>5.2774697883585731</v>
      </c>
      <c r="U95" s="134">
        <v>5.3246633891478767</v>
      </c>
      <c r="V95" s="134">
        <v>5.381122307883806</v>
      </c>
      <c r="W95" s="134">
        <v>5.4467777140946056</v>
      </c>
      <c r="X95" s="134">
        <v>5.5047989678307001</v>
      </c>
      <c r="Y95" s="134">
        <v>5.5600235471111104</v>
      </c>
    </row>
    <row r="96" spans="1:25" ht="14.1" customHeight="1" thickBot="1" x14ac:dyDescent="0.3">
      <c r="A96" s="4"/>
      <c r="B96" s="11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N96" s="4"/>
      <c r="O96" s="152"/>
      <c r="P96" s="134"/>
      <c r="Q96" s="134"/>
      <c r="R96" s="134"/>
      <c r="S96" s="134"/>
      <c r="T96" s="134"/>
      <c r="U96" s="134"/>
      <c r="V96" s="134"/>
      <c r="W96" s="134"/>
      <c r="X96" s="134"/>
      <c r="Y96" s="134"/>
    </row>
    <row r="97" spans="1:25" ht="14.1" customHeight="1" thickBot="1" x14ac:dyDescent="0.3">
      <c r="A97" s="4"/>
      <c r="B97" s="11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N97" s="6" t="s">
        <v>135</v>
      </c>
      <c r="O97" s="152"/>
      <c r="P97" s="134"/>
      <c r="Q97" s="134"/>
      <c r="R97" s="134"/>
      <c r="S97" s="134"/>
      <c r="T97" s="134"/>
      <c r="U97" s="134"/>
      <c r="V97" s="134"/>
      <c r="W97" s="134"/>
      <c r="X97" s="134"/>
      <c r="Y97" s="134"/>
    </row>
    <row r="98" spans="1:25" ht="14.1" customHeight="1" thickBot="1" x14ac:dyDescent="0.3">
      <c r="A98" s="4"/>
      <c r="B98" s="11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N98" s="4" t="s">
        <v>42</v>
      </c>
      <c r="O98" s="152">
        <v>5.8</v>
      </c>
      <c r="P98" s="134">
        <v>-1</v>
      </c>
      <c r="Q98" s="134">
        <v>3.785016926556473</v>
      </c>
      <c r="R98" s="134">
        <v>3.7878968893351841</v>
      </c>
      <c r="S98" s="134">
        <v>3.8443134927057407</v>
      </c>
      <c r="T98" s="134">
        <v>3.8980454411932364</v>
      </c>
      <c r="U98" s="134">
        <v>3.9718744483096433</v>
      </c>
      <c r="V98" s="134">
        <v>4.0569097770886193</v>
      </c>
      <c r="W98" s="134">
        <v>4.1532027798349498</v>
      </c>
      <c r="X98" s="134">
        <v>4.2413023246466155</v>
      </c>
      <c r="Y98" s="134">
        <v>4.3267567611795181</v>
      </c>
    </row>
    <row r="99" spans="1:25" ht="14.1" customHeight="1" thickBot="1" x14ac:dyDescent="0.3">
      <c r="A99" s="4"/>
      <c r="B99" s="11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N99" s="4" t="s">
        <v>77</v>
      </c>
      <c r="O99" s="152">
        <v>7.1</v>
      </c>
      <c r="P99" s="134">
        <v>5</v>
      </c>
      <c r="Q99" s="134">
        <v>5</v>
      </c>
      <c r="R99" s="134">
        <v>5</v>
      </c>
      <c r="S99" s="134">
        <v>5</v>
      </c>
      <c r="T99" s="134">
        <v>5</v>
      </c>
      <c r="U99" s="134">
        <v>5</v>
      </c>
      <c r="V99" s="134">
        <v>5</v>
      </c>
      <c r="W99" s="134">
        <v>5</v>
      </c>
      <c r="X99" s="134">
        <v>5</v>
      </c>
      <c r="Y99" s="134">
        <v>5</v>
      </c>
    </row>
    <row r="100" spans="1:25" ht="14.1" customHeight="1" thickBot="1" x14ac:dyDescent="0.3">
      <c r="A100" s="4"/>
      <c r="B100" s="11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N100" s="4" t="s">
        <v>78</v>
      </c>
      <c r="O100" s="152">
        <v>6.7</v>
      </c>
      <c r="P100" s="134">
        <v>-1</v>
      </c>
      <c r="Q100" s="134">
        <v>3.6956540524636479</v>
      </c>
      <c r="R100" s="134">
        <v>3.6984802303226534</v>
      </c>
      <c r="S100" s="134">
        <v>3.7538432219921178</v>
      </c>
      <c r="T100" s="134">
        <v>3.8065716962137648</v>
      </c>
      <c r="U100" s="134">
        <v>3.9275693868699193</v>
      </c>
      <c r="V100" s="134">
        <v>4.0617160779841717</v>
      </c>
      <c r="W100" s="134">
        <v>4.209424985768532</v>
      </c>
      <c r="X100" s="134">
        <v>4.3512069605112256</v>
      </c>
      <c r="Y100" s="134">
        <v>4.492567250389806</v>
      </c>
    </row>
    <row r="101" spans="1:25" ht="14.1" customHeight="1" thickBot="1" x14ac:dyDescent="0.3">
      <c r="A101" s="4"/>
      <c r="B101" s="11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N101" s="4" t="s">
        <v>79</v>
      </c>
      <c r="O101" s="152">
        <v>7.1</v>
      </c>
      <c r="P101" s="134">
        <v>7</v>
      </c>
      <c r="Q101" s="134">
        <v>7</v>
      </c>
      <c r="R101" s="134">
        <v>7</v>
      </c>
      <c r="S101" s="134">
        <v>7</v>
      </c>
      <c r="T101" s="134">
        <v>7</v>
      </c>
      <c r="U101" s="134">
        <v>7</v>
      </c>
      <c r="V101" s="134">
        <v>7</v>
      </c>
      <c r="W101" s="134">
        <v>7</v>
      </c>
      <c r="X101" s="134">
        <v>7</v>
      </c>
      <c r="Y101" s="134">
        <v>7</v>
      </c>
    </row>
    <row r="102" spans="1:25" ht="14.1" customHeight="1" thickBot="1" x14ac:dyDescent="0.3">
      <c r="A102" s="4"/>
      <c r="B102" s="11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N102" s="4" t="s">
        <v>81</v>
      </c>
      <c r="O102" s="152">
        <v>7.1</v>
      </c>
      <c r="P102" s="134">
        <v>-2.5</v>
      </c>
      <c r="Q102" s="134">
        <v>1.4503384617773061</v>
      </c>
      <c r="R102" s="134">
        <v>3.3296940401222868</v>
      </c>
      <c r="S102" s="134">
        <v>4.7825854417195117</v>
      </c>
      <c r="T102" s="134">
        <v>5.6020472608493641</v>
      </c>
      <c r="U102" s="134">
        <v>6.0756726621536092</v>
      </c>
      <c r="V102" s="134">
        <v>6.4728844811358055</v>
      </c>
      <c r="W102" s="134">
        <v>6.7347274897052678</v>
      </c>
      <c r="X102" s="134">
        <v>6.9860638470341385</v>
      </c>
      <c r="Y102" s="134">
        <v>7.2366526852380986</v>
      </c>
    </row>
    <row r="103" spans="1:25" ht="14.1" customHeight="1" thickBot="1" x14ac:dyDescent="0.3">
      <c r="A103" s="4"/>
      <c r="B103" s="11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N103" s="4" t="s">
        <v>83</v>
      </c>
      <c r="O103" s="152">
        <v>7.1</v>
      </c>
      <c r="P103" s="134">
        <v>-4.5</v>
      </c>
      <c r="Q103" s="134">
        <v>-0.525256749020933</v>
      </c>
      <c r="R103" s="134">
        <v>0.41327553872596923</v>
      </c>
      <c r="S103" s="134">
        <v>0.83686693991255368</v>
      </c>
      <c r="T103" s="134">
        <v>1.2630633299327094</v>
      </c>
      <c r="U103" s="134">
        <v>1.4081391548863484</v>
      </c>
      <c r="V103" s="134">
        <v>1.56898058725307</v>
      </c>
      <c r="W103" s="134">
        <v>1.7460830718840619</v>
      </c>
      <c r="X103" s="134">
        <v>1.9160791836925499</v>
      </c>
      <c r="Y103" s="134">
        <v>2.0855696967643986</v>
      </c>
    </row>
    <row r="104" spans="1:25" ht="14.1" customHeight="1" thickBot="1" x14ac:dyDescent="0.3">
      <c r="A104" s="4"/>
      <c r="B104" s="11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N104" s="151" t="s">
        <v>44</v>
      </c>
      <c r="O104" s="5">
        <v>6.8</v>
      </c>
      <c r="P104" s="134">
        <v>-1</v>
      </c>
      <c r="Q104" s="134">
        <v>3.7825219475218752</v>
      </c>
      <c r="R104" s="134">
        <v>4.0378279983324274</v>
      </c>
      <c r="S104" s="134">
        <v>4.3471000150206462</v>
      </c>
      <c r="T104" s="134">
        <v>4.7922456522611636</v>
      </c>
      <c r="U104" s="134">
        <v>5.4984319290575705</v>
      </c>
      <c r="V104" s="134">
        <v>6.3168186829244952</v>
      </c>
      <c r="W104" s="134">
        <v>6.0261063972664939</v>
      </c>
      <c r="X104" s="134">
        <v>5.2933750228179637</v>
      </c>
      <c r="Y104" s="134">
        <v>4.0978265160752478</v>
      </c>
    </row>
    <row r="105" spans="1:25" ht="14.1" customHeight="1" thickBot="1" x14ac:dyDescent="0.3">
      <c r="A105" s="4"/>
      <c r="B105" s="11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N105" s="151" t="s">
        <v>46</v>
      </c>
      <c r="O105" s="11">
        <v>8</v>
      </c>
      <c r="P105" s="134">
        <v>1</v>
      </c>
      <c r="Q105" s="134">
        <v>4.0648187269983751</v>
      </c>
      <c r="R105" s="134">
        <v>4.4003434828289789</v>
      </c>
      <c r="S105" s="134">
        <v>4.7760086584554653</v>
      </c>
      <c r="T105" s="134">
        <v>5.0321637563657289</v>
      </c>
      <c r="U105" s="134">
        <v>5.2449851085057411</v>
      </c>
      <c r="V105" s="134">
        <v>5.3605493271756366</v>
      </c>
      <c r="W105" s="134">
        <v>5.4877970764633535</v>
      </c>
      <c r="X105" s="134">
        <v>5.6099389123634245</v>
      </c>
      <c r="Y105" s="134">
        <v>5.7317174766729577</v>
      </c>
    </row>
    <row r="106" spans="1:25" ht="14.1" customHeight="1" thickBot="1" x14ac:dyDescent="0.3">
      <c r="A106" s="4"/>
      <c r="B106" s="11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N106" s="4" t="s">
        <v>50</v>
      </c>
      <c r="O106" s="152">
        <v>7.1</v>
      </c>
      <c r="P106" s="134">
        <v>-5</v>
      </c>
      <c r="Q106" s="134">
        <v>-0.72013600620862039</v>
      </c>
      <c r="R106" s="134">
        <v>0.21272346803334585</v>
      </c>
      <c r="S106" s="134">
        <v>0.8838635260290193</v>
      </c>
      <c r="T106" s="134">
        <v>1.3069520403480963</v>
      </c>
      <c r="U106" s="134">
        <v>1.4657193864302061</v>
      </c>
      <c r="V106" s="134">
        <v>1.6417402180544265</v>
      </c>
      <c r="W106" s="134">
        <v>1.8355567376461321</v>
      </c>
      <c r="X106" s="134">
        <v>2.0215962209627785</v>
      </c>
      <c r="Y106" s="134">
        <v>2.2070823896963487</v>
      </c>
    </row>
    <row r="107" spans="1:25" ht="14.1" customHeight="1" thickBot="1" x14ac:dyDescent="0.3">
      <c r="A107" s="4"/>
      <c r="B107" s="11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N107" s="4" t="s">
        <v>60</v>
      </c>
      <c r="O107" s="152">
        <v>7.1</v>
      </c>
      <c r="P107" s="134">
        <v>1</v>
      </c>
      <c r="Q107" s="134">
        <v>5.6069674864678118</v>
      </c>
      <c r="R107" s="134">
        <v>5.6277750704732217</v>
      </c>
      <c r="S107" s="134">
        <v>5.6823049312186749</v>
      </c>
      <c r="T107" s="134">
        <v>5.73423992009704</v>
      </c>
      <c r="U107" s="134">
        <v>5.8534167749424917</v>
      </c>
      <c r="V107" s="134">
        <v>5.985544757288471</v>
      </c>
      <c r="W107" s="134">
        <v>6.1310308650557799</v>
      </c>
      <c r="X107" s="134">
        <v>6.2706792313343476</v>
      </c>
      <c r="Y107" s="134">
        <v>6.4099122584806674</v>
      </c>
    </row>
    <row r="108" spans="1:25" ht="14.1" customHeight="1" thickBot="1" x14ac:dyDescent="0.3">
      <c r="A108" s="4"/>
      <c r="B108" s="11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N108" s="4" t="s">
        <v>93</v>
      </c>
      <c r="O108" s="152">
        <v>7.1</v>
      </c>
      <c r="P108" s="134">
        <v>4</v>
      </c>
      <c r="Q108" s="134">
        <v>4</v>
      </c>
      <c r="R108" s="134">
        <v>4</v>
      </c>
      <c r="S108" s="134">
        <v>4</v>
      </c>
      <c r="T108" s="134">
        <v>4</v>
      </c>
      <c r="U108" s="134">
        <v>4</v>
      </c>
      <c r="V108" s="134">
        <v>4</v>
      </c>
      <c r="W108" s="134">
        <v>4</v>
      </c>
      <c r="X108" s="134">
        <v>4</v>
      </c>
      <c r="Y108" s="134">
        <v>4</v>
      </c>
    </row>
    <row r="109" spans="1:25" ht="14.1" customHeight="1" thickBot="1" x14ac:dyDescent="0.3">
      <c r="A109" s="4"/>
      <c r="B109" s="11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N109" s="151" t="s">
        <v>9</v>
      </c>
      <c r="O109" s="5">
        <v>5.8</v>
      </c>
      <c r="P109" s="134">
        <v>-4</v>
      </c>
      <c r="Q109" s="134">
        <v>1.586088134648878</v>
      </c>
      <c r="R109" s="134">
        <v>1.8386732391248932</v>
      </c>
      <c r="S109" s="134">
        <v>2.0727939322464826</v>
      </c>
      <c r="T109" s="134">
        <v>2.1440245332572205</v>
      </c>
      <c r="U109" s="134">
        <v>2.2683452104174009</v>
      </c>
      <c r="V109" s="134">
        <v>2.3914140214414985</v>
      </c>
      <c r="W109" s="134">
        <v>2.5293202636001526</v>
      </c>
      <c r="X109" s="134">
        <v>2.6574657832953861</v>
      </c>
      <c r="Y109" s="134">
        <v>2.7828402838223241</v>
      </c>
    </row>
    <row r="110" spans="1:25" ht="14.1" customHeight="1" thickBot="1" x14ac:dyDescent="0.3">
      <c r="A110" s="4"/>
      <c r="B110" s="11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N110" s="4" t="s">
        <v>94</v>
      </c>
      <c r="O110" s="152">
        <v>7.1</v>
      </c>
      <c r="P110" s="134">
        <v>6</v>
      </c>
      <c r="Q110" s="134">
        <v>6</v>
      </c>
      <c r="R110" s="134">
        <v>6</v>
      </c>
      <c r="S110" s="134">
        <v>6</v>
      </c>
      <c r="T110" s="134">
        <v>6</v>
      </c>
      <c r="U110" s="134">
        <v>6</v>
      </c>
      <c r="V110" s="134">
        <v>6</v>
      </c>
      <c r="W110" s="134">
        <v>6</v>
      </c>
      <c r="X110" s="134">
        <v>6</v>
      </c>
      <c r="Y110" s="134">
        <v>6</v>
      </c>
    </row>
    <row r="111" spans="1:25" ht="14.1" customHeight="1" thickBot="1" x14ac:dyDescent="0.3">
      <c r="A111" s="4"/>
      <c r="B111" s="11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N111" s="4" t="s">
        <v>95</v>
      </c>
      <c r="O111" s="152">
        <v>7.1</v>
      </c>
      <c r="P111" s="134">
        <v>7</v>
      </c>
      <c r="Q111" s="134">
        <v>7</v>
      </c>
      <c r="R111" s="134">
        <v>7</v>
      </c>
      <c r="S111" s="134">
        <v>7</v>
      </c>
      <c r="T111" s="134">
        <v>7</v>
      </c>
      <c r="U111" s="134">
        <v>7</v>
      </c>
      <c r="V111" s="134">
        <v>7</v>
      </c>
      <c r="W111" s="134">
        <v>7</v>
      </c>
      <c r="X111" s="134">
        <v>7</v>
      </c>
      <c r="Y111" s="134">
        <v>7</v>
      </c>
    </row>
    <row r="112" spans="1:25" ht="14.1" customHeight="1" thickBot="1" x14ac:dyDescent="0.3">
      <c r="A112" s="4"/>
      <c r="B112" s="11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N112" s="151" t="s">
        <v>24</v>
      </c>
      <c r="O112" s="5">
        <v>7.1</v>
      </c>
      <c r="P112" s="134">
        <v>-1</v>
      </c>
      <c r="Q112" s="134">
        <v>4.1346211197687186</v>
      </c>
      <c r="R112" s="134">
        <v>4.1791627209756959</v>
      </c>
      <c r="S112" s="134">
        <v>4.2766749520228906</v>
      </c>
      <c r="T112" s="134">
        <v>4.3406265916540487</v>
      </c>
      <c r="U112" s="134">
        <v>4.4499333959959095</v>
      </c>
      <c r="V112" s="134">
        <v>4.5569340158869567</v>
      </c>
      <c r="W112" s="134">
        <v>4.6768348524598524</v>
      </c>
      <c r="X112" s="134">
        <v>4.7882493524420253</v>
      </c>
      <c r="Y112" s="134">
        <v>4.8972546248849831</v>
      </c>
    </row>
    <row r="113" spans="1:25" ht="14.1" customHeight="1" thickBot="1" x14ac:dyDescent="0.3">
      <c r="A113" s="4"/>
      <c r="B113" s="11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N113" s="4" t="s">
        <v>88</v>
      </c>
      <c r="O113" s="152">
        <v>7.8</v>
      </c>
      <c r="P113" s="134">
        <v>0</v>
      </c>
      <c r="Q113" s="134">
        <v>4.2853184602200765</v>
      </c>
      <c r="R113" s="134">
        <v>4.4890422993825574</v>
      </c>
      <c r="S113" s="134">
        <v>4.5736077755929179</v>
      </c>
      <c r="T113" s="134">
        <v>4.6561203546602865</v>
      </c>
      <c r="U113" s="134">
        <v>4.7893815740823342</v>
      </c>
      <c r="V113" s="134">
        <v>4.9295128013996869</v>
      </c>
      <c r="W113" s="134">
        <v>5.0733638077749301</v>
      </c>
      <c r="X113" s="134">
        <v>5.2114426823569637</v>
      </c>
      <c r="Y113" s="134">
        <v>5.3491108857548024</v>
      </c>
    </row>
    <row r="114" spans="1:25" ht="14.1" customHeight="1" thickBot="1" x14ac:dyDescent="0.3">
      <c r="A114" s="4"/>
      <c r="B114" s="11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N114" s="4" t="s">
        <v>33</v>
      </c>
      <c r="O114" s="152">
        <v>5.4</v>
      </c>
      <c r="P114" s="134">
        <v>-2</v>
      </c>
      <c r="Q114" s="134">
        <v>2.2170861623388483</v>
      </c>
      <c r="R114" s="134">
        <v>2.7331825903677958</v>
      </c>
      <c r="S114" s="134">
        <v>3.0233149078847124</v>
      </c>
      <c r="T114" s="134">
        <v>3.140287254027931</v>
      </c>
      <c r="U114" s="134">
        <v>3.3068070467101993</v>
      </c>
      <c r="V114" s="134">
        <v>3.4512779916744432</v>
      </c>
      <c r="W114" s="134">
        <v>3.610354934310827</v>
      </c>
      <c r="X114" s="134">
        <v>3.7630487928013654</v>
      </c>
      <c r="Y114" s="134">
        <v>3.9152885125405854</v>
      </c>
    </row>
    <row r="115" spans="1:25" ht="14.1" customHeight="1" thickBot="1" x14ac:dyDescent="0.3">
      <c r="A115" s="4"/>
      <c r="B115" s="11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N115" s="4" t="s">
        <v>29</v>
      </c>
      <c r="O115" s="152">
        <v>7.1</v>
      </c>
      <c r="P115" s="134">
        <v>0</v>
      </c>
      <c r="Q115" s="134">
        <v>2.2353829703900212</v>
      </c>
      <c r="R115" s="134">
        <v>2.0217656676128826</v>
      </c>
      <c r="S115" s="134">
        <v>2.0102637402869403</v>
      </c>
      <c r="T115" s="134">
        <v>2.3366329596665709</v>
      </c>
      <c r="U115" s="134">
        <v>2.752933347080881</v>
      </c>
      <c r="V115" s="134">
        <v>3.1960298913474943</v>
      </c>
      <c r="W115" s="134">
        <v>3.7173217035180159</v>
      </c>
      <c r="X115" s="134">
        <v>4.0491805633823788</v>
      </c>
      <c r="Y115" s="134">
        <v>4.1826894940538839</v>
      </c>
    </row>
    <row r="116" spans="1:25" ht="14.1" customHeight="1" thickBot="1" x14ac:dyDescent="0.3">
      <c r="A116" s="4"/>
      <c r="B116" s="11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N116" s="4" t="s">
        <v>31</v>
      </c>
      <c r="O116" s="152">
        <v>5.4</v>
      </c>
      <c r="P116" s="134">
        <v>0</v>
      </c>
      <c r="Q116" s="134">
        <v>2.3081490611164277</v>
      </c>
      <c r="R116" s="134">
        <v>3.2441562687540562</v>
      </c>
      <c r="S116" s="134">
        <v>3.8000596902121995</v>
      </c>
      <c r="T116" s="134">
        <v>4.144339451160362</v>
      </c>
      <c r="U116" s="134">
        <v>4.3241866748135545</v>
      </c>
      <c r="V116" s="134">
        <v>3.5235781659100294</v>
      </c>
      <c r="W116" s="134">
        <v>3.743128116242171</v>
      </c>
      <c r="X116" s="134">
        <v>3.9538684566838977</v>
      </c>
      <c r="Y116" s="134">
        <v>4.1639820177907776</v>
      </c>
    </row>
    <row r="117" spans="1:25" ht="14.1" customHeight="1" thickBot="1" x14ac:dyDescent="0.3">
      <c r="A117" s="4"/>
      <c r="B117" s="11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N117" s="4" t="s">
        <v>32</v>
      </c>
      <c r="O117" s="152">
        <v>7.1</v>
      </c>
      <c r="P117" s="134">
        <v>-1</v>
      </c>
      <c r="Q117" s="134">
        <v>4.3010434619412585</v>
      </c>
      <c r="R117" s="134">
        <v>4.4235884910526284</v>
      </c>
      <c r="S117" s="134">
        <v>4.5602653314630341</v>
      </c>
      <c r="T117" s="134">
        <v>4.6362842392854127</v>
      </c>
      <c r="U117" s="134">
        <v>4.778168605094919</v>
      </c>
      <c r="V117" s="134">
        <v>4.9354717576672904</v>
      </c>
      <c r="W117" s="134">
        <v>5.1086782427807549</v>
      </c>
      <c r="X117" s="134">
        <v>5.274934685035948</v>
      </c>
      <c r="Y117" s="134">
        <v>5.4406966509983148</v>
      </c>
    </row>
    <row r="118" spans="1:25" ht="14.1" customHeight="1" thickBot="1" x14ac:dyDescent="0.3">
      <c r="A118" s="4"/>
      <c r="B118" s="11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N118" s="151" t="s">
        <v>90</v>
      </c>
      <c r="O118" s="5">
        <v>7.1</v>
      </c>
      <c r="P118" s="134">
        <v>1</v>
      </c>
      <c r="Q118" s="134">
        <v>3.9433546792922658</v>
      </c>
      <c r="R118" s="134">
        <v>3.9683131199391037</v>
      </c>
      <c r="S118" s="134">
        <v>4.0032892582808124</v>
      </c>
      <c r="T118" s="134">
        <v>4.0366010131789984</v>
      </c>
      <c r="U118" s="134">
        <v>4.1130425464090603</v>
      </c>
      <c r="V118" s="134">
        <v>4.1977910956657016</v>
      </c>
      <c r="W118" s="134">
        <v>4.2911077145329228</v>
      </c>
      <c r="X118" s="134">
        <v>4.3806799326053856</v>
      </c>
      <c r="Y118" s="134">
        <v>4.4699857469359419</v>
      </c>
    </row>
    <row r="119" spans="1:25" ht="14.1" customHeight="1" thickBot="1" x14ac:dyDescent="0.3">
      <c r="A119" s="4"/>
      <c r="B119" s="11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N119" s="151" t="s">
        <v>75</v>
      </c>
      <c r="O119" s="5">
        <v>6.6</v>
      </c>
      <c r="P119" s="134">
        <v>-1</v>
      </c>
      <c r="Q119" s="134">
        <v>3.6216150978605679</v>
      </c>
      <c r="R119" s="134">
        <v>3.8777666416312035</v>
      </c>
      <c r="S119" s="134">
        <v>4.1820427543092773</v>
      </c>
      <c r="T119" s="134">
        <v>4.4783679646236187</v>
      </c>
      <c r="U119" s="134">
        <v>4.6314810592094267</v>
      </c>
      <c r="V119" s="134">
        <v>4.7987865506820402</v>
      </c>
      <c r="W119" s="134">
        <v>4.9807833566170512</v>
      </c>
      <c r="X119" s="134">
        <v>5.0588202118380776</v>
      </c>
      <c r="Y119" s="134">
        <v>5.133095623354504</v>
      </c>
    </row>
    <row r="120" spans="1:25" ht="14.1" customHeight="1" thickBot="1" x14ac:dyDescent="0.3">
      <c r="A120" s="4"/>
      <c r="B120" s="11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N120" s="151" t="s">
        <v>73</v>
      </c>
      <c r="O120" s="5">
        <v>7.1</v>
      </c>
      <c r="P120" s="134">
        <v>1</v>
      </c>
      <c r="Q120" s="134">
        <v>5.2454426236122593</v>
      </c>
      <c r="R120" s="134">
        <v>5.2341007654465059</v>
      </c>
      <c r="S120" s="134">
        <v>5.260144623914341</v>
      </c>
      <c r="T120" s="134">
        <v>5.2774697883585731</v>
      </c>
      <c r="U120" s="134">
        <v>5.3246633891478767</v>
      </c>
      <c r="V120" s="134">
        <v>5.381122307883806</v>
      </c>
      <c r="W120" s="134">
        <v>5.4467777140946056</v>
      </c>
      <c r="X120" s="134">
        <v>5.5047989678307001</v>
      </c>
      <c r="Y120" s="134">
        <v>5.5600235471111104</v>
      </c>
    </row>
    <row r="121" spans="1:25" ht="14.1" customHeight="1" thickBot="1" x14ac:dyDescent="0.3">
      <c r="A121" s="4"/>
      <c r="B121" s="11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N121" s="4"/>
      <c r="O121" s="152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</row>
    <row r="122" spans="1:25" ht="14.1" customHeight="1" thickBot="1" x14ac:dyDescent="0.3">
      <c r="A122" s="4"/>
      <c r="B122" s="11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N122" s="6" t="s">
        <v>136</v>
      </c>
      <c r="O122" s="152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</row>
    <row r="123" spans="1:25" ht="14.1" customHeight="1" thickBot="1" x14ac:dyDescent="0.3">
      <c r="A123" s="4"/>
      <c r="B123" s="11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N123" s="4" t="s">
        <v>42</v>
      </c>
      <c r="O123" s="152">
        <v>5.8</v>
      </c>
      <c r="P123" s="134">
        <v>-1</v>
      </c>
      <c r="Q123" s="134">
        <v>3.785016926556473</v>
      </c>
      <c r="R123" s="134">
        <v>3.7878968893351841</v>
      </c>
      <c r="S123" s="134">
        <v>3.8443134927057407</v>
      </c>
      <c r="T123" s="134">
        <v>3.8980454411932364</v>
      </c>
      <c r="U123" s="134">
        <v>3.9718744483096433</v>
      </c>
      <c r="V123" s="134">
        <v>4.0569097770886193</v>
      </c>
      <c r="W123" s="134">
        <v>4.1532027798349498</v>
      </c>
      <c r="X123" s="134">
        <v>4.2413023246466155</v>
      </c>
      <c r="Y123" s="134">
        <v>4.3267567611795181</v>
      </c>
    </row>
    <row r="124" spans="1:25" ht="14.1" customHeight="1" thickBot="1" x14ac:dyDescent="0.3">
      <c r="A124" s="4"/>
      <c r="B124" s="11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N124" s="4" t="s">
        <v>77</v>
      </c>
      <c r="O124" s="152">
        <v>7.1</v>
      </c>
      <c r="P124" s="134">
        <v>5</v>
      </c>
      <c r="Q124" s="134">
        <v>5</v>
      </c>
      <c r="R124" s="134">
        <v>5</v>
      </c>
      <c r="S124" s="134">
        <v>5</v>
      </c>
      <c r="T124" s="134">
        <v>5</v>
      </c>
      <c r="U124" s="134">
        <v>5</v>
      </c>
      <c r="V124" s="134">
        <v>5</v>
      </c>
      <c r="W124" s="134">
        <v>5</v>
      </c>
      <c r="X124" s="134">
        <v>5</v>
      </c>
      <c r="Y124" s="134">
        <v>5</v>
      </c>
    </row>
    <row r="125" spans="1:25" ht="14.1" customHeight="1" thickBot="1" x14ac:dyDescent="0.3">
      <c r="A125" s="4"/>
      <c r="B125" s="11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N125" s="4" t="s">
        <v>78</v>
      </c>
      <c r="O125" s="152">
        <v>6.7</v>
      </c>
      <c r="P125" s="134">
        <v>-1</v>
      </c>
      <c r="Q125" s="134">
        <v>3.6956540524636479</v>
      </c>
      <c r="R125" s="134">
        <v>3.6984802303226534</v>
      </c>
      <c r="S125" s="134">
        <v>3.7538432219921178</v>
      </c>
      <c r="T125" s="134">
        <v>3.8065716962137648</v>
      </c>
      <c r="U125" s="134">
        <v>3.9275693868699193</v>
      </c>
      <c r="V125" s="134">
        <v>4.0617160779841717</v>
      </c>
      <c r="W125" s="134">
        <v>4.209424985768532</v>
      </c>
      <c r="X125" s="134">
        <v>4.3512069605112256</v>
      </c>
      <c r="Y125" s="134">
        <v>4.492567250389806</v>
      </c>
    </row>
    <row r="126" spans="1:25" ht="14.1" customHeight="1" thickBot="1" x14ac:dyDescent="0.3">
      <c r="A126" s="4"/>
      <c r="B126" s="11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N126" s="4" t="s">
        <v>79</v>
      </c>
      <c r="O126" s="152">
        <v>7.1</v>
      </c>
      <c r="P126" s="134">
        <v>7</v>
      </c>
      <c r="Q126" s="134">
        <v>7</v>
      </c>
      <c r="R126" s="134">
        <v>7</v>
      </c>
      <c r="S126" s="134">
        <v>7</v>
      </c>
      <c r="T126" s="134">
        <v>7</v>
      </c>
      <c r="U126" s="134">
        <v>7</v>
      </c>
      <c r="V126" s="134">
        <v>7</v>
      </c>
      <c r="W126" s="134">
        <v>7</v>
      </c>
      <c r="X126" s="134">
        <v>7</v>
      </c>
      <c r="Y126" s="134">
        <v>7</v>
      </c>
    </row>
    <row r="127" spans="1:25" ht="14.1" customHeight="1" thickBot="1" x14ac:dyDescent="0.3">
      <c r="A127" s="4"/>
      <c r="B127" s="11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N127" s="4" t="s">
        <v>81</v>
      </c>
      <c r="O127" s="152">
        <v>7.1</v>
      </c>
      <c r="P127" s="134">
        <v>-2.5</v>
      </c>
      <c r="Q127" s="134">
        <v>1.4503384617773061</v>
      </c>
      <c r="R127" s="134">
        <v>3.3296940401222868</v>
      </c>
      <c r="S127" s="134">
        <v>4.7825854417195117</v>
      </c>
      <c r="T127" s="134">
        <v>5.6020472608493641</v>
      </c>
      <c r="U127" s="134">
        <v>6.0756726621536092</v>
      </c>
      <c r="V127" s="134">
        <v>6.4728844811358055</v>
      </c>
      <c r="W127" s="134">
        <v>6.7347274897052678</v>
      </c>
      <c r="X127" s="134">
        <v>6.9860638470341385</v>
      </c>
      <c r="Y127" s="134">
        <v>7.2366526852380986</v>
      </c>
    </row>
    <row r="128" spans="1:25" ht="14.1" customHeight="1" thickBot="1" x14ac:dyDescent="0.3">
      <c r="A128" s="4"/>
      <c r="B128" s="11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N128" s="4" t="s">
        <v>83</v>
      </c>
      <c r="O128" s="152">
        <v>7.1</v>
      </c>
      <c r="P128" s="134">
        <v>-4.5</v>
      </c>
      <c r="Q128" s="134">
        <v>-0.525256749020933</v>
      </c>
      <c r="R128" s="134">
        <v>0.41327553872596923</v>
      </c>
      <c r="S128" s="134">
        <v>0.83686693991255368</v>
      </c>
      <c r="T128" s="134">
        <v>1.2630633299327094</v>
      </c>
      <c r="U128" s="134">
        <v>1.4081391548863484</v>
      </c>
      <c r="V128" s="134">
        <v>1.56898058725307</v>
      </c>
      <c r="W128" s="134">
        <v>1.7460830718840619</v>
      </c>
      <c r="X128" s="134">
        <v>1.9160791836925499</v>
      </c>
      <c r="Y128" s="134">
        <v>2.0855696967643986</v>
      </c>
    </row>
    <row r="129" spans="1:25" ht="14.1" customHeight="1" thickBot="1" x14ac:dyDescent="0.3">
      <c r="A129" s="4"/>
      <c r="B129" s="11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N129" s="151" t="s">
        <v>44</v>
      </c>
      <c r="O129" s="5">
        <v>6.8</v>
      </c>
      <c r="P129" s="134">
        <v>-1</v>
      </c>
      <c r="Q129" s="134">
        <v>3.7825219475218752</v>
      </c>
      <c r="R129" s="134">
        <v>4.0378279983324274</v>
      </c>
      <c r="S129" s="134">
        <v>4.3471000150206462</v>
      </c>
      <c r="T129" s="134">
        <v>4.7922456522611636</v>
      </c>
      <c r="U129" s="134">
        <v>5.4984319290575705</v>
      </c>
      <c r="V129" s="134">
        <v>6.3168186829244952</v>
      </c>
      <c r="W129" s="134">
        <v>6.0261063972664939</v>
      </c>
      <c r="X129" s="134">
        <v>5.2933750228179637</v>
      </c>
      <c r="Y129" s="134">
        <v>4.0978265160752478</v>
      </c>
    </row>
    <row r="130" spans="1:25" ht="14.1" customHeight="1" thickBot="1" x14ac:dyDescent="0.3">
      <c r="A130" s="4"/>
      <c r="B130" s="11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N130" s="151" t="s">
        <v>46</v>
      </c>
      <c r="O130" s="11">
        <v>8</v>
      </c>
      <c r="P130" s="134">
        <v>1</v>
      </c>
      <c r="Q130" s="134">
        <v>4.0648187269983751</v>
      </c>
      <c r="R130" s="134">
        <v>4.4003434828289789</v>
      </c>
      <c r="S130" s="134">
        <v>4.7760086584554653</v>
      </c>
      <c r="T130" s="134">
        <v>5.0321637563657289</v>
      </c>
      <c r="U130" s="134">
        <v>5.2449851085057411</v>
      </c>
      <c r="V130" s="134">
        <v>5.3605493271756366</v>
      </c>
      <c r="W130" s="134">
        <v>5.4877970764633535</v>
      </c>
      <c r="X130" s="134">
        <v>5.6099389123634245</v>
      </c>
      <c r="Y130" s="134">
        <v>5.7317174766729577</v>
      </c>
    </row>
    <row r="131" spans="1:25" ht="14.1" customHeight="1" thickBot="1" x14ac:dyDescent="0.3">
      <c r="A131" s="4"/>
      <c r="B131" s="11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N131" s="4" t="s">
        <v>50</v>
      </c>
      <c r="O131" s="152">
        <v>7.1</v>
      </c>
      <c r="P131" s="134">
        <v>-5</v>
      </c>
      <c r="Q131" s="134">
        <v>-0.72013600620862039</v>
      </c>
      <c r="R131" s="134">
        <v>0.21272346803334585</v>
      </c>
      <c r="S131" s="134">
        <v>0.8838635260290193</v>
      </c>
      <c r="T131" s="134">
        <v>1.3069520403480963</v>
      </c>
      <c r="U131" s="134">
        <v>1.4657193864302061</v>
      </c>
      <c r="V131" s="134">
        <v>1.6417402180544265</v>
      </c>
      <c r="W131" s="134">
        <v>1.8355567376461321</v>
      </c>
      <c r="X131" s="134">
        <v>2.0215962209627785</v>
      </c>
      <c r="Y131" s="134">
        <v>2.2070823896963487</v>
      </c>
    </row>
    <row r="132" spans="1:25" ht="14.1" customHeight="1" thickBot="1" x14ac:dyDescent="0.3">
      <c r="A132" s="4"/>
      <c r="B132" s="11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N132" s="4" t="s">
        <v>60</v>
      </c>
      <c r="O132" s="152">
        <v>7.1</v>
      </c>
      <c r="P132" s="134">
        <v>1</v>
      </c>
      <c r="Q132" s="134">
        <v>5.6069674864678118</v>
      </c>
      <c r="R132" s="134">
        <v>5.6277750704732217</v>
      </c>
      <c r="S132" s="134">
        <v>5.6823049312186749</v>
      </c>
      <c r="T132" s="134">
        <v>5.73423992009704</v>
      </c>
      <c r="U132" s="134">
        <v>5.8534167749424917</v>
      </c>
      <c r="V132" s="134">
        <v>5.985544757288471</v>
      </c>
      <c r="W132" s="134">
        <v>6.1310308650557799</v>
      </c>
      <c r="X132" s="134">
        <v>6.2706792313343476</v>
      </c>
      <c r="Y132" s="134">
        <v>6.4099122584806674</v>
      </c>
    </row>
    <row r="133" spans="1:25" ht="14.1" customHeight="1" thickBot="1" x14ac:dyDescent="0.3">
      <c r="A133" s="4"/>
      <c r="B133" s="11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N133" s="4" t="s">
        <v>93</v>
      </c>
      <c r="O133" s="152">
        <v>7.1</v>
      </c>
      <c r="P133" s="134">
        <v>4</v>
      </c>
      <c r="Q133" s="134">
        <v>4</v>
      </c>
      <c r="R133" s="134">
        <v>4</v>
      </c>
      <c r="S133" s="134">
        <v>4</v>
      </c>
      <c r="T133" s="134">
        <v>4</v>
      </c>
      <c r="U133" s="134">
        <v>4</v>
      </c>
      <c r="V133" s="134">
        <v>4</v>
      </c>
      <c r="W133" s="134">
        <v>4</v>
      </c>
      <c r="X133" s="134">
        <v>4</v>
      </c>
      <c r="Y133" s="134">
        <v>4</v>
      </c>
    </row>
    <row r="134" spans="1:25" ht="14.1" customHeight="1" thickBot="1" x14ac:dyDescent="0.3">
      <c r="A134" s="4"/>
      <c r="B134" s="11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N134" s="4" t="s">
        <v>9</v>
      </c>
      <c r="O134" s="152">
        <v>5.8</v>
      </c>
      <c r="P134" s="134">
        <v>-4</v>
      </c>
      <c r="Q134" s="134">
        <v>1.586088134648878</v>
      </c>
      <c r="R134" s="134">
        <v>1.8386732391248932</v>
      </c>
      <c r="S134" s="134">
        <v>2.0727939322464826</v>
      </c>
      <c r="T134" s="134">
        <v>2.1440245332572205</v>
      </c>
      <c r="U134" s="134">
        <v>2.2683452104174009</v>
      </c>
      <c r="V134" s="134">
        <v>2.3914140214414985</v>
      </c>
      <c r="W134" s="134">
        <v>2.5293202636001526</v>
      </c>
      <c r="X134" s="134">
        <v>2.6574657832953861</v>
      </c>
      <c r="Y134" s="134">
        <v>2.7828402838223241</v>
      </c>
    </row>
    <row r="135" spans="1:25" ht="14.1" customHeight="1" thickBot="1" x14ac:dyDescent="0.3">
      <c r="A135" s="4"/>
      <c r="B135" s="11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N135" s="4" t="s">
        <v>95</v>
      </c>
      <c r="O135" s="152">
        <v>7.1</v>
      </c>
      <c r="P135" s="134">
        <v>1</v>
      </c>
      <c r="Q135" s="134">
        <v>1</v>
      </c>
      <c r="R135" s="134">
        <v>1</v>
      </c>
      <c r="S135" s="134">
        <v>1</v>
      </c>
      <c r="T135" s="134">
        <v>1</v>
      </c>
      <c r="U135" s="134">
        <v>1</v>
      </c>
      <c r="V135" s="134">
        <v>1</v>
      </c>
      <c r="W135" s="134">
        <v>1</v>
      </c>
      <c r="X135" s="134">
        <v>1</v>
      </c>
      <c r="Y135" s="134">
        <v>1</v>
      </c>
    </row>
    <row r="136" spans="1:25" ht="14.1" customHeight="1" thickBot="1" x14ac:dyDescent="0.3">
      <c r="A136" s="4"/>
      <c r="B136" s="11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N136" s="4" t="s">
        <v>24</v>
      </c>
      <c r="O136" s="152">
        <v>7.1</v>
      </c>
      <c r="P136" s="134">
        <v>-1</v>
      </c>
      <c r="Q136" s="134">
        <v>4.1346211197687186</v>
      </c>
      <c r="R136" s="134">
        <v>4.1791627209756959</v>
      </c>
      <c r="S136" s="134">
        <v>4.2766749520228906</v>
      </c>
      <c r="T136" s="134">
        <v>4.3406265916540487</v>
      </c>
      <c r="U136" s="134">
        <v>4.4499333959959095</v>
      </c>
      <c r="V136" s="134">
        <v>4.5569340158869567</v>
      </c>
      <c r="W136" s="134">
        <v>4.6768348524598524</v>
      </c>
      <c r="X136" s="134">
        <v>4.7882493524420253</v>
      </c>
      <c r="Y136" s="134">
        <v>4.8972546248849831</v>
      </c>
    </row>
    <row r="137" spans="1:25" ht="14.1" customHeight="1" thickBot="1" x14ac:dyDescent="0.3">
      <c r="A137" s="4"/>
      <c r="B137" s="11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N137" s="4" t="s">
        <v>88</v>
      </c>
      <c r="O137" s="152">
        <v>7.8</v>
      </c>
      <c r="P137" s="134">
        <v>0</v>
      </c>
      <c r="Q137" s="134">
        <v>4.2853184602200765</v>
      </c>
      <c r="R137" s="134">
        <v>4.4890422993825574</v>
      </c>
      <c r="S137" s="134">
        <v>4.5736077755929179</v>
      </c>
      <c r="T137" s="134">
        <v>4.6561203546602865</v>
      </c>
      <c r="U137" s="134">
        <v>4.7893815740823342</v>
      </c>
      <c r="V137" s="134">
        <v>4.9295128013996869</v>
      </c>
      <c r="W137" s="134">
        <v>5.0733638077749301</v>
      </c>
      <c r="X137" s="134">
        <v>5.2114426823569637</v>
      </c>
      <c r="Y137" s="134">
        <v>5.3491108857548024</v>
      </c>
    </row>
    <row r="138" spans="1:25" ht="14.1" customHeight="1" thickBot="1" x14ac:dyDescent="0.3">
      <c r="A138" s="4"/>
      <c r="B138" s="11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N138" s="4" t="s">
        <v>33</v>
      </c>
      <c r="O138" s="152">
        <v>5.4</v>
      </c>
      <c r="P138" s="134">
        <v>-2</v>
      </c>
      <c r="Q138" s="134">
        <v>2.2170861623388483</v>
      </c>
      <c r="R138" s="134">
        <v>2.7331825903677958</v>
      </c>
      <c r="S138" s="134">
        <v>3.0233149078847124</v>
      </c>
      <c r="T138" s="134">
        <v>3.140287254027931</v>
      </c>
      <c r="U138" s="134">
        <v>3.3068070467101993</v>
      </c>
      <c r="V138" s="134">
        <v>3.4512779916744432</v>
      </c>
      <c r="W138" s="134">
        <v>3.610354934310827</v>
      </c>
      <c r="X138" s="134">
        <v>3.7630487928013654</v>
      </c>
      <c r="Y138" s="134">
        <v>3.9152885125405854</v>
      </c>
    </row>
    <row r="139" spans="1:25" ht="14.1" customHeight="1" thickBot="1" x14ac:dyDescent="0.3">
      <c r="A139" s="4"/>
      <c r="B139" s="11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N139" s="4" t="s">
        <v>29</v>
      </c>
      <c r="O139" s="152">
        <v>7.1</v>
      </c>
      <c r="P139" s="134">
        <v>0</v>
      </c>
      <c r="Q139" s="134">
        <v>2.2353829703900212</v>
      </c>
      <c r="R139" s="134">
        <v>2.0217656676128826</v>
      </c>
      <c r="S139" s="134">
        <v>2.0102637402869403</v>
      </c>
      <c r="T139" s="134">
        <v>2.3366329596665709</v>
      </c>
      <c r="U139" s="134">
        <v>2.752933347080881</v>
      </c>
      <c r="V139" s="134">
        <v>3.1960298913474943</v>
      </c>
      <c r="W139" s="134">
        <v>3.7173217035180159</v>
      </c>
      <c r="X139" s="134">
        <v>4.0491805633823788</v>
      </c>
      <c r="Y139" s="134">
        <v>4.1826894940538839</v>
      </c>
    </row>
    <row r="140" spans="1:25" ht="14.1" customHeight="1" thickBot="1" x14ac:dyDescent="0.3">
      <c r="A140" s="4"/>
      <c r="B140" s="11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N140" s="4" t="s">
        <v>31</v>
      </c>
      <c r="O140" s="152">
        <v>5.4</v>
      </c>
      <c r="P140" s="134">
        <v>0</v>
      </c>
      <c r="Q140" s="134">
        <v>2.3081490611164277</v>
      </c>
      <c r="R140" s="134">
        <v>3.2441562687540562</v>
      </c>
      <c r="S140" s="134">
        <v>3.8000596902121995</v>
      </c>
      <c r="T140" s="134">
        <v>4.144339451160362</v>
      </c>
      <c r="U140" s="134">
        <v>4.3241866748135545</v>
      </c>
      <c r="V140" s="134">
        <v>3.5235781659100294</v>
      </c>
      <c r="W140" s="134">
        <v>3.743128116242171</v>
      </c>
      <c r="X140" s="134">
        <v>3.9538684566838977</v>
      </c>
      <c r="Y140" s="134">
        <v>4.1639820177907776</v>
      </c>
    </row>
    <row r="141" spans="1:25" ht="14.1" customHeight="1" thickBot="1" x14ac:dyDescent="0.3">
      <c r="A141" s="4"/>
      <c r="B141" s="11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N141" s="4" t="s">
        <v>32</v>
      </c>
      <c r="O141" s="152">
        <v>7.1</v>
      </c>
      <c r="P141" s="134">
        <v>-5.5</v>
      </c>
      <c r="Q141" s="134">
        <v>-0.19895653805874147</v>
      </c>
      <c r="R141" s="134">
        <v>-7.6411508947371587E-2</v>
      </c>
      <c r="S141" s="134">
        <v>6.0265331463034144E-2</v>
      </c>
      <c r="T141" s="134">
        <v>0.13628423928541267</v>
      </c>
      <c r="U141" s="134">
        <v>0.27816860509491903</v>
      </c>
      <c r="V141" s="134">
        <v>0.4354717576672904</v>
      </c>
      <c r="W141" s="134">
        <v>0.60867824278075489</v>
      </c>
      <c r="X141" s="134">
        <v>0.77493468503594798</v>
      </c>
      <c r="Y141" s="134">
        <v>0.94069665099831479</v>
      </c>
    </row>
    <row r="142" spans="1:25" ht="14.1" customHeight="1" thickBot="1" x14ac:dyDescent="0.3">
      <c r="A142" s="4"/>
      <c r="B142" s="11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N142" s="151" t="s">
        <v>37</v>
      </c>
      <c r="O142" s="5">
        <v>3.6</v>
      </c>
      <c r="P142" s="134">
        <v>-3</v>
      </c>
      <c r="Q142" s="134">
        <v>-5.6645320707734204E-2</v>
      </c>
      <c r="R142" s="134">
        <v>-3.1686880060896261E-2</v>
      </c>
      <c r="S142" s="134">
        <v>3.2892582808123905E-3</v>
      </c>
      <c r="T142" s="134">
        <v>3.6601013178998887E-2</v>
      </c>
      <c r="U142" s="134">
        <v>0.11304254640906075</v>
      </c>
      <c r="V142" s="134">
        <v>0.19779109566570208</v>
      </c>
      <c r="W142" s="134">
        <v>0.29110771453292283</v>
      </c>
      <c r="X142" s="134">
        <v>0.38067993260538513</v>
      </c>
      <c r="Y142" s="134">
        <v>0.46998574693594186</v>
      </c>
    </row>
    <row r="143" spans="1:25" ht="14.1" customHeight="1" thickBot="1" x14ac:dyDescent="0.3">
      <c r="A143" s="4"/>
      <c r="B143" s="11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N143" s="4" t="s">
        <v>96</v>
      </c>
      <c r="O143" s="152">
        <v>7.1</v>
      </c>
      <c r="P143" s="134">
        <v>5.5</v>
      </c>
      <c r="Q143" s="134">
        <v>5.5</v>
      </c>
      <c r="R143" s="134">
        <v>5.5</v>
      </c>
      <c r="S143" s="134">
        <v>5.5</v>
      </c>
      <c r="T143" s="134">
        <v>5.5</v>
      </c>
      <c r="U143" s="134">
        <v>5.5</v>
      </c>
      <c r="V143" s="134">
        <v>5.5</v>
      </c>
      <c r="W143" s="134">
        <v>5.5</v>
      </c>
      <c r="X143" s="134">
        <v>5.5</v>
      </c>
      <c r="Y143" s="134">
        <v>5.5</v>
      </c>
    </row>
    <row r="144" spans="1:25" ht="14.1" customHeight="1" thickBot="1" x14ac:dyDescent="0.3">
      <c r="A144" s="4"/>
      <c r="B144" s="11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N144" s="4" t="s">
        <v>98</v>
      </c>
      <c r="O144" s="152">
        <v>7.1</v>
      </c>
      <c r="P144" s="134">
        <v>3</v>
      </c>
      <c r="Q144" s="134">
        <v>3</v>
      </c>
      <c r="R144" s="134">
        <v>3</v>
      </c>
      <c r="S144" s="134">
        <v>3</v>
      </c>
      <c r="T144" s="134">
        <v>3</v>
      </c>
      <c r="U144" s="134">
        <v>3</v>
      </c>
      <c r="V144" s="134">
        <v>3</v>
      </c>
      <c r="W144" s="134">
        <v>3</v>
      </c>
      <c r="X144" s="134">
        <v>3</v>
      </c>
      <c r="Y144" s="134">
        <v>3</v>
      </c>
    </row>
    <row r="145" spans="1:25" ht="14.1" customHeight="1" thickBot="1" x14ac:dyDescent="0.3">
      <c r="A145" s="4"/>
      <c r="B145" s="11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N145" s="151" t="s">
        <v>75</v>
      </c>
      <c r="O145" s="5">
        <v>6.6</v>
      </c>
      <c r="P145" s="134">
        <v>-1</v>
      </c>
      <c r="Q145" s="134">
        <v>3.6216150978605679</v>
      </c>
      <c r="R145" s="134">
        <v>3.8777666416312035</v>
      </c>
      <c r="S145" s="134">
        <v>4.1820427543092773</v>
      </c>
      <c r="T145" s="134">
        <v>4.4783679646236187</v>
      </c>
      <c r="U145" s="134">
        <v>4.6314810592094267</v>
      </c>
      <c r="V145" s="134">
        <v>4.7987865506820402</v>
      </c>
      <c r="W145" s="134">
        <v>4.9807833566170512</v>
      </c>
      <c r="X145" s="134">
        <v>5.0588202118380776</v>
      </c>
      <c r="Y145" s="134">
        <v>5.133095623354504</v>
      </c>
    </row>
    <row r="146" spans="1:25" ht="14.1" customHeight="1" thickBot="1" x14ac:dyDescent="0.3">
      <c r="A146" s="4"/>
      <c r="B146" s="11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N146" s="151" t="s">
        <v>73</v>
      </c>
      <c r="O146" s="5">
        <v>7.1</v>
      </c>
      <c r="P146" s="134">
        <v>1</v>
      </c>
      <c r="Q146" s="134">
        <v>5.2454426236122593</v>
      </c>
      <c r="R146" s="134">
        <v>5.2341007654465059</v>
      </c>
      <c r="S146" s="134">
        <v>5.260144623914341</v>
      </c>
      <c r="T146" s="134">
        <v>5.2774697883585731</v>
      </c>
      <c r="U146" s="134">
        <v>5.3246633891478767</v>
      </c>
      <c r="V146" s="134">
        <v>5.381122307883806</v>
      </c>
      <c r="W146" s="134">
        <v>5.4467777140946056</v>
      </c>
      <c r="X146" s="134">
        <v>5.5047989678307001</v>
      </c>
      <c r="Y146" s="134">
        <v>5.5600235471111104</v>
      </c>
    </row>
    <row r="147" spans="1:25" ht="14.1" customHeight="1" thickBot="1" x14ac:dyDescent="0.3">
      <c r="A147" s="4"/>
      <c r="B147" s="11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N147" s="4" t="s">
        <v>62</v>
      </c>
      <c r="O147" s="152">
        <v>6.6</v>
      </c>
      <c r="P147" s="134">
        <v>3.5</v>
      </c>
      <c r="Q147" s="134">
        <v>5.8448273367258743</v>
      </c>
      <c r="R147" s="134">
        <v>5.9343316765098262</v>
      </c>
      <c r="S147" s="134">
        <v>5.9985381591892404</v>
      </c>
      <c r="T147" s="134">
        <v>6.0383443069294653</v>
      </c>
      <c r="U147" s="134">
        <v>6.066350023816832</v>
      </c>
      <c r="V147" s="134">
        <v>6.099853983409667</v>
      </c>
      <c r="W147" s="134">
        <v>6.1388153401977146</v>
      </c>
      <c r="X147" s="134">
        <v>6.1732464236159412</v>
      </c>
      <c r="Y147" s="134">
        <v>6.2060178991271204</v>
      </c>
    </row>
    <row r="148" spans="1:25" ht="14.1" customHeight="1" thickBot="1" x14ac:dyDescent="0.3">
      <c r="A148" s="4"/>
      <c r="B148" s="11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N148" s="4"/>
      <c r="O148" s="11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</row>
    <row r="149" spans="1:25" ht="14.1" customHeight="1" thickBot="1" x14ac:dyDescent="0.3">
      <c r="A149" s="4"/>
      <c r="B149" s="11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N149" s="4" t="s">
        <v>137</v>
      </c>
      <c r="O149" s="11" t="s">
        <v>138</v>
      </c>
      <c r="P149" s="134">
        <v>3</v>
      </c>
      <c r="Q149" s="134"/>
      <c r="R149" s="134"/>
      <c r="S149" s="134"/>
      <c r="T149" s="134"/>
      <c r="U149" s="134"/>
      <c r="V149" s="134"/>
      <c r="W149" s="134"/>
      <c r="X149" s="134"/>
      <c r="Y149" s="134"/>
    </row>
    <row r="150" spans="1:25" ht="14.1" customHeight="1" thickBot="1" x14ac:dyDescent="0.3">
      <c r="A150" s="4"/>
      <c r="B150" s="11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N150" s="4" t="s">
        <v>137</v>
      </c>
      <c r="O150" s="11" t="s">
        <v>139</v>
      </c>
      <c r="P150" s="135"/>
      <c r="Q150" s="134"/>
      <c r="R150" s="134"/>
      <c r="S150" s="134"/>
      <c r="T150" s="134"/>
      <c r="U150" s="134"/>
      <c r="V150" s="134"/>
      <c r="W150" s="134"/>
      <c r="X150" s="134"/>
      <c r="Y150" s="134"/>
    </row>
    <row r="151" spans="1:25" ht="14.1" customHeight="1" thickBot="1" x14ac:dyDescent="0.3">
      <c r="A151" s="4"/>
      <c r="B151" s="11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N151" s="4" t="s">
        <v>140</v>
      </c>
      <c r="O151" s="11"/>
      <c r="P151" s="135"/>
      <c r="Q151" s="134">
        <v>0.333777321653416</v>
      </c>
      <c r="R151" s="134">
        <v>0.67103514025737865</v>
      </c>
      <c r="S151" s="134">
        <v>1.0048124619107948</v>
      </c>
      <c r="T151" s="134">
        <v>1.0048124619107948</v>
      </c>
      <c r="U151" s="134">
        <v>1.0048124619107948</v>
      </c>
      <c r="V151" s="134">
        <v>1.0048124619107948</v>
      </c>
      <c r="W151" s="134">
        <v>1.0048124619107948</v>
      </c>
      <c r="X151" s="134">
        <v>1.0048124619107948</v>
      </c>
      <c r="Y151" s="134">
        <v>1.0048124619107948</v>
      </c>
    </row>
    <row r="152" spans="1:25" ht="14.1" customHeight="1" thickBot="1" x14ac:dyDescent="0.3">
      <c r="A152" s="4"/>
      <c r="B152" s="11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N152" s="4" t="s">
        <v>141</v>
      </c>
      <c r="O152" s="11"/>
      <c r="P152" s="135"/>
      <c r="Q152" s="134">
        <v>0.47384980463296045</v>
      </c>
      <c r="R152" s="134">
        <v>0.80762712628637656</v>
      </c>
      <c r="S152" s="134">
        <v>2</v>
      </c>
      <c r="T152" s="134">
        <v>3</v>
      </c>
      <c r="U152" s="134">
        <v>3</v>
      </c>
      <c r="V152" s="134">
        <v>4</v>
      </c>
      <c r="W152" s="134">
        <v>4</v>
      </c>
      <c r="X152" s="134">
        <v>4</v>
      </c>
      <c r="Y152" s="134">
        <v>4</v>
      </c>
    </row>
    <row r="153" spans="1:25" ht="14.1" customHeight="1" thickBot="1" x14ac:dyDescent="0.3">
      <c r="A153" s="4"/>
      <c r="B153" s="11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N153" s="4" t="s">
        <v>142</v>
      </c>
      <c r="O153" s="11"/>
      <c r="P153" s="135"/>
      <c r="Q153" s="134">
        <v>0.71314577310013294</v>
      </c>
      <c r="R153" s="134">
        <v>1.1984839746584297</v>
      </c>
      <c r="S153" s="134">
        <v>1.6838221762167265</v>
      </c>
      <c r="T153" s="134">
        <v>2.0073809772555911</v>
      </c>
      <c r="U153" s="134">
        <v>2.2770133114546449</v>
      </c>
      <c r="V153" s="134">
        <v>2.4927191788138878</v>
      </c>
      <c r="W153" s="134">
        <v>4</v>
      </c>
      <c r="X153" s="134">
        <v>5.5072808211861126</v>
      </c>
      <c r="Y153" s="134">
        <v>7.0145616423722252</v>
      </c>
    </row>
  </sheetData>
  <conditionalFormatting sqref="C2:L43">
    <cfRule type="cellIs" dxfId="11" priority="162" operator="greaterThan">
      <formula>$B2</formula>
    </cfRule>
  </conditionalFormatting>
  <conditionalFormatting sqref="C46:L153">
    <cfRule type="cellIs" dxfId="10" priority="2" operator="greaterThan">
      <formula>$B46</formula>
    </cfRule>
  </conditionalFormatting>
  <conditionalFormatting sqref="M3:M4">
    <cfRule type="cellIs" dxfId="9" priority="169" operator="greaterThan">
      <formula>$B3</formula>
    </cfRule>
  </conditionalFormatting>
  <conditionalFormatting sqref="P2:Y43">
    <cfRule type="cellIs" dxfId="8" priority="152" stopIfTrue="1" operator="greaterThan">
      <formula>$O2</formula>
    </cfRule>
    <cfRule type="cellIs" dxfId="7" priority="153" operator="greaterThan">
      <formula>$O2*0.85</formula>
    </cfRule>
  </conditionalFormatting>
  <conditionalFormatting sqref="Q47:Y153">
    <cfRule type="cellIs" dxfId="6" priority="1" operator="greaterThan">
      <formula>$O47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155C1-D9D8-4564-96C3-52277E525C81}">
  <sheetPr codeName="Sheet3">
    <tabColor theme="5"/>
  </sheetPr>
  <dimension ref="A1:Y153"/>
  <sheetViews>
    <sheetView topLeftCell="N114" workbookViewId="0">
      <selection activeCell="U153" sqref="U153"/>
    </sheetView>
  </sheetViews>
  <sheetFormatPr defaultRowHeight="15" x14ac:dyDescent="0.25"/>
  <cols>
    <col min="1" max="1" width="33.140625" customWidth="1"/>
    <col min="2" max="2" width="7.85546875" customWidth="1"/>
    <col min="14" max="14" width="28" bestFit="1" customWidth="1"/>
    <col min="15" max="15" width="8.85546875" style="10" customWidth="1"/>
  </cols>
  <sheetData>
    <row r="1" spans="1:25" ht="14.1" customHeight="1" thickBot="1" x14ac:dyDescent="0.3">
      <c r="A1" s="1" t="s">
        <v>129</v>
      </c>
      <c r="B1" s="2" t="s">
        <v>128</v>
      </c>
      <c r="C1" s="2">
        <v>2025</v>
      </c>
      <c r="D1" s="2">
        <v>2026</v>
      </c>
      <c r="E1" s="2">
        <v>2027</v>
      </c>
      <c r="F1" s="2">
        <v>2028</v>
      </c>
      <c r="G1" s="2">
        <v>2029</v>
      </c>
      <c r="H1" s="2">
        <v>2030</v>
      </c>
      <c r="I1" s="2">
        <v>2031</v>
      </c>
      <c r="J1" s="2">
        <v>2032</v>
      </c>
      <c r="K1" s="2">
        <v>2033</v>
      </c>
      <c r="L1" s="2">
        <v>2034</v>
      </c>
      <c r="M1" s="26">
        <v>5.5776188584338048E-2</v>
      </c>
      <c r="N1" s="1" t="s">
        <v>129</v>
      </c>
      <c r="O1" s="2" t="s">
        <v>128</v>
      </c>
      <c r="P1" s="2">
        <v>2025</v>
      </c>
      <c r="Q1" s="2">
        <v>2026</v>
      </c>
      <c r="R1" s="2">
        <v>2027</v>
      </c>
      <c r="S1" s="2">
        <v>2028</v>
      </c>
      <c r="T1" s="2">
        <v>2029</v>
      </c>
      <c r="U1" s="2">
        <v>2030</v>
      </c>
      <c r="V1" s="2">
        <v>2031</v>
      </c>
      <c r="W1" s="2">
        <v>2032</v>
      </c>
      <c r="X1" s="2">
        <v>2033</v>
      </c>
      <c r="Y1" s="2">
        <v>2034</v>
      </c>
    </row>
    <row r="2" spans="1:25" ht="14.1" customHeight="1" thickTop="1" thickBot="1" x14ac:dyDescent="0.3">
      <c r="A2" s="4" t="s">
        <v>8</v>
      </c>
      <c r="B2" s="11">
        <v>40</v>
      </c>
      <c r="C2" s="134">
        <v>29.039793199962595</v>
      </c>
      <c r="D2" s="134">
        <v>30.160063422251277</v>
      </c>
      <c r="E2" s="134">
        <v>31.966990156263847</v>
      </c>
      <c r="F2" s="134">
        <v>33.913382353080735</v>
      </c>
      <c r="G2" s="134">
        <v>35.605408798075381</v>
      </c>
      <c r="H2" s="134">
        <v>36.935736639554939</v>
      </c>
      <c r="I2" s="134">
        <v>38.191447528720481</v>
      </c>
      <c r="J2" s="134">
        <v>39.278036520572883</v>
      </c>
      <c r="K2" s="134">
        <v>40.376554477626541</v>
      </c>
      <c r="L2" s="134">
        <v>41.489575530902705</v>
      </c>
      <c r="M2" s="25">
        <v>4.7634951749037119E-2</v>
      </c>
      <c r="N2" s="4" t="s">
        <v>9</v>
      </c>
      <c r="O2" s="5">
        <v>5.8</v>
      </c>
      <c r="P2" s="134">
        <v>4.4455307827738579</v>
      </c>
      <c r="Q2" s="134">
        <v>4.877902718801594</v>
      </c>
      <c r="R2" s="134">
        <v>5.2063228086154894</v>
      </c>
      <c r="S2" s="134">
        <v>5.475147260673749</v>
      </c>
      <c r="T2" s="134">
        <v>5.6114985842079497</v>
      </c>
      <c r="U2" s="134">
        <v>5.7609499378142468</v>
      </c>
      <c r="V2" s="134">
        <v>5.8975795544769323</v>
      </c>
      <c r="W2" s="134">
        <v>6.0359347851102214</v>
      </c>
      <c r="X2" s="134">
        <v>6.176033953434537</v>
      </c>
      <c r="Y2" s="134">
        <v>6.3178958094222999</v>
      </c>
    </row>
    <row r="3" spans="1:25" ht="14.1" customHeight="1" thickBot="1" x14ac:dyDescent="0.3">
      <c r="A3" s="4" t="s">
        <v>65</v>
      </c>
      <c r="B3" s="11">
        <v>34</v>
      </c>
      <c r="C3" s="134">
        <v>29.039793199962595</v>
      </c>
      <c r="D3" s="134">
        <v>30.160063422251277</v>
      </c>
      <c r="E3" s="134">
        <v>31.966990156263847</v>
      </c>
      <c r="F3" s="134">
        <v>33.913382353080735</v>
      </c>
      <c r="G3" s="134">
        <v>35.605408798075381</v>
      </c>
      <c r="H3" s="134">
        <v>36.935736639554939</v>
      </c>
      <c r="I3" s="134">
        <v>38.191447528720481</v>
      </c>
      <c r="J3" s="134">
        <v>39.278036520572883</v>
      </c>
      <c r="K3" s="134">
        <v>40.376554477626541</v>
      </c>
      <c r="L3" s="134">
        <v>41.489575530902705</v>
      </c>
      <c r="M3" s="28">
        <v>12.44978233094011</v>
      </c>
      <c r="N3" s="4" t="s">
        <v>11</v>
      </c>
      <c r="O3" s="5">
        <v>5.8</v>
      </c>
      <c r="P3" s="134">
        <v>2.725710177619074</v>
      </c>
      <c r="Q3" s="134">
        <v>2.829418203361957</v>
      </c>
      <c r="R3" s="134">
        <v>2.9226154087383809</v>
      </c>
      <c r="S3" s="134">
        <v>2.9809904972749233</v>
      </c>
      <c r="T3" s="134">
        <v>3.0419457668400756</v>
      </c>
      <c r="U3" s="134">
        <v>3.1148974960810278</v>
      </c>
      <c r="V3" s="134">
        <v>3.1887719882094183</v>
      </c>
      <c r="W3" s="134">
        <v>3.2635795053934427</v>
      </c>
      <c r="X3" s="134">
        <v>3.3393299551156312</v>
      </c>
      <c r="Y3" s="134">
        <v>3.4160334753294088</v>
      </c>
    </row>
    <row r="4" spans="1:25" ht="14.1" customHeight="1" thickBot="1" x14ac:dyDescent="0.3">
      <c r="A4" s="4" t="s">
        <v>10</v>
      </c>
      <c r="B4" s="11">
        <v>40</v>
      </c>
      <c r="C4" s="134">
        <v>37.004705701988037</v>
      </c>
      <c r="D4" s="134">
        <v>40.253907915587106</v>
      </c>
      <c r="E4" s="134">
        <v>43.439864842153206</v>
      </c>
      <c r="F4" s="134">
        <v>46.313007299247161</v>
      </c>
      <c r="G4" s="134">
        <v>48.93691420751852</v>
      </c>
      <c r="H4" s="134">
        <v>51.141074781413664</v>
      </c>
      <c r="I4" s="134">
        <v>52.8100784225485</v>
      </c>
      <c r="J4" s="134">
        <v>54.479092010567932</v>
      </c>
      <c r="K4" s="134">
        <v>56.106977452082319</v>
      </c>
      <c r="L4" s="134">
        <v>57.708317202467676</v>
      </c>
      <c r="M4" s="28">
        <v>1.3833091478822344</v>
      </c>
      <c r="N4" s="4" t="s">
        <v>13</v>
      </c>
      <c r="O4" s="5">
        <v>5.8</v>
      </c>
      <c r="P4" s="134">
        <v>3.720431693270303</v>
      </c>
      <c r="Q4" s="134">
        <v>3.852003035231768</v>
      </c>
      <c r="R4" s="134">
        <v>3.9528710177227291</v>
      </c>
      <c r="S4" s="134">
        <v>4.0478382067210044</v>
      </c>
      <c r="T4" s="134">
        <v>4.138748677218274</v>
      </c>
      <c r="U4" s="134">
        <v>4.2429679427321529</v>
      </c>
      <c r="V4" s="134">
        <v>4.3435963269023352</v>
      </c>
      <c r="W4" s="134">
        <v>4.4454956342427989</v>
      </c>
      <c r="X4" s="134">
        <v>4.5486793602636899</v>
      </c>
      <c r="Y4" s="134">
        <v>4.6531613144118538</v>
      </c>
    </row>
    <row r="5" spans="1:25" ht="14.1" customHeight="1" thickBot="1" x14ac:dyDescent="0.3">
      <c r="A5" s="4" t="s">
        <v>38</v>
      </c>
      <c r="B5" s="11">
        <v>64</v>
      </c>
      <c r="C5" s="134">
        <v>37.004705701988037</v>
      </c>
      <c r="D5" s="134">
        <v>40.253907915587106</v>
      </c>
      <c r="E5" s="134">
        <v>43.439864842153206</v>
      </c>
      <c r="F5" s="134">
        <v>46.313007299247161</v>
      </c>
      <c r="G5" s="134">
        <v>48.93691420751852</v>
      </c>
      <c r="H5" s="134">
        <v>51.141074781413664</v>
      </c>
      <c r="I5" s="134">
        <v>52.8100784225485</v>
      </c>
      <c r="J5" s="134">
        <v>54.479092010567932</v>
      </c>
      <c r="K5" s="134">
        <v>56.106977452082319</v>
      </c>
      <c r="L5" s="134">
        <v>57.708317202467676</v>
      </c>
      <c r="M5" s="25"/>
      <c r="N5" s="4" t="s">
        <v>15</v>
      </c>
      <c r="O5" s="5">
        <v>5.8</v>
      </c>
      <c r="P5" s="134">
        <v>3.0410320646719327</v>
      </c>
      <c r="Q5" s="134">
        <v>3.3659918652745637</v>
      </c>
      <c r="R5" s="134">
        <v>3.6530920924009322</v>
      </c>
      <c r="S5" s="134">
        <v>3.7825308987505997</v>
      </c>
      <c r="T5" s="134">
        <v>3.8906977516644603</v>
      </c>
      <c r="U5" s="134">
        <v>3.995060395144352</v>
      </c>
      <c r="V5" s="134">
        <v>4.0898092779197412</v>
      </c>
      <c r="W5" s="134">
        <v>4.1857548265411584</v>
      </c>
      <c r="X5" s="134">
        <v>4.2829097480049425</v>
      </c>
      <c r="Y5" s="134">
        <v>4.3812870449014714</v>
      </c>
    </row>
    <row r="6" spans="1:25" ht="14.1" customHeight="1" thickBot="1" x14ac:dyDescent="0.3">
      <c r="A6" s="4" t="s">
        <v>12</v>
      </c>
      <c r="B6" s="11">
        <v>45</v>
      </c>
      <c r="C6" s="134">
        <v>34.332445656647053</v>
      </c>
      <c r="D6" s="134">
        <v>35.488078436308371</v>
      </c>
      <c r="E6" s="134">
        <v>36.685830770976295</v>
      </c>
      <c r="F6" s="134">
        <v>37.733641122218032</v>
      </c>
      <c r="G6" s="134">
        <v>38.608534582012268</v>
      </c>
      <c r="H6" s="134">
        <v>39.524781310992587</v>
      </c>
      <c r="I6" s="134">
        <v>40.453074275816746</v>
      </c>
      <c r="J6" s="134">
        <v>41.393526197113061</v>
      </c>
      <c r="K6" s="134">
        <v>42.34624624914899</v>
      </c>
      <c r="L6" s="134">
        <v>43.311347489505295</v>
      </c>
      <c r="M6" s="27"/>
      <c r="N6" s="4" t="s">
        <v>17</v>
      </c>
      <c r="O6" s="5">
        <v>5.4</v>
      </c>
      <c r="P6" s="134">
        <v>2.9367486241485663</v>
      </c>
      <c r="Q6" s="134">
        <v>2.9155567056410918</v>
      </c>
      <c r="R6" s="134">
        <v>3.0515838390011423</v>
      </c>
      <c r="S6" s="134">
        <v>3.1930170591272753</v>
      </c>
      <c r="T6" s="134">
        <v>3.2992183663048165</v>
      </c>
      <c r="U6" s="134">
        <v>3.403287859926742</v>
      </c>
      <c r="V6" s="134">
        <v>3.4840019644952309</v>
      </c>
      <c r="W6" s="134">
        <v>3.5657354775190022</v>
      </c>
      <c r="X6" s="134">
        <v>3.6484992237571565</v>
      </c>
      <c r="Y6" s="134">
        <v>3.7323042797776589</v>
      </c>
    </row>
    <row r="7" spans="1:25" ht="14.1" customHeight="1" thickBot="1" x14ac:dyDescent="0.3">
      <c r="A7" s="4" t="s">
        <v>82</v>
      </c>
      <c r="B7" s="11">
        <v>104.6</v>
      </c>
      <c r="C7" s="134">
        <v>67.21398632303638</v>
      </c>
      <c r="D7" s="134">
        <v>69.85000394406029</v>
      </c>
      <c r="E7" s="134">
        <v>72.645334790411653</v>
      </c>
      <c r="F7" s="134">
        <v>74.758249387250544</v>
      </c>
      <c r="G7" s="134">
        <v>76.657284862904476</v>
      </c>
      <c r="H7" s="134">
        <v>78.655820678964858</v>
      </c>
      <c r="I7" s="134">
        <v>80.498403852634041</v>
      </c>
      <c r="J7" s="134">
        <v>82.354813436894972</v>
      </c>
      <c r="K7" s="134">
        <v>84.212680633566762</v>
      </c>
      <c r="L7" s="134">
        <v>86.077026248991103</v>
      </c>
      <c r="M7" s="25"/>
      <c r="N7" s="4" t="s">
        <v>19</v>
      </c>
      <c r="O7" s="5">
        <v>5.8</v>
      </c>
      <c r="P7" s="134">
        <v>3.7508499015882424</v>
      </c>
      <c r="Q7" s="134">
        <v>3.8223237736484093</v>
      </c>
      <c r="R7" s="134">
        <v>3.8968996322232976</v>
      </c>
      <c r="S7" s="134">
        <v>3.9747346632605347</v>
      </c>
      <c r="T7" s="134">
        <v>4.0560100054900641</v>
      </c>
      <c r="U7" s="134">
        <v>4.1532809519167238</v>
      </c>
      <c r="V7" s="134">
        <v>4.2517822738303321</v>
      </c>
      <c r="W7" s="134">
        <v>4.3515276543995132</v>
      </c>
      <c r="X7" s="134">
        <v>4.4525303038690751</v>
      </c>
      <c r="Y7" s="134">
        <v>4.5548037397845906</v>
      </c>
    </row>
    <row r="8" spans="1:25" ht="14.1" customHeight="1" thickBot="1" x14ac:dyDescent="0.3">
      <c r="A8" s="4" t="s">
        <v>14</v>
      </c>
      <c r="B8" s="11">
        <v>45.6</v>
      </c>
      <c r="C8" s="134">
        <v>32.377585211219774</v>
      </c>
      <c r="D8" s="134">
        <v>33.380634916968695</v>
      </c>
      <c r="E8" s="134">
        <v>34.440761428412245</v>
      </c>
      <c r="F8" s="134">
        <v>35.448109285261729</v>
      </c>
      <c r="G8" s="134">
        <v>36.363412533403249</v>
      </c>
      <c r="H8" s="134">
        <v>37.150362340498098</v>
      </c>
      <c r="I8" s="134">
        <v>37.79713870440694</v>
      </c>
      <c r="J8" s="134">
        <v>38.435570441305309</v>
      </c>
      <c r="K8" s="134">
        <v>39.056423246127011</v>
      </c>
      <c r="L8" s="134">
        <v>39.663701179535899</v>
      </c>
      <c r="M8" s="25"/>
      <c r="N8" s="4" t="s">
        <v>21</v>
      </c>
      <c r="O8" s="5">
        <v>7.1</v>
      </c>
      <c r="P8" s="134">
        <v>4.3800179136596045</v>
      </c>
      <c r="Q8" s="134">
        <v>4.496787811429928</v>
      </c>
      <c r="R8" s="134">
        <v>4.5857047856181135</v>
      </c>
      <c r="S8" s="134">
        <v>4.6780188688171007</v>
      </c>
      <c r="T8" s="134">
        <v>4.7736749607906521</v>
      </c>
      <c r="U8" s="134">
        <v>4.8881568976549206</v>
      </c>
      <c r="V8" s="134">
        <v>5.0040869109900212</v>
      </c>
      <c r="W8" s="134">
        <v>5.121481105046036</v>
      </c>
      <c r="X8" s="134">
        <v>5.2403550274707182</v>
      </c>
      <c r="Y8" s="134">
        <v>5.3607245875859766</v>
      </c>
    </row>
    <row r="9" spans="1:25" ht="14.1" customHeight="1" thickBot="1" x14ac:dyDescent="0.3">
      <c r="A9" s="4" t="s">
        <v>52</v>
      </c>
      <c r="B9" s="11">
        <v>182</v>
      </c>
      <c r="C9" s="134">
        <v>130.51050881460915</v>
      </c>
      <c r="D9" s="134">
        <v>134.65355196133436</v>
      </c>
      <c r="E9" s="134">
        <v>138.70705626871933</v>
      </c>
      <c r="F9" s="134">
        <v>142.07781627485383</v>
      </c>
      <c r="G9" s="134">
        <v>143.96244512619461</v>
      </c>
      <c r="H9" s="134">
        <v>145.87684417660083</v>
      </c>
      <c r="I9" s="134">
        <v>147.59851289803808</v>
      </c>
      <c r="J9" s="134">
        <v>149.31576122854321</v>
      </c>
      <c r="K9" s="134">
        <v>151.01532778979214</v>
      </c>
      <c r="L9" s="134">
        <v>152.70290994529628</v>
      </c>
      <c r="M9" s="25"/>
      <c r="N9" s="4" t="s">
        <v>23</v>
      </c>
      <c r="O9" s="5">
        <v>7.1</v>
      </c>
      <c r="P9" s="134">
        <v>2.7760446867868027</v>
      </c>
      <c r="Q9" s="134">
        <v>2.9031118791905595</v>
      </c>
      <c r="R9" s="134">
        <v>3.0875868287016242</v>
      </c>
      <c r="S9" s="134">
        <v>3.270725604581552</v>
      </c>
      <c r="T9" s="134">
        <v>3.3863449938570023</v>
      </c>
      <c r="U9" s="134">
        <v>3.4972782579989681</v>
      </c>
      <c r="V9" s="134">
        <v>3.5802214866176914</v>
      </c>
      <c r="W9" s="134">
        <v>3.664212277233347</v>
      </c>
      <c r="X9" s="134">
        <v>3.749261753558125</v>
      </c>
      <c r="Y9" s="134">
        <v>3.8353812980674156</v>
      </c>
    </row>
    <row r="10" spans="1:25" ht="14.1" customHeight="1" thickBot="1" x14ac:dyDescent="0.3">
      <c r="A10" s="4"/>
      <c r="B10" s="11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25"/>
      <c r="N10" s="4" t="s">
        <v>24</v>
      </c>
      <c r="O10" s="5">
        <v>7.1</v>
      </c>
      <c r="P10" s="134">
        <v>4.0882108975442408</v>
      </c>
      <c r="Q10" s="134">
        <v>4.1926883979612386</v>
      </c>
      <c r="R10" s="134">
        <v>4.3186172983017199</v>
      </c>
      <c r="S10" s="134">
        <v>4.4487790527851976</v>
      </c>
      <c r="T10" s="134">
        <v>4.5613247999578901</v>
      </c>
      <c r="U10" s="134">
        <v>4.6838722510710085</v>
      </c>
      <c r="V10" s="134">
        <v>4.7949573459023727</v>
      </c>
      <c r="W10" s="134">
        <v>4.9074454307753435</v>
      </c>
      <c r="X10" s="134">
        <v>5.0213514035742239</v>
      </c>
      <c r="Y10" s="134">
        <v>5.1366905087424639</v>
      </c>
    </row>
    <row r="11" spans="1:25" ht="14.1" customHeight="1" thickBot="1" x14ac:dyDescent="0.3">
      <c r="A11" s="4"/>
      <c r="B11" s="11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25"/>
      <c r="N11" s="4" t="s">
        <v>25</v>
      </c>
      <c r="O11" s="5">
        <v>5.8</v>
      </c>
      <c r="P11" s="134">
        <v>3.5222156165692056</v>
      </c>
      <c r="Q11" s="134">
        <v>3.5891337212153256</v>
      </c>
      <c r="R11" s="134">
        <v>3.6629658032795844</v>
      </c>
      <c r="S11" s="134">
        <v>3.7313695968351301</v>
      </c>
      <c r="T11" s="134">
        <v>3.7858103672130907</v>
      </c>
      <c r="U11" s="134">
        <v>3.8549393255443576</v>
      </c>
      <c r="V11" s="134">
        <v>3.9248916125864408</v>
      </c>
      <c r="W11" s="134">
        <v>3.9956763457913196</v>
      </c>
      <c r="X11" s="134">
        <v>4.0673021626678167</v>
      </c>
      <c r="Y11" s="134">
        <v>4.1397779444128933</v>
      </c>
    </row>
    <row r="12" spans="1:25" ht="14.1" customHeight="1" thickBot="1" x14ac:dyDescent="0.3">
      <c r="A12" s="4"/>
      <c r="B12" s="11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25"/>
      <c r="N12" s="4" t="s">
        <v>26</v>
      </c>
      <c r="O12" s="5">
        <v>7.1</v>
      </c>
      <c r="P12" s="134">
        <v>3.7416254474082988</v>
      </c>
      <c r="Q12" s="134">
        <v>3.8129235439841933</v>
      </c>
      <c r="R12" s="134">
        <v>3.8873159983684578</v>
      </c>
      <c r="S12" s="134">
        <v>3.9649596099417761</v>
      </c>
      <c r="T12" s="134">
        <v>4.0460350719601488</v>
      </c>
      <c r="U12" s="134">
        <v>4.1430668002330853</v>
      </c>
      <c r="V12" s="134">
        <v>4.2413258781341368</v>
      </c>
      <c r="W12" s="134">
        <v>4.3408259551809518</v>
      </c>
      <c r="X12" s="134">
        <v>4.4415802091304251</v>
      </c>
      <c r="Y12" s="134">
        <v>4.5436021242844653</v>
      </c>
    </row>
    <row r="13" spans="1:25" ht="14.1" customHeight="1" thickBot="1" x14ac:dyDescent="0.3">
      <c r="A13" s="4"/>
      <c r="B13" s="11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25"/>
      <c r="N13" s="4" t="s">
        <v>27</v>
      </c>
      <c r="O13" s="5">
        <v>5.8</v>
      </c>
      <c r="P13" s="134">
        <v>3.0928586275803456</v>
      </c>
      <c r="Q13" s="134">
        <v>3.1661817868454647</v>
      </c>
      <c r="R13" s="134">
        <v>3.2452631528242142</v>
      </c>
      <c r="S13" s="134">
        <v>3.3154005180314141</v>
      </c>
      <c r="T13" s="134">
        <v>3.3854390592759942</v>
      </c>
      <c r="U13" s="134">
        <v>3.4729191955697649</v>
      </c>
      <c r="V13" s="134">
        <v>3.5622614187420374</v>
      </c>
      <c r="W13" s="134">
        <v>3.653502503796795</v>
      </c>
      <c r="X13" s="134">
        <v>3.7466793934874074</v>
      </c>
      <c r="Y13" s="134">
        <v>3.8418298621471201</v>
      </c>
    </row>
    <row r="14" spans="1:25" ht="14.1" customHeight="1" thickBot="1" x14ac:dyDescent="0.3">
      <c r="A14" s="4"/>
      <c r="B14" s="11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N14" s="4" t="s">
        <v>28</v>
      </c>
      <c r="O14" s="5">
        <v>6.6</v>
      </c>
      <c r="P14" s="134">
        <v>2.5053896277505032</v>
      </c>
      <c r="Q14" s="134">
        <v>2.5410025069261413</v>
      </c>
      <c r="R14" s="134">
        <v>2.580645962781642</v>
      </c>
      <c r="S14" s="134">
        <v>2.6244880626234557</v>
      </c>
      <c r="T14" s="134">
        <v>2.6727275226545641</v>
      </c>
      <c r="U14" s="134">
        <v>2.7417911105272514</v>
      </c>
      <c r="V14" s="134">
        <v>2.8123247738503028</v>
      </c>
      <c r="W14" s="134">
        <v>2.8843575456571204</v>
      </c>
      <c r="X14" s="134">
        <v>2.9579185914154533</v>
      </c>
      <c r="Y14" s="134">
        <v>3.0330377331065397</v>
      </c>
    </row>
    <row r="15" spans="1:25" ht="14.1" customHeight="1" thickBot="1" x14ac:dyDescent="0.3">
      <c r="A15" s="4"/>
      <c r="B15" s="11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N15" s="4" t="s">
        <v>29</v>
      </c>
      <c r="O15" s="5">
        <v>7.1</v>
      </c>
      <c r="P15" s="134">
        <v>2.0490880859851708</v>
      </c>
      <c r="Q15" s="134">
        <v>2.0912617492281025</v>
      </c>
      <c r="R15" s="134">
        <v>2.2381878645973958</v>
      </c>
      <c r="S15" s="134">
        <v>2.5335522702286961</v>
      </c>
      <c r="T15" s="134">
        <v>2.8440487512510262</v>
      </c>
      <c r="U15" s="134">
        <v>3.2181123333100672</v>
      </c>
      <c r="V15" s="134">
        <v>3.611672366658083</v>
      </c>
      <c r="W15" s="134">
        <v>4.0669996018319958</v>
      </c>
      <c r="X15" s="134">
        <v>4.3679631136638317</v>
      </c>
      <c r="Y15" s="134">
        <v>4.5015567986959688</v>
      </c>
    </row>
    <row r="16" spans="1:25" ht="14.1" customHeight="1" thickBot="1" x14ac:dyDescent="0.3">
      <c r="A16" s="4"/>
      <c r="B16" s="11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7"/>
      <c r="N16" s="4" t="s">
        <v>30</v>
      </c>
      <c r="O16" s="5">
        <v>7.1</v>
      </c>
      <c r="P16" s="134">
        <v>4.5168144235312706</v>
      </c>
      <c r="Q16" s="134">
        <v>4.5810187151681063</v>
      </c>
      <c r="R16" s="134">
        <v>4.6524894881063368</v>
      </c>
      <c r="S16" s="134">
        <v>4.7315297406602683</v>
      </c>
      <c r="T16" s="134">
        <v>4.8184977261737636</v>
      </c>
      <c r="U16" s="134">
        <v>4.9430082639316222</v>
      </c>
      <c r="V16" s="134">
        <v>5.0701691112159235</v>
      </c>
      <c r="W16" s="134">
        <v>5.2000326099149659</v>
      </c>
      <c r="X16" s="134">
        <v>5.3326513406748619</v>
      </c>
      <c r="Y16" s="134">
        <v>5.4680790677299296</v>
      </c>
    </row>
    <row r="17" spans="1:25" ht="14.1" customHeight="1" thickBot="1" x14ac:dyDescent="0.3">
      <c r="A17" s="4"/>
      <c r="B17" s="11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7"/>
      <c r="N17" s="4" t="s">
        <v>31</v>
      </c>
      <c r="O17" s="5">
        <v>5.4</v>
      </c>
      <c r="P17" s="134">
        <v>1.7379729098545029</v>
      </c>
      <c r="Q17" s="134">
        <v>1.8199725204950794</v>
      </c>
      <c r="R17" s="134">
        <v>2.7988565289139737</v>
      </c>
      <c r="S17" s="134">
        <v>4.1548220322498928</v>
      </c>
      <c r="T17" s="134">
        <v>5.2613001837384594</v>
      </c>
      <c r="U17" s="134">
        <v>5.4956886356255241</v>
      </c>
      <c r="V17" s="134">
        <v>5.6728340020864811</v>
      </c>
      <c r="W17" s="134">
        <v>5.8497224338722287</v>
      </c>
      <c r="X17" s="134">
        <v>6.0220263486555696</v>
      </c>
      <c r="Y17" s="134">
        <v>6.1913223530312242</v>
      </c>
    </row>
    <row r="18" spans="1:25" ht="14.1" customHeight="1" thickBot="1" x14ac:dyDescent="0.3">
      <c r="A18" s="4"/>
      <c r="B18" s="11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7"/>
      <c r="N18" s="4" t="s">
        <v>32</v>
      </c>
      <c r="O18" s="5">
        <v>7.1</v>
      </c>
      <c r="P18" s="134">
        <v>3.7358052088771041</v>
      </c>
      <c r="Q18" s="134">
        <v>3.9024604510408301</v>
      </c>
      <c r="R18" s="134">
        <v>4.0927644609044505</v>
      </c>
      <c r="S18" s="134">
        <v>4.2709399190116288</v>
      </c>
      <c r="T18" s="134">
        <v>4.4155700164542759</v>
      </c>
      <c r="U18" s="134">
        <v>4.6122815866388676</v>
      </c>
      <c r="V18" s="134">
        <v>4.7609516380296624</v>
      </c>
      <c r="W18" s="134">
        <v>4.9094060558302024</v>
      </c>
      <c r="X18" s="134">
        <v>5.0540128969655056</v>
      </c>
      <c r="Y18" s="134">
        <v>5.1960953356632889</v>
      </c>
    </row>
    <row r="19" spans="1:25" ht="14.1" customHeight="1" thickBot="1" x14ac:dyDescent="0.3">
      <c r="A19" s="4"/>
      <c r="B19" s="11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7"/>
      <c r="N19" s="4" t="s">
        <v>33</v>
      </c>
      <c r="O19" s="5">
        <v>5.4</v>
      </c>
      <c r="P19" s="134">
        <v>2.9070861529399799</v>
      </c>
      <c r="Q19" s="134">
        <v>3.4074966962869246</v>
      </c>
      <c r="R19" s="134">
        <v>3.9050609790836068</v>
      </c>
      <c r="S19" s="134">
        <v>4.1902822081115279</v>
      </c>
      <c r="T19" s="134">
        <v>4.3436531424752083</v>
      </c>
      <c r="U19" s="134">
        <v>4.5124681273513128</v>
      </c>
      <c r="V19" s="134">
        <v>4.6538763638644074</v>
      </c>
      <c r="W19" s="134">
        <v>4.7985117195501115</v>
      </c>
      <c r="X19" s="134">
        <v>4.9464392925059908</v>
      </c>
      <c r="Y19" s="134">
        <v>5.0977256096469201</v>
      </c>
    </row>
    <row r="20" spans="1:25" ht="14.1" customHeight="1" thickBot="1" x14ac:dyDescent="0.3">
      <c r="A20" s="4"/>
      <c r="B20" s="11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7"/>
      <c r="N20" s="4" t="s">
        <v>34</v>
      </c>
      <c r="O20" s="5">
        <v>5.8</v>
      </c>
      <c r="P20" s="134">
        <v>1.6630551665652051</v>
      </c>
      <c r="Q20" s="134">
        <v>1.7072312071326619</v>
      </c>
      <c r="R20" s="134">
        <v>1.7413269506414888</v>
      </c>
      <c r="S20" s="134">
        <v>1.7709100205892063</v>
      </c>
      <c r="T20" s="134">
        <v>1.8034602708164862</v>
      </c>
      <c r="U20" s="134">
        <v>1.8500618925054522</v>
      </c>
      <c r="V20" s="134">
        <v>1.8976554681618023</v>
      </c>
      <c r="W20" s="134">
        <v>1.946260588230817</v>
      </c>
      <c r="X20" s="134">
        <v>1.9958969325197042</v>
      </c>
      <c r="Y20" s="134">
        <v>2.04658462382733</v>
      </c>
    </row>
    <row r="21" spans="1:25" ht="14.1" customHeight="1" thickBot="1" x14ac:dyDescent="0.3">
      <c r="A21" s="4"/>
      <c r="B21" s="11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7"/>
      <c r="N21" s="4" t="s">
        <v>37</v>
      </c>
      <c r="O21" s="5">
        <v>3.6</v>
      </c>
      <c r="P21" s="134">
        <v>2.3506401817195943</v>
      </c>
      <c r="Q21" s="134">
        <v>2.4547844912413415</v>
      </c>
      <c r="R21" s="134">
        <v>2.5280169114163149</v>
      </c>
      <c r="S21" s="134">
        <v>2.5862228500425806</v>
      </c>
      <c r="T21" s="134">
        <v>2.6489655873537727</v>
      </c>
      <c r="U21" s="134">
        <v>2.7326851483853596</v>
      </c>
      <c r="V21" s="134">
        <v>2.8183199222769413</v>
      </c>
      <c r="W21" s="134">
        <v>2.9059089926613022</v>
      </c>
      <c r="X21" s="134">
        <v>2.9954917820006925</v>
      </c>
      <c r="Y21" s="134">
        <v>3.087108578028368</v>
      </c>
    </row>
    <row r="22" spans="1:25" ht="14.1" customHeight="1" thickBot="1" x14ac:dyDescent="0.3">
      <c r="A22" s="4"/>
      <c r="B22" s="11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7"/>
      <c r="N22" s="4" t="s">
        <v>40</v>
      </c>
      <c r="O22" s="5">
        <v>5.8</v>
      </c>
      <c r="P22" s="134">
        <v>3.6851951272481984</v>
      </c>
      <c r="Q22" s="134">
        <v>4.0274677473310945</v>
      </c>
      <c r="R22" s="134">
        <v>4.2819395010565593</v>
      </c>
      <c r="S22" s="134">
        <v>4.3850131718927203</v>
      </c>
      <c r="T22" s="134">
        <v>4.4962681577933088</v>
      </c>
      <c r="U22" s="134">
        <v>4.6279440267492058</v>
      </c>
      <c r="V22" s="134">
        <v>4.7563930098913501</v>
      </c>
      <c r="W22" s="134">
        <v>4.8782196834998803</v>
      </c>
      <c r="X22" s="134">
        <v>5.0026310769130999</v>
      </c>
      <c r="Y22" s="134">
        <v>5.1296776270735753</v>
      </c>
    </row>
    <row r="23" spans="1:25" ht="14.1" customHeight="1" thickBot="1" x14ac:dyDescent="0.3">
      <c r="A23" s="4"/>
      <c r="B23" s="11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7"/>
      <c r="N23" s="4" t="s">
        <v>42</v>
      </c>
      <c r="O23" s="5">
        <v>5.8</v>
      </c>
      <c r="P23" s="134">
        <v>5.748357620077984</v>
      </c>
      <c r="Q23" s="134">
        <v>5.7657654459294063</v>
      </c>
      <c r="R23" s="134">
        <v>5.791839437221685</v>
      </c>
      <c r="S23" s="134">
        <v>5.8266721637075136</v>
      </c>
      <c r="T23" s="134">
        <v>5.8704195596857272</v>
      </c>
      <c r="U23" s="134">
        <v>5.8997935806189243</v>
      </c>
      <c r="V23" s="134">
        <v>5.9293131329182298</v>
      </c>
      <c r="W23" s="134">
        <v>5.9589799611597263</v>
      </c>
      <c r="X23" s="134">
        <v>5.9887949371654177</v>
      </c>
      <c r="Y23" s="134">
        <v>6.0187591656405841</v>
      </c>
    </row>
    <row r="24" spans="1:25" ht="14.1" customHeight="1" thickBot="1" x14ac:dyDescent="0.3">
      <c r="A24" s="4"/>
      <c r="B24" s="11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7"/>
      <c r="N24" s="4" t="s">
        <v>44</v>
      </c>
      <c r="O24" s="5">
        <v>6.8</v>
      </c>
      <c r="P24" s="134">
        <v>4.2695266222139239</v>
      </c>
      <c r="Q24" s="134">
        <v>4.8209054122493011</v>
      </c>
      <c r="R24" s="134">
        <v>5.546012066995921</v>
      </c>
      <c r="S24" s="134">
        <v>6.3102471424793141</v>
      </c>
      <c r="T24" s="134">
        <v>7.0919694288787367</v>
      </c>
      <c r="U24" s="134">
        <v>8.080119938768032</v>
      </c>
      <c r="V24" s="134">
        <v>9.0296756931619644</v>
      </c>
      <c r="W24" s="134">
        <v>10.118999782642984</v>
      </c>
      <c r="X24" s="134">
        <v>10.829912547775761</v>
      </c>
      <c r="Y24" s="134">
        <v>11.134371680952013</v>
      </c>
    </row>
    <row r="25" spans="1:25" ht="14.1" customHeight="1" thickBot="1" x14ac:dyDescent="0.3">
      <c r="A25" s="4"/>
      <c r="B25" s="11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7"/>
      <c r="N25" s="4" t="s">
        <v>46</v>
      </c>
      <c r="O25" s="11">
        <v>8</v>
      </c>
      <c r="P25" s="134">
        <v>2.1394898440710546</v>
      </c>
      <c r="Q25" s="134">
        <v>2.4407139522023864</v>
      </c>
      <c r="R25" s="134">
        <v>2.7755211965583113</v>
      </c>
      <c r="S25" s="134">
        <v>3.1369966581218791</v>
      </c>
      <c r="T25" s="134">
        <v>3.4163413252918282</v>
      </c>
      <c r="U25" s="134">
        <v>3.6645366067516214</v>
      </c>
      <c r="V25" s="134">
        <v>3.7826575053601204</v>
      </c>
      <c r="W25" s="134">
        <v>3.9006070793930712</v>
      </c>
      <c r="X25" s="134">
        <v>4.0154996879584557</v>
      </c>
      <c r="Y25" s="134">
        <v>4.1283866156111095</v>
      </c>
    </row>
    <row r="26" spans="1:25" ht="14.1" customHeight="1" thickBot="1" x14ac:dyDescent="0.3">
      <c r="A26" s="4"/>
      <c r="B26" s="11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7"/>
      <c r="N26" s="4" t="s">
        <v>48</v>
      </c>
      <c r="O26" s="11">
        <v>8</v>
      </c>
      <c r="P26" s="134">
        <v>3.7927919211193686</v>
      </c>
      <c r="Q26" s="134">
        <v>3.9424986163156346</v>
      </c>
      <c r="R26" s="134">
        <v>4.0409122621422053</v>
      </c>
      <c r="S26" s="134">
        <v>4.1415600694244183</v>
      </c>
      <c r="T26" s="134">
        <v>4.2420358716122086</v>
      </c>
      <c r="U26" s="134">
        <v>4.3761038197754729</v>
      </c>
      <c r="V26" s="134">
        <v>4.5132387770734201</v>
      </c>
      <c r="W26" s="134">
        <v>4.6535033317756191</v>
      </c>
      <c r="X26" s="134">
        <v>4.7969606147508914</v>
      </c>
      <c r="Y26" s="134">
        <v>4.9436751425072982</v>
      </c>
    </row>
    <row r="27" spans="1:25" ht="14.1" customHeight="1" thickBot="1" x14ac:dyDescent="0.3">
      <c r="A27" s="4"/>
      <c r="B27" s="11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7"/>
      <c r="N27" s="4" t="s">
        <v>49</v>
      </c>
      <c r="O27" s="5">
        <v>5.9</v>
      </c>
      <c r="P27" s="134">
        <v>4.7274626319814548</v>
      </c>
      <c r="Q27" s="134">
        <v>5.1255053442273528</v>
      </c>
      <c r="R27" s="134">
        <v>5.2372380629801061</v>
      </c>
      <c r="S27" s="134">
        <v>5.3578220495382389</v>
      </c>
      <c r="T27" s="134">
        <v>5.4878048239958837</v>
      </c>
      <c r="U27" s="134">
        <v>5.6612448313275472</v>
      </c>
      <c r="V27" s="134">
        <v>5.8386525437974841</v>
      </c>
      <c r="W27" s="134">
        <v>6.0201089301240369</v>
      </c>
      <c r="X27" s="134">
        <v>6.2056956609712337</v>
      </c>
      <c r="Y27" s="134">
        <v>6.3954961995663684</v>
      </c>
    </row>
    <row r="28" spans="1:25" ht="14.1" customHeight="1" thickBot="1" x14ac:dyDescent="0.3">
      <c r="A28" s="4"/>
      <c r="B28" s="11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N28" s="4" t="s">
        <v>50</v>
      </c>
      <c r="O28" s="5">
        <v>7.1</v>
      </c>
      <c r="P28" s="134">
        <v>4.495464128901701</v>
      </c>
      <c r="Q28" s="134">
        <v>4.1694154946809121</v>
      </c>
      <c r="R28" s="134">
        <v>5.2044765245228302</v>
      </c>
      <c r="S28" s="134">
        <v>5.9790675357529111</v>
      </c>
      <c r="T28" s="134">
        <v>6.5363386152390195</v>
      </c>
      <c r="U28" s="134">
        <v>6.8275294303479424</v>
      </c>
      <c r="V28" s="134">
        <v>7.0476047081068849</v>
      </c>
      <c r="W28" s="134">
        <v>7.2673607849115935</v>
      </c>
      <c r="X28" s="134">
        <v>7.4814213198409911</v>
      </c>
      <c r="Y28" s="134">
        <v>7.6917449988103943</v>
      </c>
    </row>
    <row r="29" spans="1:25" ht="14.1" customHeight="1" thickBot="1" x14ac:dyDescent="0.3">
      <c r="A29" s="4"/>
      <c r="B29" s="11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N29" s="4" t="s">
        <v>51</v>
      </c>
      <c r="O29" s="5">
        <v>5.7</v>
      </c>
      <c r="P29" s="134">
        <v>3.9289824023932471</v>
      </c>
      <c r="Q29" s="134">
        <v>4.1254488011452937</v>
      </c>
      <c r="R29" s="134">
        <v>4.2762848939828615</v>
      </c>
      <c r="S29" s="134">
        <v>4.3747435613135899</v>
      </c>
      <c r="T29" s="134">
        <v>4.4808764825608094</v>
      </c>
      <c r="U29" s="134">
        <v>4.6224928983978684</v>
      </c>
      <c r="V29" s="134">
        <v>4.767349006099713</v>
      </c>
      <c r="W29" s="134">
        <v>4.9155109178619263</v>
      </c>
      <c r="X29" s="134">
        <v>5.0670453190294635</v>
      </c>
      <c r="Y29" s="134">
        <v>5.2220203586025837</v>
      </c>
    </row>
    <row r="30" spans="1:25" ht="14.1" customHeight="1" thickBot="1" x14ac:dyDescent="0.3">
      <c r="A30" s="4"/>
      <c r="B30" s="11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N30" s="4" t="s">
        <v>53</v>
      </c>
      <c r="O30" s="5">
        <v>7.1</v>
      </c>
      <c r="P30" s="134">
        <v>4.7925336398996894</v>
      </c>
      <c r="Q30" s="134">
        <v>5.0086335896063181</v>
      </c>
      <c r="R30" s="134">
        <v>5.1496732211939031</v>
      </c>
      <c r="S30" s="134">
        <v>5.2682410844485075</v>
      </c>
      <c r="T30" s="134">
        <v>5.3960505910608783</v>
      </c>
      <c r="U30" s="134">
        <v>5.5665907403721961</v>
      </c>
      <c r="V30" s="134">
        <v>5.741032256139353</v>
      </c>
      <c r="W30" s="134">
        <v>5.9194547533112214</v>
      </c>
      <c r="X30" s="134">
        <v>6.1019385370460597</v>
      </c>
      <c r="Y30" s="134">
        <v>6.2885656750943486</v>
      </c>
    </row>
    <row r="31" spans="1:25" ht="14.1" customHeight="1" thickBot="1" x14ac:dyDescent="0.3">
      <c r="A31" s="4"/>
      <c r="B31" s="11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N31" s="4" t="s">
        <v>54</v>
      </c>
      <c r="O31" s="5">
        <v>5.8</v>
      </c>
      <c r="P31" s="134">
        <v>2.9145586472348066</v>
      </c>
      <c r="Q31" s="134">
        <v>4.5827493556616359</v>
      </c>
      <c r="R31" s="134">
        <v>4.6826503430729929</v>
      </c>
      <c r="S31" s="134">
        <v>4.7904653095181606</v>
      </c>
      <c r="T31" s="134">
        <v>4.9066837964550176</v>
      </c>
      <c r="U31" s="134">
        <v>5.0617576922885901</v>
      </c>
      <c r="V31" s="134">
        <v>5.220379140401346</v>
      </c>
      <c r="W31" s="134">
        <v>5.382620535477689</v>
      </c>
      <c r="X31" s="134">
        <v>5.5485548998164607</v>
      </c>
      <c r="Y31" s="134">
        <v>5.7182568584595668</v>
      </c>
    </row>
    <row r="32" spans="1:25" ht="14.1" customHeight="1" thickBot="1" x14ac:dyDescent="0.3">
      <c r="A32" s="4"/>
      <c r="B32" s="11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N32" s="4" t="s">
        <v>56</v>
      </c>
      <c r="O32" s="5">
        <v>7.1</v>
      </c>
      <c r="P32" s="134">
        <v>2.1390132557208288</v>
      </c>
      <c r="Q32" s="134">
        <v>3.6417316419422447</v>
      </c>
      <c r="R32" s="134">
        <v>5.5081473869869928</v>
      </c>
      <c r="S32" s="134">
        <v>7.0035647480674452</v>
      </c>
      <c r="T32" s="134">
        <v>7.9466352593166585</v>
      </c>
      <c r="U32" s="134">
        <v>8.5700721523703809</v>
      </c>
      <c r="V32" s="134">
        <v>9.0107111656599308</v>
      </c>
      <c r="W32" s="134">
        <v>9.2916801781114984</v>
      </c>
      <c r="X32" s="134">
        <v>9.5653671585967572</v>
      </c>
      <c r="Y32" s="134">
        <v>9.8342763839272109</v>
      </c>
    </row>
    <row r="33" spans="1:25" ht="14.1" customHeight="1" thickBot="1" x14ac:dyDescent="0.3">
      <c r="A33" s="4"/>
      <c r="B33" s="11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N33" s="4" t="s">
        <v>58</v>
      </c>
      <c r="O33" s="5">
        <v>7.1</v>
      </c>
      <c r="P33" s="134">
        <v>3.7919876453026711</v>
      </c>
      <c r="Q33" s="134">
        <v>4.5377799361492599</v>
      </c>
      <c r="R33" s="134">
        <v>5.7488945764588442</v>
      </c>
      <c r="S33" s="134">
        <v>6.3559440877597151</v>
      </c>
      <c r="T33" s="134">
        <v>6.999909077522199</v>
      </c>
      <c r="U33" s="134">
        <v>7.3117517389809956</v>
      </c>
      <c r="V33" s="134">
        <v>7.5474352041753248</v>
      </c>
      <c r="W33" s="134">
        <v>7.7827768300328914</v>
      </c>
      <c r="X33" s="134">
        <v>8.012018974572058</v>
      </c>
      <c r="Y33" s="134">
        <v>8.2372592377070415</v>
      </c>
    </row>
    <row r="34" spans="1:25" ht="14.1" customHeight="1" thickBot="1" x14ac:dyDescent="0.3">
      <c r="A34" s="4"/>
      <c r="B34" s="11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N34" s="4" t="s">
        <v>60</v>
      </c>
      <c r="O34" s="5">
        <v>7.1</v>
      </c>
      <c r="P34" s="134">
        <v>3.3279777094655234</v>
      </c>
      <c r="Q34" s="134">
        <v>3.4250080406710941</v>
      </c>
      <c r="R34" s="134">
        <v>3.5268188546324826</v>
      </c>
      <c r="S34" s="134">
        <v>3.632258249752049</v>
      </c>
      <c r="T34" s="134">
        <v>3.745715634437754</v>
      </c>
      <c r="U34" s="134">
        <v>3.9125855065424875</v>
      </c>
      <c r="V34" s="134">
        <v>4.0387018932812353</v>
      </c>
      <c r="W34" s="134">
        <v>4.1646353586514353</v>
      </c>
      <c r="X34" s="134">
        <v>4.2873049355506181</v>
      </c>
      <c r="Y34" s="134">
        <v>4.4078330689572054</v>
      </c>
    </row>
    <row r="35" spans="1:25" ht="14.1" customHeight="1" thickBot="1" x14ac:dyDescent="0.3">
      <c r="A35" s="4"/>
      <c r="B35" s="11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N35" s="4" t="s">
        <v>62</v>
      </c>
      <c r="O35" s="5">
        <v>7.1</v>
      </c>
      <c r="P35" s="134">
        <v>1.9417671876814588</v>
      </c>
      <c r="Q35" s="134">
        <v>2.0690946604230178</v>
      </c>
      <c r="R35" s="134">
        <v>2.2019859655264917</v>
      </c>
      <c r="S35" s="134">
        <v>2.3005205693632869</v>
      </c>
      <c r="T35" s="134">
        <v>2.3837336581326278</v>
      </c>
      <c r="U35" s="134">
        <v>2.4555840402028219</v>
      </c>
      <c r="V35" s="134">
        <v>2.4997742692658096</v>
      </c>
      <c r="W35" s="134">
        <v>2.5421666249747878</v>
      </c>
      <c r="X35" s="134">
        <v>2.5809491006657073</v>
      </c>
      <c r="Y35" s="134">
        <v>2.6169067050688346</v>
      </c>
    </row>
    <row r="36" spans="1:25" ht="14.1" customHeight="1" thickBot="1" x14ac:dyDescent="0.3">
      <c r="A36" s="4"/>
      <c r="B36" s="11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N36" s="4" t="s">
        <v>64</v>
      </c>
      <c r="O36" s="5">
        <v>5.8</v>
      </c>
      <c r="P36" s="134">
        <v>4.2465815407075453</v>
      </c>
      <c r="Q36" s="134">
        <v>4.4782156069832064</v>
      </c>
      <c r="R36" s="134">
        <v>4.7009893613726614</v>
      </c>
      <c r="S36" s="134">
        <v>4.8257613472643799</v>
      </c>
      <c r="T36" s="134">
        <v>4.9139217357624814</v>
      </c>
      <c r="U36" s="134">
        <v>5.0026140606323288</v>
      </c>
      <c r="V36" s="134">
        <v>5.0882182201631494</v>
      </c>
      <c r="W36" s="134">
        <v>5.1739887766866115</v>
      </c>
      <c r="X36" s="134">
        <v>5.2599260825544984</v>
      </c>
      <c r="Y36" s="134">
        <v>5.3460306995337437</v>
      </c>
    </row>
    <row r="37" spans="1:25" ht="14.1" customHeight="1" thickBot="1" x14ac:dyDescent="0.3">
      <c r="A37" s="4"/>
      <c r="B37" s="11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N37" s="4" t="s">
        <v>66</v>
      </c>
      <c r="O37" s="5">
        <v>7.1</v>
      </c>
      <c r="P37" s="134">
        <v>4.9312682907798777</v>
      </c>
      <c r="Q37" s="134">
        <v>5.0187124627938902</v>
      </c>
      <c r="R37" s="134">
        <v>5.1066755605690313</v>
      </c>
      <c r="S37" s="134">
        <v>5.1951720995396746</v>
      </c>
      <c r="T37" s="134">
        <v>5.2842377465089587</v>
      </c>
      <c r="U37" s="134">
        <v>5.3760545192289229</v>
      </c>
      <c r="V37" s="134">
        <v>5.4680489491674757</v>
      </c>
      <c r="W37" s="134">
        <v>5.5602221974784705</v>
      </c>
      <c r="X37" s="134">
        <v>5.6525746428164219</v>
      </c>
      <c r="Y37" s="134">
        <v>5.7451068888836376</v>
      </c>
    </row>
    <row r="38" spans="1:25" ht="14.1" customHeight="1" thickBot="1" x14ac:dyDescent="0.3">
      <c r="A38" s="4"/>
      <c r="B38" s="11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N38" s="4" t="s">
        <v>67</v>
      </c>
      <c r="O38" s="5">
        <v>7.1</v>
      </c>
      <c r="P38" s="134">
        <v>3.2002686386318184</v>
      </c>
      <c r="Q38" s="134">
        <v>3.3533610098787228</v>
      </c>
      <c r="R38" s="134">
        <v>3.5985263150491713</v>
      </c>
      <c r="S38" s="134">
        <v>3.8519804817267862</v>
      </c>
      <c r="T38" s="134">
        <v>4.0033725863984939</v>
      </c>
      <c r="U38" s="134">
        <v>4.1240420449685464</v>
      </c>
      <c r="V38" s="134">
        <v>4.1982575308362176</v>
      </c>
      <c r="W38" s="134">
        <v>4.2694535699319314</v>
      </c>
      <c r="X38" s="134">
        <v>4.3345869792304024</v>
      </c>
      <c r="Y38" s="134">
        <v>4.3949761452972229</v>
      </c>
    </row>
    <row r="39" spans="1:25" ht="14.1" customHeight="1" thickBot="1" x14ac:dyDescent="0.3">
      <c r="A39" s="4"/>
      <c r="B39" s="11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N39" s="4" t="s">
        <v>69</v>
      </c>
      <c r="O39" s="5">
        <v>7.1</v>
      </c>
      <c r="P39" s="134">
        <v>4.1815665437837382</v>
      </c>
      <c r="Q39" s="134">
        <v>4.2980342799023274</v>
      </c>
      <c r="R39" s="134">
        <v>4.3991939390505452</v>
      </c>
      <c r="S39" s="134">
        <v>4.475430119173808</v>
      </c>
      <c r="T39" s="134">
        <v>4.5521565627627245</v>
      </c>
      <c r="U39" s="134">
        <v>4.6312529896381047</v>
      </c>
      <c r="V39" s="134">
        <v>4.7105024610039736</v>
      </c>
      <c r="W39" s="134">
        <v>4.789905977147292</v>
      </c>
      <c r="X39" s="134">
        <v>4.8694638642635706</v>
      </c>
      <c r="Y39" s="134">
        <v>4.9491766424178723</v>
      </c>
    </row>
    <row r="40" spans="1:25" ht="14.1" customHeight="1" thickBot="1" x14ac:dyDescent="0.3">
      <c r="A40" s="4"/>
      <c r="B40" s="11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N40" s="4" t="s">
        <v>71</v>
      </c>
      <c r="O40" s="5">
        <v>7.1</v>
      </c>
      <c r="P40" s="134">
        <v>5.2032567383978128</v>
      </c>
      <c r="Q40" s="134">
        <v>5.3120735985180048</v>
      </c>
      <c r="R40" s="134">
        <v>5.4259111405479308</v>
      </c>
      <c r="S40" s="134">
        <v>5.5570198020954393</v>
      </c>
      <c r="T40" s="134">
        <v>5.6907835495347214</v>
      </c>
      <c r="U40" s="134">
        <v>5.8623148659290036</v>
      </c>
      <c r="V40" s="134">
        <v>5.967811982917663</v>
      </c>
      <c r="W40" s="134">
        <v>6.0690169643012233</v>
      </c>
      <c r="X40" s="134">
        <v>6.1616039334532262</v>
      </c>
      <c r="Y40" s="134">
        <v>6.2474469733917957</v>
      </c>
    </row>
    <row r="41" spans="1:25" ht="14.1" customHeight="1" thickBot="1" x14ac:dyDescent="0.3">
      <c r="A41" s="4"/>
      <c r="B41" s="11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N41" s="4" t="s">
        <v>73</v>
      </c>
      <c r="O41" s="5">
        <v>7.1</v>
      </c>
      <c r="P41" s="134">
        <v>4.0303255039982346</v>
      </c>
      <c r="Q41" s="134">
        <v>4.1080498750939904</v>
      </c>
      <c r="R41" s="134">
        <v>4.1838701640011378</v>
      </c>
      <c r="S41" s="134">
        <v>4.2563748736943818</v>
      </c>
      <c r="T41" s="134">
        <v>4.329345850325355</v>
      </c>
      <c r="U41" s="134">
        <v>4.4045708085945128</v>
      </c>
      <c r="V41" s="134">
        <v>4.4799413204097016</v>
      </c>
      <c r="W41" s="134">
        <v>4.5554583370976527</v>
      </c>
      <c r="X41" s="134">
        <v>4.631122168887849</v>
      </c>
      <c r="Y41" s="134">
        <v>4.7069333103901485</v>
      </c>
    </row>
    <row r="42" spans="1:25" ht="14.1" customHeight="1" thickBot="1" x14ac:dyDescent="0.3">
      <c r="A42" s="4"/>
      <c r="B42" s="11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N42" s="4" t="s">
        <v>75</v>
      </c>
      <c r="O42" s="5">
        <v>7.1</v>
      </c>
      <c r="P42" s="134">
        <v>4.1084449019848313</v>
      </c>
      <c r="Q42" s="134">
        <v>4.4445526963890689</v>
      </c>
      <c r="R42" s="134">
        <v>4.7902406263014727</v>
      </c>
      <c r="S42" s="134">
        <v>5.1455733535243819</v>
      </c>
      <c r="T42" s="134">
        <v>5.5106387625376323</v>
      </c>
      <c r="U42" s="134">
        <v>5.7001824324851054</v>
      </c>
      <c r="V42" s="134">
        <v>5.8930260202961398</v>
      </c>
      <c r="W42" s="134">
        <v>6.0891753734540561</v>
      </c>
      <c r="X42" s="134">
        <v>6.1903134603609304</v>
      </c>
      <c r="Y42" s="134">
        <v>6.291648452739186</v>
      </c>
    </row>
    <row r="43" spans="1:25" ht="14.1" customHeight="1" thickBot="1" x14ac:dyDescent="0.3">
      <c r="A43" s="4"/>
      <c r="B43" s="11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N43" s="4" t="s">
        <v>76</v>
      </c>
      <c r="O43" s="5">
        <v>7.1</v>
      </c>
      <c r="P43" s="134">
        <v>4.2615547289484841</v>
      </c>
      <c r="Q43" s="134">
        <v>4.3898573274320416</v>
      </c>
      <c r="R43" s="134">
        <v>4.5177441803756695</v>
      </c>
      <c r="S43" s="134">
        <v>4.6478426456811679</v>
      </c>
      <c r="T43" s="134">
        <v>4.7538597742152344</v>
      </c>
      <c r="U43" s="134">
        <v>4.8525203195852136</v>
      </c>
      <c r="V43" s="134">
        <v>4.9355560921892296</v>
      </c>
      <c r="W43" s="134">
        <v>5.0187532693665595</v>
      </c>
      <c r="X43" s="134">
        <v>5.1021121928973558</v>
      </c>
      <c r="Y43" s="134">
        <v>5.1856334076938211</v>
      </c>
    </row>
    <row r="44" spans="1:25" ht="14.1" customHeight="1" thickBot="1" x14ac:dyDescent="0.3"/>
    <row r="45" spans="1:25" ht="14.1" customHeight="1" thickBot="1" x14ac:dyDescent="0.3">
      <c r="A45" s="1" t="s">
        <v>130</v>
      </c>
      <c r="B45" s="2" t="s">
        <v>128</v>
      </c>
      <c r="C45" s="2" t="s">
        <v>131</v>
      </c>
      <c r="D45" s="2">
        <v>2026</v>
      </c>
      <c r="E45" s="2">
        <v>2027</v>
      </c>
      <c r="F45" s="2">
        <v>2028</v>
      </c>
      <c r="G45" s="2">
        <v>2029</v>
      </c>
      <c r="H45" s="2">
        <v>2030</v>
      </c>
      <c r="I45" s="2">
        <v>2031</v>
      </c>
      <c r="J45" s="2">
        <v>2032</v>
      </c>
      <c r="K45" s="2">
        <v>2033</v>
      </c>
      <c r="L45" s="2">
        <v>2034</v>
      </c>
      <c r="N45" s="1" t="s">
        <v>132</v>
      </c>
      <c r="O45" s="2" t="s">
        <v>128</v>
      </c>
      <c r="P45" s="2" t="s">
        <v>131</v>
      </c>
      <c r="Q45" s="2">
        <v>2026</v>
      </c>
      <c r="R45" s="2">
        <v>2027</v>
      </c>
      <c r="S45" s="2">
        <v>2028</v>
      </c>
      <c r="T45" s="2">
        <v>2029</v>
      </c>
      <c r="U45" s="2">
        <v>2030</v>
      </c>
      <c r="V45" s="2">
        <v>2031</v>
      </c>
      <c r="W45" s="2">
        <v>2032</v>
      </c>
      <c r="X45" s="2">
        <v>2033</v>
      </c>
      <c r="Y45" s="2">
        <v>2034</v>
      </c>
    </row>
    <row r="46" spans="1:25" ht="14.1" customHeight="1" thickTop="1" thickBot="1" x14ac:dyDescent="0.3">
      <c r="A46" s="6" t="s">
        <v>133</v>
      </c>
      <c r="B46" s="11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N46" s="6" t="s">
        <v>133</v>
      </c>
      <c r="O46" s="5"/>
      <c r="P46" s="135"/>
      <c r="Q46" s="135"/>
      <c r="R46" s="134"/>
      <c r="S46" s="134"/>
      <c r="T46" s="134"/>
      <c r="U46" s="134"/>
      <c r="V46" s="134"/>
      <c r="W46" s="134"/>
      <c r="X46" s="134"/>
      <c r="Y46" s="134"/>
    </row>
    <row r="47" spans="1:25" ht="14.1" customHeight="1" thickBot="1" x14ac:dyDescent="0.3">
      <c r="A47" s="4" t="s">
        <v>18</v>
      </c>
      <c r="B47" s="11">
        <v>80</v>
      </c>
      <c r="C47" s="134">
        <v>2</v>
      </c>
      <c r="D47" s="134">
        <v>43.061535041873483</v>
      </c>
      <c r="E47" s="134">
        <v>46.918527108696964</v>
      </c>
      <c r="F47" s="134">
        <v>51.317819761157956</v>
      </c>
      <c r="G47" s="134">
        <v>54.941726669429315</v>
      </c>
      <c r="H47" s="134">
        <v>57.145887243324459</v>
      </c>
      <c r="I47" s="134">
        <v>59.814890884459295</v>
      </c>
      <c r="J47" s="134">
        <v>61.483904472478727</v>
      </c>
      <c r="K47" s="134">
        <v>63.111789913993114</v>
      </c>
      <c r="L47" s="134">
        <v>64.713129664378471</v>
      </c>
      <c r="N47" s="151" t="s">
        <v>42</v>
      </c>
      <c r="O47" s="5">
        <v>5.8</v>
      </c>
      <c r="P47" s="134">
        <v>-1</v>
      </c>
      <c r="Q47" s="134">
        <v>4.7657654459294063</v>
      </c>
      <c r="R47" s="134">
        <v>4.791839437221685</v>
      </c>
      <c r="S47" s="134">
        <v>4.8266721637075136</v>
      </c>
      <c r="T47" s="134">
        <v>4.8704195596857272</v>
      </c>
      <c r="U47" s="134">
        <v>4.8997935806189243</v>
      </c>
      <c r="V47" s="134">
        <v>4.9293131329182298</v>
      </c>
      <c r="W47" s="134">
        <v>4.9589799611597263</v>
      </c>
      <c r="X47" s="134">
        <v>4.9887949371654177</v>
      </c>
      <c r="Y47" s="134">
        <v>5.0187591656405841</v>
      </c>
    </row>
    <row r="48" spans="1:25" ht="14.1" customHeight="1" thickBot="1" x14ac:dyDescent="0.3">
      <c r="A48" s="4" t="s">
        <v>8</v>
      </c>
      <c r="B48" s="11">
        <v>40</v>
      </c>
      <c r="C48" s="134">
        <v>-2</v>
      </c>
      <c r="D48" s="134">
        <v>27.3524362959649</v>
      </c>
      <c r="E48" s="134">
        <v>28.488327889720093</v>
      </c>
      <c r="F48" s="134">
        <v>28.90856989116994</v>
      </c>
      <c r="G48" s="134">
        <v>29.600596336164585</v>
      </c>
      <c r="H48" s="134">
        <v>30.930924177644144</v>
      </c>
      <c r="I48" s="134">
        <v>31.186635066809686</v>
      </c>
      <c r="J48" s="134">
        <v>32.273224058662088</v>
      </c>
      <c r="K48" s="134">
        <v>33.371742015715746</v>
      </c>
      <c r="L48" s="134">
        <v>34.48476306899191</v>
      </c>
      <c r="N48" s="151" t="s">
        <v>77</v>
      </c>
      <c r="O48" s="5">
        <v>7.1</v>
      </c>
      <c r="P48" s="134">
        <v>7</v>
      </c>
      <c r="Q48" s="134">
        <v>7</v>
      </c>
      <c r="R48" s="134">
        <v>7</v>
      </c>
      <c r="S48" s="134">
        <v>7</v>
      </c>
      <c r="T48" s="134">
        <v>7</v>
      </c>
      <c r="U48" s="134">
        <v>7</v>
      </c>
      <c r="V48" s="134">
        <v>7</v>
      </c>
      <c r="W48" s="134">
        <v>7</v>
      </c>
      <c r="X48" s="134">
        <v>7</v>
      </c>
      <c r="Y48" s="134">
        <v>7</v>
      </c>
    </row>
    <row r="49" spans="1:25" ht="14.1" customHeight="1" thickBot="1" x14ac:dyDescent="0.3">
      <c r="A49" s="4" t="s">
        <v>12</v>
      </c>
      <c r="B49" s="11">
        <v>45</v>
      </c>
      <c r="C49" s="134">
        <v>0</v>
      </c>
      <c r="D49" s="134">
        <v>35.488078436308371</v>
      </c>
      <c r="E49" s="134">
        <v>36.685830770976295</v>
      </c>
      <c r="F49" s="134">
        <v>37.733641122218032</v>
      </c>
      <c r="G49" s="134">
        <v>38.608534582012268</v>
      </c>
      <c r="H49" s="134">
        <v>39.524781310992587</v>
      </c>
      <c r="I49" s="134">
        <v>40.453074275816746</v>
      </c>
      <c r="J49" s="134">
        <v>41.393526197113061</v>
      </c>
      <c r="K49" s="134">
        <v>42.34624624914899</v>
      </c>
      <c r="L49" s="134">
        <v>43.311347489505295</v>
      </c>
      <c r="N49" s="151" t="s">
        <v>78</v>
      </c>
      <c r="O49" s="5">
        <v>6.7</v>
      </c>
      <c r="P49" s="134">
        <v>-1</v>
      </c>
      <c r="Q49" s="134">
        <v>4.1255053442273528</v>
      </c>
      <c r="R49" s="134">
        <v>4.2372380629801061</v>
      </c>
      <c r="S49" s="134">
        <v>4.3578220495382389</v>
      </c>
      <c r="T49" s="134">
        <v>4.4878048239958837</v>
      </c>
      <c r="U49" s="134">
        <v>4.6612448313275472</v>
      </c>
      <c r="V49" s="134">
        <v>4.8386525437974841</v>
      </c>
      <c r="W49" s="134">
        <v>5.0201089301240369</v>
      </c>
      <c r="X49" s="134">
        <v>5.2056956609712337</v>
      </c>
      <c r="Y49" s="134">
        <v>5.3954961995663684</v>
      </c>
    </row>
    <row r="50" spans="1:25" ht="14.1" customHeight="1" thickBot="1" x14ac:dyDescent="0.3">
      <c r="A50" s="4" t="s">
        <v>14</v>
      </c>
      <c r="B50" s="11">
        <v>45.6</v>
      </c>
      <c r="C50" s="134">
        <v>0</v>
      </c>
      <c r="D50" s="134">
        <v>33.380634916968695</v>
      </c>
      <c r="E50" s="134">
        <v>34.440761428412245</v>
      </c>
      <c r="F50" s="134">
        <v>35.448109285261729</v>
      </c>
      <c r="G50" s="134">
        <v>36.363412533403249</v>
      </c>
      <c r="H50" s="134">
        <v>37.150362340498098</v>
      </c>
      <c r="I50" s="134">
        <v>37.79713870440694</v>
      </c>
      <c r="J50" s="134">
        <v>38.435570441305309</v>
      </c>
      <c r="K50" s="134">
        <v>39.056423246127011</v>
      </c>
      <c r="L50" s="134">
        <v>39.663701179535899</v>
      </c>
      <c r="N50" s="151" t="s">
        <v>79</v>
      </c>
      <c r="O50" s="5">
        <v>7.1</v>
      </c>
      <c r="P50" s="134">
        <v>7</v>
      </c>
      <c r="Q50" s="134">
        <v>7</v>
      </c>
      <c r="R50" s="134">
        <v>7</v>
      </c>
      <c r="S50" s="134">
        <v>7</v>
      </c>
      <c r="T50" s="134">
        <v>7</v>
      </c>
      <c r="U50" s="134">
        <v>7</v>
      </c>
      <c r="V50" s="134">
        <v>7</v>
      </c>
      <c r="W50" s="134">
        <v>7</v>
      </c>
      <c r="X50" s="134">
        <v>7</v>
      </c>
      <c r="Y50" s="134">
        <v>7</v>
      </c>
    </row>
    <row r="51" spans="1:25" ht="14.1" customHeight="1" thickBot="1" x14ac:dyDescent="0.3">
      <c r="A51" s="4" t="s">
        <v>47</v>
      </c>
      <c r="B51" s="11">
        <v>76.599999999999994</v>
      </c>
      <c r="C51" s="134">
        <v>2</v>
      </c>
      <c r="D51" s="134">
        <v>43.061535041873483</v>
      </c>
      <c r="E51" s="134">
        <v>46.918527108696964</v>
      </c>
      <c r="F51" s="134">
        <v>51.317819761157956</v>
      </c>
      <c r="G51" s="134">
        <v>54.941726669429315</v>
      </c>
      <c r="H51" s="134">
        <v>57.145887243324459</v>
      </c>
      <c r="I51" s="134">
        <v>59.814890884459295</v>
      </c>
      <c r="J51" s="134">
        <v>61.483904472478727</v>
      </c>
      <c r="K51" s="134">
        <v>63.111789913993114</v>
      </c>
      <c r="L51" s="134">
        <v>64.713129664378471</v>
      </c>
      <c r="N51" s="151" t="s">
        <v>81</v>
      </c>
      <c r="O51" s="5">
        <v>7.1</v>
      </c>
      <c r="P51" s="134">
        <v>-2.5</v>
      </c>
      <c r="Q51" s="134">
        <v>1.1417316419422447</v>
      </c>
      <c r="R51" s="134">
        <v>3.0081473869869928</v>
      </c>
      <c r="S51" s="134">
        <v>4.5035647480674452</v>
      </c>
      <c r="T51" s="134">
        <v>5.4466352593166585</v>
      </c>
      <c r="U51" s="134">
        <v>6.0700721523703809</v>
      </c>
      <c r="V51" s="134">
        <v>6.5107111656599308</v>
      </c>
      <c r="W51" s="134">
        <v>6.7916801781114984</v>
      </c>
      <c r="X51" s="134">
        <v>7.0653671585967572</v>
      </c>
      <c r="Y51" s="134">
        <v>7.3342763839272109</v>
      </c>
    </row>
    <row r="52" spans="1:25" ht="14.1" customHeight="1" thickBot="1" x14ac:dyDescent="0.3">
      <c r="A52" s="4" t="s">
        <v>52</v>
      </c>
      <c r="B52" s="11">
        <v>182</v>
      </c>
      <c r="C52" s="134">
        <v>0</v>
      </c>
      <c r="D52" s="134">
        <v>134.65355196133436</v>
      </c>
      <c r="E52" s="134">
        <v>138.70705626871933</v>
      </c>
      <c r="F52" s="134">
        <v>142.07781627485383</v>
      </c>
      <c r="G52" s="134">
        <v>143.96244512619461</v>
      </c>
      <c r="H52" s="134">
        <v>145.87684417660083</v>
      </c>
      <c r="I52" s="134">
        <v>147.59851289803808</v>
      </c>
      <c r="J52" s="134">
        <v>149.31576122854321</v>
      </c>
      <c r="K52" s="134">
        <v>151.01532778979214</v>
      </c>
      <c r="L52" s="134">
        <v>152.70290994529628</v>
      </c>
      <c r="N52" s="151" t="s">
        <v>83</v>
      </c>
      <c r="O52" s="11">
        <v>7.1</v>
      </c>
      <c r="P52" s="134">
        <v>-4.5</v>
      </c>
      <c r="Q52" s="134">
        <v>3.7779936149259896E-2</v>
      </c>
      <c r="R52" s="134">
        <v>1.2488945764588442</v>
      </c>
      <c r="S52" s="134">
        <v>1.8559440877597151</v>
      </c>
      <c r="T52" s="134">
        <v>2.499909077522199</v>
      </c>
      <c r="U52" s="134">
        <v>2.8117517389809956</v>
      </c>
      <c r="V52" s="134">
        <v>3.0474352041753248</v>
      </c>
      <c r="W52" s="134">
        <v>3.2827768300328914</v>
      </c>
      <c r="X52" s="134">
        <v>3.512018974572058</v>
      </c>
      <c r="Y52" s="134">
        <v>3.7372592377070415</v>
      </c>
    </row>
    <row r="53" spans="1:25" ht="14.1" customHeight="1" thickBot="1" x14ac:dyDescent="0.3">
      <c r="A53" s="4" t="s">
        <v>97</v>
      </c>
      <c r="B53" s="11">
        <v>38.799999999999997</v>
      </c>
      <c r="C53" s="134">
        <v>-2</v>
      </c>
      <c r="D53" s="134">
        <v>27.3524362959649</v>
      </c>
      <c r="E53" s="134">
        <v>28.488327889720093</v>
      </c>
      <c r="F53" s="134">
        <v>28.90856989116994</v>
      </c>
      <c r="G53" s="134">
        <v>29.600596336164585</v>
      </c>
      <c r="H53" s="134">
        <v>30.930924177644144</v>
      </c>
      <c r="I53" s="134">
        <v>31.186635066809686</v>
      </c>
      <c r="J53" s="134">
        <v>32.273224058662088</v>
      </c>
      <c r="K53" s="134">
        <v>33.371742015715746</v>
      </c>
      <c r="L53" s="134">
        <v>34.48476306899191</v>
      </c>
      <c r="N53" s="151" t="s">
        <v>44</v>
      </c>
      <c r="O53" s="5">
        <v>6.8</v>
      </c>
      <c r="P53" s="134">
        <v>-1</v>
      </c>
      <c r="Q53" s="134">
        <v>3.107759639149168</v>
      </c>
      <c r="R53" s="134">
        <v>3.347528092337491</v>
      </c>
      <c r="S53" s="134">
        <v>3.6264249662625874</v>
      </c>
      <c r="T53" s="134">
        <v>4.0845884516231461</v>
      </c>
      <c r="U53" s="134">
        <v>4.8031066273133867</v>
      </c>
      <c r="V53" s="134">
        <v>5.536956514348077</v>
      </c>
      <c r="W53" s="134">
        <v>5.1189997826429838</v>
      </c>
      <c r="X53" s="134">
        <v>4.3226317265896483</v>
      </c>
      <c r="Y53" s="134">
        <v>3.1198100385797876</v>
      </c>
    </row>
    <row r="54" spans="1:25" ht="14.1" customHeight="1" thickBot="1" x14ac:dyDescent="0.3">
      <c r="A54" s="4" t="s">
        <v>82</v>
      </c>
      <c r="B54" s="11">
        <v>104.6</v>
      </c>
      <c r="C54" s="134">
        <v>0</v>
      </c>
      <c r="D54" s="134">
        <v>69.85000394406029</v>
      </c>
      <c r="E54" s="134">
        <v>72.645334790411653</v>
      </c>
      <c r="F54" s="134">
        <v>74.758249387250544</v>
      </c>
      <c r="G54" s="134">
        <v>76.657284862904476</v>
      </c>
      <c r="H54" s="134">
        <v>78.655820678964858</v>
      </c>
      <c r="I54" s="134">
        <v>80.498403852634041</v>
      </c>
      <c r="J54" s="134">
        <v>82.354813436894972</v>
      </c>
      <c r="K54" s="134">
        <v>84.212680633566762</v>
      </c>
      <c r="L54" s="134">
        <v>86.077026248991103</v>
      </c>
      <c r="N54" s="151" t="s">
        <v>46</v>
      </c>
      <c r="O54" s="11">
        <v>8</v>
      </c>
      <c r="P54" s="134">
        <v>1</v>
      </c>
      <c r="Q54" s="134">
        <v>3.4407139522023864</v>
      </c>
      <c r="R54" s="134">
        <v>3.7755211965583113</v>
      </c>
      <c r="S54" s="134">
        <v>4.1369966581218787</v>
      </c>
      <c r="T54" s="134">
        <v>4.4163413252918282</v>
      </c>
      <c r="U54" s="134">
        <v>4.6645366067516214</v>
      </c>
      <c r="V54" s="134">
        <v>4.7826575053601204</v>
      </c>
      <c r="W54" s="134">
        <v>4.9006070793930707</v>
      </c>
      <c r="X54" s="134">
        <v>5.0154996879584557</v>
      </c>
      <c r="Y54" s="134">
        <v>5.1283866156111095</v>
      </c>
    </row>
    <row r="55" spans="1:25" ht="14.1" customHeight="1" thickBot="1" x14ac:dyDescent="0.3">
      <c r="A55" s="4"/>
      <c r="B55" s="11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N55" s="4" t="s">
        <v>50</v>
      </c>
      <c r="O55" s="152">
        <v>7.1</v>
      </c>
      <c r="P55" s="134">
        <v>-7</v>
      </c>
      <c r="Q55" s="134">
        <v>-2.8305845053190879</v>
      </c>
      <c r="R55" s="134">
        <v>-1.7955234754771698</v>
      </c>
      <c r="S55" s="134">
        <v>-1.0209324642470889</v>
      </c>
      <c r="T55" s="134">
        <v>-0.46366138476098051</v>
      </c>
      <c r="U55" s="134">
        <v>-0.17247056965205765</v>
      </c>
      <c r="V55" s="134">
        <v>4.7604708106884885E-2</v>
      </c>
      <c r="W55" s="134">
        <v>0.26736078491159354</v>
      </c>
      <c r="X55" s="134">
        <v>0.48142131984099112</v>
      </c>
      <c r="Y55" s="134">
        <v>0.69174499881039431</v>
      </c>
    </row>
    <row r="56" spans="1:25" ht="14.1" customHeight="1" thickBot="1" x14ac:dyDescent="0.3">
      <c r="A56" s="6" t="s">
        <v>134</v>
      </c>
      <c r="B56" s="11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N56" s="4" t="s">
        <v>60</v>
      </c>
      <c r="O56" s="152">
        <v>7.1</v>
      </c>
      <c r="P56" s="134">
        <v>1</v>
      </c>
      <c r="Q56" s="134">
        <v>4.4250080406710941</v>
      </c>
      <c r="R56" s="134">
        <v>4.5268188546324826</v>
      </c>
      <c r="S56" s="134">
        <v>4.6322582497520486</v>
      </c>
      <c r="T56" s="134">
        <v>4.7457156344377545</v>
      </c>
      <c r="U56" s="134">
        <v>4.9125855065424879</v>
      </c>
      <c r="V56" s="134">
        <v>5.0387018932812353</v>
      </c>
      <c r="W56" s="134">
        <v>5.1646353586514353</v>
      </c>
      <c r="X56" s="134">
        <v>5.2873049355506181</v>
      </c>
      <c r="Y56" s="134">
        <v>5.4078330689572054</v>
      </c>
    </row>
    <row r="57" spans="1:25" ht="14.1" customHeight="1" thickBot="1" x14ac:dyDescent="0.3">
      <c r="A57" s="4" t="s">
        <v>18</v>
      </c>
      <c r="B57" s="11">
        <v>80</v>
      </c>
      <c r="C57" s="134">
        <v>2</v>
      </c>
      <c r="D57" s="134">
        <v>43.061535041873483</v>
      </c>
      <c r="E57" s="134">
        <v>46.918527108696964</v>
      </c>
      <c r="F57" s="134">
        <v>51.317819761157956</v>
      </c>
      <c r="G57" s="134">
        <v>54.941726669429315</v>
      </c>
      <c r="H57" s="134">
        <v>57.145887243324459</v>
      </c>
      <c r="I57" s="134">
        <v>59.814890884459295</v>
      </c>
      <c r="J57" s="134">
        <v>61.483904472478727</v>
      </c>
      <c r="K57" s="134">
        <v>63.111789913993114</v>
      </c>
      <c r="L57" s="134">
        <v>64.713129664378471</v>
      </c>
      <c r="N57" s="151" t="s">
        <v>93</v>
      </c>
      <c r="O57" s="5">
        <v>7.1</v>
      </c>
      <c r="P57" s="134">
        <v>4</v>
      </c>
      <c r="Q57" s="134">
        <v>4</v>
      </c>
      <c r="R57" s="134">
        <v>4</v>
      </c>
      <c r="S57" s="134">
        <v>4</v>
      </c>
      <c r="T57" s="134">
        <v>4</v>
      </c>
      <c r="U57" s="134">
        <v>4</v>
      </c>
      <c r="V57" s="134">
        <v>4</v>
      </c>
      <c r="W57" s="134">
        <v>4</v>
      </c>
      <c r="X57" s="134">
        <v>4</v>
      </c>
      <c r="Y57" s="134">
        <v>4</v>
      </c>
    </row>
    <row r="58" spans="1:25" ht="14.1" customHeight="1" thickBot="1" x14ac:dyDescent="0.3">
      <c r="A58" s="4" t="s">
        <v>16</v>
      </c>
      <c r="B58" s="11">
        <v>60</v>
      </c>
      <c r="C58" s="134">
        <v>8</v>
      </c>
      <c r="D58" s="134">
        <v>37.3524362959649</v>
      </c>
      <c r="E58" s="134">
        <v>38.48832788972009</v>
      </c>
      <c r="F58" s="134">
        <v>38.90856989116994</v>
      </c>
      <c r="G58" s="134">
        <v>39.600596336164585</v>
      </c>
      <c r="H58" s="134">
        <v>40.930924177644144</v>
      </c>
      <c r="I58" s="134">
        <v>41.186635066809686</v>
      </c>
      <c r="J58" s="134">
        <v>42.273224058662088</v>
      </c>
      <c r="K58" s="134">
        <v>43.371742015715746</v>
      </c>
      <c r="L58" s="134">
        <v>44.48476306899191</v>
      </c>
      <c r="N58" s="151" t="s">
        <v>9</v>
      </c>
      <c r="O58" s="5">
        <v>5.8</v>
      </c>
      <c r="P58" s="134">
        <v>-4</v>
      </c>
      <c r="Q58" s="134">
        <v>0.87790271880159398</v>
      </c>
      <c r="R58" s="134">
        <v>1.2063228086154894</v>
      </c>
      <c r="S58" s="134">
        <v>1.475147260673749</v>
      </c>
      <c r="T58" s="134">
        <v>1.6114985842079497</v>
      </c>
      <c r="U58" s="134">
        <v>1.7609499378142468</v>
      </c>
      <c r="V58" s="134">
        <v>1.8975795544769323</v>
      </c>
      <c r="W58" s="134">
        <v>2.0359347851102214</v>
      </c>
      <c r="X58" s="134">
        <v>2.176033953434537</v>
      </c>
      <c r="Y58" s="134">
        <v>2.3178958094222999</v>
      </c>
    </row>
    <row r="59" spans="1:25" ht="14.1" customHeight="1" thickBot="1" x14ac:dyDescent="0.3">
      <c r="A59" s="4" t="s">
        <v>12</v>
      </c>
      <c r="B59" s="11">
        <v>45</v>
      </c>
      <c r="C59" s="134">
        <v>-10</v>
      </c>
      <c r="D59" s="134">
        <v>25.488078436308371</v>
      </c>
      <c r="E59" s="134">
        <v>26.685830770976295</v>
      </c>
      <c r="F59" s="134">
        <v>27.733641122218032</v>
      </c>
      <c r="G59" s="134">
        <v>28.608534582012268</v>
      </c>
      <c r="H59" s="134">
        <v>29.524781310992587</v>
      </c>
      <c r="I59" s="134">
        <v>30.453074275816746</v>
      </c>
      <c r="J59" s="134">
        <v>31.393526197113061</v>
      </c>
      <c r="K59" s="134">
        <v>32.34624624914899</v>
      </c>
      <c r="L59" s="134">
        <v>33.311347489505295</v>
      </c>
      <c r="N59" s="151" t="s">
        <v>95</v>
      </c>
      <c r="O59" s="5">
        <v>7.1</v>
      </c>
      <c r="P59" s="134">
        <v>1</v>
      </c>
      <c r="Q59" s="134">
        <v>1</v>
      </c>
      <c r="R59" s="134">
        <v>1</v>
      </c>
      <c r="S59" s="134">
        <v>1</v>
      </c>
      <c r="T59" s="134">
        <v>1</v>
      </c>
      <c r="U59" s="134">
        <v>1</v>
      </c>
      <c r="V59" s="134">
        <v>1</v>
      </c>
      <c r="W59" s="134">
        <v>1</v>
      </c>
      <c r="X59" s="134">
        <v>1</v>
      </c>
      <c r="Y59" s="134">
        <v>1</v>
      </c>
    </row>
    <row r="60" spans="1:25" ht="14.1" customHeight="1" thickBot="1" x14ac:dyDescent="0.3">
      <c r="A60" s="4" t="s">
        <v>14</v>
      </c>
      <c r="B60" s="11">
        <v>45.6</v>
      </c>
      <c r="C60" s="134">
        <v>0</v>
      </c>
      <c r="D60" s="134">
        <v>33.380634916968695</v>
      </c>
      <c r="E60" s="134">
        <v>34.440761428412245</v>
      </c>
      <c r="F60" s="134">
        <v>35.448109285261729</v>
      </c>
      <c r="G60" s="134">
        <v>36.363412533403249</v>
      </c>
      <c r="H60" s="134">
        <v>37.150362340498098</v>
      </c>
      <c r="I60" s="134">
        <v>37.79713870440694</v>
      </c>
      <c r="J60" s="134">
        <v>38.435570441305309</v>
      </c>
      <c r="K60" s="134">
        <v>39.056423246127011</v>
      </c>
      <c r="L60" s="134">
        <v>39.663701179535899</v>
      </c>
      <c r="N60" s="151" t="s">
        <v>24</v>
      </c>
      <c r="O60" s="5">
        <v>7.1</v>
      </c>
      <c r="P60" s="134">
        <v>-1</v>
      </c>
      <c r="Q60" s="134">
        <v>3.1926883979612386</v>
      </c>
      <c r="R60" s="134">
        <v>3.3186172983017199</v>
      </c>
      <c r="S60" s="134">
        <v>3.4487790527851976</v>
      </c>
      <c r="T60" s="134">
        <v>3.5613247999578901</v>
      </c>
      <c r="U60" s="134">
        <v>3.6838722510710085</v>
      </c>
      <c r="V60" s="134">
        <v>3.7949573459023727</v>
      </c>
      <c r="W60" s="134">
        <v>3.9074454307753435</v>
      </c>
      <c r="X60" s="134">
        <v>4.0213514035742239</v>
      </c>
      <c r="Y60" s="134">
        <v>4.1366905087424639</v>
      </c>
    </row>
    <row r="61" spans="1:25" ht="14.1" customHeight="1" thickBot="1" x14ac:dyDescent="0.3">
      <c r="A61" s="4" t="s">
        <v>47</v>
      </c>
      <c r="B61" s="11">
        <v>76.599999999999994</v>
      </c>
      <c r="C61" s="134">
        <v>2</v>
      </c>
      <c r="D61" s="134">
        <v>43.061535041873483</v>
      </c>
      <c r="E61" s="134">
        <v>46.918527108696964</v>
      </c>
      <c r="F61" s="134">
        <v>51.317819761157956</v>
      </c>
      <c r="G61" s="134">
        <v>54.941726669429315</v>
      </c>
      <c r="H61" s="134">
        <v>57.145887243324459</v>
      </c>
      <c r="I61" s="134">
        <v>59.814890884459295</v>
      </c>
      <c r="J61" s="134">
        <v>61.483904472478727</v>
      </c>
      <c r="K61" s="134">
        <v>63.111789913993114</v>
      </c>
      <c r="L61" s="134">
        <v>64.713129664378471</v>
      </c>
      <c r="N61" s="151" t="s">
        <v>88</v>
      </c>
      <c r="O61" s="5">
        <v>7.8</v>
      </c>
      <c r="P61" s="134">
        <v>0</v>
      </c>
      <c r="Q61" s="134">
        <v>4.0274677473310945</v>
      </c>
      <c r="R61" s="134">
        <v>4.2819395010565593</v>
      </c>
      <c r="S61" s="134">
        <v>4.3850131718927203</v>
      </c>
      <c r="T61" s="134">
        <v>4.4962681577933088</v>
      </c>
      <c r="U61" s="134">
        <v>4.6279440267492058</v>
      </c>
      <c r="V61" s="134">
        <v>4.7563930098913501</v>
      </c>
      <c r="W61" s="134">
        <v>4.8782196834998803</v>
      </c>
      <c r="X61" s="134">
        <v>5.0026310769130999</v>
      </c>
      <c r="Y61" s="134">
        <v>5.1296776270735753</v>
      </c>
    </row>
    <row r="62" spans="1:25" ht="14.1" customHeight="1" thickBot="1" x14ac:dyDescent="0.3">
      <c r="A62" s="4" t="s">
        <v>52</v>
      </c>
      <c r="B62" s="11">
        <v>182</v>
      </c>
      <c r="C62" s="134">
        <v>0</v>
      </c>
      <c r="D62" s="134">
        <v>134.65355196133436</v>
      </c>
      <c r="E62" s="134">
        <v>138.70705626871933</v>
      </c>
      <c r="F62" s="134">
        <v>142.07781627485383</v>
      </c>
      <c r="G62" s="134">
        <v>143.96244512619461</v>
      </c>
      <c r="H62" s="134">
        <v>145.87684417660083</v>
      </c>
      <c r="I62" s="134">
        <v>147.59851289803808</v>
      </c>
      <c r="J62" s="134">
        <v>149.31576122854321</v>
      </c>
      <c r="K62" s="134">
        <v>151.01532778979214</v>
      </c>
      <c r="L62" s="134">
        <v>152.70290994529628</v>
      </c>
      <c r="N62" s="151" t="s">
        <v>33</v>
      </c>
      <c r="O62" s="5">
        <v>5.4</v>
      </c>
      <c r="P62" s="134">
        <v>-2</v>
      </c>
      <c r="Q62" s="134">
        <v>1.4074966962869246</v>
      </c>
      <c r="R62" s="134">
        <v>1.9050609790836068</v>
      </c>
      <c r="S62" s="134">
        <v>2.1902822081115279</v>
      </c>
      <c r="T62" s="134">
        <v>2.3436531424752083</v>
      </c>
      <c r="U62" s="134">
        <v>2.5124681273513128</v>
      </c>
      <c r="V62" s="134">
        <v>2.6538763638644074</v>
      </c>
      <c r="W62" s="134">
        <v>2.7985117195501115</v>
      </c>
      <c r="X62" s="134">
        <v>2.9464392925059908</v>
      </c>
      <c r="Y62" s="134">
        <v>3.0977256096469201</v>
      </c>
    </row>
    <row r="63" spans="1:25" ht="14.1" customHeight="1" thickBot="1" x14ac:dyDescent="0.3">
      <c r="A63" s="4" t="s">
        <v>74</v>
      </c>
      <c r="B63" s="11">
        <v>51</v>
      </c>
      <c r="C63" s="134">
        <v>8</v>
      </c>
      <c r="D63" s="134">
        <v>37.3524362959649</v>
      </c>
      <c r="E63" s="134">
        <v>38.48832788972009</v>
      </c>
      <c r="F63" s="134">
        <v>38.90856989116994</v>
      </c>
      <c r="G63" s="134">
        <v>39.600596336164585</v>
      </c>
      <c r="H63" s="134">
        <v>40.930924177644144</v>
      </c>
      <c r="I63" s="134">
        <v>41.186635066809686</v>
      </c>
      <c r="J63" s="134">
        <v>42.273224058662088</v>
      </c>
      <c r="K63" s="134">
        <v>43.371742015715746</v>
      </c>
      <c r="L63" s="134">
        <v>44.48476306899191</v>
      </c>
      <c r="N63" s="4" t="s">
        <v>29</v>
      </c>
      <c r="O63" s="152">
        <v>7.1</v>
      </c>
      <c r="P63" s="134">
        <v>0</v>
      </c>
      <c r="Q63" s="134">
        <v>1.7574844275746866</v>
      </c>
      <c r="R63" s="134">
        <v>1.5671527243400172</v>
      </c>
      <c r="S63" s="134">
        <v>1.5287398083179013</v>
      </c>
      <c r="T63" s="134">
        <v>1.8392362893402314</v>
      </c>
      <c r="U63" s="134">
        <v>2.2132998713992724</v>
      </c>
      <c r="V63" s="134">
        <v>2.6068599047472882</v>
      </c>
      <c r="W63" s="134">
        <v>3.0621871399212011</v>
      </c>
      <c r="X63" s="134">
        <v>3.363150651753037</v>
      </c>
      <c r="Y63" s="134">
        <v>3.496744336785174</v>
      </c>
    </row>
    <row r="64" spans="1:25" ht="14.1" customHeight="1" thickBot="1" x14ac:dyDescent="0.3">
      <c r="A64" s="4" t="s">
        <v>82</v>
      </c>
      <c r="B64" s="11">
        <v>104.6</v>
      </c>
      <c r="C64" s="134">
        <v>-10</v>
      </c>
      <c r="D64" s="134">
        <v>59.85000394406029</v>
      </c>
      <c r="E64" s="134">
        <v>62.645334790411653</v>
      </c>
      <c r="F64" s="134">
        <v>64.758249387250544</v>
      </c>
      <c r="G64" s="134">
        <v>66.657284862904476</v>
      </c>
      <c r="H64" s="134">
        <v>68.655820678964858</v>
      </c>
      <c r="I64" s="134">
        <v>70.498403852634041</v>
      </c>
      <c r="J64" s="134">
        <v>72.354813436894972</v>
      </c>
      <c r="K64" s="134">
        <v>74.212680633566762</v>
      </c>
      <c r="L64" s="134">
        <v>76.077026248991103</v>
      </c>
      <c r="N64" s="4" t="s">
        <v>31</v>
      </c>
      <c r="O64" s="152">
        <v>5.4</v>
      </c>
      <c r="P64" s="134">
        <v>0</v>
      </c>
      <c r="Q64" s="134">
        <v>1.346122715862119</v>
      </c>
      <c r="R64" s="134">
        <v>1.9912294026275972</v>
      </c>
      <c r="S64" s="134">
        <v>2.1548220322498928</v>
      </c>
      <c r="T64" s="134">
        <v>2.2613001837384594</v>
      </c>
      <c r="U64" s="134">
        <v>2.4956886356255241</v>
      </c>
      <c r="V64" s="134">
        <v>1.6728340020864811</v>
      </c>
      <c r="W64" s="134">
        <v>1.8497224338722287</v>
      </c>
      <c r="X64" s="134">
        <v>2.0220263486555696</v>
      </c>
      <c r="Y64" s="134">
        <v>2.1913223530312242</v>
      </c>
    </row>
    <row r="65" spans="1:25" ht="14.1" customHeight="1" thickBot="1" x14ac:dyDescent="0.3">
      <c r="A65" s="4"/>
      <c r="B65" s="11"/>
      <c r="C65" s="134"/>
      <c r="D65" s="135"/>
      <c r="E65" s="135"/>
      <c r="F65" s="135"/>
      <c r="G65" s="135"/>
      <c r="H65" s="135"/>
      <c r="I65" s="135"/>
      <c r="J65" s="135"/>
      <c r="K65" s="135"/>
      <c r="L65" s="135"/>
      <c r="N65" s="4" t="s">
        <v>32</v>
      </c>
      <c r="O65" s="152">
        <v>7.1</v>
      </c>
      <c r="P65" s="134">
        <v>-1</v>
      </c>
      <c r="Q65" s="134">
        <v>2.9024604510408301</v>
      </c>
      <c r="R65" s="134">
        <v>3.0927644609044505</v>
      </c>
      <c r="S65" s="134">
        <v>3.2709399190116288</v>
      </c>
      <c r="T65" s="134">
        <v>3.4155700164542759</v>
      </c>
      <c r="U65" s="134">
        <v>3.6122815866388676</v>
      </c>
      <c r="V65" s="134">
        <v>3.7609516380296624</v>
      </c>
      <c r="W65" s="134">
        <v>3.9094060558302024</v>
      </c>
      <c r="X65" s="134">
        <v>4.0540128969655056</v>
      </c>
      <c r="Y65" s="134">
        <v>4.1960953356632889</v>
      </c>
    </row>
    <row r="66" spans="1:25" ht="14.1" customHeight="1" thickBot="1" x14ac:dyDescent="0.3">
      <c r="A66" s="6" t="s">
        <v>135</v>
      </c>
      <c r="B66" s="11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N66" s="151" t="s">
        <v>90</v>
      </c>
      <c r="O66" s="5">
        <v>7.1</v>
      </c>
      <c r="P66" s="134">
        <v>1</v>
      </c>
      <c r="Q66" s="134">
        <v>3.4547844912413415</v>
      </c>
      <c r="R66" s="134">
        <v>3.5280169114163149</v>
      </c>
      <c r="S66" s="134">
        <v>3.5862228500425806</v>
      </c>
      <c r="T66" s="134">
        <v>3.6489655873537727</v>
      </c>
      <c r="U66" s="134">
        <v>3.7326851483853596</v>
      </c>
      <c r="V66" s="134">
        <v>3.8183199222769413</v>
      </c>
      <c r="W66" s="134">
        <v>3.9059089926613022</v>
      </c>
      <c r="X66" s="134">
        <v>3.9954917820006925</v>
      </c>
      <c r="Y66" s="134">
        <v>4.087108578028368</v>
      </c>
    </row>
    <row r="67" spans="1:25" ht="14.1" customHeight="1" thickBot="1" x14ac:dyDescent="0.3">
      <c r="A67" s="4" t="s">
        <v>18</v>
      </c>
      <c r="B67" s="11">
        <v>80</v>
      </c>
      <c r="C67" s="134">
        <v>2</v>
      </c>
      <c r="D67" s="134">
        <v>43.061535041873483</v>
      </c>
      <c r="E67" s="134">
        <v>46.918527108696964</v>
      </c>
      <c r="F67" s="134">
        <v>51.317819761157956</v>
      </c>
      <c r="G67" s="134">
        <v>54.941726669429315</v>
      </c>
      <c r="H67" s="134">
        <v>57.145887243324459</v>
      </c>
      <c r="I67" s="134">
        <v>59.814890884459295</v>
      </c>
      <c r="J67" s="134">
        <v>61.483904472478727</v>
      </c>
      <c r="K67" s="134">
        <v>63.111789913993114</v>
      </c>
      <c r="L67" s="134">
        <v>64.713129664378471</v>
      </c>
      <c r="N67" s="151" t="s">
        <v>75</v>
      </c>
      <c r="O67" s="5">
        <v>7.1</v>
      </c>
      <c r="P67" s="134">
        <v>-1</v>
      </c>
      <c r="Q67" s="134">
        <v>3.4445526963890689</v>
      </c>
      <c r="R67" s="134">
        <v>3.7902406263014727</v>
      </c>
      <c r="S67" s="134">
        <v>4.1455733535243819</v>
      </c>
      <c r="T67" s="134">
        <v>4.5106387625376323</v>
      </c>
      <c r="U67" s="134">
        <v>4.7001824324851054</v>
      </c>
      <c r="V67" s="134">
        <v>4.8930260202961398</v>
      </c>
      <c r="W67" s="134">
        <v>5.0891753734540561</v>
      </c>
      <c r="X67" s="134">
        <v>5.1903134603609304</v>
      </c>
      <c r="Y67" s="134">
        <v>5.291648452739186</v>
      </c>
    </row>
    <row r="68" spans="1:25" ht="14.1" customHeight="1" thickBot="1" x14ac:dyDescent="0.3">
      <c r="A68" s="4" t="s">
        <v>8</v>
      </c>
      <c r="B68" s="11">
        <v>40</v>
      </c>
      <c r="C68" s="134">
        <v>-14</v>
      </c>
      <c r="D68" s="134">
        <v>15.3524362959649</v>
      </c>
      <c r="E68" s="134">
        <v>16.488327889720093</v>
      </c>
      <c r="F68" s="134">
        <v>16.90856989116994</v>
      </c>
      <c r="G68" s="134">
        <v>17.600596336164585</v>
      </c>
      <c r="H68" s="134">
        <v>18.930924177644144</v>
      </c>
      <c r="I68" s="134">
        <v>19.186635066809686</v>
      </c>
      <c r="J68" s="134">
        <v>20.273224058662088</v>
      </c>
      <c r="K68" s="134">
        <v>21.371742015715746</v>
      </c>
      <c r="L68" s="134">
        <v>22.48476306899191</v>
      </c>
      <c r="N68" s="151" t="s">
        <v>73</v>
      </c>
      <c r="O68" s="5">
        <v>7.1</v>
      </c>
      <c r="P68" s="134">
        <v>1</v>
      </c>
      <c r="Q68" s="134">
        <v>5.1080498750939904</v>
      </c>
      <c r="R68" s="134">
        <v>5.1838701640011378</v>
      </c>
      <c r="S68" s="134">
        <v>5.2563748736943818</v>
      </c>
      <c r="T68" s="134">
        <v>5.329345850325355</v>
      </c>
      <c r="U68" s="134">
        <v>5.4045708085945128</v>
      </c>
      <c r="V68" s="134">
        <v>5.4799413204097016</v>
      </c>
      <c r="W68" s="134">
        <v>5.5554583370976527</v>
      </c>
      <c r="X68" s="134">
        <v>5.631122168887849</v>
      </c>
      <c r="Y68" s="134">
        <v>5.7069333103901485</v>
      </c>
    </row>
    <row r="69" spans="1:25" ht="14.1" customHeight="1" thickBot="1" x14ac:dyDescent="0.3">
      <c r="A69" s="4" t="s">
        <v>20</v>
      </c>
      <c r="B69" s="11">
        <v>90</v>
      </c>
      <c r="C69" s="134">
        <v>12</v>
      </c>
      <c r="D69" s="134">
        <v>47.488078436308371</v>
      </c>
      <c r="E69" s="134">
        <v>48.685830770976295</v>
      </c>
      <c r="F69" s="134">
        <v>49.733641122218032</v>
      </c>
      <c r="G69" s="134">
        <v>50.608534582012268</v>
      </c>
      <c r="H69" s="134">
        <v>51.524781310992587</v>
      </c>
      <c r="I69" s="134">
        <v>52.453074275816746</v>
      </c>
      <c r="J69" s="134">
        <v>53.393526197113061</v>
      </c>
      <c r="K69" s="134">
        <v>54.34624624914899</v>
      </c>
      <c r="L69" s="134">
        <v>55.311347489505295</v>
      </c>
      <c r="N69" s="4"/>
      <c r="O69" s="152"/>
      <c r="P69" s="134"/>
      <c r="Q69" s="134"/>
      <c r="R69" s="134"/>
      <c r="S69" s="134"/>
      <c r="T69" s="134"/>
      <c r="U69" s="134"/>
      <c r="V69" s="134"/>
      <c r="W69" s="134"/>
      <c r="X69" s="134"/>
      <c r="Y69" s="134"/>
    </row>
    <row r="70" spans="1:25" ht="14.1" customHeight="1" thickBot="1" x14ac:dyDescent="0.3">
      <c r="A70" s="4" t="s">
        <v>14</v>
      </c>
      <c r="B70" s="11">
        <v>45.6</v>
      </c>
      <c r="C70" s="134">
        <v>0</v>
      </c>
      <c r="D70" s="134">
        <v>33.380634916968695</v>
      </c>
      <c r="E70" s="134">
        <v>34.440761428412245</v>
      </c>
      <c r="F70" s="134">
        <v>35.448109285261729</v>
      </c>
      <c r="G70" s="134">
        <v>36.363412533403249</v>
      </c>
      <c r="H70" s="134">
        <v>37.150362340498098</v>
      </c>
      <c r="I70" s="134">
        <v>37.79713870440694</v>
      </c>
      <c r="J70" s="134">
        <v>38.435570441305309</v>
      </c>
      <c r="K70" s="134">
        <v>39.056423246127011</v>
      </c>
      <c r="L70" s="134">
        <v>39.663701179535899</v>
      </c>
      <c r="N70" s="6" t="s">
        <v>134</v>
      </c>
      <c r="O70" s="5"/>
      <c r="P70" s="135"/>
      <c r="Q70" s="134"/>
      <c r="R70" s="134"/>
      <c r="S70" s="134"/>
      <c r="T70" s="134"/>
      <c r="U70" s="134"/>
      <c r="V70" s="134"/>
      <c r="W70" s="134"/>
      <c r="X70" s="134"/>
      <c r="Y70" s="134"/>
    </row>
    <row r="71" spans="1:25" ht="14.1" customHeight="1" thickBot="1" x14ac:dyDescent="0.3">
      <c r="A71" s="4" t="s">
        <v>47</v>
      </c>
      <c r="B71" s="11">
        <v>76.599999999999994</v>
      </c>
      <c r="C71" s="134">
        <v>2</v>
      </c>
      <c r="D71" s="134">
        <v>43.061535041873483</v>
      </c>
      <c r="E71" s="134">
        <v>46.918527108696964</v>
      </c>
      <c r="F71" s="134">
        <v>51.317819761157956</v>
      </c>
      <c r="G71" s="134">
        <v>54.941726669429315</v>
      </c>
      <c r="H71" s="134">
        <v>57.145887243324459</v>
      </c>
      <c r="I71" s="134">
        <v>59.814890884459295</v>
      </c>
      <c r="J71" s="134">
        <v>61.483904472478727</v>
      </c>
      <c r="K71" s="134">
        <v>63.111789913993114</v>
      </c>
      <c r="L71" s="134">
        <v>64.713129664378471</v>
      </c>
      <c r="N71" s="4" t="s">
        <v>42</v>
      </c>
      <c r="O71" s="21">
        <v>5.8</v>
      </c>
      <c r="P71" s="134">
        <v>-1</v>
      </c>
      <c r="Q71" s="134">
        <v>4.7657654459294063</v>
      </c>
      <c r="R71" s="134">
        <v>4.791839437221685</v>
      </c>
      <c r="S71" s="134">
        <v>4.8266721637075136</v>
      </c>
      <c r="T71" s="134">
        <v>4.8704195596857272</v>
      </c>
      <c r="U71" s="134">
        <v>4.8997935806189243</v>
      </c>
      <c r="V71" s="134">
        <v>4.9293131329182298</v>
      </c>
      <c r="W71" s="134">
        <v>4.9589799611597263</v>
      </c>
      <c r="X71" s="134">
        <v>4.9887949371654177</v>
      </c>
      <c r="Y71" s="134">
        <v>5.0187591656405841</v>
      </c>
    </row>
    <row r="72" spans="1:25" ht="14.1" customHeight="1" thickBot="1" x14ac:dyDescent="0.3">
      <c r="A72" s="4" t="s">
        <v>52</v>
      </c>
      <c r="B72" s="11">
        <v>182</v>
      </c>
      <c r="C72" s="134">
        <v>0</v>
      </c>
      <c r="D72" s="134">
        <v>134.65355196133436</v>
      </c>
      <c r="E72" s="134">
        <v>138.70705626871933</v>
      </c>
      <c r="F72" s="134">
        <v>142.07781627485383</v>
      </c>
      <c r="G72" s="134">
        <v>143.96244512619461</v>
      </c>
      <c r="H72" s="134">
        <v>145.87684417660083</v>
      </c>
      <c r="I72" s="134">
        <v>147.59851289803808</v>
      </c>
      <c r="J72" s="134">
        <v>149.31576122854321</v>
      </c>
      <c r="K72" s="134">
        <v>151.01532778979214</v>
      </c>
      <c r="L72" s="134">
        <v>152.70290994529628</v>
      </c>
      <c r="N72" s="4" t="s">
        <v>77</v>
      </c>
      <c r="O72" s="21">
        <v>7.1</v>
      </c>
      <c r="P72" s="134">
        <v>7</v>
      </c>
      <c r="Q72" s="134">
        <v>7</v>
      </c>
      <c r="R72" s="134">
        <v>7</v>
      </c>
      <c r="S72" s="134">
        <v>7</v>
      </c>
      <c r="T72" s="134">
        <v>7</v>
      </c>
      <c r="U72" s="134">
        <v>7</v>
      </c>
      <c r="V72" s="134">
        <v>7</v>
      </c>
      <c r="W72" s="134">
        <v>7</v>
      </c>
      <c r="X72" s="134">
        <v>7</v>
      </c>
      <c r="Y72" s="134">
        <v>7</v>
      </c>
    </row>
    <row r="73" spans="1:25" ht="14.1" customHeight="1" thickBot="1" x14ac:dyDescent="0.3">
      <c r="A73" s="4" t="s">
        <v>97</v>
      </c>
      <c r="B73" s="11">
        <v>38.799999999999997</v>
      </c>
      <c r="C73" s="134">
        <v>-14</v>
      </c>
      <c r="D73" s="134">
        <v>15.3524362959649</v>
      </c>
      <c r="E73" s="134">
        <v>16.488327889720093</v>
      </c>
      <c r="F73" s="134">
        <v>16.90856989116994</v>
      </c>
      <c r="G73" s="134">
        <v>17.600596336164585</v>
      </c>
      <c r="H73" s="134">
        <v>18.930924177644144</v>
      </c>
      <c r="I73" s="134">
        <v>19.186635066809686</v>
      </c>
      <c r="J73" s="134">
        <v>20.273224058662088</v>
      </c>
      <c r="K73" s="134">
        <v>21.371742015715746</v>
      </c>
      <c r="L73" s="134">
        <v>22.48476306899191</v>
      </c>
      <c r="N73" s="4" t="s">
        <v>78</v>
      </c>
      <c r="O73" s="21">
        <v>6.7</v>
      </c>
      <c r="P73" s="134">
        <v>-1</v>
      </c>
      <c r="Q73" s="134">
        <v>4.1255053442273528</v>
      </c>
      <c r="R73" s="134">
        <v>4.2372380629801061</v>
      </c>
      <c r="S73" s="134">
        <v>4.3578220495382389</v>
      </c>
      <c r="T73" s="134">
        <v>4.4878048239958837</v>
      </c>
      <c r="U73" s="134">
        <v>4.6612448313275472</v>
      </c>
      <c r="V73" s="134">
        <v>4.8386525437974841</v>
      </c>
      <c r="W73" s="134">
        <v>5.0201089301240369</v>
      </c>
      <c r="X73" s="134">
        <v>5.2056956609712337</v>
      </c>
      <c r="Y73" s="134">
        <v>5.3954961995663684</v>
      </c>
    </row>
    <row r="74" spans="1:25" ht="14.1" customHeight="1" thickBot="1" x14ac:dyDescent="0.3">
      <c r="A74" s="4" t="s">
        <v>82</v>
      </c>
      <c r="B74" s="11">
        <v>104.6</v>
      </c>
      <c r="C74" s="134">
        <v>12</v>
      </c>
      <c r="D74" s="134">
        <v>81.85000394406029</v>
      </c>
      <c r="E74" s="134">
        <v>84.645334790411653</v>
      </c>
      <c r="F74" s="134">
        <v>86.758249387250544</v>
      </c>
      <c r="G74" s="134">
        <v>88.657284862904476</v>
      </c>
      <c r="H74" s="134">
        <v>90.655820678964858</v>
      </c>
      <c r="I74" s="134">
        <v>92.498403852634041</v>
      </c>
      <c r="J74" s="134">
        <v>94.354813436894972</v>
      </c>
      <c r="K74" s="134">
        <v>96.212680633566762</v>
      </c>
      <c r="L74" s="134">
        <v>98.077026248991103</v>
      </c>
      <c r="N74" s="4" t="s">
        <v>79</v>
      </c>
      <c r="O74" s="21">
        <v>7.1</v>
      </c>
      <c r="P74" s="134">
        <v>7</v>
      </c>
      <c r="Q74" s="134">
        <v>7</v>
      </c>
      <c r="R74" s="134">
        <v>7</v>
      </c>
      <c r="S74" s="134">
        <v>7</v>
      </c>
      <c r="T74" s="134">
        <v>7</v>
      </c>
      <c r="U74" s="134">
        <v>7</v>
      </c>
      <c r="V74" s="134">
        <v>7</v>
      </c>
      <c r="W74" s="134">
        <v>7</v>
      </c>
      <c r="X74" s="134">
        <v>7</v>
      </c>
      <c r="Y74" s="134">
        <v>7</v>
      </c>
    </row>
    <row r="75" spans="1:25" ht="14.1" customHeight="1" thickBot="1" x14ac:dyDescent="0.3">
      <c r="A75" s="4"/>
      <c r="B75" s="11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N75" s="4" t="s">
        <v>81</v>
      </c>
      <c r="O75" s="21">
        <v>7.1</v>
      </c>
      <c r="P75" s="134">
        <v>-2.5</v>
      </c>
      <c r="Q75" s="134">
        <v>1.1417316419422447</v>
      </c>
      <c r="R75" s="134">
        <v>3.0081473869869928</v>
      </c>
      <c r="S75" s="134">
        <v>4.5035647480674452</v>
      </c>
      <c r="T75" s="134">
        <v>5.4466352593166585</v>
      </c>
      <c r="U75" s="134">
        <v>6.0700721523703809</v>
      </c>
      <c r="V75" s="134">
        <v>6.5107111656599308</v>
      </c>
      <c r="W75" s="134">
        <v>6.7916801781114984</v>
      </c>
      <c r="X75" s="134">
        <v>7.0653671585967572</v>
      </c>
      <c r="Y75" s="134">
        <v>7.3342763839272109</v>
      </c>
    </row>
    <row r="76" spans="1:25" ht="14.1" customHeight="1" thickBot="1" x14ac:dyDescent="0.3">
      <c r="A76" s="6" t="s">
        <v>136</v>
      </c>
      <c r="B76" s="11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N76" s="4" t="s">
        <v>83</v>
      </c>
      <c r="O76" s="152">
        <v>7.1</v>
      </c>
      <c r="P76" s="134">
        <v>-4.5</v>
      </c>
      <c r="Q76" s="134">
        <v>3.7779936149259896E-2</v>
      </c>
      <c r="R76" s="134">
        <v>1.2488945764588442</v>
      </c>
      <c r="S76" s="134">
        <v>1.8559440877597151</v>
      </c>
      <c r="T76" s="134">
        <v>2.499909077522199</v>
      </c>
      <c r="U76" s="134">
        <v>2.8117517389809956</v>
      </c>
      <c r="V76" s="134">
        <v>3.0474352041753248</v>
      </c>
      <c r="W76" s="134">
        <v>3.2827768300328914</v>
      </c>
      <c r="X76" s="134">
        <v>3.512018974572058</v>
      </c>
      <c r="Y76" s="134">
        <v>3.7372592377070415</v>
      </c>
    </row>
    <row r="77" spans="1:25" ht="14.1" customHeight="1" thickBot="1" x14ac:dyDescent="0.3">
      <c r="A77" s="4" t="s">
        <v>18</v>
      </c>
      <c r="B77" s="11">
        <v>80</v>
      </c>
      <c r="C77" s="134">
        <v>2</v>
      </c>
      <c r="D77" s="134">
        <v>43.061535041873483</v>
      </c>
      <c r="E77" s="134">
        <v>46.918527108696964</v>
      </c>
      <c r="F77" s="134">
        <v>51.317819761157956</v>
      </c>
      <c r="G77" s="134">
        <v>54.941726669429315</v>
      </c>
      <c r="H77" s="134">
        <v>57.145887243324459</v>
      </c>
      <c r="I77" s="134">
        <v>59.814890884459295</v>
      </c>
      <c r="J77" s="134">
        <v>61.483904472478727</v>
      </c>
      <c r="K77" s="134">
        <v>63.111789913993114</v>
      </c>
      <c r="L77" s="134">
        <v>64.713129664378471</v>
      </c>
      <c r="N77" s="151" t="s">
        <v>44</v>
      </c>
      <c r="O77" s="5">
        <v>6.8</v>
      </c>
      <c r="P77" s="134">
        <v>-1</v>
      </c>
      <c r="Q77" s="134">
        <v>3.107759639149168</v>
      </c>
      <c r="R77" s="134">
        <v>3.347528092337491</v>
      </c>
      <c r="S77" s="134">
        <v>3.6264249662625874</v>
      </c>
      <c r="T77" s="134">
        <v>4.0845884516231461</v>
      </c>
      <c r="U77" s="134">
        <v>4.8031066273133867</v>
      </c>
      <c r="V77" s="134">
        <v>5.536956514348077</v>
      </c>
      <c r="W77" s="134">
        <v>5.1189997826429838</v>
      </c>
      <c r="X77" s="134">
        <v>4.3226317265896483</v>
      </c>
      <c r="Y77" s="134">
        <v>3.1198100385797876</v>
      </c>
    </row>
    <row r="78" spans="1:25" ht="14.1" customHeight="1" thickBot="1" x14ac:dyDescent="0.3">
      <c r="A78" s="4" t="s">
        <v>8</v>
      </c>
      <c r="B78" s="11">
        <v>40</v>
      </c>
      <c r="C78" s="134">
        <v>-10</v>
      </c>
      <c r="D78" s="134">
        <v>19.3524362959649</v>
      </c>
      <c r="E78" s="134">
        <v>20.488327889720093</v>
      </c>
      <c r="F78" s="134">
        <v>20.90856989116994</v>
      </c>
      <c r="G78" s="134">
        <v>21.600596336164585</v>
      </c>
      <c r="H78" s="134">
        <v>22.930924177644144</v>
      </c>
      <c r="I78" s="134">
        <v>23.186635066809686</v>
      </c>
      <c r="J78" s="134">
        <v>24.273224058662088</v>
      </c>
      <c r="K78" s="134">
        <v>25.371742015715746</v>
      </c>
      <c r="L78" s="134">
        <v>26.48476306899191</v>
      </c>
      <c r="N78" s="151" t="s">
        <v>46</v>
      </c>
      <c r="O78" s="11">
        <v>8</v>
      </c>
      <c r="P78" s="134">
        <v>1</v>
      </c>
      <c r="Q78" s="134">
        <v>3.4407139522023864</v>
      </c>
      <c r="R78" s="134">
        <v>3.7755211965583113</v>
      </c>
      <c r="S78" s="134">
        <v>4.1369966581218787</v>
      </c>
      <c r="T78" s="134">
        <v>4.4163413252918282</v>
      </c>
      <c r="U78" s="134">
        <v>4.6645366067516214</v>
      </c>
      <c r="V78" s="134">
        <v>4.7826575053601204</v>
      </c>
      <c r="W78" s="134">
        <v>4.9006070793930707</v>
      </c>
      <c r="X78" s="134">
        <v>5.0154996879584557</v>
      </c>
      <c r="Y78" s="134">
        <v>5.1283866156111095</v>
      </c>
    </row>
    <row r="79" spans="1:25" ht="14.1" customHeight="1" thickBot="1" x14ac:dyDescent="0.3">
      <c r="A79" s="4" t="s">
        <v>12</v>
      </c>
      <c r="B79" s="11">
        <v>45</v>
      </c>
      <c r="C79" s="134">
        <v>-4</v>
      </c>
      <c r="D79" s="134">
        <v>31.488078436308371</v>
      </c>
      <c r="E79" s="134">
        <v>32.685830770976295</v>
      </c>
      <c r="F79" s="134">
        <v>33.733641122218032</v>
      </c>
      <c r="G79" s="134">
        <v>34.608534582012268</v>
      </c>
      <c r="H79" s="134">
        <v>35.524781310992587</v>
      </c>
      <c r="I79" s="134">
        <v>36.453074275816746</v>
      </c>
      <c r="J79" s="134">
        <v>37.393526197113061</v>
      </c>
      <c r="K79" s="134">
        <v>38.34624624914899</v>
      </c>
      <c r="L79" s="134">
        <v>39.311347489505295</v>
      </c>
      <c r="N79" s="4" t="s">
        <v>50</v>
      </c>
      <c r="O79" s="152">
        <v>7.1</v>
      </c>
      <c r="P79" s="134">
        <v>-7</v>
      </c>
      <c r="Q79" s="134">
        <v>-2.8305845053190879</v>
      </c>
      <c r="R79" s="134">
        <v>-1.7955234754771698</v>
      </c>
      <c r="S79" s="134">
        <v>-1.0209324642470889</v>
      </c>
      <c r="T79" s="134">
        <v>-0.46366138476098051</v>
      </c>
      <c r="U79" s="134">
        <v>-0.17247056965205765</v>
      </c>
      <c r="V79" s="134">
        <v>4.7604708106884885E-2</v>
      </c>
      <c r="W79" s="134">
        <v>0.26736078491159354</v>
      </c>
      <c r="X79" s="134">
        <v>0.48142131984099112</v>
      </c>
      <c r="Y79" s="134">
        <v>0.69174499881039431</v>
      </c>
    </row>
    <row r="80" spans="1:25" ht="14.1" customHeight="1" thickBot="1" x14ac:dyDescent="0.3">
      <c r="A80" s="4" t="s">
        <v>22</v>
      </c>
      <c r="B80" s="11">
        <v>90</v>
      </c>
      <c r="C80" s="134">
        <v>12</v>
      </c>
      <c r="D80" s="134">
        <v>45.380634916968695</v>
      </c>
      <c r="E80" s="134">
        <v>46.440761428412245</v>
      </c>
      <c r="F80" s="134">
        <v>47.448109285261729</v>
      </c>
      <c r="G80" s="134">
        <v>48.363412533403249</v>
      </c>
      <c r="H80" s="134">
        <v>49.150362340498098</v>
      </c>
      <c r="I80" s="134">
        <v>49.79713870440694</v>
      </c>
      <c r="J80" s="134">
        <v>50.435570441305309</v>
      </c>
      <c r="K80" s="134">
        <v>51.056423246127011</v>
      </c>
      <c r="L80" s="134">
        <v>51.663701179535899</v>
      </c>
      <c r="N80" s="4" t="s">
        <v>60</v>
      </c>
      <c r="O80" s="152">
        <v>7.1</v>
      </c>
      <c r="P80" s="134">
        <v>1</v>
      </c>
      <c r="Q80" s="134">
        <v>4.4250080406710941</v>
      </c>
      <c r="R80" s="134">
        <v>4.5268188546324826</v>
      </c>
      <c r="S80" s="134">
        <v>4.6322582497520486</v>
      </c>
      <c r="T80" s="134">
        <v>4.7457156344377545</v>
      </c>
      <c r="U80" s="134">
        <v>4.9125855065424879</v>
      </c>
      <c r="V80" s="134">
        <v>5.0387018932812353</v>
      </c>
      <c r="W80" s="134">
        <v>5.1646353586514353</v>
      </c>
      <c r="X80" s="134">
        <v>5.2873049355506181</v>
      </c>
      <c r="Y80" s="134">
        <v>5.4078330689572054</v>
      </c>
    </row>
    <row r="81" spans="1:25" ht="14.1" customHeight="1" thickBot="1" x14ac:dyDescent="0.3">
      <c r="A81" s="4" t="s">
        <v>47</v>
      </c>
      <c r="B81" s="11">
        <v>76.599999999999994</v>
      </c>
      <c r="C81" s="134">
        <v>2</v>
      </c>
      <c r="D81" s="134">
        <v>43.061535041873483</v>
      </c>
      <c r="E81" s="134">
        <v>46.918527108696964</v>
      </c>
      <c r="F81" s="134">
        <v>51.317819761157956</v>
      </c>
      <c r="G81" s="134">
        <v>54.941726669429315</v>
      </c>
      <c r="H81" s="134">
        <v>57.145887243324459</v>
      </c>
      <c r="I81" s="134">
        <v>59.814890884459295</v>
      </c>
      <c r="J81" s="134">
        <v>61.483904472478727</v>
      </c>
      <c r="K81" s="134">
        <v>63.111789913993114</v>
      </c>
      <c r="L81" s="134">
        <v>64.713129664378471</v>
      </c>
      <c r="N81" s="4" t="s">
        <v>93</v>
      </c>
      <c r="O81" s="21">
        <v>7.1</v>
      </c>
      <c r="P81" s="134">
        <v>4</v>
      </c>
      <c r="Q81" s="134">
        <v>4</v>
      </c>
      <c r="R81" s="134">
        <v>4</v>
      </c>
      <c r="S81" s="134">
        <v>4</v>
      </c>
      <c r="T81" s="134">
        <v>4</v>
      </c>
      <c r="U81" s="134">
        <v>4</v>
      </c>
      <c r="V81" s="134">
        <v>4</v>
      </c>
      <c r="W81" s="134">
        <v>4</v>
      </c>
      <c r="X81" s="134">
        <v>4</v>
      </c>
      <c r="Y81" s="134">
        <v>4</v>
      </c>
    </row>
    <row r="82" spans="1:25" ht="14.1" customHeight="1" thickBot="1" x14ac:dyDescent="0.3">
      <c r="A82" s="4" t="s">
        <v>52</v>
      </c>
      <c r="B82" s="11">
        <v>182</v>
      </c>
      <c r="C82" s="134">
        <v>12</v>
      </c>
      <c r="D82" s="134">
        <v>146.65355196133436</v>
      </c>
      <c r="E82" s="134">
        <v>150.70705626871933</v>
      </c>
      <c r="F82" s="134">
        <v>154.07781627485383</v>
      </c>
      <c r="G82" s="134">
        <v>155.96244512619461</v>
      </c>
      <c r="H82" s="134">
        <v>157.87684417660083</v>
      </c>
      <c r="I82" s="134">
        <v>159.59851289803808</v>
      </c>
      <c r="J82" s="134">
        <v>161.31576122854321</v>
      </c>
      <c r="K82" s="134">
        <v>163.01532778979214</v>
      </c>
      <c r="L82" s="134">
        <v>164.70290994529628</v>
      </c>
      <c r="N82" s="151" t="s">
        <v>9</v>
      </c>
      <c r="O82" s="5">
        <v>5.8</v>
      </c>
      <c r="P82" s="134">
        <v>-4</v>
      </c>
      <c r="Q82" s="134">
        <v>0.87790271880159398</v>
      </c>
      <c r="R82" s="134">
        <v>1.2063228086154894</v>
      </c>
      <c r="S82" s="134">
        <v>1.475147260673749</v>
      </c>
      <c r="T82" s="134">
        <v>1.6114985842079497</v>
      </c>
      <c r="U82" s="134">
        <v>1.7609499378142468</v>
      </c>
      <c r="V82" s="134">
        <v>1.8975795544769323</v>
      </c>
      <c r="W82" s="134">
        <v>2.0359347851102214</v>
      </c>
      <c r="X82" s="134">
        <v>2.176033953434537</v>
      </c>
      <c r="Y82" s="134">
        <v>2.3178958094222999</v>
      </c>
    </row>
    <row r="83" spans="1:25" ht="14.1" customHeight="1" thickBot="1" x14ac:dyDescent="0.3">
      <c r="A83" s="4" t="s">
        <v>97</v>
      </c>
      <c r="B83" s="11">
        <v>38.799999999999997</v>
      </c>
      <c r="C83" s="134">
        <v>-10</v>
      </c>
      <c r="D83" s="134">
        <v>19.3524362959649</v>
      </c>
      <c r="E83" s="134">
        <v>20.488327889720093</v>
      </c>
      <c r="F83" s="134">
        <v>20.90856989116994</v>
      </c>
      <c r="G83" s="134">
        <v>21.600596336164585</v>
      </c>
      <c r="H83" s="134">
        <v>22.930924177644144</v>
      </c>
      <c r="I83" s="134">
        <v>23.186635066809686</v>
      </c>
      <c r="J83" s="134">
        <v>24.273224058662088</v>
      </c>
      <c r="K83" s="134">
        <v>25.371742015715746</v>
      </c>
      <c r="L83" s="134">
        <v>26.48476306899191</v>
      </c>
      <c r="N83" s="4" t="s">
        <v>95</v>
      </c>
      <c r="O83" s="21">
        <v>7.1</v>
      </c>
      <c r="P83" s="134">
        <v>1</v>
      </c>
      <c r="Q83" s="134">
        <v>1</v>
      </c>
      <c r="R83" s="134">
        <v>1</v>
      </c>
      <c r="S83" s="134">
        <v>1</v>
      </c>
      <c r="T83" s="134">
        <v>1</v>
      </c>
      <c r="U83" s="134">
        <v>1</v>
      </c>
      <c r="V83" s="134">
        <v>1</v>
      </c>
      <c r="W83" s="134">
        <v>1</v>
      </c>
      <c r="X83" s="134">
        <v>1</v>
      </c>
      <c r="Y83" s="134">
        <v>1</v>
      </c>
    </row>
    <row r="84" spans="1:25" ht="14.1" customHeight="1" thickBot="1" x14ac:dyDescent="0.3">
      <c r="A84" s="4" t="s">
        <v>82</v>
      </c>
      <c r="B84" s="11">
        <v>104.6</v>
      </c>
      <c r="C84" s="134">
        <v>-4</v>
      </c>
      <c r="D84" s="134">
        <v>65.85000394406029</v>
      </c>
      <c r="E84" s="134">
        <v>68.645334790411653</v>
      </c>
      <c r="F84" s="134">
        <v>70.758249387250544</v>
      </c>
      <c r="G84" s="134">
        <v>72.657284862904476</v>
      </c>
      <c r="H84" s="134">
        <v>74.655820678964858</v>
      </c>
      <c r="I84" s="134">
        <v>76.498403852634041</v>
      </c>
      <c r="J84" s="134">
        <v>78.354813436894972</v>
      </c>
      <c r="K84" s="134">
        <v>80.212680633566762</v>
      </c>
      <c r="L84" s="134">
        <v>82.077026248991103</v>
      </c>
      <c r="N84" s="151" t="s">
        <v>24</v>
      </c>
      <c r="O84" s="5">
        <v>7.1</v>
      </c>
      <c r="P84" s="134">
        <v>-1</v>
      </c>
      <c r="Q84" s="134">
        <v>3.1926883979612386</v>
      </c>
      <c r="R84" s="134">
        <v>3.3186172983017199</v>
      </c>
      <c r="S84" s="134">
        <v>3.4487790527851976</v>
      </c>
      <c r="T84" s="134">
        <v>3.5613247999578901</v>
      </c>
      <c r="U84" s="134">
        <v>3.6838722510710085</v>
      </c>
      <c r="V84" s="134">
        <v>3.7949573459023727</v>
      </c>
      <c r="W84" s="134">
        <v>3.9074454307753435</v>
      </c>
      <c r="X84" s="134">
        <v>4.0213514035742239</v>
      </c>
      <c r="Y84" s="134">
        <v>4.1366905087424639</v>
      </c>
    </row>
    <row r="85" spans="1:25" ht="14.1" customHeight="1" thickBot="1" x14ac:dyDescent="0.3">
      <c r="A85" s="4"/>
      <c r="B85" s="11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N85" s="4" t="s">
        <v>88</v>
      </c>
      <c r="O85" s="21">
        <v>7.8</v>
      </c>
      <c r="P85" s="134">
        <v>0</v>
      </c>
      <c r="Q85" s="134">
        <v>4.0274677473310945</v>
      </c>
      <c r="R85" s="134">
        <v>4.2819395010565593</v>
      </c>
      <c r="S85" s="134">
        <v>4.3850131718927203</v>
      </c>
      <c r="T85" s="134">
        <v>4.4962681577933088</v>
      </c>
      <c r="U85" s="134">
        <v>4.6279440267492058</v>
      </c>
      <c r="V85" s="134">
        <v>4.7563930098913501</v>
      </c>
      <c r="W85" s="134">
        <v>4.8782196834998803</v>
      </c>
      <c r="X85" s="134">
        <v>5.0026310769130999</v>
      </c>
      <c r="Y85" s="134">
        <v>5.1296776270735753</v>
      </c>
    </row>
    <row r="86" spans="1:25" ht="14.1" customHeight="1" thickBot="1" x14ac:dyDescent="0.3">
      <c r="A86" s="4"/>
      <c r="B86" s="11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N86" s="4" t="s">
        <v>84</v>
      </c>
      <c r="O86" s="5">
        <v>8.1</v>
      </c>
      <c r="P86" s="134">
        <v>4.7</v>
      </c>
      <c r="Q86" s="134">
        <v>7.2410025069261419</v>
      </c>
      <c r="R86" s="134">
        <v>7.2806459627816427</v>
      </c>
      <c r="S86" s="134">
        <v>7.3244880626234554</v>
      </c>
      <c r="T86" s="134">
        <v>7.3727275226545643</v>
      </c>
      <c r="U86" s="134">
        <v>7.4417911105272516</v>
      </c>
      <c r="V86" s="134">
        <v>7.5123247738503025</v>
      </c>
      <c r="W86" s="134">
        <v>7.5843575456571202</v>
      </c>
      <c r="X86" s="134">
        <v>7.6579185914154539</v>
      </c>
      <c r="Y86" s="134">
        <v>7.7330377331065403</v>
      </c>
    </row>
    <row r="87" spans="1:25" ht="14.1" customHeight="1" thickBot="1" x14ac:dyDescent="0.3">
      <c r="A87" s="4"/>
      <c r="B87" s="11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N87" s="4" t="s">
        <v>34</v>
      </c>
      <c r="O87" s="5">
        <v>5.8</v>
      </c>
      <c r="P87" s="134">
        <v>3</v>
      </c>
      <c r="Q87" s="134">
        <v>4.7072312071326614</v>
      </c>
      <c r="R87" s="134">
        <v>4.741326950641489</v>
      </c>
      <c r="S87" s="134">
        <v>4.7709100205892065</v>
      </c>
      <c r="T87" s="134">
        <v>4.803460270816486</v>
      </c>
      <c r="U87" s="134">
        <v>4.8500618925054519</v>
      </c>
      <c r="V87" s="134">
        <v>4.8976554681618021</v>
      </c>
      <c r="W87" s="134">
        <v>4.9462605882308175</v>
      </c>
      <c r="X87" s="134">
        <v>4.9958969325197042</v>
      </c>
      <c r="Y87" s="134">
        <v>5.0465846238273304</v>
      </c>
    </row>
    <row r="88" spans="1:25" ht="14.1" customHeight="1" thickBot="1" x14ac:dyDescent="0.3">
      <c r="A88" s="4"/>
      <c r="B88" s="11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N88" s="4" t="s">
        <v>86</v>
      </c>
      <c r="O88" s="5">
        <v>7.1</v>
      </c>
      <c r="P88" s="134">
        <v>2.2999999999999998</v>
      </c>
      <c r="Q88" s="134">
        <v>5.4661817868454641</v>
      </c>
      <c r="R88" s="134">
        <v>5.545263152824214</v>
      </c>
      <c r="S88" s="134">
        <v>5.6154005180314144</v>
      </c>
      <c r="T88" s="134">
        <v>5.6854390592759945</v>
      </c>
      <c r="U88" s="134">
        <v>5.7729191955697647</v>
      </c>
      <c r="V88" s="134">
        <v>5.8622614187420368</v>
      </c>
      <c r="W88" s="134">
        <v>5.9535025037967948</v>
      </c>
      <c r="X88" s="134">
        <v>6.0466793934874072</v>
      </c>
      <c r="Y88" s="134">
        <v>6.1418298621471195</v>
      </c>
    </row>
    <row r="89" spans="1:25" ht="14.1" customHeight="1" thickBot="1" x14ac:dyDescent="0.3">
      <c r="A89" s="4"/>
      <c r="B89" s="11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N89" s="151" t="s">
        <v>33</v>
      </c>
      <c r="O89" s="5">
        <v>5.4</v>
      </c>
      <c r="P89" s="134">
        <v>-2</v>
      </c>
      <c r="Q89" s="134">
        <v>1.4074966962869246</v>
      </c>
      <c r="R89" s="134">
        <v>1.9050609790836068</v>
      </c>
      <c r="S89" s="134">
        <v>2.1902822081115279</v>
      </c>
      <c r="T89" s="134">
        <v>2.3436531424752083</v>
      </c>
      <c r="U89" s="134">
        <v>2.5124681273513128</v>
      </c>
      <c r="V89" s="134">
        <v>2.6538763638644074</v>
      </c>
      <c r="W89" s="134">
        <v>2.7985117195501115</v>
      </c>
      <c r="X89" s="134">
        <v>2.9464392925059908</v>
      </c>
      <c r="Y89" s="134">
        <v>3.0977256096469201</v>
      </c>
    </row>
    <row r="90" spans="1:25" ht="14.1" customHeight="1" thickBot="1" x14ac:dyDescent="0.3">
      <c r="A90" s="4"/>
      <c r="B90" s="11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N90" s="4" t="s">
        <v>29</v>
      </c>
      <c r="O90" s="152">
        <v>7.1</v>
      </c>
      <c r="P90" s="134">
        <v>0</v>
      </c>
      <c r="Q90" s="134">
        <v>1.7574844275746866</v>
      </c>
      <c r="R90" s="134">
        <v>1.5671527243400172</v>
      </c>
      <c r="S90" s="134">
        <v>1.5287398083179013</v>
      </c>
      <c r="T90" s="134">
        <v>1.8392362893402314</v>
      </c>
      <c r="U90" s="134">
        <v>2.2132998713992724</v>
      </c>
      <c r="V90" s="134">
        <v>2.6068599047472882</v>
      </c>
      <c r="W90" s="134">
        <v>3.0621871399212011</v>
      </c>
      <c r="X90" s="134">
        <v>3.363150651753037</v>
      </c>
      <c r="Y90" s="134">
        <v>3.496744336785174</v>
      </c>
    </row>
    <row r="91" spans="1:25" ht="14.1" customHeight="1" thickBot="1" x14ac:dyDescent="0.3">
      <c r="A91" s="4"/>
      <c r="B91" s="11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N91" s="4" t="s">
        <v>31</v>
      </c>
      <c r="O91" s="152">
        <v>5.4</v>
      </c>
      <c r="P91" s="134">
        <v>0</v>
      </c>
      <c r="Q91" s="134">
        <v>1.346122715862119</v>
      </c>
      <c r="R91" s="134">
        <v>1.9912294026275972</v>
      </c>
      <c r="S91" s="134">
        <v>2.1548220322498928</v>
      </c>
      <c r="T91" s="134">
        <v>2.2613001837384594</v>
      </c>
      <c r="U91" s="134">
        <v>2.4956886356255241</v>
      </c>
      <c r="V91" s="134">
        <v>1.6728340020864811</v>
      </c>
      <c r="W91" s="134">
        <v>1.8497224338722287</v>
      </c>
      <c r="X91" s="134">
        <v>2.0220263486555696</v>
      </c>
      <c r="Y91" s="134">
        <v>2.1913223530312242</v>
      </c>
    </row>
    <row r="92" spans="1:25" ht="14.1" customHeight="1" thickBot="1" x14ac:dyDescent="0.3">
      <c r="A92" s="4"/>
      <c r="B92" s="11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N92" s="4" t="s">
        <v>32</v>
      </c>
      <c r="O92" s="152">
        <v>7.1</v>
      </c>
      <c r="P92" s="134">
        <v>-1</v>
      </c>
      <c r="Q92" s="134">
        <v>2.9024604510408301</v>
      </c>
      <c r="R92" s="134">
        <v>3.0927644609044505</v>
      </c>
      <c r="S92" s="134">
        <v>3.2709399190116288</v>
      </c>
      <c r="T92" s="134">
        <v>3.4155700164542759</v>
      </c>
      <c r="U92" s="134">
        <v>3.6122815866388676</v>
      </c>
      <c r="V92" s="134">
        <v>3.7609516380296624</v>
      </c>
      <c r="W92" s="134">
        <v>3.9094060558302024</v>
      </c>
      <c r="X92" s="134">
        <v>4.0540128969655056</v>
      </c>
      <c r="Y92" s="134">
        <v>4.1960953356632889</v>
      </c>
    </row>
    <row r="93" spans="1:25" ht="14.1" customHeight="1" thickBot="1" x14ac:dyDescent="0.3">
      <c r="A93" s="4"/>
      <c r="B93" s="11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N93" s="151" t="s">
        <v>90</v>
      </c>
      <c r="O93" s="5">
        <v>7.1</v>
      </c>
      <c r="P93" s="134">
        <v>1</v>
      </c>
      <c r="Q93" s="134">
        <v>3.4547844912413415</v>
      </c>
      <c r="R93" s="134">
        <v>3.5280169114163149</v>
      </c>
      <c r="S93" s="134">
        <v>3.5862228500425806</v>
      </c>
      <c r="T93" s="134">
        <v>3.6489655873537727</v>
      </c>
      <c r="U93" s="134">
        <v>3.7326851483853596</v>
      </c>
      <c r="V93" s="134">
        <v>3.8183199222769413</v>
      </c>
      <c r="W93" s="134">
        <v>3.9059089926613022</v>
      </c>
      <c r="X93" s="134">
        <v>3.9954917820006925</v>
      </c>
      <c r="Y93" s="134">
        <v>4.087108578028368</v>
      </c>
    </row>
    <row r="94" spans="1:25" ht="14.1" customHeight="1" thickBot="1" x14ac:dyDescent="0.3">
      <c r="A94" s="4"/>
      <c r="B94" s="11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N94" s="151" t="s">
        <v>75</v>
      </c>
      <c r="O94" s="5">
        <v>7.1</v>
      </c>
      <c r="P94" s="134">
        <v>-1</v>
      </c>
      <c r="Q94" s="134">
        <v>3.4445526963890689</v>
      </c>
      <c r="R94" s="134">
        <v>3.7902406263014727</v>
      </c>
      <c r="S94" s="134">
        <v>4.1455733535243819</v>
      </c>
      <c r="T94" s="134">
        <v>4.5106387625376323</v>
      </c>
      <c r="U94" s="134">
        <v>4.7001824324851054</v>
      </c>
      <c r="V94" s="134">
        <v>4.8930260202961398</v>
      </c>
      <c r="W94" s="134">
        <v>5.0891753734540561</v>
      </c>
      <c r="X94" s="134">
        <v>5.1903134603609304</v>
      </c>
      <c r="Y94" s="134">
        <v>5.291648452739186</v>
      </c>
    </row>
    <row r="95" spans="1:25" ht="14.1" customHeight="1" thickBot="1" x14ac:dyDescent="0.3">
      <c r="A95" s="4"/>
      <c r="B95" s="11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N95" s="151" t="s">
        <v>73</v>
      </c>
      <c r="O95" s="5">
        <v>7.1</v>
      </c>
      <c r="P95" s="134">
        <v>1</v>
      </c>
      <c r="Q95" s="134">
        <v>5.1080498750939904</v>
      </c>
      <c r="R95" s="134">
        <v>5.1838701640011378</v>
      </c>
      <c r="S95" s="134">
        <v>5.2563748736943818</v>
      </c>
      <c r="T95" s="134">
        <v>5.329345850325355</v>
      </c>
      <c r="U95" s="134">
        <v>5.4045708085945128</v>
      </c>
      <c r="V95" s="134">
        <v>5.4799413204097016</v>
      </c>
      <c r="W95" s="134">
        <v>5.5554583370976527</v>
      </c>
      <c r="X95" s="134">
        <v>5.631122168887849</v>
      </c>
      <c r="Y95" s="134">
        <v>5.7069333103901485</v>
      </c>
    </row>
    <row r="96" spans="1:25" ht="14.1" customHeight="1" thickBot="1" x14ac:dyDescent="0.3">
      <c r="A96" s="4"/>
      <c r="B96" s="11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N96" s="4"/>
      <c r="O96" s="152"/>
      <c r="P96" s="134"/>
      <c r="Q96" s="134"/>
      <c r="R96" s="134"/>
      <c r="S96" s="134"/>
      <c r="T96" s="134"/>
      <c r="U96" s="134"/>
      <c r="V96" s="134"/>
      <c r="W96" s="134"/>
      <c r="X96" s="134"/>
      <c r="Y96" s="134"/>
    </row>
    <row r="97" spans="1:25" ht="14.1" customHeight="1" thickBot="1" x14ac:dyDescent="0.3">
      <c r="A97" s="4"/>
      <c r="B97" s="11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N97" s="6" t="s">
        <v>135</v>
      </c>
      <c r="O97" s="152"/>
      <c r="P97" s="134"/>
      <c r="Q97" s="134"/>
      <c r="R97" s="134"/>
      <c r="S97" s="134"/>
      <c r="T97" s="134"/>
      <c r="U97" s="134"/>
      <c r="V97" s="134"/>
      <c r="W97" s="134"/>
      <c r="X97" s="134"/>
      <c r="Y97" s="134"/>
    </row>
    <row r="98" spans="1:25" ht="14.1" customHeight="1" thickBot="1" x14ac:dyDescent="0.3">
      <c r="A98" s="4"/>
      <c r="B98" s="11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N98" s="4" t="s">
        <v>42</v>
      </c>
      <c r="O98" s="152">
        <v>5.8</v>
      </c>
      <c r="P98" s="134">
        <v>-1</v>
      </c>
      <c r="Q98" s="134">
        <v>4.7657654459294063</v>
      </c>
      <c r="R98" s="134">
        <v>4.791839437221685</v>
      </c>
      <c r="S98" s="134">
        <v>4.8266721637075136</v>
      </c>
      <c r="T98" s="134">
        <v>4.8704195596857272</v>
      </c>
      <c r="U98" s="134">
        <v>4.8997935806189243</v>
      </c>
      <c r="V98" s="134">
        <v>4.9293131329182298</v>
      </c>
      <c r="W98" s="134">
        <v>4.9589799611597263</v>
      </c>
      <c r="X98" s="134">
        <v>4.9887949371654177</v>
      </c>
      <c r="Y98" s="134">
        <v>5.0187591656405841</v>
      </c>
    </row>
    <row r="99" spans="1:25" ht="14.1" customHeight="1" thickBot="1" x14ac:dyDescent="0.3">
      <c r="A99" s="4"/>
      <c r="B99" s="11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N99" s="4" t="s">
        <v>77</v>
      </c>
      <c r="O99" s="152">
        <v>7.1</v>
      </c>
      <c r="P99" s="134">
        <v>7</v>
      </c>
      <c r="Q99" s="134">
        <v>7</v>
      </c>
      <c r="R99" s="134">
        <v>7</v>
      </c>
      <c r="S99" s="134">
        <v>7</v>
      </c>
      <c r="T99" s="134">
        <v>7</v>
      </c>
      <c r="U99" s="134">
        <v>7</v>
      </c>
      <c r="V99" s="134">
        <v>7</v>
      </c>
      <c r="W99" s="134">
        <v>7</v>
      </c>
      <c r="X99" s="134">
        <v>7</v>
      </c>
      <c r="Y99" s="134">
        <v>7</v>
      </c>
    </row>
    <row r="100" spans="1:25" ht="14.1" customHeight="1" thickBot="1" x14ac:dyDescent="0.3">
      <c r="A100" s="4"/>
      <c r="B100" s="11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N100" s="4" t="s">
        <v>78</v>
      </c>
      <c r="O100" s="152">
        <v>6.7</v>
      </c>
      <c r="P100" s="134">
        <v>-1</v>
      </c>
      <c r="Q100" s="134">
        <v>4.1255053442273528</v>
      </c>
      <c r="R100" s="134">
        <v>4.2372380629801061</v>
      </c>
      <c r="S100" s="134">
        <v>4.3578220495382389</v>
      </c>
      <c r="T100" s="134">
        <v>4.4878048239958837</v>
      </c>
      <c r="U100" s="134">
        <v>4.6612448313275472</v>
      </c>
      <c r="V100" s="134">
        <v>4.8386525437974841</v>
      </c>
      <c r="W100" s="134">
        <v>5.0201089301240369</v>
      </c>
      <c r="X100" s="134">
        <v>5.2056956609712337</v>
      </c>
      <c r="Y100" s="134">
        <v>5.3954961995663684</v>
      </c>
    </row>
    <row r="101" spans="1:25" ht="14.1" customHeight="1" thickBot="1" x14ac:dyDescent="0.3">
      <c r="A101" s="4"/>
      <c r="B101" s="11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N101" s="4" t="s">
        <v>79</v>
      </c>
      <c r="O101" s="152">
        <v>7.1</v>
      </c>
      <c r="P101" s="134">
        <v>7</v>
      </c>
      <c r="Q101" s="134">
        <v>7</v>
      </c>
      <c r="R101" s="134">
        <v>7</v>
      </c>
      <c r="S101" s="134">
        <v>7</v>
      </c>
      <c r="T101" s="134">
        <v>7</v>
      </c>
      <c r="U101" s="134">
        <v>7</v>
      </c>
      <c r="V101" s="134">
        <v>7</v>
      </c>
      <c r="W101" s="134">
        <v>7</v>
      </c>
      <c r="X101" s="134">
        <v>7</v>
      </c>
      <c r="Y101" s="134">
        <v>7</v>
      </c>
    </row>
    <row r="102" spans="1:25" ht="14.1" customHeight="1" thickBot="1" x14ac:dyDescent="0.3">
      <c r="A102" s="4"/>
      <c r="B102" s="11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N102" s="4" t="s">
        <v>81</v>
      </c>
      <c r="O102" s="152">
        <v>7.1</v>
      </c>
      <c r="P102" s="134">
        <v>-2.5</v>
      </c>
      <c r="Q102" s="134">
        <v>1.1417316419422447</v>
      </c>
      <c r="R102" s="134">
        <v>3.0081473869869928</v>
      </c>
      <c r="S102" s="134">
        <v>4.5035647480674452</v>
      </c>
      <c r="T102" s="134">
        <v>5.4466352593166585</v>
      </c>
      <c r="U102" s="134">
        <v>6.0700721523703809</v>
      </c>
      <c r="V102" s="134">
        <v>6.5107111656599308</v>
      </c>
      <c r="W102" s="134">
        <v>6.7916801781114984</v>
      </c>
      <c r="X102" s="134">
        <v>7.0653671585967572</v>
      </c>
      <c r="Y102" s="134">
        <v>7.3342763839272109</v>
      </c>
    </row>
    <row r="103" spans="1:25" ht="14.1" customHeight="1" thickBot="1" x14ac:dyDescent="0.3">
      <c r="A103" s="4"/>
      <c r="B103" s="11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N103" s="4" t="s">
        <v>83</v>
      </c>
      <c r="O103" s="152">
        <v>7.1</v>
      </c>
      <c r="P103" s="134">
        <v>-4.5</v>
      </c>
      <c r="Q103" s="134">
        <v>3.7779936149259896E-2</v>
      </c>
      <c r="R103" s="134">
        <v>1.2488945764588442</v>
      </c>
      <c r="S103" s="134">
        <v>1.8559440877597151</v>
      </c>
      <c r="T103" s="134">
        <v>2.499909077522199</v>
      </c>
      <c r="U103" s="134">
        <v>2.8117517389809956</v>
      </c>
      <c r="V103" s="134">
        <v>3.0474352041753248</v>
      </c>
      <c r="W103" s="134">
        <v>3.2827768300328914</v>
      </c>
      <c r="X103" s="134">
        <v>3.512018974572058</v>
      </c>
      <c r="Y103" s="134">
        <v>3.7372592377070415</v>
      </c>
    </row>
    <row r="104" spans="1:25" ht="14.1" customHeight="1" thickBot="1" x14ac:dyDescent="0.3">
      <c r="A104" s="4"/>
      <c r="B104" s="11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N104" s="151" t="s">
        <v>44</v>
      </c>
      <c r="O104" s="5">
        <v>6.8</v>
      </c>
      <c r="P104" s="134">
        <v>-1</v>
      </c>
      <c r="Q104" s="134">
        <v>3.107759639149168</v>
      </c>
      <c r="R104" s="134">
        <v>3.347528092337491</v>
      </c>
      <c r="S104" s="134">
        <v>3.6264249662625874</v>
      </c>
      <c r="T104" s="134">
        <v>4.0845884516231461</v>
      </c>
      <c r="U104" s="134">
        <v>4.8031066273133867</v>
      </c>
      <c r="V104" s="134">
        <v>5.536956514348077</v>
      </c>
      <c r="W104" s="134">
        <v>5.1189997826429838</v>
      </c>
      <c r="X104" s="134">
        <v>4.3226317265896483</v>
      </c>
      <c r="Y104" s="134">
        <v>3.1198100385797876</v>
      </c>
    </row>
    <row r="105" spans="1:25" ht="14.1" customHeight="1" thickBot="1" x14ac:dyDescent="0.3">
      <c r="A105" s="4"/>
      <c r="B105" s="11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N105" s="151" t="s">
        <v>46</v>
      </c>
      <c r="O105" s="11">
        <v>8</v>
      </c>
      <c r="P105" s="134">
        <v>1</v>
      </c>
      <c r="Q105" s="134">
        <v>3.4407139522023864</v>
      </c>
      <c r="R105" s="134">
        <v>3.7755211965583113</v>
      </c>
      <c r="S105" s="134">
        <v>4.1369966581218787</v>
      </c>
      <c r="T105" s="134">
        <v>4.4163413252918282</v>
      </c>
      <c r="U105" s="134">
        <v>4.6645366067516214</v>
      </c>
      <c r="V105" s="134">
        <v>4.7826575053601204</v>
      </c>
      <c r="W105" s="134">
        <v>4.9006070793930707</v>
      </c>
      <c r="X105" s="134">
        <v>5.0154996879584557</v>
      </c>
      <c r="Y105" s="134">
        <v>5.1283866156111095</v>
      </c>
    </row>
    <row r="106" spans="1:25" ht="14.1" customHeight="1" thickBot="1" x14ac:dyDescent="0.3">
      <c r="A106" s="4"/>
      <c r="B106" s="11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N106" s="4" t="s">
        <v>50</v>
      </c>
      <c r="O106" s="152">
        <v>7.1</v>
      </c>
      <c r="P106" s="134">
        <v>-7</v>
      </c>
      <c r="Q106" s="134">
        <v>-2.8305845053190879</v>
      </c>
      <c r="R106" s="134">
        <v>-1.7955234754771698</v>
      </c>
      <c r="S106" s="134">
        <v>-1.0209324642470889</v>
      </c>
      <c r="T106" s="134">
        <v>-0.46366138476098051</v>
      </c>
      <c r="U106" s="134">
        <v>-0.17247056965205765</v>
      </c>
      <c r="V106" s="134">
        <v>4.7604708106884885E-2</v>
      </c>
      <c r="W106" s="134">
        <v>0.26736078491159354</v>
      </c>
      <c r="X106" s="134">
        <v>0.48142131984099112</v>
      </c>
      <c r="Y106" s="134">
        <v>0.69174499881039431</v>
      </c>
    </row>
    <row r="107" spans="1:25" ht="14.1" customHeight="1" thickBot="1" x14ac:dyDescent="0.3">
      <c r="A107" s="4"/>
      <c r="B107" s="11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N107" s="4" t="s">
        <v>60</v>
      </c>
      <c r="O107" s="152">
        <v>7.1</v>
      </c>
      <c r="P107" s="134">
        <v>1</v>
      </c>
      <c r="Q107" s="134">
        <v>4.4250080406710941</v>
      </c>
      <c r="R107" s="134">
        <v>4.5268188546324826</v>
      </c>
      <c r="S107" s="134">
        <v>4.6322582497520486</v>
      </c>
      <c r="T107" s="134">
        <v>4.7457156344377545</v>
      </c>
      <c r="U107" s="134">
        <v>4.9125855065424879</v>
      </c>
      <c r="V107" s="134">
        <v>5.0387018932812353</v>
      </c>
      <c r="W107" s="134">
        <v>5.1646353586514353</v>
      </c>
      <c r="X107" s="134">
        <v>5.2873049355506181</v>
      </c>
      <c r="Y107" s="134">
        <v>5.4078330689572054</v>
      </c>
    </row>
    <row r="108" spans="1:25" ht="14.1" customHeight="1" thickBot="1" x14ac:dyDescent="0.3">
      <c r="A108" s="4"/>
      <c r="B108" s="11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N108" s="4" t="s">
        <v>93</v>
      </c>
      <c r="O108" s="152">
        <v>7.1</v>
      </c>
      <c r="P108" s="134">
        <v>4</v>
      </c>
      <c r="Q108" s="134">
        <v>4</v>
      </c>
      <c r="R108" s="134">
        <v>4</v>
      </c>
      <c r="S108" s="134">
        <v>4</v>
      </c>
      <c r="T108" s="134">
        <v>4</v>
      </c>
      <c r="U108" s="134">
        <v>4</v>
      </c>
      <c r="V108" s="134">
        <v>4</v>
      </c>
      <c r="W108" s="134">
        <v>4</v>
      </c>
      <c r="X108" s="134">
        <v>4</v>
      </c>
      <c r="Y108" s="134">
        <v>4</v>
      </c>
    </row>
    <row r="109" spans="1:25" ht="14.1" customHeight="1" thickBot="1" x14ac:dyDescent="0.3">
      <c r="A109" s="4"/>
      <c r="B109" s="11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N109" s="151" t="s">
        <v>9</v>
      </c>
      <c r="O109" s="5">
        <v>5.8</v>
      </c>
      <c r="P109" s="134">
        <v>-4</v>
      </c>
      <c r="Q109" s="134">
        <v>0.87790271880159398</v>
      </c>
      <c r="R109" s="134">
        <v>1.2063228086154894</v>
      </c>
      <c r="S109" s="134">
        <v>1.475147260673749</v>
      </c>
      <c r="T109" s="134">
        <v>1.6114985842079497</v>
      </c>
      <c r="U109" s="134">
        <v>1.7609499378142468</v>
      </c>
      <c r="V109" s="134">
        <v>1.8975795544769323</v>
      </c>
      <c r="W109" s="134">
        <v>2.0359347851102214</v>
      </c>
      <c r="X109" s="134">
        <v>2.176033953434537</v>
      </c>
      <c r="Y109" s="134">
        <v>2.3178958094222999</v>
      </c>
    </row>
    <row r="110" spans="1:25" ht="14.1" customHeight="1" thickBot="1" x14ac:dyDescent="0.3">
      <c r="A110" s="4"/>
      <c r="B110" s="11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N110" s="4" t="s">
        <v>94</v>
      </c>
      <c r="O110" s="152">
        <v>7.1</v>
      </c>
      <c r="P110" s="134">
        <v>6</v>
      </c>
      <c r="Q110" s="134">
        <v>6</v>
      </c>
      <c r="R110" s="134">
        <v>6</v>
      </c>
      <c r="S110" s="134">
        <v>6</v>
      </c>
      <c r="T110" s="134">
        <v>6</v>
      </c>
      <c r="U110" s="134">
        <v>6</v>
      </c>
      <c r="V110" s="134">
        <v>6</v>
      </c>
      <c r="W110" s="134">
        <v>6</v>
      </c>
      <c r="X110" s="134">
        <v>6</v>
      </c>
      <c r="Y110" s="134">
        <v>6</v>
      </c>
    </row>
    <row r="111" spans="1:25" ht="14.1" customHeight="1" thickBot="1" x14ac:dyDescent="0.3">
      <c r="A111" s="4"/>
      <c r="B111" s="11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N111" s="4" t="s">
        <v>95</v>
      </c>
      <c r="O111" s="152">
        <v>7.1</v>
      </c>
      <c r="P111" s="134">
        <v>7</v>
      </c>
      <c r="Q111" s="134">
        <v>7</v>
      </c>
      <c r="R111" s="134">
        <v>7</v>
      </c>
      <c r="S111" s="134">
        <v>7</v>
      </c>
      <c r="T111" s="134">
        <v>7</v>
      </c>
      <c r="U111" s="134">
        <v>7</v>
      </c>
      <c r="V111" s="134">
        <v>7</v>
      </c>
      <c r="W111" s="134">
        <v>7</v>
      </c>
      <c r="X111" s="134">
        <v>7</v>
      </c>
      <c r="Y111" s="134">
        <v>7</v>
      </c>
    </row>
    <row r="112" spans="1:25" ht="14.1" customHeight="1" thickBot="1" x14ac:dyDescent="0.3">
      <c r="A112" s="4"/>
      <c r="B112" s="11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N112" s="151" t="s">
        <v>24</v>
      </c>
      <c r="O112" s="5">
        <v>7.1</v>
      </c>
      <c r="P112" s="134">
        <v>-1</v>
      </c>
      <c r="Q112" s="134">
        <v>3.1926883979612386</v>
      </c>
      <c r="R112" s="134">
        <v>3.3186172983017199</v>
      </c>
      <c r="S112" s="134">
        <v>3.4487790527851976</v>
      </c>
      <c r="T112" s="134">
        <v>3.5613247999578901</v>
      </c>
      <c r="U112" s="134">
        <v>3.6838722510710085</v>
      </c>
      <c r="V112" s="134">
        <v>3.7949573459023727</v>
      </c>
      <c r="W112" s="134">
        <v>3.9074454307753435</v>
      </c>
      <c r="X112" s="134">
        <v>4.0213514035742239</v>
      </c>
      <c r="Y112" s="134">
        <v>4.1366905087424639</v>
      </c>
    </row>
    <row r="113" spans="1:25" ht="14.1" customHeight="1" thickBot="1" x14ac:dyDescent="0.3">
      <c r="A113" s="4"/>
      <c r="B113" s="11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N113" s="4" t="s">
        <v>88</v>
      </c>
      <c r="O113" s="152">
        <v>7.8</v>
      </c>
      <c r="P113" s="134">
        <v>0</v>
      </c>
      <c r="Q113" s="134">
        <v>4.0274677473310945</v>
      </c>
      <c r="R113" s="134">
        <v>4.2819395010565593</v>
      </c>
      <c r="S113" s="134">
        <v>4.3850131718927203</v>
      </c>
      <c r="T113" s="134">
        <v>4.4962681577933088</v>
      </c>
      <c r="U113" s="134">
        <v>4.6279440267492058</v>
      </c>
      <c r="V113" s="134">
        <v>4.7563930098913501</v>
      </c>
      <c r="W113" s="134">
        <v>4.8782196834998803</v>
      </c>
      <c r="X113" s="134">
        <v>5.0026310769130999</v>
      </c>
      <c r="Y113" s="134">
        <v>5.1296776270735753</v>
      </c>
    </row>
    <row r="114" spans="1:25" ht="14.1" customHeight="1" thickBot="1" x14ac:dyDescent="0.3">
      <c r="A114" s="4"/>
      <c r="B114" s="11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N114" s="4" t="s">
        <v>33</v>
      </c>
      <c r="O114" s="152">
        <v>5.4</v>
      </c>
      <c r="P114" s="134">
        <v>-2</v>
      </c>
      <c r="Q114" s="134">
        <v>1.4074966962869246</v>
      </c>
      <c r="R114" s="134">
        <v>1.9050609790836068</v>
      </c>
      <c r="S114" s="134">
        <v>2.1902822081115279</v>
      </c>
      <c r="T114" s="134">
        <v>2.3436531424752083</v>
      </c>
      <c r="U114" s="134">
        <v>2.5124681273513128</v>
      </c>
      <c r="V114" s="134">
        <v>2.6538763638644074</v>
      </c>
      <c r="W114" s="134">
        <v>2.7985117195501115</v>
      </c>
      <c r="X114" s="134">
        <v>2.9464392925059908</v>
      </c>
      <c r="Y114" s="134">
        <v>3.0977256096469201</v>
      </c>
    </row>
    <row r="115" spans="1:25" ht="14.1" customHeight="1" thickBot="1" x14ac:dyDescent="0.3">
      <c r="A115" s="4"/>
      <c r="B115" s="11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N115" s="4" t="s">
        <v>29</v>
      </c>
      <c r="O115" s="152">
        <v>7.1</v>
      </c>
      <c r="P115" s="134">
        <v>0</v>
      </c>
      <c r="Q115" s="134">
        <v>1.7574844275746866</v>
      </c>
      <c r="R115" s="134">
        <v>1.5671527243400172</v>
      </c>
      <c r="S115" s="134">
        <v>1.5287398083179013</v>
      </c>
      <c r="T115" s="134">
        <v>1.8392362893402314</v>
      </c>
      <c r="U115" s="134">
        <v>2.2132998713992724</v>
      </c>
      <c r="V115" s="134">
        <v>2.6068599047472882</v>
      </c>
      <c r="W115" s="134">
        <v>3.0621871399212011</v>
      </c>
      <c r="X115" s="134">
        <v>3.363150651753037</v>
      </c>
      <c r="Y115" s="134">
        <v>3.496744336785174</v>
      </c>
    </row>
    <row r="116" spans="1:25" ht="14.1" customHeight="1" thickBot="1" x14ac:dyDescent="0.3">
      <c r="A116" s="4"/>
      <c r="B116" s="11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N116" s="4" t="s">
        <v>31</v>
      </c>
      <c r="O116" s="152">
        <v>5.4</v>
      </c>
      <c r="P116" s="134">
        <v>0</v>
      </c>
      <c r="Q116" s="134">
        <v>1.346122715862119</v>
      </c>
      <c r="R116" s="134">
        <v>1.9912294026275972</v>
      </c>
      <c r="S116" s="134">
        <v>2.1548220322498928</v>
      </c>
      <c r="T116" s="134">
        <v>2.2613001837384594</v>
      </c>
      <c r="U116" s="134">
        <v>2.4956886356255241</v>
      </c>
      <c r="V116" s="134">
        <v>1.6728340020864811</v>
      </c>
      <c r="W116" s="134">
        <v>1.8497224338722287</v>
      </c>
      <c r="X116" s="134">
        <v>2.0220263486555696</v>
      </c>
      <c r="Y116" s="134">
        <v>2.1913223530312242</v>
      </c>
    </row>
    <row r="117" spans="1:25" ht="14.1" customHeight="1" thickBot="1" x14ac:dyDescent="0.3">
      <c r="A117" s="4"/>
      <c r="B117" s="11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N117" s="4" t="s">
        <v>32</v>
      </c>
      <c r="O117" s="152">
        <v>7.1</v>
      </c>
      <c r="P117" s="134">
        <v>-1</v>
      </c>
      <c r="Q117" s="134">
        <v>2.9024604510408301</v>
      </c>
      <c r="R117" s="134">
        <v>3.0927644609044505</v>
      </c>
      <c r="S117" s="134">
        <v>3.2709399190116288</v>
      </c>
      <c r="T117" s="134">
        <v>3.4155700164542759</v>
      </c>
      <c r="U117" s="134">
        <v>3.6122815866388676</v>
      </c>
      <c r="V117" s="134">
        <v>3.7609516380296624</v>
      </c>
      <c r="W117" s="134">
        <v>3.9094060558302024</v>
      </c>
      <c r="X117" s="134">
        <v>4.0540128969655056</v>
      </c>
      <c r="Y117" s="134">
        <v>4.1960953356632889</v>
      </c>
    </row>
    <row r="118" spans="1:25" ht="14.1" customHeight="1" thickBot="1" x14ac:dyDescent="0.3">
      <c r="A118" s="4"/>
      <c r="B118" s="11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N118" s="151" t="s">
        <v>90</v>
      </c>
      <c r="O118" s="5">
        <v>7.1</v>
      </c>
      <c r="P118" s="134">
        <v>1</v>
      </c>
      <c r="Q118" s="134">
        <v>3.4547844912413415</v>
      </c>
      <c r="R118" s="134">
        <v>3.5280169114163149</v>
      </c>
      <c r="S118" s="134">
        <v>3.5862228500425806</v>
      </c>
      <c r="T118" s="134">
        <v>3.6489655873537727</v>
      </c>
      <c r="U118" s="134">
        <v>3.7326851483853596</v>
      </c>
      <c r="V118" s="134">
        <v>3.8183199222769413</v>
      </c>
      <c r="W118" s="134">
        <v>3.9059089926613022</v>
      </c>
      <c r="X118" s="134">
        <v>3.9954917820006925</v>
      </c>
      <c r="Y118" s="134">
        <v>4.087108578028368</v>
      </c>
    </row>
    <row r="119" spans="1:25" ht="14.1" customHeight="1" thickBot="1" x14ac:dyDescent="0.3">
      <c r="A119" s="4"/>
      <c r="B119" s="11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N119" s="151" t="s">
        <v>75</v>
      </c>
      <c r="O119" s="5">
        <v>7.1</v>
      </c>
      <c r="P119" s="134">
        <v>-1</v>
      </c>
      <c r="Q119" s="134">
        <v>3.4445526963890689</v>
      </c>
      <c r="R119" s="134">
        <v>3.7902406263014727</v>
      </c>
      <c r="S119" s="134">
        <v>4.1455733535243819</v>
      </c>
      <c r="T119" s="134">
        <v>4.5106387625376323</v>
      </c>
      <c r="U119" s="134">
        <v>4.7001824324851054</v>
      </c>
      <c r="V119" s="134">
        <v>4.8930260202961398</v>
      </c>
      <c r="W119" s="134">
        <v>5.0891753734540561</v>
      </c>
      <c r="X119" s="134">
        <v>5.1903134603609304</v>
      </c>
      <c r="Y119" s="134">
        <v>5.291648452739186</v>
      </c>
    </row>
    <row r="120" spans="1:25" ht="14.1" customHeight="1" thickBot="1" x14ac:dyDescent="0.3">
      <c r="A120" s="4"/>
      <c r="B120" s="11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N120" s="151" t="s">
        <v>73</v>
      </c>
      <c r="O120" s="5">
        <v>7.1</v>
      </c>
      <c r="P120" s="134">
        <v>1</v>
      </c>
      <c r="Q120" s="134">
        <v>5.1080498750939904</v>
      </c>
      <c r="R120" s="134">
        <v>5.1838701640011378</v>
      </c>
      <c r="S120" s="134">
        <v>5.2563748736943818</v>
      </c>
      <c r="T120" s="134">
        <v>5.329345850325355</v>
      </c>
      <c r="U120" s="134">
        <v>5.4045708085945128</v>
      </c>
      <c r="V120" s="134">
        <v>5.4799413204097016</v>
      </c>
      <c r="W120" s="134">
        <v>5.5554583370976527</v>
      </c>
      <c r="X120" s="134">
        <v>5.631122168887849</v>
      </c>
      <c r="Y120" s="134">
        <v>5.7069333103901485</v>
      </c>
    </row>
    <row r="121" spans="1:25" ht="14.1" customHeight="1" thickBot="1" x14ac:dyDescent="0.3">
      <c r="A121" s="4"/>
      <c r="B121" s="11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N121" s="4"/>
      <c r="O121" s="152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</row>
    <row r="122" spans="1:25" ht="14.1" customHeight="1" thickBot="1" x14ac:dyDescent="0.3">
      <c r="A122" s="4"/>
      <c r="B122" s="11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N122" s="6" t="s">
        <v>136</v>
      </c>
      <c r="O122" s="152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</row>
    <row r="123" spans="1:25" ht="14.1" customHeight="1" thickBot="1" x14ac:dyDescent="0.3">
      <c r="A123" s="4"/>
      <c r="B123" s="11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N123" s="4" t="s">
        <v>42</v>
      </c>
      <c r="O123" s="152">
        <v>5.8</v>
      </c>
      <c r="P123" s="134">
        <v>-1</v>
      </c>
      <c r="Q123" s="134">
        <v>4.7657654459294063</v>
      </c>
      <c r="R123" s="134">
        <v>4.791839437221685</v>
      </c>
      <c r="S123" s="134">
        <v>4.8266721637075136</v>
      </c>
      <c r="T123" s="134">
        <v>4.8704195596857272</v>
      </c>
      <c r="U123" s="134">
        <v>4.8997935806189243</v>
      </c>
      <c r="V123" s="134">
        <v>4.9293131329182298</v>
      </c>
      <c r="W123" s="134">
        <v>4.9589799611597263</v>
      </c>
      <c r="X123" s="134">
        <v>4.9887949371654177</v>
      </c>
      <c r="Y123" s="134">
        <v>5.0187591656405841</v>
      </c>
    </row>
    <row r="124" spans="1:25" ht="14.1" customHeight="1" thickBot="1" x14ac:dyDescent="0.3">
      <c r="A124" s="4"/>
      <c r="B124" s="11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N124" s="4" t="s">
        <v>77</v>
      </c>
      <c r="O124" s="152">
        <v>7.1</v>
      </c>
      <c r="P124" s="134">
        <v>7</v>
      </c>
      <c r="Q124" s="134">
        <v>7</v>
      </c>
      <c r="R124" s="134">
        <v>7</v>
      </c>
      <c r="S124" s="134">
        <v>7</v>
      </c>
      <c r="T124" s="134">
        <v>7</v>
      </c>
      <c r="U124" s="134">
        <v>7</v>
      </c>
      <c r="V124" s="134">
        <v>7</v>
      </c>
      <c r="W124" s="134">
        <v>7</v>
      </c>
      <c r="X124" s="134">
        <v>7</v>
      </c>
      <c r="Y124" s="134">
        <v>7</v>
      </c>
    </row>
    <row r="125" spans="1:25" ht="14.1" customHeight="1" thickBot="1" x14ac:dyDescent="0.3">
      <c r="A125" s="4"/>
      <c r="B125" s="11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N125" s="4" t="s">
        <v>78</v>
      </c>
      <c r="O125" s="152">
        <v>6.7</v>
      </c>
      <c r="P125" s="134">
        <v>-1</v>
      </c>
      <c r="Q125" s="134">
        <v>4.1255053442273528</v>
      </c>
      <c r="R125" s="134">
        <v>4.2372380629801061</v>
      </c>
      <c r="S125" s="134">
        <v>4.3578220495382389</v>
      </c>
      <c r="T125" s="134">
        <v>4.4878048239958837</v>
      </c>
      <c r="U125" s="134">
        <v>4.6612448313275472</v>
      </c>
      <c r="V125" s="134">
        <v>4.8386525437974841</v>
      </c>
      <c r="W125" s="134">
        <v>5.0201089301240369</v>
      </c>
      <c r="X125" s="134">
        <v>5.2056956609712337</v>
      </c>
      <c r="Y125" s="134">
        <v>5.3954961995663684</v>
      </c>
    </row>
    <row r="126" spans="1:25" ht="14.1" customHeight="1" thickBot="1" x14ac:dyDescent="0.3">
      <c r="A126" s="4"/>
      <c r="B126" s="11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N126" s="4" t="s">
        <v>79</v>
      </c>
      <c r="O126" s="152">
        <v>7.1</v>
      </c>
      <c r="P126" s="134">
        <v>7</v>
      </c>
      <c r="Q126" s="134">
        <v>7</v>
      </c>
      <c r="R126" s="134">
        <v>7</v>
      </c>
      <c r="S126" s="134">
        <v>7</v>
      </c>
      <c r="T126" s="134">
        <v>7</v>
      </c>
      <c r="U126" s="134">
        <v>7</v>
      </c>
      <c r="V126" s="134">
        <v>7</v>
      </c>
      <c r="W126" s="134">
        <v>7</v>
      </c>
      <c r="X126" s="134">
        <v>7</v>
      </c>
      <c r="Y126" s="134">
        <v>7</v>
      </c>
    </row>
    <row r="127" spans="1:25" ht="14.1" customHeight="1" thickBot="1" x14ac:dyDescent="0.3">
      <c r="A127" s="4"/>
      <c r="B127" s="11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N127" s="4" t="s">
        <v>81</v>
      </c>
      <c r="O127" s="152">
        <v>7.1</v>
      </c>
      <c r="P127" s="134">
        <v>-2.5</v>
      </c>
      <c r="Q127" s="134">
        <v>1.1417316419422447</v>
      </c>
      <c r="R127" s="134">
        <v>3.0081473869869928</v>
      </c>
      <c r="S127" s="134">
        <v>4.5035647480674452</v>
      </c>
      <c r="T127" s="134">
        <v>5.4466352593166585</v>
      </c>
      <c r="U127" s="134">
        <v>6.0700721523703809</v>
      </c>
      <c r="V127" s="134">
        <v>6.5107111656599308</v>
      </c>
      <c r="W127" s="134">
        <v>6.7916801781114984</v>
      </c>
      <c r="X127" s="134">
        <v>7.0653671585967572</v>
      </c>
      <c r="Y127" s="134">
        <v>7.3342763839272109</v>
      </c>
    </row>
    <row r="128" spans="1:25" ht="14.1" customHeight="1" thickBot="1" x14ac:dyDescent="0.3">
      <c r="A128" s="4"/>
      <c r="B128" s="11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N128" s="4" t="s">
        <v>83</v>
      </c>
      <c r="O128" s="152">
        <v>7.1</v>
      </c>
      <c r="P128" s="134">
        <v>-4.5</v>
      </c>
      <c r="Q128" s="134">
        <v>3.7779936149259896E-2</v>
      </c>
      <c r="R128" s="134">
        <v>1.2488945764588442</v>
      </c>
      <c r="S128" s="134">
        <v>1.8559440877597151</v>
      </c>
      <c r="T128" s="134">
        <v>2.499909077522199</v>
      </c>
      <c r="U128" s="134">
        <v>2.8117517389809956</v>
      </c>
      <c r="V128" s="134">
        <v>3.0474352041753248</v>
      </c>
      <c r="W128" s="134">
        <v>3.2827768300328914</v>
      </c>
      <c r="X128" s="134">
        <v>3.512018974572058</v>
      </c>
      <c r="Y128" s="134">
        <v>3.7372592377070415</v>
      </c>
    </row>
    <row r="129" spans="1:25" ht="14.1" customHeight="1" thickBot="1" x14ac:dyDescent="0.3">
      <c r="A129" s="4"/>
      <c r="B129" s="11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N129" s="151" t="s">
        <v>44</v>
      </c>
      <c r="O129" s="5">
        <v>6.8</v>
      </c>
      <c r="P129" s="134">
        <v>-1</v>
      </c>
      <c r="Q129" s="134">
        <v>3.107759639149168</v>
      </c>
      <c r="R129" s="134">
        <v>3.347528092337491</v>
      </c>
      <c r="S129" s="134">
        <v>3.6264249662625874</v>
      </c>
      <c r="T129" s="134">
        <v>4.0845884516231461</v>
      </c>
      <c r="U129" s="134">
        <v>4.8031066273133867</v>
      </c>
      <c r="V129" s="134">
        <v>5.536956514348077</v>
      </c>
      <c r="W129" s="134">
        <v>5.1189997826429838</v>
      </c>
      <c r="X129" s="134">
        <v>4.3226317265896483</v>
      </c>
      <c r="Y129" s="134">
        <v>3.1198100385797876</v>
      </c>
    </row>
    <row r="130" spans="1:25" ht="14.1" customHeight="1" thickBot="1" x14ac:dyDescent="0.3">
      <c r="A130" s="4"/>
      <c r="B130" s="11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N130" s="151" t="s">
        <v>46</v>
      </c>
      <c r="O130" s="11">
        <v>8</v>
      </c>
      <c r="P130" s="134">
        <v>1</v>
      </c>
      <c r="Q130" s="134">
        <v>3.4407139522023864</v>
      </c>
      <c r="R130" s="134">
        <v>3.7755211965583113</v>
      </c>
      <c r="S130" s="134">
        <v>4.1369966581218787</v>
      </c>
      <c r="T130" s="134">
        <v>4.4163413252918282</v>
      </c>
      <c r="U130" s="134">
        <v>4.6645366067516214</v>
      </c>
      <c r="V130" s="134">
        <v>4.7826575053601204</v>
      </c>
      <c r="W130" s="134">
        <v>4.9006070793930707</v>
      </c>
      <c r="X130" s="134">
        <v>5.0154996879584557</v>
      </c>
      <c r="Y130" s="134">
        <v>5.1283866156111095</v>
      </c>
    </row>
    <row r="131" spans="1:25" ht="14.1" customHeight="1" thickBot="1" x14ac:dyDescent="0.3">
      <c r="A131" s="4"/>
      <c r="B131" s="11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N131" s="4" t="s">
        <v>50</v>
      </c>
      <c r="O131" s="152">
        <v>7.1</v>
      </c>
      <c r="P131" s="134">
        <v>-7</v>
      </c>
      <c r="Q131" s="134">
        <v>-2.8305845053190879</v>
      </c>
      <c r="R131" s="134">
        <v>-1.7955234754771698</v>
      </c>
      <c r="S131" s="134">
        <v>-1.0209324642470889</v>
      </c>
      <c r="T131" s="134">
        <v>-0.46366138476098051</v>
      </c>
      <c r="U131" s="134">
        <v>-0.17247056965205765</v>
      </c>
      <c r="V131" s="134">
        <v>4.7604708106884885E-2</v>
      </c>
      <c r="W131" s="134">
        <v>0.26736078491159354</v>
      </c>
      <c r="X131" s="134">
        <v>0.48142131984099112</v>
      </c>
      <c r="Y131" s="134">
        <v>0.69174499881039431</v>
      </c>
    </row>
    <row r="132" spans="1:25" ht="14.1" customHeight="1" thickBot="1" x14ac:dyDescent="0.3">
      <c r="A132" s="4"/>
      <c r="B132" s="11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N132" s="4" t="s">
        <v>60</v>
      </c>
      <c r="O132" s="152">
        <v>7.1</v>
      </c>
      <c r="P132" s="134">
        <v>1</v>
      </c>
      <c r="Q132" s="134">
        <v>4.4250080406710941</v>
      </c>
      <c r="R132" s="134">
        <v>4.5268188546324826</v>
      </c>
      <c r="S132" s="134">
        <v>4.6322582497520486</v>
      </c>
      <c r="T132" s="134">
        <v>4.7457156344377545</v>
      </c>
      <c r="U132" s="134">
        <v>4.9125855065424879</v>
      </c>
      <c r="V132" s="134">
        <v>5.0387018932812353</v>
      </c>
      <c r="W132" s="134">
        <v>5.1646353586514353</v>
      </c>
      <c r="X132" s="134">
        <v>5.2873049355506181</v>
      </c>
      <c r="Y132" s="134">
        <v>5.4078330689572054</v>
      </c>
    </row>
    <row r="133" spans="1:25" ht="14.1" customHeight="1" thickBot="1" x14ac:dyDescent="0.3">
      <c r="A133" s="4"/>
      <c r="B133" s="11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N133" s="4" t="s">
        <v>93</v>
      </c>
      <c r="O133" s="152">
        <v>7.1</v>
      </c>
      <c r="P133" s="134">
        <v>4</v>
      </c>
      <c r="Q133" s="134">
        <v>4</v>
      </c>
      <c r="R133" s="134">
        <v>4</v>
      </c>
      <c r="S133" s="134">
        <v>4</v>
      </c>
      <c r="T133" s="134">
        <v>4</v>
      </c>
      <c r="U133" s="134">
        <v>4</v>
      </c>
      <c r="V133" s="134">
        <v>4</v>
      </c>
      <c r="W133" s="134">
        <v>4</v>
      </c>
      <c r="X133" s="134">
        <v>4</v>
      </c>
      <c r="Y133" s="134">
        <v>4</v>
      </c>
    </row>
    <row r="134" spans="1:25" ht="14.1" customHeight="1" thickBot="1" x14ac:dyDescent="0.3">
      <c r="A134" s="4"/>
      <c r="B134" s="11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N134" s="4" t="s">
        <v>9</v>
      </c>
      <c r="O134" s="152">
        <v>5.8</v>
      </c>
      <c r="P134" s="134">
        <v>-4</v>
      </c>
      <c r="Q134" s="134">
        <v>0.87790271880159398</v>
      </c>
      <c r="R134" s="134">
        <v>1.2063228086154894</v>
      </c>
      <c r="S134" s="134">
        <v>1.475147260673749</v>
      </c>
      <c r="T134" s="134">
        <v>1.6114985842079497</v>
      </c>
      <c r="U134" s="134">
        <v>1.7609499378142468</v>
      </c>
      <c r="V134" s="134">
        <v>1.8975795544769323</v>
      </c>
      <c r="W134" s="134">
        <v>2.0359347851102214</v>
      </c>
      <c r="X134" s="134">
        <v>2.176033953434537</v>
      </c>
      <c r="Y134" s="134">
        <v>2.3178958094222999</v>
      </c>
    </row>
    <row r="135" spans="1:25" ht="14.1" customHeight="1" thickBot="1" x14ac:dyDescent="0.3">
      <c r="A135" s="4"/>
      <c r="B135" s="11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N135" s="4" t="s">
        <v>95</v>
      </c>
      <c r="O135" s="152">
        <v>7.1</v>
      </c>
      <c r="P135" s="134">
        <v>1</v>
      </c>
      <c r="Q135" s="134">
        <v>1</v>
      </c>
      <c r="R135" s="134">
        <v>1</v>
      </c>
      <c r="S135" s="134">
        <v>1</v>
      </c>
      <c r="T135" s="134">
        <v>1</v>
      </c>
      <c r="U135" s="134">
        <v>1</v>
      </c>
      <c r="V135" s="134">
        <v>1</v>
      </c>
      <c r="W135" s="134">
        <v>1</v>
      </c>
      <c r="X135" s="134">
        <v>1</v>
      </c>
      <c r="Y135" s="134">
        <v>1</v>
      </c>
    </row>
    <row r="136" spans="1:25" ht="14.1" customHeight="1" thickBot="1" x14ac:dyDescent="0.3">
      <c r="A136" s="4"/>
      <c r="B136" s="11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N136" s="4" t="s">
        <v>24</v>
      </c>
      <c r="O136" s="152">
        <v>7.1</v>
      </c>
      <c r="P136" s="134">
        <v>-1</v>
      </c>
      <c r="Q136" s="134">
        <v>3.1926883979612386</v>
      </c>
      <c r="R136" s="134">
        <v>3.3186172983017199</v>
      </c>
      <c r="S136" s="134">
        <v>3.4487790527851976</v>
      </c>
      <c r="T136" s="134">
        <v>3.5613247999578901</v>
      </c>
      <c r="U136" s="134">
        <v>3.6838722510710085</v>
      </c>
      <c r="V136" s="134">
        <v>3.7949573459023727</v>
      </c>
      <c r="W136" s="134">
        <v>3.9074454307753435</v>
      </c>
      <c r="X136" s="134">
        <v>4.0213514035742239</v>
      </c>
      <c r="Y136" s="134">
        <v>4.1366905087424639</v>
      </c>
    </row>
    <row r="137" spans="1:25" ht="14.1" customHeight="1" thickBot="1" x14ac:dyDescent="0.3">
      <c r="A137" s="4"/>
      <c r="B137" s="11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N137" s="4" t="s">
        <v>88</v>
      </c>
      <c r="O137" s="152">
        <v>7.8</v>
      </c>
      <c r="P137" s="134">
        <v>0</v>
      </c>
      <c r="Q137" s="134">
        <v>4.0274677473310945</v>
      </c>
      <c r="R137" s="134">
        <v>4.2819395010565593</v>
      </c>
      <c r="S137" s="134">
        <v>4.3850131718927203</v>
      </c>
      <c r="T137" s="134">
        <v>4.4962681577933088</v>
      </c>
      <c r="U137" s="134">
        <v>4.6279440267492058</v>
      </c>
      <c r="V137" s="134">
        <v>4.7563930098913501</v>
      </c>
      <c r="W137" s="134">
        <v>4.8782196834998803</v>
      </c>
      <c r="X137" s="134">
        <v>5.0026310769130999</v>
      </c>
      <c r="Y137" s="134">
        <v>5.1296776270735753</v>
      </c>
    </row>
    <row r="138" spans="1:25" ht="14.1" customHeight="1" thickBot="1" x14ac:dyDescent="0.3">
      <c r="A138" s="4"/>
      <c r="B138" s="11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N138" s="4" t="s">
        <v>33</v>
      </c>
      <c r="O138" s="152">
        <v>5.4</v>
      </c>
      <c r="P138" s="134">
        <v>-2</v>
      </c>
      <c r="Q138" s="134">
        <v>1.4074966962869246</v>
      </c>
      <c r="R138" s="134">
        <v>1.9050609790836068</v>
      </c>
      <c r="S138" s="134">
        <v>2.1902822081115279</v>
      </c>
      <c r="T138" s="134">
        <v>2.3436531424752083</v>
      </c>
      <c r="U138" s="134">
        <v>2.5124681273513128</v>
      </c>
      <c r="V138" s="134">
        <v>2.6538763638644074</v>
      </c>
      <c r="W138" s="134">
        <v>2.7985117195501115</v>
      </c>
      <c r="X138" s="134">
        <v>2.9464392925059908</v>
      </c>
      <c r="Y138" s="134">
        <v>3.0977256096469201</v>
      </c>
    </row>
    <row r="139" spans="1:25" ht="14.1" customHeight="1" thickBot="1" x14ac:dyDescent="0.3">
      <c r="A139" s="4"/>
      <c r="B139" s="11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N139" s="4" t="s">
        <v>29</v>
      </c>
      <c r="O139" s="152">
        <v>7.1</v>
      </c>
      <c r="P139" s="134">
        <v>0</v>
      </c>
      <c r="Q139" s="134">
        <v>1.7574844275746866</v>
      </c>
      <c r="R139" s="134">
        <v>1.5671527243400172</v>
      </c>
      <c r="S139" s="134">
        <v>1.5287398083179013</v>
      </c>
      <c r="T139" s="134">
        <v>1.8392362893402314</v>
      </c>
      <c r="U139" s="134">
        <v>2.2132998713992724</v>
      </c>
      <c r="V139" s="134">
        <v>2.6068599047472882</v>
      </c>
      <c r="W139" s="134">
        <v>3.0621871399212011</v>
      </c>
      <c r="X139" s="134">
        <v>3.363150651753037</v>
      </c>
      <c r="Y139" s="134">
        <v>3.496744336785174</v>
      </c>
    </row>
    <row r="140" spans="1:25" ht="14.1" customHeight="1" thickBot="1" x14ac:dyDescent="0.3">
      <c r="A140" s="4"/>
      <c r="B140" s="11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N140" s="4" t="s">
        <v>31</v>
      </c>
      <c r="O140" s="152">
        <v>5.4</v>
      </c>
      <c r="P140" s="134">
        <v>0</v>
      </c>
      <c r="Q140" s="134">
        <v>1.346122715862119</v>
      </c>
      <c r="R140" s="134">
        <v>1.9912294026275972</v>
      </c>
      <c r="S140" s="134">
        <v>2.1548220322498928</v>
      </c>
      <c r="T140" s="134">
        <v>2.2613001837384594</v>
      </c>
      <c r="U140" s="134">
        <v>2.4956886356255241</v>
      </c>
      <c r="V140" s="134">
        <v>1.6728340020864811</v>
      </c>
      <c r="W140" s="134">
        <v>1.8497224338722287</v>
      </c>
      <c r="X140" s="134">
        <v>2.0220263486555696</v>
      </c>
      <c r="Y140" s="134">
        <v>2.1913223530312242</v>
      </c>
    </row>
    <row r="141" spans="1:25" ht="14.1" customHeight="1" thickBot="1" x14ac:dyDescent="0.3">
      <c r="A141" s="4"/>
      <c r="B141" s="11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N141" s="4" t="s">
        <v>32</v>
      </c>
      <c r="O141" s="152">
        <v>7.1</v>
      </c>
      <c r="P141" s="134">
        <v>-5.5</v>
      </c>
      <c r="Q141" s="134">
        <v>-1.5975395489591699</v>
      </c>
      <c r="R141" s="134">
        <v>-1.4072355390955495</v>
      </c>
      <c r="S141" s="134">
        <v>-1.2290600809883712</v>
      </c>
      <c r="T141" s="134">
        <v>-1.0844299835457241</v>
      </c>
      <c r="U141" s="134">
        <v>-0.88771841336113244</v>
      </c>
      <c r="V141" s="134">
        <v>-0.73904836197033763</v>
      </c>
      <c r="W141" s="134">
        <v>-0.5905939441697976</v>
      </c>
      <c r="X141" s="134">
        <v>-0.4459871030344944</v>
      </c>
      <c r="Y141" s="134">
        <v>-0.30390466433671115</v>
      </c>
    </row>
    <row r="142" spans="1:25" ht="14.1" customHeight="1" thickBot="1" x14ac:dyDescent="0.3">
      <c r="A142" s="4"/>
      <c r="B142" s="11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N142" s="151" t="s">
        <v>37</v>
      </c>
      <c r="O142" s="5">
        <v>3.6</v>
      </c>
      <c r="P142" s="134">
        <v>-3</v>
      </c>
      <c r="Q142" s="134">
        <v>-0.54521550875865854</v>
      </c>
      <c r="R142" s="134">
        <v>-0.4719830885836851</v>
      </c>
      <c r="S142" s="134">
        <v>-0.41377714995741943</v>
      </c>
      <c r="T142" s="134">
        <v>-0.35103441264622726</v>
      </c>
      <c r="U142" s="134">
        <v>-0.26731485161464041</v>
      </c>
      <c r="V142" s="134">
        <v>-0.18168007772305872</v>
      </c>
      <c r="W142" s="134">
        <v>-9.4091007338697796E-2</v>
      </c>
      <c r="X142" s="134">
        <v>-4.5082179993074512E-3</v>
      </c>
      <c r="Y142" s="134">
        <v>8.7108578028368022E-2</v>
      </c>
    </row>
    <row r="143" spans="1:25" ht="14.1" customHeight="1" thickBot="1" x14ac:dyDescent="0.3">
      <c r="A143" s="4"/>
      <c r="B143" s="11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N143" s="4" t="s">
        <v>96</v>
      </c>
      <c r="O143" s="152">
        <v>7.1</v>
      </c>
      <c r="P143" s="134">
        <v>5.5</v>
      </c>
      <c r="Q143" s="134">
        <v>5.5</v>
      </c>
      <c r="R143" s="134">
        <v>5.5</v>
      </c>
      <c r="S143" s="134">
        <v>5.5</v>
      </c>
      <c r="T143" s="134">
        <v>5.5</v>
      </c>
      <c r="U143" s="134">
        <v>5.5</v>
      </c>
      <c r="V143" s="134">
        <v>5.5</v>
      </c>
      <c r="W143" s="134">
        <v>5.5</v>
      </c>
      <c r="X143" s="134">
        <v>5.5</v>
      </c>
      <c r="Y143" s="134">
        <v>5.5</v>
      </c>
    </row>
    <row r="144" spans="1:25" ht="14.1" customHeight="1" thickBot="1" x14ac:dyDescent="0.3">
      <c r="A144" s="4"/>
      <c r="B144" s="11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N144" s="4" t="s">
        <v>98</v>
      </c>
      <c r="O144" s="152">
        <v>7.1</v>
      </c>
      <c r="P144" s="134">
        <v>3</v>
      </c>
      <c r="Q144" s="134">
        <v>3</v>
      </c>
      <c r="R144" s="134">
        <v>3</v>
      </c>
      <c r="S144" s="134">
        <v>3</v>
      </c>
      <c r="T144" s="134">
        <v>3</v>
      </c>
      <c r="U144" s="134">
        <v>3</v>
      </c>
      <c r="V144" s="134">
        <v>3</v>
      </c>
      <c r="W144" s="134">
        <v>3</v>
      </c>
      <c r="X144" s="134">
        <v>3</v>
      </c>
      <c r="Y144" s="134">
        <v>3</v>
      </c>
    </row>
    <row r="145" spans="1:25" ht="14.1" customHeight="1" thickBot="1" x14ac:dyDescent="0.3">
      <c r="A145" s="4"/>
      <c r="B145" s="11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N145" s="151" t="s">
        <v>75</v>
      </c>
      <c r="O145" s="5">
        <v>7.1</v>
      </c>
      <c r="P145" s="134">
        <v>-1</v>
      </c>
      <c r="Q145" s="134">
        <v>3.4445526963890689</v>
      </c>
      <c r="R145" s="134">
        <v>3.7902406263014727</v>
      </c>
      <c r="S145" s="134">
        <v>4.1455733535243819</v>
      </c>
      <c r="T145" s="134">
        <v>4.5106387625376323</v>
      </c>
      <c r="U145" s="134">
        <v>4.7001824324851054</v>
      </c>
      <c r="V145" s="134">
        <v>4.8930260202961398</v>
      </c>
      <c r="W145" s="134">
        <v>5.0891753734540561</v>
      </c>
      <c r="X145" s="134">
        <v>5.1903134603609304</v>
      </c>
      <c r="Y145" s="134">
        <v>5.291648452739186</v>
      </c>
    </row>
    <row r="146" spans="1:25" ht="14.1" customHeight="1" thickBot="1" x14ac:dyDescent="0.3">
      <c r="A146" s="4"/>
      <c r="B146" s="11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N146" s="151" t="s">
        <v>73</v>
      </c>
      <c r="O146" s="5">
        <v>7.1</v>
      </c>
      <c r="P146" s="134">
        <v>1</v>
      </c>
      <c r="Q146" s="134">
        <v>5.1080498750939904</v>
      </c>
      <c r="R146" s="134">
        <v>5.1838701640011378</v>
      </c>
      <c r="S146" s="134">
        <v>5.2563748736943818</v>
      </c>
      <c r="T146" s="134">
        <v>5.329345850325355</v>
      </c>
      <c r="U146" s="134">
        <v>5.4045708085945128</v>
      </c>
      <c r="V146" s="134">
        <v>5.4799413204097016</v>
      </c>
      <c r="W146" s="134">
        <v>5.5554583370976527</v>
      </c>
      <c r="X146" s="134">
        <v>5.631122168887849</v>
      </c>
      <c r="Y146" s="134">
        <v>5.7069333103901485</v>
      </c>
    </row>
    <row r="147" spans="1:25" ht="14.1" customHeight="1" thickBot="1" x14ac:dyDescent="0.3">
      <c r="A147" s="4"/>
      <c r="B147" s="11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N147" s="4" t="s">
        <v>62</v>
      </c>
      <c r="O147" s="152">
        <v>7.1</v>
      </c>
      <c r="P147" s="134">
        <v>3.5</v>
      </c>
      <c r="Q147" s="134">
        <v>5.5690946604230174</v>
      </c>
      <c r="R147" s="134">
        <v>5.7019859655264913</v>
      </c>
      <c r="S147" s="134">
        <v>5.8005205693632869</v>
      </c>
      <c r="T147" s="134">
        <v>5.8837336581326278</v>
      </c>
      <c r="U147" s="134">
        <v>5.9555840402028224</v>
      </c>
      <c r="V147" s="134">
        <v>5.99977426926581</v>
      </c>
      <c r="W147" s="134">
        <v>6.0421666249747883</v>
      </c>
      <c r="X147" s="134">
        <v>6.0809491006657073</v>
      </c>
      <c r="Y147" s="134">
        <v>6.1169067050688346</v>
      </c>
    </row>
    <row r="148" spans="1:25" ht="14.1" customHeight="1" thickBot="1" x14ac:dyDescent="0.3">
      <c r="A148" s="4"/>
      <c r="B148" s="11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N148" s="4"/>
      <c r="O148" s="11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</row>
    <row r="149" spans="1:25" ht="14.1" customHeight="1" thickBot="1" x14ac:dyDescent="0.3">
      <c r="A149" s="4"/>
      <c r="B149" s="11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N149" s="4" t="s">
        <v>137</v>
      </c>
      <c r="O149" s="11" t="s">
        <v>138</v>
      </c>
      <c r="P149" s="134">
        <v>3</v>
      </c>
      <c r="Q149" s="134"/>
      <c r="R149" s="134"/>
      <c r="S149" s="134"/>
      <c r="T149" s="134"/>
      <c r="U149" s="134"/>
      <c r="V149" s="134"/>
      <c r="W149" s="134"/>
      <c r="X149" s="134"/>
      <c r="Y149" s="134"/>
    </row>
    <row r="150" spans="1:25" ht="14.1" customHeight="1" thickBot="1" x14ac:dyDescent="0.3">
      <c r="A150" s="4"/>
      <c r="B150" s="11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N150" s="4" t="s">
        <v>137</v>
      </c>
      <c r="O150" s="11" t="s">
        <v>139</v>
      </c>
      <c r="P150" s="135"/>
      <c r="Q150" s="134"/>
      <c r="R150" s="134"/>
      <c r="S150" s="134"/>
      <c r="T150" s="134"/>
      <c r="U150" s="134"/>
      <c r="V150" s="134"/>
      <c r="W150" s="134"/>
      <c r="X150" s="134"/>
      <c r="Y150" s="134"/>
    </row>
    <row r="151" spans="1:25" ht="14.1" customHeight="1" thickBot="1" x14ac:dyDescent="0.3">
      <c r="A151" s="4"/>
      <c r="B151" s="11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N151" s="4" t="s">
        <v>140</v>
      </c>
      <c r="O151" s="11"/>
      <c r="P151" s="135"/>
      <c r="Q151" s="134">
        <v>0.333777321653416</v>
      </c>
      <c r="R151" s="134">
        <v>0.67103514025737865</v>
      </c>
      <c r="S151" s="134">
        <v>1.0048124619107948</v>
      </c>
      <c r="T151" s="134">
        <v>1.0048124619107948</v>
      </c>
      <c r="U151" s="134">
        <v>1.0048124619107948</v>
      </c>
      <c r="V151" s="134">
        <v>1.0048124619107948</v>
      </c>
      <c r="W151" s="134">
        <v>1.0048124619107948</v>
      </c>
      <c r="X151" s="134">
        <v>1.0048124619107948</v>
      </c>
      <c r="Y151" s="134">
        <v>1.0048124619107948</v>
      </c>
    </row>
    <row r="152" spans="1:25" ht="14.1" customHeight="1" thickBot="1" x14ac:dyDescent="0.3">
      <c r="A152" s="4"/>
      <c r="B152" s="11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N152" s="4" t="s">
        <v>141</v>
      </c>
      <c r="O152" s="11"/>
      <c r="P152" s="135"/>
      <c r="Q152" s="134">
        <v>0.47384980463296045</v>
      </c>
      <c r="R152" s="134">
        <v>0.80762712628637656</v>
      </c>
      <c r="S152" s="134">
        <v>2</v>
      </c>
      <c r="T152" s="134">
        <v>3</v>
      </c>
      <c r="U152" s="134">
        <v>3</v>
      </c>
      <c r="V152" s="134">
        <v>4</v>
      </c>
      <c r="W152" s="134">
        <v>4</v>
      </c>
      <c r="X152" s="134">
        <v>4</v>
      </c>
      <c r="Y152" s="134">
        <v>4</v>
      </c>
    </row>
    <row r="153" spans="1:25" ht="14.1" customHeight="1" thickBot="1" x14ac:dyDescent="0.3">
      <c r="A153" s="4"/>
      <c r="B153" s="11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N153" s="4" t="s">
        <v>142</v>
      </c>
      <c r="O153" s="11"/>
      <c r="P153" s="135"/>
      <c r="Q153" s="134">
        <v>0.71314577310013294</v>
      </c>
      <c r="R153" s="134">
        <v>1.1984839746584297</v>
      </c>
      <c r="S153" s="134">
        <v>1.6838221762167265</v>
      </c>
      <c r="T153" s="134">
        <v>2.0073809772555911</v>
      </c>
      <c r="U153" s="134">
        <v>2.2770133114546449</v>
      </c>
      <c r="V153" s="134">
        <v>2.4927191788138878</v>
      </c>
      <c r="W153" s="134">
        <v>4</v>
      </c>
      <c r="X153" s="134">
        <v>5.5072808211861126</v>
      </c>
      <c r="Y153" s="134">
        <v>7.0145616423722252</v>
      </c>
    </row>
  </sheetData>
  <conditionalFormatting sqref="C2:L43">
    <cfRule type="cellIs" dxfId="5" priority="162" operator="greaterThan">
      <formula>$B2</formula>
    </cfRule>
  </conditionalFormatting>
  <conditionalFormatting sqref="C46:L153">
    <cfRule type="cellIs" dxfId="4" priority="2" operator="greaterThan">
      <formula>$B46</formula>
    </cfRule>
  </conditionalFormatting>
  <conditionalFormatting sqref="M3:M4">
    <cfRule type="cellIs" dxfId="3" priority="169" operator="greaterThan">
      <formula>$B3</formula>
    </cfRule>
  </conditionalFormatting>
  <conditionalFormatting sqref="P2:Y43">
    <cfRule type="cellIs" dxfId="2" priority="152" stopIfTrue="1" operator="greaterThan">
      <formula>$O2</formula>
    </cfRule>
    <cfRule type="cellIs" dxfId="1" priority="153" operator="greaterThan">
      <formula>$O2*0.85</formula>
    </cfRule>
  </conditionalFormatting>
  <conditionalFormatting sqref="Q47:Y153">
    <cfRule type="cellIs" dxfId="0" priority="1" operator="greaterThan">
      <formula>$O47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CC9DE-ECEA-4C85-A32A-8851E4860233}">
  <sheetPr codeName="Sheet10">
    <tabColor theme="4"/>
  </sheetPr>
  <dimension ref="A1:BL105"/>
  <sheetViews>
    <sheetView topLeftCell="E1" zoomScale="85" zoomScaleNormal="85" workbookViewId="0">
      <selection activeCell="N25" sqref="N25"/>
    </sheetView>
  </sheetViews>
  <sheetFormatPr defaultRowHeight="15" x14ac:dyDescent="0.25"/>
  <cols>
    <col min="2" max="5" width="9.140625" customWidth="1"/>
    <col min="9" max="9" width="9.140625" customWidth="1"/>
    <col min="14" max="14" width="9.140625" customWidth="1"/>
    <col min="20" max="21" width="9.140625" customWidth="1"/>
    <col min="61" max="61" width="10.7109375" bestFit="1" customWidth="1"/>
    <col min="62" max="63" width="13.85546875" bestFit="1" customWidth="1"/>
  </cols>
  <sheetData>
    <row r="1" spans="1:59" x14ac:dyDescent="0.25">
      <c r="A1" s="13" t="s">
        <v>143</v>
      </c>
      <c r="G1" t="s">
        <v>144</v>
      </c>
      <c r="H1" s="82">
        <v>47905.288109625399</v>
      </c>
      <c r="I1" t="s">
        <v>145</v>
      </c>
      <c r="K1" t="s">
        <v>146</v>
      </c>
      <c r="L1" s="153">
        <v>5.1799999999999999E-2</v>
      </c>
      <c r="N1" s="53" t="s">
        <v>147</v>
      </c>
      <c r="O1" s="153">
        <v>0.01</v>
      </c>
      <c r="Q1" t="s">
        <v>148</v>
      </c>
      <c r="R1" s="82">
        <v>45</v>
      </c>
      <c r="S1" t="s">
        <v>149</v>
      </c>
      <c r="U1" t="s">
        <v>150</v>
      </c>
      <c r="V1" s="17">
        <v>5.1799999999999999E-2</v>
      </c>
    </row>
    <row r="3" spans="1:59" s="18" customFormat="1" ht="15.75" customHeight="1" thickBot="1" x14ac:dyDescent="0.3">
      <c r="A3" s="19" t="s">
        <v>151</v>
      </c>
      <c r="AE3" s="19" t="s">
        <v>152</v>
      </c>
    </row>
    <row r="4" spans="1:59" s="18" customFormat="1" ht="15.75" customHeight="1" thickBot="1" x14ac:dyDescent="0.3">
      <c r="A4" s="1" t="s">
        <v>153</v>
      </c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>
        <v>1</v>
      </c>
      <c r="Q4" s="1">
        <v>2</v>
      </c>
      <c r="R4" s="1">
        <v>3</v>
      </c>
      <c r="S4" s="1">
        <v>4</v>
      </c>
      <c r="T4" s="1">
        <v>5</v>
      </c>
      <c r="U4" s="1">
        <v>6</v>
      </c>
      <c r="V4" s="1">
        <v>7</v>
      </c>
      <c r="W4" s="1">
        <v>1</v>
      </c>
      <c r="X4" s="1">
        <v>2</v>
      </c>
      <c r="Y4" s="1">
        <v>3</v>
      </c>
      <c r="Z4" s="1">
        <v>4</v>
      </c>
      <c r="AA4" s="1">
        <v>5</v>
      </c>
      <c r="AB4" s="1">
        <v>6</v>
      </c>
      <c r="AC4" s="1">
        <v>7</v>
      </c>
      <c r="AE4" s="1" t="s">
        <v>153</v>
      </c>
      <c r="AF4" s="1">
        <v>1</v>
      </c>
      <c r="AG4" s="1">
        <v>2</v>
      </c>
      <c r="AH4" s="1">
        <v>3</v>
      </c>
      <c r="AI4" s="1">
        <v>4</v>
      </c>
      <c r="AJ4" s="1">
        <v>5</v>
      </c>
      <c r="AK4" s="1">
        <v>6</v>
      </c>
      <c r="AL4" s="1">
        <v>7</v>
      </c>
      <c r="AM4" s="1">
        <v>1</v>
      </c>
      <c r="AN4" s="1">
        <v>2</v>
      </c>
      <c r="AO4" s="1">
        <v>3</v>
      </c>
      <c r="AP4" s="1">
        <v>4</v>
      </c>
      <c r="AQ4" s="1">
        <v>5</v>
      </c>
      <c r="AR4" s="1">
        <v>6</v>
      </c>
      <c r="AS4" s="1">
        <v>7</v>
      </c>
      <c r="AT4" s="1">
        <v>1</v>
      </c>
      <c r="AU4" s="1">
        <v>2</v>
      </c>
      <c r="AV4" s="1">
        <v>3</v>
      </c>
      <c r="AW4" s="1">
        <v>4</v>
      </c>
      <c r="AX4" s="1">
        <v>5</v>
      </c>
      <c r="AY4" s="1">
        <v>6</v>
      </c>
      <c r="AZ4" s="1">
        <v>7</v>
      </c>
      <c r="BA4" s="1">
        <v>1</v>
      </c>
      <c r="BB4" s="1">
        <v>2</v>
      </c>
      <c r="BC4" s="1">
        <v>3</v>
      </c>
      <c r="BD4" s="1">
        <v>4</v>
      </c>
      <c r="BE4" s="1">
        <v>5</v>
      </c>
      <c r="BF4" s="1">
        <v>6</v>
      </c>
      <c r="BG4" s="1">
        <v>7</v>
      </c>
    </row>
    <row r="5" spans="1:59" s="18" customFormat="1" ht="15.75" customHeight="1" thickTop="1" thickBot="1" x14ac:dyDescent="0.3">
      <c r="A5" s="6" t="s">
        <v>154</v>
      </c>
      <c r="B5" s="159" t="s">
        <v>9</v>
      </c>
      <c r="C5" s="160"/>
      <c r="D5" s="160"/>
      <c r="E5" s="160"/>
      <c r="F5" s="160"/>
      <c r="G5" s="160"/>
      <c r="H5" s="161"/>
      <c r="I5" s="159"/>
      <c r="J5" s="160"/>
      <c r="K5" s="160"/>
      <c r="L5" s="160"/>
      <c r="M5" s="160"/>
      <c r="N5" s="160"/>
      <c r="O5" s="161"/>
      <c r="P5" s="159" t="s">
        <v>40</v>
      </c>
      <c r="Q5" s="160"/>
      <c r="R5" s="160"/>
      <c r="S5" s="160"/>
      <c r="T5" s="160"/>
      <c r="U5" s="160"/>
      <c r="V5" s="161"/>
      <c r="W5" s="159" t="s">
        <v>37</v>
      </c>
      <c r="X5" s="160"/>
      <c r="Y5" s="160"/>
      <c r="Z5" s="160"/>
      <c r="AA5" s="160"/>
      <c r="AB5" s="160"/>
      <c r="AC5" s="161"/>
      <c r="AE5" s="6" t="s">
        <v>154</v>
      </c>
      <c r="AF5" s="159" t="s">
        <v>9</v>
      </c>
      <c r="AG5" s="160">
        <v>0</v>
      </c>
      <c r="AH5" s="160">
        <v>0</v>
      </c>
      <c r="AI5" s="160">
        <v>0</v>
      </c>
      <c r="AJ5" s="160">
        <v>0</v>
      </c>
      <c r="AK5" s="160">
        <v>0</v>
      </c>
      <c r="AL5" s="161">
        <v>0</v>
      </c>
      <c r="AM5" s="159">
        <v>0</v>
      </c>
      <c r="AN5" s="160">
        <v>0</v>
      </c>
      <c r="AO5" s="160">
        <v>0</v>
      </c>
      <c r="AP5" s="160">
        <v>0</v>
      </c>
      <c r="AQ5" s="160">
        <v>0</v>
      </c>
      <c r="AR5" s="160">
        <v>0</v>
      </c>
      <c r="AS5" s="161">
        <v>0</v>
      </c>
      <c r="AT5" s="159" t="s">
        <v>40</v>
      </c>
      <c r="AU5" s="160">
        <v>0</v>
      </c>
      <c r="AV5" s="160">
        <v>0</v>
      </c>
      <c r="AW5" s="160">
        <v>0</v>
      </c>
      <c r="AX5" s="160">
        <v>0</v>
      </c>
      <c r="AY5" s="160">
        <v>0</v>
      </c>
      <c r="AZ5" s="161">
        <v>0</v>
      </c>
      <c r="BA5" s="159" t="s">
        <v>37</v>
      </c>
      <c r="BB5" s="160">
        <v>0</v>
      </c>
      <c r="BC5" s="160">
        <v>0</v>
      </c>
      <c r="BD5" s="160">
        <v>0</v>
      </c>
      <c r="BE5" s="160">
        <v>0</v>
      </c>
      <c r="BF5" s="160">
        <v>0</v>
      </c>
      <c r="BG5" s="161">
        <v>0</v>
      </c>
    </row>
    <row r="6" spans="1:59" s="18" customFormat="1" ht="24.75" thickBot="1" x14ac:dyDescent="0.3">
      <c r="A6" s="6" t="s">
        <v>155</v>
      </c>
      <c r="B6" s="154" t="s">
        <v>156</v>
      </c>
      <c r="C6" s="154" t="s">
        <v>157</v>
      </c>
      <c r="D6" s="154" t="s">
        <v>157</v>
      </c>
      <c r="E6" s="154" t="s">
        <v>157</v>
      </c>
      <c r="F6" s="154" t="s">
        <v>157</v>
      </c>
      <c r="G6" s="154"/>
      <c r="H6" s="155"/>
      <c r="I6" s="154" t="s">
        <v>156</v>
      </c>
      <c r="J6" s="154" t="s">
        <v>156</v>
      </c>
      <c r="K6" s="154" t="s">
        <v>156</v>
      </c>
      <c r="L6" s="154" t="s">
        <v>156</v>
      </c>
      <c r="M6" s="154" t="s">
        <v>156</v>
      </c>
      <c r="N6" s="154"/>
      <c r="O6" s="155"/>
      <c r="P6" s="154" t="s">
        <v>156</v>
      </c>
      <c r="Q6" s="154" t="s">
        <v>158</v>
      </c>
      <c r="R6" s="154" t="s">
        <v>158</v>
      </c>
      <c r="S6" s="154" t="s">
        <v>158</v>
      </c>
      <c r="T6" s="154" t="s">
        <v>158</v>
      </c>
      <c r="U6" s="154"/>
      <c r="V6" s="155"/>
      <c r="W6" s="154" t="s">
        <v>156</v>
      </c>
      <c r="X6" s="154" t="s">
        <v>158</v>
      </c>
      <c r="Y6" s="154" t="s">
        <v>158</v>
      </c>
      <c r="Z6" s="154" t="s">
        <v>158</v>
      </c>
      <c r="AA6" s="154" t="s">
        <v>158</v>
      </c>
      <c r="AB6" s="154"/>
      <c r="AC6" s="155"/>
      <c r="AE6" s="6" t="s">
        <v>155</v>
      </c>
      <c r="AF6" s="29" t="s">
        <v>156</v>
      </c>
      <c r="AG6" s="29" t="s">
        <v>157</v>
      </c>
      <c r="AH6" s="29" t="s">
        <v>157</v>
      </c>
      <c r="AI6" s="29" t="s">
        <v>157</v>
      </c>
      <c r="AJ6" s="29" t="s">
        <v>157</v>
      </c>
      <c r="AK6" s="29">
        <v>0</v>
      </c>
      <c r="AL6" s="30">
        <v>0</v>
      </c>
      <c r="AM6" s="29" t="s">
        <v>156</v>
      </c>
      <c r="AN6" s="29" t="s">
        <v>156</v>
      </c>
      <c r="AO6" s="29" t="s">
        <v>156</v>
      </c>
      <c r="AP6" s="29" t="s">
        <v>156</v>
      </c>
      <c r="AQ6" s="29" t="s">
        <v>156</v>
      </c>
      <c r="AR6" s="29">
        <v>0</v>
      </c>
      <c r="AS6" s="30">
        <v>0</v>
      </c>
      <c r="AT6" s="29" t="s">
        <v>156</v>
      </c>
      <c r="AU6" s="29" t="s">
        <v>158</v>
      </c>
      <c r="AV6" s="29" t="s">
        <v>158</v>
      </c>
      <c r="AW6" s="29" t="s">
        <v>158</v>
      </c>
      <c r="AX6" s="29" t="s">
        <v>158</v>
      </c>
      <c r="AY6" s="29">
        <v>0</v>
      </c>
      <c r="AZ6" s="30">
        <v>0</v>
      </c>
      <c r="BA6" s="29" t="s">
        <v>156</v>
      </c>
      <c r="BB6" s="29" t="s">
        <v>158</v>
      </c>
      <c r="BC6" s="29" t="s">
        <v>158</v>
      </c>
      <c r="BD6" s="29" t="s">
        <v>158</v>
      </c>
      <c r="BE6" s="29" t="s">
        <v>158</v>
      </c>
      <c r="BF6" s="29">
        <v>0</v>
      </c>
      <c r="BG6" s="30">
        <v>0</v>
      </c>
    </row>
    <row r="7" spans="1:59" s="18" customFormat="1" ht="15.75" customHeight="1" thickBot="1" x14ac:dyDescent="0.3">
      <c r="A7" s="4">
        <v>2025</v>
      </c>
      <c r="B7" s="41">
        <v>3.0892320986971633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>
        <v>1.6390445674336274E-2</v>
      </c>
      <c r="Q7" s="41"/>
      <c r="R7" s="41"/>
      <c r="S7" s="41"/>
      <c r="T7" s="41"/>
      <c r="U7" s="41"/>
      <c r="V7" s="41"/>
      <c r="W7" s="41">
        <v>9.6209979043945251E-2</v>
      </c>
      <c r="X7" s="41"/>
      <c r="Y7" s="41"/>
      <c r="Z7" s="41"/>
      <c r="AA7" s="41"/>
      <c r="AB7" s="41"/>
      <c r="AC7" s="41"/>
      <c r="AE7" s="4">
        <v>2025</v>
      </c>
      <c r="AF7" s="31">
        <v>147.99055372559036</v>
      </c>
      <c r="AG7" s="31"/>
      <c r="AH7" s="31"/>
      <c r="AI7" s="31"/>
      <c r="AJ7" s="31"/>
      <c r="AK7" s="31"/>
      <c r="AL7" s="31"/>
      <c r="AM7" s="31">
        <v>0</v>
      </c>
      <c r="AN7" s="31"/>
      <c r="AO7" s="31"/>
      <c r="AP7" s="31"/>
      <c r="AQ7" s="31"/>
      <c r="AR7" s="31"/>
      <c r="AS7" s="31"/>
      <c r="AT7" s="31">
        <v>0.78518902227424259</v>
      </c>
      <c r="AU7" s="31"/>
      <c r="AV7" s="31"/>
      <c r="AW7" s="31"/>
      <c r="AX7" s="31"/>
      <c r="AY7" s="31"/>
      <c r="AZ7" s="31"/>
      <c r="BA7" s="31">
        <v>4.6089667651212194</v>
      </c>
      <c r="BB7" s="31"/>
      <c r="BC7" s="31"/>
      <c r="BD7" s="31"/>
      <c r="BE7" s="31"/>
      <c r="BF7" s="31"/>
      <c r="BG7" s="31"/>
    </row>
    <row r="8" spans="1:59" s="18" customFormat="1" ht="15.75" customHeight="1" thickBot="1" x14ac:dyDescent="0.3">
      <c r="A8" s="4">
        <v>2026</v>
      </c>
      <c r="B8" s="41">
        <v>4.0061238282006917</v>
      </c>
      <c r="C8" s="41">
        <v>4.0061238282006917</v>
      </c>
      <c r="D8" s="41">
        <v>4.0061238282006917</v>
      </c>
      <c r="E8" s="41">
        <v>4.0061238282006917</v>
      </c>
      <c r="F8" s="41">
        <v>4.0061238282006917</v>
      </c>
      <c r="G8" s="41"/>
      <c r="H8" s="41"/>
      <c r="I8" s="41"/>
      <c r="J8" s="41"/>
      <c r="K8" s="41"/>
      <c r="L8" s="41"/>
      <c r="M8" s="41"/>
      <c r="N8" s="41"/>
      <c r="O8" s="41"/>
      <c r="P8" s="41">
        <v>7.8881760328019135E-2</v>
      </c>
      <c r="Q8" s="41">
        <v>7.8881760328019135E-2</v>
      </c>
      <c r="R8" s="41">
        <v>7.8881760328019135E-2</v>
      </c>
      <c r="S8" s="41">
        <v>7.8881760328019135E-2</v>
      </c>
      <c r="T8" s="41">
        <v>7.8881760328019135E-2</v>
      </c>
      <c r="U8" s="41"/>
      <c r="V8" s="41"/>
      <c r="W8" s="41">
        <v>0.12970293301634545</v>
      </c>
      <c r="X8" s="41">
        <v>0.12970293301634545</v>
      </c>
      <c r="Y8" s="41">
        <v>0.12970293301634545</v>
      </c>
      <c r="Z8" s="41">
        <v>0.12970293301634545</v>
      </c>
      <c r="AA8" s="41">
        <v>0.12970293301634545</v>
      </c>
      <c r="AB8" s="41"/>
      <c r="AC8" s="41"/>
      <c r="AE8" s="4">
        <v>2026</v>
      </c>
      <c r="AF8" s="31">
        <v>191.91451619278956</v>
      </c>
      <c r="AG8" s="31">
        <v>191.91451619278956</v>
      </c>
      <c r="AH8" s="31">
        <v>191.91451619278956</v>
      </c>
      <c r="AI8" s="31">
        <v>191.91451619278956</v>
      </c>
      <c r="AJ8" s="31">
        <v>191.91451619278956</v>
      </c>
      <c r="AK8" s="31">
        <v>0</v>
      </c>
      <c r="AL8" s="31">
        <v>0</v>
      </c>
      <c r="AM8" s="31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3.7788534551081758</v>
      </c>
      <c r="AU8" s="31">
        <v>3.7788534551081758</v>
      </c>
      <c r="AV8" s="31">
        <v>3.7788534551081758</v>
      </c>
      <c r="AW8" s="31">
        <v>3.7788534551081758</v>
      </c>
      <c r="AX8" s="31">
        <v>3.7788534551081758</v>
      </c>
      <c r="AY8" s="31">
        <v>0</v>
      </c>
      <c r="AZ8" s="31">
        <v>0</v>
      </c>
      <c r="BA8" s="31">
        <v>6.2134563748114733</v>
      </c>
      <c r="BB8" s="31">
        <v>6.2134563748114733</v>
      </c>
      <c r="BC8" s="31">
        <v>6.2134563748114733</v>
      </c>
      <c r="BD8" s="31">
        <v>6.2134563748114733</v>
      </c>
      <c r="BE8" s="31">
        <v>6.2134563748114733</v>
      </c>
      <c r="BF8" s="31">
        <v>0</v>
      </c>
      <c r="BG8" s="31">
        <v>0</v>
      </c>
    </row>
    <row r="9" spans="1:59" s="18" customFormat="1" ht="15.75" customHeight="1" thickBot="1" x14ac:dyDescent="0.3">
      <c r="A9" s="4">
        <v>2027</v>
      </c>
      <c r="B9" s="41">
        <v>5.5949473857742582</v>
      </c>
      <c r="C9" s="41">
        <v>0</v>
      </c>
      <c r="D9" s="41">
        <v>0</v>
      </c>
      <c r="E9" s="41">
        <v>0</v>
      </c>
      <c r="F9" s="41">
        <v>0</v>
      </c>
      <c r="G9" s="41"/>
      <c r="H9" s="41"/>
      <c r="I9" s="41"/>
      <c r="J9" s="41"/>
      <c r="K9" s="41"/>
      <c r="L9" s="41"/>
      <c r="M9" s="41"/>
      <c r="N9" s="41"/>
      <c r="O9" s="41"/>
      <c r="P9" s="41">
        <v>0.36843949123099784</v>
      </c>
      <c r="Q9" s="41">
        <v>0.36843949123099784</v>
      </c>
      <c r="R9" s="41">
        <v>0.36843949123099784</v>
      </c>
      <c r="S9" s="41">
        <v>0.36843949123099784</v>
      </c>
      <c r="T9" s="41">
        <v>0.36843949123099784</v>
      </c>
      <c r="U9" s="41"/>
      <c r="V9" s="41"/>
      <c r="W9" s="41">
        <v>0.16213711722507007</v>
      </c>
      <c r="X9" s="41">
        <v>0.16213711722507007</v>
      </c>
      <c r="Y9" s="41">
        <v>0.16213711722507007</v>
      </c>
      <c r="Z9" s="41">
        <v>0.16213711722507007</v>
      </c>
      <c r="AA9" s="41">
        <v>0.16213711722507007</v>
      </c>
      <c r="AB9" s="41"/>
      <c r="AC9" s="41"/>
      <c r="AE9" s="4">
        <v>2027</v>
      </c>
      <c r="AF9" s="31">
        <v>268.02756647371126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17.650199978384752</v>
      </c>
      <c r="AU9" s="31">
        <v>17.650199978384752</v>
      </c>
      <c r="AV9" s="31">
        <v>17.650199978384752</v>
      </c>
      <c r="AW9" s="31">
        <v>17.650199978384752</v>
      </c>
      <c r="AX9" s="31">
        <v>17.650199978384752</v>
      </c>
      <c r="AY9" s="31">
        <v>0</v>
      </c>
      <c r="AZ9" s="31">
        <v>0</v>
      </c>
      <c r="BA9" s="31">
        <v>7.7672253139310889</v>
      </c>
      <c r="BB9" s="31">
        <v>7.7672253139310889</v>
      </c>
      <c r="BC9" s="31">
        <v>7.7672253139310889</v>
      </c>
      <c r="BD9" s="31">
        <v>7.7672253139310889</v>
      </c>
      <c r="BE9" s="31">
        <v>7.7672253139310889</v>
      </c>
      <c r="BF9" s="31">
        <v>0</v>
      </c>
      <c r="BG9" s="31">
        <v>0</v>
      </c>
    </row>
    <row r="10" spans="1:59" s="18" customFormat="1" ht="15.75" customHeight="1" thickBot="1" x14ac:dyDescent="0.3">
      <c r="A10" s="4">
        <v>2028</v>
      </c>
      <c r="B10" s="41">
        <v>8.0933327961337582</v>
      </c>
      <c r="C10" s="41">
        <v>0</v>
      </c>
      <c r="D10" s="41">
        <v>0</v>
      </c>
      <c r="E10" s="41">
        <v>0</v>
      </c>
      <c r="F10" s="41">
        <v>0</v>
      </c>
      <c r="G10" s="41"/>
      <c r="H10" s="41"/>
      <c r="I10" s="41"/>
      <c r="J10" s="41"/>
      <c r="K10" s="41"/>
      <c r="L10" s="41"/>
      <c r="M10" s="41"/>
      <c r="N10" s="41"/>
      <c r="O10" s="41"/>
      <c r="P10" s="41">
        <v>0.76701820998498338</v>
      </c>
      <c r="Q10" s="41">
        <v>0.76701820998498338</v>
      </c>
      <c r="R10" s="41">
        <v>0.76701820998498338</v>
      </c>
      <c r="S10" s="41">
        <v>0.76701820998498338</v>
      </c>
      <c r="T10" s="41">
        <v>0.76701820998498338</v>
      </c>
      <c r="U10" s="41"/>
      <c r="V10" s="41"/>
      <c r="W10" s="41">
        <v>0.19854277406079224</v>
      </c>
      <c r="X10" s="41">
        <v>0.19854277406079224</v>
      </c>
      <c r="Y10" s="41">
        <v>0.19854277406079224</v>
      </c>
      <c r="Z10" s="41">
        <v>0.19854277406079224</v>
      </c>
      <c r="AA10" s="41">
        <v>0.19854277406079224</v>
      </c>
      <c r="AB10" s="41"/>
      <c r="AC10" s="41"/>
      <c r="AE10" s="4">
        <v>2028</v>
      </c>
      <c r="AF10" s="31">
        <v>387.71343936586783</v>
      </c>
      <c r="AG10" s="31">
        <v>0</v>
      </c>
      <c r="AH10" s="31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1">
        <v>0</v>
      </c>
      <c r="AO10" s="31">
        <v>0</v>
      </c>
      <c r="AP10" s="31">
        <v>0</v>
      </c>
      <c r="AQ10" s="31">
        <v>0</v>
      </c>
      <c r="AR10" s="31">
        <v>0</v>
      </c>
      <c r="AS10" s="31">
        <v>0</v>
      </c>
      <c r="AT10" s="31">
        <v>36.74422833465978</v>
      </c>
      <c r="AU10" s="31">
        <v>36.74422833465978</v>
      </c>
      <c r="AV10" s="31">
        <v>36.74422833465978</v>
      </c>
      <c r="AW10" s="31">
        <v>36.74422833465978</v>
      </c>
      <c r="AX10" s="31">
        <v>36.74422833465978</v>
      </c>
      <c r="AY10" s="31">
        <v>0</v>
      </c>
      <c r="AZ10" s="31">
        <v>0</v>
      </c>
      <c r="BA10" s="31">
        <v>9.511248793466514</v>
      </c>
      <c r="BB10" s="31">
        <v>9.511248793466514</v>
      </c>
      <c r="BC10" s="31">
        <v>9.511248793466514</v>
      </c>
      <c r="BD10" s="31">
        <v>9.511248793466514</v>
      </c>
      <c r="BE10" s="31">
        <v>9.511248793466514</v>
      </c>
      <c r="BF10" s="31">
        <v>0</v>
      </c>
      <c r="BG10" s="31">
        <v>0</v>
      </c>
    </row>
    <row r="11" spans="1:59" s="18" customFormat="1" ht="15.75" customHeight="1" thickBot="1" x14ac:dyDescent="0.3">
      <c r="A11" s="4">
        <v>2029</v>
      </c>
      <c r="B11" s="41">
        <v>9.4134481745604166</v>
      </c>
      <c r="C11" s="41">
        <v>0</v>
      </c>
      <c r="D11" s="41">
        <v>0</v>
      </c>
      <c r="E11" s="41">
        <v>0</v>
      </c>
      <c r="F11" s="41">
        <v>0</v>
      </c>
      <c r="G11" s="41"/>
      <c r="H11" s="41"/>
      <c r="I11" s="41"/>
      <c r="J11" s="41"/>
      <c r="K11" s="41"/>
      <c r="L11" s="41"/>
      <c r="M11" s="41"/>
      <c r="N11" s="41"/>
      <c r="O11" s="41"/>
      <c r="P11" s="41">
        <v>1.1603568355835507</v>
      </c>
      <c r="Q11" s="41">
        <v>1.1603568355835507</v>
      </c>
      <c r="R11" s="41">
        <v>1.1603568355835507</v>
      </c>
      <c r="S11" s="41">
        <v>1.1603568355835507</v>
      </c>
      <c r="T11" s="41">
        <v>1.1603568355835507</v>
      </c>
      <c r="U11" s="41"/>
      <c r="V11" s="41"/>
      <c r="W11" s="41">
        <v>0.2441895895501861</v>
      </c>
      <c r="X11" s="41">
        <v>0.2441895895501861</v>
      </c>
      <c r="Y11" s="41">
        <v>0.2441895895501861</v>
      </c>
      <c r="Z11" s="41">
        <v>0.2441895895501861</v>
      </c>
      <c r="AA11" s="41">
        <v>0.2441895895501861</v>
      </c>
      <c r="AB11" s="41"/>
      <c r="AC11" s="41"/>
      <c r="AE11" s="4">
        <v>2029</v>
      </c>
      <c r="AF11" s="31">
        <v>450.95394690734406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55.587228518603226</v>
      </c>
      <c r="AU11" s="31">
        <v>55.587228518603226</v>
      </c>
      <c r="AV11" s="31">
        <v>55.587228518603226</v>
      </c>
      <c r="AW11" s="31">
        <v>55.587228518603226</v>
      </c>
      <c r="AX11" s="31">
        <v>55.587228518603226</v>
      </c>
      <c r="AY11" s="31">
        <v>0</v>
      </c>
      <c r="AZ11" s="31">
        <v>0</v>
      </c>
      <c r="BA11" s="31">
        <v>11.697972640772837</v>
      </c>
      <c r="BB11" s="31">
        <v>11.697972640772837</v>
      </c>
      <c r="BC11" s="31">
        <v>11.697972640772837</v>
      </c>
      <c r="BD11" s="31">
        <v>11.697972640772837</v>
      </c>
      <c r="BE11" s="31">
        <v>11.697972640772837</v>
      </c>
      <c r="BF11" s="31">
        <v>0</v>
      </c>
      <c r="BG11" s="31">
        <v>0</v>
      </c>
    </row>
    <row r="12" spans="1:59" s="18" customFormat="1" ht="15.75" customHeight="1" thickBot="1" x14ac:dyDescent="0.3">
      <c r="A12" s="4">
        <v>2030</v>
      </c>
      <c r="B12" s="41">
        <v>11.96746406925212</v>
      </c>
      <c r="C12" s="41">
        <v>2.8049103765237503E-5</v>
      </c>
      <c r="D12" s="41">
        <v>2.8049103765237503E-5</v>
      </c>
      <c r="E12" s="41">
        <v>2.8049103765237503E-5</v>
      </c>
      <c r="F12" s="41">
        <v>2.8049103765237503E-5</v>
      </c>
      <c r="G12" s="41"/>
      <c r="H12" s="41"/>
      <c r="I12" s="41"/>
      <c r="J12" s="41"/>
      <c r="K12" s="41"/>
      <c r="L12" s="41"/>
      <c r="M12" s="41"/>
      <c r="N12" s="41"/>
      <c r="O12" s="41"/>
      <c r="P12" s="41">
        <v>1.7816811551673157</v>
      </c>
      <c r="Q12" s="41">
        <v>1.7816811551673157</v>
      </c>
      <c r="R12" s="41">
        <v>1.7816811551673157</v>
      </c>
      <c r="S12" s="41">
        <v>1.7816811551673157</v>
      </c>
      <c r="T12" s="41">
        <v>1.7816811551673157</v>
      </c>
      <c r="U12" s="41"/>
      <c r="V12" s="41"/>
      <c r="W12" s="41">
        <v>0.32527459720661211</v>
      </c>
      <c r="X12" s="41">
        <v>0.32527459720661211</v>
      </c>
      <c r="Y12" s="41">
        <v>0.32527459720661211</v>
      </c>
      <c r="Z12" s="41">
        <v>0.32527459720661211</v>
      </c>
      <c r="AA12" s="41">
        <v>0.32527459720661211</v>
      </c>
      <c r="AB12" s="41"/>
      <c r="AC12" s="41"/>
      <c r="AE12" s="4">
        <v>2030</v>
      </c>
      <c r="AF12" s="31">
        <v>573.30481417911278</v>
      </c>
      <c r="AG12" s="31">
        <v>1.3437003970904813E-3</v>
      </c>
      <c r="AH12" s="31">
        <v>1.3437003970904813E-3</v>
      </c>
      <c r="AI12" s="31">
        <v>1.3437003970904813E-3</v>
      </c>
      <c r="AJ12" s="31">
        <v>1.3437003970904813E-3</v>
      </c>
      <c r="AK12" s="31">
        <v>0</v>
      </c>
      <c r="AL12" s="31">
        <v>0</v>
      </c>
      <c r="AM12" s="31">
        <v>0</v>
      </c>
      <c r="AN12" s="31">
        <v>0</v>
      </c>
      <c r="AO12" s="31">
        <v>0</v>
      </c>
      <c r="AP12" s="31">
        <v>0</v>
      </c>
      <c r="AQ12" s="31">
        <v>0</v>
      </c>
      <c r="AR12" s="31">
        <v>0</v>
      </c>
      <c r="AS12" s="31">
        <v>0</v>
      </c>
      <c r="AT12" s="31">
        <v>85.351949057780459</v>
      </c>
      <c r="AU12" s="31">
        <v>85.351949057780459</v>
      </c>
      <c r="AV12" s="31">
        <v>85.351949057780459</v>
      </c>
      <c r="AW12" s="31">
        <v>85.351949057780459</v>
      </c>
      <c r="AX12" s="31">
        <v>85.351949057780459</v>
      </c>
      <c r="AY12" s="31">
        <v>0</v>
      </c>
      <c r="AZ12" s="31">
        <v>0</v>
      </c>
      <c r="BA12" s="31">
        <v>15.582373293925105</v>
      </c>
      <c r="BB12" s="31">
        <v>15.582373293925105</v>
      </c>
      <c r="BC12" s="31">
        <v>15.582373293925105</v>
      </c>
      <c r="BD12" s="31">
        <v>15.582373293925105</v>
      </c>
      <c r="BE12" s="31">
        <v>15.582373293925105</v>
      </c>
      <c r="BF12" s="31">
        <v>0</v>
      </c>
      <c r="BG12" s="31">
        <v>0</v>
      </c>
    </row>
    <row r="13" spans="1:59" s="18" customFormat="1" ht="15.75" customHeight="1" thickBot="1" x14ac:dyDescent="0.3">
      <c r="A13" s="4">
        <v>2031</v>
      </c>
      <c r="B13" s="41">
        <v>15.043152757928739</v>
      </c>
      <c r="C13" s="41">
        <v>5.6098207530475007E-5</v>
      </c>
      <c r="D13" s="41">
        <v>5.6098207530475007E-5</v>
      </c>
      <c r="E13" s="41">
        <v>5.6098207530475007E-5</v>
      </c>
      <c r="F13" s="41">
        <v>5.6098207530475007E-5</v>
      </c>
      <c r="G13" s="41"/>
      <c r="H13" s="41"/>
      <c r="I13" s="41"/>
      <c r="J13" s="41"/>
      <c r="K13" s="41"/>
      <c r="L13" s="41"/>
      <c r="M13" s="41"/>
      <c r="N13" s="41"/>
      <c r="O13" s="41"/>
      <c r="P13" s="41">
        <v>2.4842432452590426</v>
      </c>
      <c r="Q13" s="41">
        <v>0</v>
      </c>
      <c r="R13" s="41">
        <v>0</v>
      </c>
      <c r="S13" s="41">
        <v>0</v>
      </c>
      <c r="T13" s="41">
        <v>0</v>
      </c>
      <c r="U13" s="41"/>
      <c r="V13" s="41"/>
      <c r="W13" s="41">
        <v>0.42484447929104818</v>
      </c>
      <c r="X13" s="41">
        <v>0</v>
      </c>
      <c r="Y13" s="41">
        <v>0</v>
      </c>
      <c r="Z13" s="41">
        <v>0</v>
      </c>
      <c r="AA13" s="41">
        <v>0</v>
      </c>
      <c r="AB13" s="41"/>
      <c r="AC13" s="41"/>
      <c r="AE13" s="4">
        <v>2031</v>
      </c>
      <c r="AF13" s="31">
        <v>720.64656694568214</v>
      </c>
      <c r="AG13" s="31">
        <v>2.6874007941809627E-3</v>
      </c>
      <c r="AH13" s="31">
        <v>2.6874007941809627E-3</v>
      </c>
      <c r="AI13" s="31">
        <v>2.6874007941809627E-3</v>
      </c>
      <c r="AJ13" s="31">
        <v>2.6874007941809627E-3</v>
      </c>
      <c r="AK13" s="31">
        <v>0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119.00838839852523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20.352297182221445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</row>
    <row r="14" spans="1:59" s="18" customFormat="1" ht="15.75" customHeight="1" thickBot="1" x14ac:dyDescent="0.3">
      <c r="A14" s="4">
        <v>2032</v>
      </c>
      <c r="B14" s="41">
        <v>18.118841446605359</v>
      </c>
      <c r="C14" s="41">
        <v>1.1219641506095001E-4</v>
      </c>
      <c r="D14" s="41">
        <v>1.1219641506095001E-4</v>
      </c>
      <c r="E14" s="41">
        <v>1.1219641506095001E-4</v>
      </c>
      <c r="F14" s="41">
        <v>1.1219641506095001E-4</v>
      </c>
      <c r="G14" s="41"/>
      <c r="H14" s="41"/>
      <c r="I14" s="41"/>
      <c r="J14" s="41"/>
      <c r="K14" s="41"/>
      <c r="L14" s="41"/>
      <c r="M14" s="41"/>
      <c r="N14" s="41"/>
      <c r="O14" s="41"/>
      <c r="P14" s="41">
        <v>3.1868053353507695</v>
      </c>
      <c r="Q14" s="41">
        <v>0</v>
      </c>
      <c r="R14" s="41">
        <v>0</v>
      </c>
      <c r="S14" s="41">
        <v>0</v>
      </c>
      <c r="T14" s="41">
        <v>0</v>
      </c>
      <c r="U14" s="41"/>
      <c r="V14" s="41"/>
      <c r="W14" s="41">
        <v>0.52441436137548425</v>
      </c>
      <c r="X14" s="41">
        <v>0</v>
      </c>
      <c r="Y14" s="41">
        <v>0</v>
      </c>
      <c r="Z14" s="41">
        <v>0</v>
      </c>
      <c r="AA14" s="41">
        <v>0</v>
      </c>
      <c r="AB14" s="41"/>
      <c r="AC14" s="41"/>
      <c r="AE14" s="4">
        <v>2032</v>
      </c>
      <c r="AF14" s="31">
        <v>867.9883197122515</v>
      </c>
      <c r="AG14" s="31">
        <v>5.3748015883619254E-3</v>
      </c>
      <c r="AH14" s="31">
        <v>5.3748015883619254E-3</v>
      </c>
      <c r="AI14" s="31">
        <v>5.3748015883619254E-3</v>
      </c>
      <c r="AJ14" s="31">
        <v>5.3748015883619254E-3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152.66482773927001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25.122221070517782</v>
      </c>
      <c r="BB14" s="31">
        <v>0</v>
      </c>
      <c r="BC14" s="31">
        <v>0</v>
      </c>
      <c r="BD14" s="31">
        <v>0</v>
      </c>
      <c r="BE14" s="31">
        <v>0</v>
      </c>
      <c r="BF14" s="31">
        <v>0</v>
      </c>
      <c r="BG14" s="31">
        <v>0</v>
      </c>
    </row>
    <row r="15" spans="1:59" s="18" customFormat="1" ht="15.75" customHeight="1" thickBot="1" x14ac:dyDescent="0.3">
      <c r="A15" s="4">
        <v>2033</v>
      </c>
      <c r="B15" s="41">
        <v>21.19453013528198</v>
      </c>
      <c r="C15" s="41">
        <v>1.9634372635666253E-4</v>
      </c>
      <c r="D15" s="41">
        <v>1.9634372635666253E-4</v>
      </c>
      <c r="E15" s="41">
        <v>1.9634372635666253E-4</v>
      </c>
      <c r="F15" s="41">
        <v>1.9634372635666253E-4</v>
      </c>
      <c r="G15" s="41"/>
      <c r="H15" s="41"/>
      <c r="I15" s="41"/>
      <c r="J15" s="41"/>
      <c r="K15" s="41"/>
      <c r="L15" s="41"/>
      <c r="M15" s="41"/>
      <c r="N15" s="41"/>
      <c r="O15" s="41"/>
      <c r="P15" s="41">
        <v>3.8893674254424964</v>
      </c>
      <c r="Q15" s="41">
        <v>0</v>
      </c>
      <c r="R15" s="41">
        <v>0</v>
      </c>
      <c r="S15" s="41">
        <v>0</v>
      </c>
      <c r="T15" s="41">
        <v>0</v>
      </c>
      <c r="U15" s="41"/>
      <c r="V15" s="41"/>
      <c r="W15" s="41">
        <v>0.62398424345992032</v>
      </c>
      <c r="X15" s="41">
        <v>0</v>
      </c>
      <c r="Y15" s="41">
        <v>0</v>
      </c>
      <c r="Z15" s="41">
        <v>0</v>
      </c>
      <c r="AA15" s="41">
        <v>0</v>
      </c>
      <c r="AB15" s="41"/>
      <c r="AC15" s="41"/>
      <c r="AE15" s="4">
        <v>2033</v>
      </c>
      <c r="AF15" s="31">
        <v>1015.3300724788211</v>
      </c>
      <c r="AG15" s="31">
        <v>9.405902779633369E-3</v>
      </c>
      <c r="AH15" s="31">
        <v>9.405902779633369E-3</v>
      </c>
      <c r="AI15" s="31">
        <v>9.405902779633369E-3</v>
      </c>
      <c r="AJ15" s="31">
        <v>9.405902779633369E-3</v>
      </c>
      <c r="AK15" s="31">
        <v>0</v>
      </c>
      <c r="AL15" s="31">
        <v>0</v>
      </c>
      <c r="AM15" s="31">
        <v>0</v>
      </c>
      <c r="AN15" s="31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0</v>
      </c>
      <c r="AT15" s="31">
        <v>186.32126708001476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29.892144958814121</v>
      </c>
      <c r="BB15" s="31">
        <v>0</v>
      </c>
      <c r="BC15" s="31">
        <v>0</v>
      </c>
      <c r="BD15" s="31">
        <v>0</v>
      </c>
      <c r="BE15" s="31">
        <v>0</v>
      </c>
      <c r="BF15" s="31">
        <v>0</v>
      </c>
      <c r="BG15" s="31">
        <v>0</v>
      </c>
    </row>
    <row r="16" spans="1:59" s="18" customFormat="1" ht="15.75" customHeight="1" thickBot="1" x14ac:dyDescent="0.3">
      <c r="A16" s="4">
        <v>2034</v>
      </c>
      <c r="B16" s="41">
        <v>24.270218823958601</v>
      </c>
      <c r="C16" s="41">
        <v>3.3658924518285008E-4</v>
      </c>
      <c r="D16" s="41">
        <v>3.3658924518285008E-4</v>
      </c>
      <c r="E16" s="41">
        <v>3.3658924518285008E-4</v>
      </c>
      <c r="F16" s="41">
        <v>3.3658924518285008E-4</v>
      </c>
      <c r="G16" s="41"/>
      <c r="H16" s="41"/>
      <c r="I16" s="41"/>
      <c r="J16" s="41"/>
      <c r="K16" s="41"/>
      <c r="L16" s="41"/>
      <c r="M16" s="41"/>
      <c r="N16" s="41"/>
      <c r="O16" s="41"/>
      <c r="P16" s="41">
        <v>4.5919295155342237</v>
      </c>
      <c r="Q16" s="41">
        <v>0</v>
      </c>
      <c r="R16" s="41">
        <v>0</v>
      </c>
      <c r="S16" s="41">
        <v>0</v>
      </c>
      <c r="T16" s="41">
        <v>0</v>
      </c>
      <c r="U16" s="41"/>
      <c r="V16" s="41"/>
      <c r="W16" s="41">
        <v>0.72355412554435639</v>
      </c>
      <c r="X16" s="41">
        <v>0</v>
      </c>
      <c r="Y16" s="41">
        <v>0</v>
      </c>
      <c r="Z16" s="41">
        <v>0</v>
      </c>
      <c r="AA16" s="41">
        <v>0</v>
      </c>
      <c r="AB16" s="41"/>
      <c r="AC16" s="41"/>
      <c r="AE16" s="4">
        <v>2034</v>
      </c>
      <c r="AF16" s="31">
        <v>1162.6718252453904</v>
      </c>
      <c r="AG16" s="31">
        <v>1.6124404765085774E-2</v>
      </c>
      <c r="AH16" s="31">
        <v>1.6124404765085774E-2</v>
      </c>
      <c r="AI16" s="31">
        <v>1.6124404765085774E-2</v>
      </c>
      <c r="AJ16" s="31">
        <v>1.6124404765085774E-2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219.97770642075955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34.662068847110461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</row>
    <row r="17" spans="1:59" s="18" customFormat="1" ht="15.75" customHeight="1" x14ac:dyDescent="0.25">
      <c r="A17" s="39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E17" s="39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</row>
    <row r="18" spans="1:59" s="18" customFormat="1" ht="15.75" customHeight="1" thickBot="1" x14ac:dyDescent="0.3">
      <c r="A18" s="19" t="s">
        <v>151</v>
      </c>
      <c r="AE18" s="19" t="s">
        <v>152</v>
      </c>
    </row>
    <row r="19" spans="1:59" s="18" customFormat="1" ht="15.75" customHeight="1" thickBot="1" x14ac:dyDescent="0.3">
      <c r="A19" s="1" t="s">
        <v>153</v>
      </c>
      <c r="B19" s="1">
        <v>1</v>
      </c>
      <c r="C19" s="1">
        <v>2</v>
      </c>
      <c r="D19" s="1">
        <v>3</v>
      </c>
      <c r="E19" s="1">
        <v>4</v>
      </c>
      <c r="F19" s="1">
        <v>5</v>
      </c>
      <c r="G19" s="1">
        <v>6</v>
      </c>
      <c r="H19" s="1">
        <v>7</v>
      </c>
      <c r="I19" s="1">
        <v>1</v>
      </c>
      <c r="J19" s="1">
        <v>2</v>
      </c>
      <c r="K19" s="1">
        <v>3</v>
      </c>
      <c r="L19" s="1">
        <v>4</v>
      </c>
      <c r="M19" s="1">
        <v>5</v>
      </c>
      <c r="N19" s="1">
        <v>6</v>
      </c>
      <c r="O19" s="1">
        <v>7</v>
      </c>
      <c r="P19" s="1">
        <v>1</v>
      </c>
      <c r="Q19" s="1">
        <v>2</v>
      </c>
      <c r="R19" s="1">
        <v>3</v>
      </c>
      <c r="S19" s="1">
        <v>4</v>
      </c>
      <c r="T19" s="1">
        <v>5</v>
      </c>
      <c r="U19" s="1">
        <v>6</v>
      </c>
      <c r="V19" s="1">
        <v>7</v>
      </c>
      <c r="W19" s="1">
        <v>1</v>
      </c>
      <c r="X19" s="1">
        <v>2</v>
      </c>
      <c r="Y19" s="1">
        <v>3</v>
      </c>
      <c r="Z19" s="1">
        <v>4</v>
      </c>
      <c r="AA19" s="1">
        <v>5</v>
      </c>
      <c r="AB19" s="1">
        <v>6</v>
      </c>
      <c r="AC19" s="1">
        <v>7</v>
      </c>
      <c r="AE19" s="1" t="s">
        <v>153</v>
      </c>
      <c r="AF19" s="1">
        <v>1</v>
      </c>
      <c r="AG19" s="1">
        <v>2</v>
      </c>
      <c r="AH19" s="1">
        <v>3</v>
      </c>
      <c r="AI19" s="1">
        <v>4</v>
      </c>
      <c r="AJ19" s="1">
        <v>5</v>
      </c>
      <c r="AK19" s="1">
        <v>6</v>
      </c>
      <c r="AL19" s="1">
        <v>7</v>
      </c>
      <c r="AM19" s="1">
        <v>1</v>
      </c>
      <c r="AN19" s="1">
        <v>2</v>
      </c>
      <c r="AO19" s="1">
        <v>3</v>
      </c>
      <c r="AP19" s="1">
        <v>4</v>
      </c>
      <c r="AQ19" s="1">
        <v>5</v>
      </c>
      <c r="AR19" s="1">
        <v>6</v>
      </c>
      <c r="AS19" s="1">
        <v>7</v>
      </c>
      <c r="AT19" s="1">
        <v>1</v>
      </c>
      <c r="AU19" s="1">
        <v>2</v>
      </c>
      <c r="AV19" s="1">
        <v>3</v>
      </c>
      <c r="AW19" s="1">
        <v>4</v>
      </c>
      <c r="AX19" s="1">
        <v>5</v>
      </c>
      <c r="AY19" s="1">
        <v>6</v>
      </c>
      <c r="AZ19" s="1">
        <v>7</v>
      </c>
      <c r="BA19" s="1">
        <v>1</v>
      </c>
      <c r="BB19" s="1">
        <v>2</v>
      </c>
      <c r="BC19" s="1">
        <v>3</v>
      </c>
      <c r="BD19" s="1">
        <v>4</v>
      </c>
      <c r="BE19" s="1">
        <v>5</v>
      </c>
      <c r="BF19" s="1">
        <v>6</v>
      </c>
      <c r="BG19" s="1">
        <v>7</v>
      </c>
    </row>
    <row r="20" spans="1:59" s="18" customFormat="1" ht="15.75" customHeight="1" thickTop="1" thickBot="1" x14ac:dyDescent="0.3">
      <c r="A20" s="6" t="s">
        <v>154</v>
      </c>
      <c r="B20" s="159" t="s">
        <v>42</v>
      </c>
      <c r="C20" s="160"/>
      <c r="D20" s="160"/>
      <c r="E20" s="160"/>
      <c r="F20" s="160"/>
      <c r="G20" s="160"/>
      <c r="H20" s="161"/>
      <c r="I20" s="159" t="s">
        <v>49</v>
      </c>
      <c r="J20" s="160"/>
      <c r="K20" s="160"/>
      <c r="L20" s="160"/>
      <c r="M20" s="160"/>
      <c r="N20" s="160"/>
      <c r="O20" s="161"/>
      <c r="P20" s="159" t="s">
        <v>50</v>
      </c>
      <c r="Q20" s="160"/>
      <c r="R20" s="160"/>
      <c r="S20" s="160"/>
      <c r="T20" s="160"/>
      <c r="U20" s="160"/>
      <c r="V20" s="161"/>
      <c r="W20" s="159" t="s">
        <v>75</v>
      </c>
      <c r="X20" s="160"/>
      <c r="Y20" s="160"/>
      <c r="Z20" s="160"/>
      <c r="AA20" s="160"/>
      <c r="AB20" s="160"/>
      <c r="AC20" s="161"/>
      <c r="AE20" s="6" t="s">
        <v>154</v>
      </c>
      <c r="AF20" s="159" t="s">
        <v>42</v>
      </c>
      <c r="AG20" s="160">
        <v>0</v>
      </c>
      <c r="AH20" s="160">
        <v>0</v>
      </c>
      <c r="AI20" s="160">
        <v>0</v>
      </c>
      <c r="AJ20" s="160">
        <v>0</v>
      </c>
      <c r="AK20" s="160">
        <v>0</v>
      </c>
      <c r="AL20" s="161">
        <v>0</v>
      </c>
      <c r="AM20" s="159" t="s">
        <v>49</v>
      </c>
      <c r="AN20" s="160">
        <v>0</v>
      </c>
      <c r="AO20" s="160">
        <v>0</v>
      </c>
      <c r="AP20" s="160">
        <v>0</v>
      </c>
      <c r="AQ20" s="160">
        <v>0</v>
      </c>
      <c r="AR20" s="160">
        <v>0</v>
      </c>
      <c r="AS20" s="161">
        <v>0</v>
      </c>
      <c r="AT20" s="159" t="s">
        <v>50</v>
      </c>
      <c r="AU20" s="160">
        <v>0</v>
      </c>
      <c r="AV20" s="160">
        <v>0</v>
      </c>
      <c r="AW20" s="160">
        <v>0</v>
      </c>
      <c r="AX20" s="160">
        <v>0</v>
      </c>
      <c r="AY20" s="160">
        <v>0</v>
      </c>
      <c r="AZ20" s="161">
        <v>0</v>
      </c>
      <c r="BA20" s="159" t="s">
        <v>75</v>
      </c>
      <c r="BB20" s="160">
        <v>0</v>
      </c>
      <c r="BC20" s="160">
        <v>0</v>
      </c>
      <c r="BD20" s="160">
        <v>0</v>
      </c>
      <c r="BE20" s="160">
        <v>0</v>
      </c>
      <c r="BF20" s="160">
        <v>0</v>
      </c>
      <c r="BG20" s="161">
        <v>0</v>
      </c>
    </row>
    <row r="21" spans="1:59" s="18" customFormat="1" ht="24.75" thickBot="1" x14ac:dyDescent="0.3">
      <c r="A21" s="6" t="s">
        <v>155</v>
      </c>
      <c r="B21" s="154"/>
      <c r="C21" s="154" t="s">
        <v>159</v>
      </c>
      <c r="D21" s="154" t="s">
        <v>159</v>
      </c>
      <c r="E21" s="154" t="s">
        <v>159</v>
      </c>
      <c r="F21" s="154" t="s">
        <v>159</v>
      </c>
      <c r="G21" s="154"/>
      <c r="H21" s="155"/>
      <c r="I21" s="154"/>
      <c r="J21" s="154" t="s">
        <v>160</v>
      </c>
      <c r="K21" s="154" t="s">
        <v>160</v>
      </c>
      <c r="L21" s="154" t="s">
        <v>160</v>
      </c>
      <c r="M21" s="154" t="s">
        <v>160</v>
      </c>
      <c r="N21" s="154"/>
      <c r="O21" s="155"/>
      <c r="P21" s="154"/>
      <c r="Q21" s="154" t="s">
        <v>159</v>
      </c>
      <c r="R21" s="154" t="s">
        <v>159</v>
      </c>
      <c r="S21" s="154" t="s">
        <v>159</v>
      </c>
      <c r="T21" s="154" t="s">
        <v>159</v>
      </c>
      <c r="U21" s="154"/>
      <c r="V21" s="155"/>
      <c r="W21" s="154"/>
      <c r="X21" s="154" t="s">
        <v>161</v>
      </c>
      <c r="Y21" s="154" t="s">
        <v>161</v>
      </c>
      <c r="Z21" s="154" t="s">
        <v>161</v>
      </c>
      <c r="AA21" s="154" t="s">
        <v>161</v>
      </c>
      <c r="AB21" s="154"/>
      <c r="AC21" s="155"/>
      <c r="AE21" s="6" t="s">
        <v>155</v>
      </c>
      <c r="AF21" s="29">
        <v>0</v>
      </c>
      <c r="AG21" s="29" t="s">
        <v>159</v>
      </c>
      <c r="AH21" s="29" t="s">
        <v>159</v>
      </c>
      <c r="AI21" s="29" t="s">
        <v>159</v>
      </c>
      <c r="AJ21" s="29" t="s">
        <v>159</v>
      </c>
      <c r="AK21" s="29">
        <v>0</v>
      </c>
      <c r="AL21" s="30">
        <v>0</v>
      </c>
      <c r="AM21" s="29">
        <v>0</v>
      </c>
      <c r="AN21" s="29" t="s">
        <v>160</v>
      </c>
      <c r="AO21" s="29" t="s">
        <v>160</v>
      </c>
      <c r="AP21" s="29" t="s">
        <v>160</v>
      </c>
      <c r="AQ21" s="29" t="s">
        <v>160</v>
      </c>
      <c r="AR21" s="29">
        <v>0</v>
      </c>
      <c r="AS21" s="30">
        <v>0</v>
      </c>
      <c r="AT21" s="29">
        <v>0</v>
      </c>
      <c r="AU21" s="29" t="s">
        <v>159</v>
      </c>
      <c r="AV21" s="29" t="s">
        <v>159</v>
      </c>
      <c r="AW21" s="29" t="s">
        <v>159</v>
      </c>
      <c r="AX21" s="29" t="s">
        <v>159</v>
      </c>
      <c r="AY21" s="29">
        <v>0</v>
      </c>
      <c r="AZ21" s="30">
        <v>0</v>
      </c>
      <c r="BA21" s="29">
        <v>0</v>
      </c>
      <c r="BB21" s="29" t="s">
        <v>161</v>
      </c>
      <c r="BC21" s="29" t="s">
        <v>161</v>
      </c>
      <c r="BD21" s="29" t="s">
        <v>161</v>
      </c>
      <c r="BE21" s="29" t="s">
        <v>161</v>
      </c>
      <c r="BF21" s="29">
        <v>0</v>
      </c>
      <c r="BG21" s="30">
        <v>0</v>
      </c>
    </row>
    <row r="22" spans="1:59" s="18" customFormat="1" ht="15.75" customHeight="1" thickBot="1" x14ac:dyDescent="0.3">
      <c r="A22" s="4">
        <v>2025</v>
      </c>
      <c r="B22" s="41">
        <v>4.6566290637706622</v>
      </c>
      <c r="C22" s="41"/>
      <c r="D22" s="41"/>
      <c r="E22" s="41"/>
      <c r="F22" s="41"/>
      <c r="G22" s="41"/>
      <c r="H22" s="41"/>
      <c r="I22" s="41">
        <v>0</v>
      </c>
      <c r="J22" s="41"/>
      <c r="K22" s="41"/>
      <c r="L22" s="41"/>
      <c r="M22" s="41"/>
      <c r="N22" s="41"/>
      <c r="O22" s="41"/>
      <c r="P22" s="41">
        <v>0.34601074572601409</v>
      </c>
      <c r="Q22" s="41"/>
      <c r="R22" s="41"/>
      <c r="S22" s="41"/>
      <c r="T22" s="41"/>
      <c r="U22" s="41"/>
      <c r="V22" s="41"/>
      <c r="W22" s="41">
        <v>6.7158284625404175E-3</v>
      </c>
      <c r="X22" s="41"/>
      <c r="Y22" s="41"/>
      <c r="Z22" s="41"/>
      <c r="AA22" s="41"/>
      <c r="AB22" s="41"/>
      <c r="AC22" s="41"/>
      <c r="AE22" s="4">
        <v>2025</v>
      </c>
      <c r="AF22" s="31">
        <v>223.07715691958873</v>
      </c>
      <c r="AG22" s="31"/>
      <c r="AH22" s="31"/>
      <c r="AI22" s="31"/>
      <c r="AJ22" s="31"/>
      <c r="AK22" s="31"/>
      <c r="AL22" s="31"/>
      <c r="AM22" s="31">
        <v>0</v>
      </c>
      <c r="AN22" s="31"/>
      <c r="AO22" s="31"/>
      <c r="AP22" s="31"/>
      <c r="AQ22" s="31"/>
      <c r="AR22" s="31"/>
      <c r="AS22" s="31"/>
      <c r="AT22" s="31">
        <v>16.57574446303104</v>
      </c>
      <c r="AU22" s="31"/>
      <c r="AV22" s="31"/>
      <c r="AW22" s="31"/>
      <c r="AX22" s="31"/>
      <c r="AY22" s="31"/>
      <c r="AZ22" s="31"/>
      <c r="BA22" s="31">
        <v>0.32172369739282131</v>
      </c>
      <c r="BB22" s="31"/>
      <c r="BC22" s="31"/>
      <c r="BD22" s="31"/>
      <c r="BE22" s="31"/>
      <c r="BF22" s="31"/>
      <c r="BG22" s="31"/>
    </row>
    <row r="23" spans="1:59" s="18" customFormat="1" ht="15.75" customHeight="1" thickBot="1" x14ac:dyDescent="0.3">
      <c r="A23" s="4">
        <v>2026</v>
      </c>
      <c r="B23" s="41">
        <v>4.7715693526865488</v>
      </c>
      <c r="C23" s="41">
        <v>0.24726643203761003</v>
      </c>
      <c r="D23" s="41">
        <v>0.24726643203761003</v>
      </c>
      <c r="E23" s="41">
        <v>0.24726643203761003</v>
      </c>
      <c r="F23" s="41">
        <v>0.24726643203761003</v>
      </c>
      <c r="G23" s="41"/>
      <c r="H23" s="41"/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/>
      <c r="O23" s="41"/>
      <c r="P23" s="41">
        <v>1.6869616933575831</v>
      </c>
      <c r="Q23" s="41">
        <v>0</v>
      </c>
      <c r="R23" s="41">
        <v>0</v>
      </c>
      <c r="S23" s="41">
        <v>0</v>
      </c>
      <c r="T23" s="41">
        <v>0</v>
      </c>
      <c r="U23" s="41"/>
      <c r="V23" s="41"/>
      <c r="W23" s="41">
        <v>1.1401535190992095E-2</v>
      </c>
      <c r="X23" s="41">
        <v>1.1401535190992095E-2</v>
      </c>
      <c r="Y23" s="41">
        <v>1.1401535190992095E-2</v>
      </c>
      <c r="Z23" s="41">
        <v>1.1401535190992095E-2</v>
      </c>
      <c r="AA23" s="41">
        <v>1.1401535190992095E-2</v>
      </c>
      <c r="AB23" s="41"/>
      <c r="AC23" s="41"/>
      <c r="AE23" s="4">
        <v>2026</v>
      </c>
      <c r="AF23" s="31">
        <v>228.58340457550787</v>
      </c>
      <c r="AG23" s="31">
        <v>11.845369666600817</v>
      </c>
      <c r="AH23" s="31">
        <v>11.845369666600817</v>
      </c>
      <c r="AI23" s="31">
        <v>11.845369666600817</v>
      </c>
      <c r="AJ23" s="31">
        <v>11.845369666600817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80.814385950196552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0.54619382821650908</v>
      </c>
      <c r="BB23" s="31">
        <v>0.54619382821650908</v>
      </c>
      <c r="BC23" s="31">
        <v>0.54619382821650908</v>
      </c>
      <c r="BD23" s="31">
        <v>0.54619382821650908</v>
      </c>
      <c r="BE23" s="31">
        <v>0.54619382821650908</v>
      </c>
      <c r="BF23" s="31">
        <v>0</v>
      </c>
      <c r="BG23" s="31">
        <v>0</v>
      </c>
    </row>
    <row r="24" spans="1:59" s="18" customFormat="1" ht="15.75" customHeight="1" thickBot="1" x14ac:dyDescent="0.3">
      <c r="A24" s="4">
        <v>2027</v>
      </c>
      <c r="B24" s="41">
        <v>4.9006871736187092</v>
      </c>
      <c r="C24" s="41">
        <v>0.44767714375899326</v>
      </c>
      <c r="D24" s="41">
        <v>0.44767714375899326</v>
      </c>
      <c r="E24" s="41">
        <v>0.44767714375899326</v>
      </c>
      <c r="F24" s="41">
        <v>0.44767714375899326</v>
      </c>
      <c r="G24" s="41"/>
      <c r="H24" s="41"/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/>
      <c r="O24" s="41"/>
      <c r="P24" s="41">
        <v>4.9614638321907796</v>
      </c>
      <c r="Q24" s="41">
        <v>0</v>
      </c>
      <c r="R24" s="41">
        <v>0</v>
      </c>
      <c r="S24" s="41">
        <v>0</v>
      </c>
      <c r="T24" s="41">
        <v>0</v>
      </c>
      <c r="U24" s="41"/>
      <c r="V24" s="41"/>
      <c r="W24" s="41">
        <v>2.5510252315696303E-2</v>
      </c>
      <c r="X24" s="41">
        <v>2.5510252315696303E-2</v>
      </c>
      <c r="Y24" s="41">
        <v>2.5510252315696303E-2</v>
      </c>
      <c r="Z24" s="41">
        <v>2.5510252315696303E-2</v>
      </c>
      <c r="AA24" s="41">
        <v>2.5510252315696303E-2</v>
      </c>
      <c r="AB24" s="41"/>
      <c r="AC24" s="41"/>
      <c r="AE24" s="4">
        <v>2027</v>
      </c>
      <c r="AF24" s="31">
        <v>234.76883098735004</v>
      </c>
      <c r="AG24" s="31">
        <v>21.446102551868758</v>
      </c>
      <c r="AH24" s="31">
        <v>21.446102551868758</v>
      </c>
      <c r="AI24" s="31">
        <v>21.446102551868758</v>
      </c>
      <c r="AJ24" s="31">
        <v>21.446102551868758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237.68035432658542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1.2220759869326698</v>
      </c>
      <c r="BB24" s="31">
        <v>1.2220759869326698</v>
      </c>
      <c r="BC24" s="31">
        <v>1.2220759869326698</v>
      </c>
      <c r="BD24" s="31">
        <v>1.2220759869326698</v>
      </c>
      <c r="BE24" s="31">
        <v>1.2220759869326698</v>
      </c>
      <c r="BF24" s="31">
        <v>0</v>
      </c>
      <c r="BG24" s="31">
        <v>0</v>
      </c>
    </row>
    <row r="25" spans="1:59" s="18" customFormat="1" ht="15.75" customHeight="1" thickBot="1" x14ac:dyDescent="0.3">
      <c r="A25" s="4">
        <v>2028</v>
      </c>
      <c r="B25" s="41">
        <v>5.1303027819021088</v>
      </c>
      <c r="C25" s="41">
        <v>0.69387125090602653</v>
      </c>
      <c r="D25" s="41">
        <v>0.69387125090602653</v>
      </c>
      <c r="E25" s="41">
        <v>0.69387125090602653</v>
      </c>
      <c r="F25" s="41">
        <v>0.69387125090602653</v>
      </c>
      <c r="G25" s="41"/>
      <c r="H25" s="41"/>
      <c r="I25" s="41">
        <v>0.11839975037238143</v>
      </c>
      <c r="J25" s="41">
        <v>0</v>
      </c>
      <c r="K25" s="41">
        <v>0</v>
      </c>
      <c r="L25" s="41">
        <v>0</v>
      </c>
      <c r="M25" s="41">
        <v>0</v>
      </c>
      <c r="N25" s="41"/>
      <c r="O25" s="41"/>
      <c r="P25" s="41">
        <v>7.4436966802527618</v>
      </c>
      <c r="Q25" s="41">
        <v>4.5904203802422973E-2</v>
      </c>
      <c r="R25" s="41">
        <v>4.5904203802422973E-2</v>
      </c>
      <c r="S25" s="41">
        <v>4.5904203802422973E-2</v>
      </c>
      <c r="T25" s="41">
        <v>4.5904203802422973E-2</v>
      </c>
      <c r="U25" s="41"/>
      <c r="V25" s="41"/>
      <c r="W25" s="41">
        <v>7.7943591758418224E-2</v>
      </c>
      <c r="X25" s="41">
        <v>7.7943591758418224E-2</v>
      </c>
      <c r="Y25" s="41">
        <v>7.7943591758418224E-2</v>
      </c>
      <c r="Z25" s="41">
        <v>7.7943591758418224E-2</v>
      </c>
      <c r="AA25" s="41">
        <v>7.7943591758418224E-2</v>
      </c>
      <c r="AB25" s="41"/>
      <c r="AC25" s="41"/>
      <c r="AE25" s="4">
        <v>2028</v>
      </c>
      <c r="AF25" s="31">
        <v>245.76863285663319</v>
      </c>
      <c r="AG25" s="31">
        <v>33.240102185639373</v>
      </c>
      <c r="AH25" s="31">
        <v>33.240102185639373</v>
      </c>
      <c r="AI25" s="31">
        <v>33.240102185639373</v>
      </c>
      <c r="AJ25" s="31">
        <v>33.240102185639373</v>
      </c>
      <c r="AK25" s="31">
        <v>0</v>
      </c>
      <c r="AL25" s="31">
        <v>0</v>
      </c>
      <c r="AM25" s="31">
        <v>5.6719741536966595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356.59243406817069</v>
      </c>
      <c r="AU25" s="31">
        <v>2.1990541085980344</v>
      </c>
      <c r="AV25" s="31">
        <v>2.1990541085980344</v>
      </c>
      <c r="AW25" s="31">
        <v>2.1990541085980344</v>
      </c>
      <c r="AX25" s="31">
        <v>2.1990541085980344</v>
      </c>
      <c r="AY25" s="31">
        <v>0</v>
      </c>
      <c r="AZ25" s="31">
        <v>0</v>
      </c>
      <c r="BA25" s="31">
        <v>3.7339102194860487</v>
      </c>
      <c r="BB25" s="31">
        <v>3.7339102194860487</v>
      </c>
      <c r="BC25" s="31">
        <v>3.7339102194860487</v>
      </c>
      <c r="BD25" s="31">
        <v>3.7339102194860487</v>
      </c>
      <c r="BE25" s="31">
        <v>3.7339102194860487</v>
      </c>
      <c r="BF25" s="31">
        <v>0</v>
      </c>
      <c r="BG25" s="31">
        <v>0</v>
      </c>
    </row>
    <row r="26" spans="1:59" s="18" customFormat="1" ht="15.75" customHeight="1" thickBot="1" x14ac:dyDescent="0.3">
      <c r="A26" s="4">
        <v>2029</v>
      </c>
      <c r="B26" s="41">
        <v>5.4898864121149504</v>
      </c>
      <c r="C26" s="41">
        <v>0.96516044910282894</v>
      </c>
      <c r="D26" s="41">
        <v>0.96516044910282894</v>
      </c>
      <c r="E26" s="41">
        <v>0.96516044910282894</v>
      </c>
      <c r="F26" s="41">
        <v>0.96516044910282894</v>
      </c>
      <c r="G26" s="41"/>
      <c r="H26" s="41"/>
      <c r="I26" s="41">
        <v>0.57383706335289197</v>
      </c>
      <c r="J26" s="41">
        <v>1.0140931010843702E-2</v>
      </c>
      <c r="K26" s="41">
        <v>1.0140931010843702E-2</v>
      </c>
      <c r="L26" s="41">
        <v>1.0140931010843702E-2</v>
      </c>
      <c r="M26" s="41">
        <v>1.0140931010843702E-2</v>
      </c>
      <c r="N26" s="41"/>
      <c r="O26" s="41"/>
      <c r="P26" s="41">
        <v>8.2891305684688241</v>
      </c>
      <c r="Q26" s="41">
        <v>0.33599303868760011</v>
      </c>
      <c r="R26" s="41">
        <v>0.33599303868760011</v>
      </c>
      <c r="S26" s="41">
        <v>0.33599303868760011</v>
      </c>
      <c r="T26" s="41">
        <v>0.33599303868760011</v>
      </c>
      <c r="U26" s="41"/>
      <c r="V26" s="41"/>
      <c r="W26" s="41">
        <v>0.20124321790513847</v>
      </c>
      <c r="X26" s="41">
        <v>0.20124321790513847</v>
      </c>
      <c r="Y26" s="41">
        <v>0.20124321790513847</v>
      </c>
      <c r="Z26" s="41">
        <v>0.20124321790513847</v>
      </c>
      <c r="AA26" s="41">
        <v>0.20124321790513847</v>
      </c>
      <c r="AB26" s="41"/>
      <c r="AC26" s="41"/>
      <c r="AE26" s="4">
        <v>2029</v>
      </c>
      <c r="AF26" s="31">
        <v>262.9945902614844</v>
      </c>
      <c r="AG26" s="31">
        <v>46.236289386286458</v>
      </c>
      <c r="AH26" s="31">
        <v>46.236289386286458</v>
      </c>
      <c r="AI26" s="31">
        <v>46.236289386286458</v>
      </c>
      <c r="AJ26" s="31">
        <v>46.236289386286458</v>
      </c>
      <c r="AK26" s="31">
        <v>0</v>
      </c>
      <c r="AL26" s="31">
        <v>0</v>
      </c>
      <c r="AM26" s="31">
        <v>27.489829847901653</v>
      </c>
      <c r="AN26" s="31">
        <v>0.48580422177430227</v>
      </c>
      <c r="AO26" s="31">
        <v>0.48580422177430227</v>
      </c>
      <c r="AP26" s="31">
        <v>0.48580422177430227</v>
      </c>
      <c r="AQ26" s="31">
        <v>0.48580422177430227</v>
      </c>
      <c r="AR26" s="31">
        <v>0</v>
      </c>
      <c r="AS26" s="31">
        <v>0</v>
      </c>
      <c r="AT26" s="31">
        <v>397.09318806080199</v>
      </c>
      <c r="AU26" s="31">
        <v>16.095843321157997</v>
      </c>
      <c r="AV26" s="31">
        <v>16.095843321157997</v>
      </c>
      <c r="AW26" s="31">
        <v>16.095843321157997</v>
      </c>
      <c r="AX26" s="31">
        <v>16.095843321157997</v>
      </c>
      <c r="AY26" s="31">
        <v>0</v>
      </c>
      <c r="AZ26" s="31">
        <v>0</v>
      </c>
      <c r="BA26" s="31">
        <v>9.6406143338537831</v>
      </c>
      <c r="BB26" s="31">
        <v>9.6406143338537831</v>
      </c>
      <c r="BC26" s="31">
        <v>9.6406143338537831</v>
      </c>
      <c r="BD26" s="31">
        <v>9.6406143338537831</v>
      </c>
      <c r="BE26" s="31">
        <v>9.6406143338537831</v>
      </c>
      <c r="BF26" s="31">
        <v>0</v>
      </c>
      <c r="BG26" s="31">
        <v>0</v>
      </c>
    </row>
    <row r="27" spans="1:59" s="18" customFormat="1" ht="15.75" customHeight="1" thickBot="1" x14ac:dyDescent="0.3">
      <c r="A27" s="4">
        <v>2030</v>
      </c>
      <c r="B27" s="41">
        <v>5.8614202459634361</v>
      </c>
      <c r="C27" s="41">
        <v>1.2169060670119116</v>
      </c>
      <c r="D27" s="41">
        <v>1.2169060670119116</v>
      </c>
      <c r="E27" s="41">
        <v>1.2169060670119116</v>
      </c>
      <c r="F27" s="41">
        <v>1.2169060670119116</v>
      </c>
      <c r="G27" s="41"/>
      <c r="H27" s="41"/>
      <c r="I27" s="41">
        <v>1.1154395144727565</v>
      </c>
      <c r="J27" s="41">
        <v>0.21088896796592183</v>
      </c>
      <c r="K27" s="41">
        <v>0.21088896796592183</v>
      </c>
      <c r="L27" s="41">
        <v>0.21088896796592183</v>
      </c>
      <c r="M27" s="41">
        <v>0.21088896796592183</v>
      </c>
      <c r="N27" s="41"/>
      <c r="O27" s="41"/>
      <c r="P27" s="41">
        <v>8.7418906019161948</v>
      </c>
      <c r="Q27" s="41">
        <v>0.91217781588457303</v>
      </c>
      <c r="R27" s="41">
        <v>0.91217781588457303</v>
      </c>
      <c r="S27" s="41">
        <v>0.91217781588457303</v>
      </c>
      <c r="T27" s="41">
        <v>0.91217781588457303</v>
      </c>
      <c r="U27" s="41"/>
      <c r="V27" s="41"/>
      <c r="W27" s="41">
        <v>0.33956464746317239</v>
      </c>
      <c r="X27" s="41">
        <v>0.20124321790513847</v>
      </c>
      <c r="Y27" s="41">
        <v>0.20124321790513847</v>
      </c>
      <c r="Z27" s="41">
        <v>0.20124321790513847</v>
      </c>
      <c r="AA27" s="41">
        <v>0.20124321790513847</v>
      </c>
      <c r="AB27" s="41"/>
      <c r="AC27" s="41"/>
      <c r="AE27" s="4">
        <v>2030</v>
      </c>
      <c r="AF27" s="31">
        <v>280.7930256144698</v>
      </c>
      <c r="AG27" s="31">
        <v>58.296235742556739</v>
      </c>
      <c r="AH27" s="31">
        <v>58.296235742556739</v>
      </c>
      <c r="AI27" s="31">
        <v>58.296235742556739</v>
      </c>
      <c r="AJ27" s="31">
        <v>58.296235742556739</v>
      </c>
      <c r="AK27" s="31">
        <v>0</v>
      </c>
      <c r="AL27" s="31">
        <v>0</v>
      </c>
      <c r="AM27" s="31">
        <v>53.435451309678065</v>
      </c>
      <c r="AN27" s="31">
        <v>10.102696769549045</v>
      </c>
      <c r="AO27" s="31">
        <v>10.102696769549045</v>
      </c>
      <c r="AP27" s="31">
        <v>10.102696769549045</v>
      </c>
      <c r="AQ27" s="31">
        <v>10.102696769549045</v>
      </c>
      <c r="AR27" s="31">
        <v>0</v>
      </c>
      <c r="AS27" s="31">
        <v>0</v>
      </c>
      <c r="AT27" s="31">
        <v>418.78278790762187</v>
      </c>
      <c r="AU27" s="31">
        <v>43.698141077159299</v>
      </c>
      <c r="AV27" s="31">
        <v>43.698141077159299</v>
      </c>
      <c r="AW27" s="31">
        <v>43.698141077159299</v>
      </c>
      <c r="AX27" s="31">
        <v>43.698141077159299</v>
      </c>
      <c r="AY27" s="31">
        <v>0</v>
      </c>
      <c r="AZ27" s="31">
        <v>0</v>
      </c>
      <c r="BA27" s="31">
        <v>16.266942268566652</v>
      </c>
      <c r="BB27" s="31">
        <v>9.6406143338537831</v>
      </c>
      <c r="BC27" s="31">
        <v>9.6406143338537831</v>
      </c>
      <c r="BD27" s="31">
        <v>9.6406143338537831</v>
      </c>
      <c r="BE27" s="31">
        <v>9.6406143338537831</v>
      </c>
      <c r="BF27" s="31">
        <v>0</v>
      </c>
      <c r="BG27" s="31">
        <v>0</v>
      </c>
    </row>
    <row r="28" spans="1:59" s="18" customFormat="1" ht="15.75" customHeight="1" thickBot="1" x14ac:dyDescent="0.3">
      <c r="A28" s="4">
        <v>2031</v>
      </c>
      <c r="B28" s="41">
        <v>6.2907835227999529</v>
      </c>
      <c r="C28" s="41">
        <v>1.7399408831177967</v>
      </c>
      <c r="D28" s="41">
        <v>1.7399408831177967</v>
      </c>
      <c r="E28" s="41">
        <v>1.7399408831177967</v>
      </c>
      <c r="F28" s="41">
        <v>1.7399408831177967</v>
      </c>
      <c r="G28" s="41"/>
      <c r="H28" s="41"/>
      <c r="I28" s="41">
        <v>1.8132232522119682</v>
      </c>
      <c r="J28" s="41">
        <v>0.42177793593184365</v>
      </c>
      <c r="K28" s="41">
        <v>0.42177793593184365</v>
      </c>
      <c r="L28" s="41">
        <v>0.42177793593184365</v>
      </c>
      <c r="M28" s="41">
        <v>0.42177793593184365</v>
      </c>
      <c r="N28" s="41"/>
      <c r="O28" s="41"/>
      <c r="P28" s="41">
        <v>9.3005588706308888</v>
      </c>
      <c r="Q28" s="41">
        <v>1.7784514279667232</v>
      </c>
      <c r="R28" s="41">
        <v>1.7784514279667232</v>
      </c>
      <c r="S28" s="41">
        <v>1.7784514279667232</v>
      </c>
      <c r="T28" s="41">
        <v>1.7784514279667232</v>
      </c>
      <c r="U28" s="41"/>
      <c r="V28" s="41"/>
      <c r="W28" s="41">
        <v>0.51413142371379073</v>
      </c>
      <c r="X28" s="41">
        <v>0.20124321790513847</v>
      </c>
      <c r="Y28" s="41">
        <v>0.20124321790513847</v>
      </c>
      <c r="Z28" s="41">
        <v>0.20124321790513847</v>
      </c>
      <c r="AA28" s="41">
        <v>0.20124321790513847</v>
      </c>
      <c r="AB28" s="41"/>
      <c r="AC28" s="41"/>
      <c r="AE28" s="4">
        <v>2031</v>
      </c>
      <c r="AF28" s="31">
        <v>301.36179709501596</v>
      </c>
      <c r="AG28" s="31">
        <v>83.352369299474105</v>
      </c>
      <c r="AH28" s="31">
        <v>83.352369299474105</v>
      </c>
      <c r="AI28" s="31">
        <v>83.352369299474105</v>
      </c>
      <c r="AJ28" s="31">
        <v>83.352369299474105</v>
      </c>
      <c r="AK28" s="31">
        <v>0</v>
      </c>
      <c r="AL28" s="31">
        <v>0</v>
      </c>
      <c r="AM28" s="31">
        <v>86.862982304286305</v>
      </c>
      <c r="AN28" s="31">
        <v>20.20539353909809</v>
      </c>
      <c r="AO28" s="31">
        <v>20.20539353909809</v>
      </c>
      <c r="AP28" s="31">
        <v>20.20539353909809</v>
      </c>
      <c r="AQ28" s="31">
        <v>20.20539353909809</v>
      </c>
      <c r="AR28" s="31">
        <v>0</v>
      </c>
      <c r="AS28" s="31">
        <v>0</v>
      </c>
      <c r="AT28" s="31">
        <v>445.54595227810495</v>
      </c>
      <c r="AU28" s="31">
        <v>85.197228045720578</v>
      </c>
      <c r="AV28" s="31">
        <v>85.197228045720578</v>
      </c>
      <c r="AW28" s="31">
        <v>85.197228045720578</v>
      </c>
      <c r="AX28" s="31">
        <v>85.197228045720578</v>
      </c>
      <c r="AY28" s="31">
        <v>0</v>
      </c>
      <c r="AZ28" s="31">
        <v>0</v>
      </c>
      <c r="BA28" s="31">
        <v>24.629613979221038</v>
      </c>
      <c r="BB28" s="31">
        <v>9.6406143338537831</v>
      </c>
      <c r="BC28" s="31">
        <v>9.6406143338537831</v>
      </c>
      <c r="BD28" s="31">
        <v>9.6406143338537831</v>
      </c>
      <c r="BE28" s="31">
        <v>9.6406143338537831</v>
      </c>
      <c r="BF28" s="31">
        <v>0</v>
      </c>
      <c r="BG28" s="31">
        <v>0</v>
      </c>
    </row>
    <row r="29" spans="1:59" s="18" customFormat="1" ht="15.75" customHeight="1" thickBot="1" x14ac:dyDescent="0.3">
      <c r="A29" s="4">
        <v>2032</v>
      </c>
      <c r="B29" s="41">
        <v>6.7201467996364697</v>
      </c>
      <c r="C29" s="41">
        <v>2.5147213171327643</v>
      </c>
      <c r="D29" s="41">
        <v>2.5147213171327643</v>
      </c>
      <c r="E29" s="41">
        <v>2.5147213171327643</v>
      </c>
      <c r="F29" s="41">
        <v>2.5147213171327643</v>
      </c>
      <c r="G29" s="41"/>
      <c r="H29" s="41"/>
      <c r="I29" s="41">
        <v>2.5110069899511798</v>
      </c>
      <c r="J29" s="41">
        <v>0.83341494085284362</v>
      </c>
      <c r="K29" s="41">
        <v>0.83341494085284362</v>
      </c>
      <c r="L29" s="41">
        <v>0.83341494085284362</v>
      </c>
      <c r="M29" s="41">
        <v>0.83341494085284362</v>
      </c>
      <c r="N29" s="41"/>
      <c r="O29" s="41"/>
      <c r="P29" s="41">
        <v>9.8592271393455828</v>
      </c>
      <c r="Q29" s="41">
        <v>3.2209098172458464</v>
      </c>
      <c r="R29" s="41">
        <v>3.2209098172458464</v>
      </c>
      <c r="S29" s="41">
        <v>3.2209098172458464</v>
      </c>
      <c r="T29" s="41">
        <v>3.2209098172458464</v>
      </c>
      <c r="U29" s="41"/>
      <c r="V29" s="41"/>
      <c r="W29" s="41">
        <v>0.68869819996440906</v>
      </c>
      <c r="X29" s="41">
        <v>0.20124321790513847</v>
      </c>
      <c r="Y29" s="41">
        <v>0.20124321790513847</v>
      </c>
      <c r="Z29" s="41">
        <v>0.20124321790513847</v>
      </c>
      <c r="AA29" s="41">
        <v>0.20124321790513847</v>
      </c>
      <c r="AB29" s="41"/>
      <c r="AC29" s="41"/>
      <c r="AE29" s="4">
        <v>2032</v>
      </c>
      <c r="AF29" s="31">
        <v>321.93056857556218</v>
      </c>
      <c r="AG29" s="31">
        <v>120.46844921266172</v>
      </c>
      <c r="AH29" s="31">
        <v>120.46844921266172</v>
      </c>
      <c r="AI29" s="31">
        <v>120.46844921266172</v>
      </c>
      <c r="AJ29" s="31">
        <v>120.46844921266172</v>
      </c>
      <c r="AK29" s="31">
        <v>0</v>
      </c>
      <c r="AL29" s="31">
        <v>0</v>
      </c>
      <c r="AM29" s="31">
        <v>120.29051329889451</v>
      </c>
      <c r="AN29" s="31">
        <v>39.924982856421884</v>
      </c>
      <c r="AO29" s="31">
        <v>39.924982856421884</v>
      </c>
      <c r="AP29" s="31">
        <v>39.924982856421884</v>
      </c>
      <c r="AQ29" s="31">
        <v>39.924982856421884</v>
      </c>
      <c r="AR29" s="31">
        <v>0</v>
      </c>
      <c r="AS29" s="31">
        <v>0</v>
      </c>
      <c r="AT29" s="31">
        <v>472.30911664858797</v>
      </c>
      <c r="AU29" s="31">
        <v>154.29861277028317</v>
      </c>
      <c r="AV29" s="31">
        <v>154.29861277028317</v>
      </c>
      <c r="AW29" s="31">
        <v>154.29861277028317</v>
      </c>
      <c r="AX29" s="31">
        <v>154.29861277028317</v>
      </c>
      <c r="AY29" s="31">
        <v>0</v>
      </c>
      <c r="AZ29" s="31">
        <v>0</v>
      </c>
      <c r="BA29" s="31">
        <v>32.992285689875416</v>
      </c>
      <c r="BB29" s="31">
        <v>9.6406143338537831</v>
      </c>
      <c r="BC29" s="31">
        <v>9.6406143338537831</v>
      </c>
      <c r="BD29" s="31">
        <v>9.6406143338537831</v>
      </c>
      <c r="BE29" s="31">
        <v>9.6406143338537831</v>
      </c>
      <c r="BF29" s="31">
        <v>0</v>
      </c>
      <c r="BG29" s="31">
        <v>0</v>
      </c>
    </row>
    <row r="30" spans="1:59" s="18" customFormat="1" ht="15.75" customHeight="1" thickBot="1" x14ac:dyDescent="0.3">
      <c r="A30" s="4">
        <v>2033</v>
      </c>
      <c r="B30" s="41">
        <v>7.1495100764729864</v>
      </c>
      <c r="C30" s="41">
        <v>3.8125365672536171</v>
      </c>
      <c r="D30" s="41">
        <v>3.8125365672536171</v>
      </c>
      <c r="E30" s="41">
        <v>3.8125365672536171</v>
      </c>
      <c r="F30" s="41">
        <v>3.8125365672536171</v>
      </c>
      <c r="G30" s="41"/>
      <c r="H30" s="41"/>
      <c r="I30" s="41">
        <v>3.2087907276903911</v>
      </c>
      <c r="J30" s="41">
        <v>1.4559409137397654</v>
      </c>
      <c r="K30" s="41">
        <v>1.4559409137397654</v>
      </c>
      <c r="L30" s="41">
        <v>1.4559409137397654</v>
      </c>
      <c r="M30" s="41">
        <v>1.4559409137397654</v>
      </c>
      <c r="N30" s="41"/>
      <c r="O30" s="41"/>
      <c r="P30" s="41">
        <v>10.417895408060277</v>
      </c>
      <c r="Q30" s="41">
        <v>5.5296418186071197</v>
      </c>
      <c r="R30" s="41">
        <v>5.5296418186071197</v>
      </c>
      <c r="S30" s="41">
        <v>5.5296418186071197</v>
      </c>
      <c r="T30" s="41">
        <v>5.5296418186071197</v>
      </c>
      <c r="U30" s="41"/>
      <c r="V30" s="41"/>
      <c r="W30" s="41">
        <v>0.8632649762150274</v>
      </c>
      <c r="X30" s="41">
        <v>0.20124321790513847</v>
      </c>
      <c r="Y30" s="41">
        <v>0.20124321790513847</v>
      </c>
      <c r="Z30" s="41">
        <v>0.20124321790513847</v>
      </c>
      <c r="AA30" s="41">
        <v>0.20124321790513847</v>
      </c>
      <c r="AB30" s="41"/>
      <c r="AC30" s="41"/>
      <c r="AE30" s="4">
        <v>2033</v>
      </c>
      <c r="AF30" s="31">
        <v>342.49934005610834</v>
      </c>
      <c r="AG30" s="31">
        <v>182.64066268276673</v>
      </c>
      <c r="AH30" s="31">
        <v>182.64066268276673</v>
      </c>
      <c r="AI30" s="31">
        <v>182.64066268276673</v>
      </c>
      <c r="AJ30" s="31">
        <v>182.64066268276673</v>
      </c>
      <c r="AK30" s="31">
        <v>0</v>
      </c>
      <c r="AL30" s="31">
        <v>0</v>
      </c>
      <c r="AM30" s="31">
        <v>153.71804429350271</v>
      </c>
      <c r="AN30" s="31">
        <v>69.747268943294728</v>
      </c>
      <c r="AO30" s="31">
        <v>69.747268943294728</v>
      </c>
      <c r="AP30" s="31">
        <v>69.747268943294728</v>
      </c>
      <c r="AQ30" s="31">
        <v>69.747268943294728</v>
      </c>
      <c r="AR30" s="31">
        <v>0</v>
      </c>
      <c r="AS30" s="31">
        <v>0</v>
      </c>
      <c r="AT30" s="31">
        <v>499.072281019071</v>
      </c>
      <c r="AU30" s="31">
        <v>264.89908446340701</v>
      </c>
      <c r="AV30" s="31">
        <v>264.89908446340701</v>
      </c>
      <c r="AW30" s="31">
        <v>264.89908446340701</v>
      </c>
      <c r="AX30" s="31">
        <v>264.89908446340701</v>
      </c>
      <c r="AY30" s="31">
        <v>0</v>
      </c>
      <c r="AZ30" s="31">
        <v>0</v>
      </c>
      <c r="BA30" s="31">
        <v>41.354957400529806</v>
      </c>
      <c r="BB30" s="31">
        <v>9.6406143338537831</v>
      </c>
      <c r="BC30" s="31">
        <v>9.6406143338537831</v>
      </c>
      <c r="BD30" s="31">
        <v>9.6406143338537831</v>
      </c>
      <c r="BE30" s="31">
        <v>9.6406143338537831</v>
      </c>
      <c r="BF30" s="31">
        <v>0</v>
      </c>
      <c r="BG30" s="31">
        <v>0</v>
      </c>
    </row>
    <row r="31" spans="1:59" s="18" customFormat="1" ht="15.75" customHeight="1" thickBot="1" x14ac:dyDescent="0.3">
      <c r="A31" s="4">
        <v>2034</v>
      </c>
      <c r="B31" s="41">
        <v>7.5788733533095032</v>
      </c>
      <c r="C31" s="41">
        <v>5.8851322513894377</v>
      </c>
      <c r="D31" s="41">
        <v>5.8851322513894377</v>
      </c>
      <c r="E31" s="41">
        <v>5.8851322513894377</v>
      </c>
      <c r="F31" s="41">
        <v>5.8851322513894377</v>
      </c>
      <c r="G31" s="41"/>
      <c r="H31" s="41"/>
      <c r="I31" s="41">
        <v>3.9065744654296024</v>
      </c>
      <c r="J31" s="41">
        <v>2.4901038915476872</v>
      </c>
      <c r="K31" s="41">
        <v>2.4901038915476872</v>
      </c>
      <c r="L31" s="41">
        <v>2.4901038915476872</v>
      </c>
      <c r="M31" s="41">
        <v>2.4901038915476872</v>
      </c>
      <c r="N31" s="41"/>
      <c r="O31" s="41"/>
      <c r="P31" s="41">
        <v>10.976563676774971</v>
      </c>
      <c r="Q31" s="41">
        <v>9.2808322092475155</v>
      </c>
      <c r="R31" s="41">
        <v>9.2808322092475155</v>
      </c>
      <c r="S31" s="41">
        <v>9.2808322092475155</v>
      </c>
      <c r="T31" s="41">
        <v>9.2808322092475155</v>
      </c>
      <c r="U31" s="41"/>
      <c r="V31" s="41"/>
      <c r="W31" s="41">
        <v>1.0378317524656457</v>
      </c>
      <c r="X31" s="41">
        <v>0.20124321790513847</v>
      </c>
      <c r="Y31" s="41">
        <v>0.20124321790513847</v>
      </c>
      <c r="Z31" s="41">
        <v>0.20124321790513847</v>
      </c>
      <c r="AA31" s="41">
        <v>0.20124321790513847</v>
      </c>
      <c r="AB31" s="41"/>
      <c r="AC31" s="41"/>
      <c r="AE31" s="4">
        <v>2034</v>
      </c>
      <c r="AF31" s="31">
        <v>363.06811153665456</v>
      </c>
      <c r="AG31" s="31">
        <v>281.92895606605936</v>
      </c>
      <c r="AH31" s="31">
        <v>281.92895606605936</v>
      </c>
      <c r="AI31" s="31">
        <v>281.92895606605936</v>
      </c>
      <c r="AJ31" s="31">
        <v>281.92895606605936</v>
      </c>
      <c r="AK31" s="31">
        <v>0</v>
      </c>
      <c r="AL31" s="31">
        <v>0</v>
      </c>
      <c r="AM31" s="31">
        <v>187.14557528811093</v>
      </c>
      <c r="AN31" s="31">
        <v>119.28914434749136</v>
      </c>
      <c r="AO31" s="31">
        <v>119.28914434749136</v>
      </c>
      <c r="AP31" s="31">
        <v>119.28914434749136</v>
      </c>
      <c r="AQ31" s="31">
        <v>119.28914434749136</v>
      </c>
      <c r="AR31" s="31">
        <v>0</v>
      </c>
      <c r="AS31" s="31">
        <v>0</v>
      </c>
      <c r="AT31" s="31">
        <v>525.83544538955402</v>
      </c>
      <c r="AU31" s="31">
        <v>444.60094088109344</v>
      </c>
      <c r="AV31" s="31">
        <v>444.60094088109344</v>
      </c>
      <c r="AW31" s="31">
        <v>444.60094088109344</v>
      </c>
      <c r="AX31" s="31">
        <v>444.60094088109344</v>
      </c>
      <c r="AY31" s="31">
        <v>0</v>
      </c>
      <c r="AZ31" s="31">
        <v>0</v>
      </c>
      <c r="BA31" s="31">
        <v>49.717629111184188</v>
      </c>
      <c r="BB31" s="31">
        <v>9.6406143338537831</v>
      </c>
      <c r="BC31" s="31">
        <v>9.6406143338537831</v>
      </c>
      <c r="BD31" s="31">
        <v>9.6406143338537831</v>
      </c>
      <c r="BE31" s="31">
        <v>9.6406143338537831</v>
      </c>
      <c r="BF31" s="31">
        <v>0</v>
      </c>
      <c r="BG31" s="31">
        <v>0</v>
      </c>
    </row>
    <row r="32" spans="1:59" s="18" customFormat="1" ht="15.75" customHeight="1" x14ac:dyDescent="0.25">
      <c r="A32" s="39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E32" s="39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</row>
    <row r="33" spans="1:59" s="18" customFormat="1" ht="15.75" customHeight="1" thickBot="1" x14ac:dyDescent="0.3">
      <c r="A33" s="19" t="s">
        <v>151</v>
      </c>
      <c r="AE33" s="19" t="s">
        <v>152</v>
      </c>
    </row>
    <row r="34" spans="1:59" s="18" customFormat="1" ht="15.75" customHeight="1" thickBot="1" x14ac:dyDescent="0.3">
      <c r="A34" s="1" t="s">
        <v>153</v>
      </c>
      <c r="B34" s="1">
        <v>1</v>
      </c>
      <c r="C34" s="1">
        <v>2</v>
      </c>
      <c r="D34" s="1">
        <v>3</v>
      </c>
      <c r="E34" s="1">
        <v>4</v>
      </c>
      <c r="F34" s="1">
        <v>5</v>
      </c>
      <c r="G34" s="1">
        <v>6</v>
      </c>
      <c r="H34" s="1">
        <v>7</v>
      </c>
      <c r="I34" s="1">
        <v>1</v>
      </c>
      <c r="J34" s="1">
        <v>2</v>
      </c>
      <c r="K34" s="1">
        <v>3</v>
      </c>
      <c r="L34" s="1">
        <v>4</v>
      </c>
      <c r="M34" s="1">
        <v>5</v>
      </c>
      <c r="N34" s="1">
        <v>6</v>
      </c>
      <c r="O34" s="1">
        <v>7</v>
      </c>
      <c r="P34" s="1">
        <v>1</v>
      </c>
      <c r="Q34" s="1">
        <v>2</v>
      </c>
      <c r="R34" s="1">
        <v>3</v>
      </c>
      <c r="S34" s="1">
        <v>4</v>
      </c>
      <c r="T34" s="1">
        <v>5</v>
      </c>
      <c r="U34" s="1">
        <v>6</v>
      </c>
      <c r="V34" s="1">
        <v>7</v>
      </c>
      <c r="W34" s="1">
        <v>1</v>
      </c>
      <c r="X34" s="1">
        <v>2</v>
      </c>
      <c r="Y34" s="1">
        <v>3</v>
      </c>
      <c r="Z34" s="1">
        <v>4</v>
      </c>
      <c r="AA34" s="1">
        <v>5</v>
      </c>
      <c r="AB34" s="1">
        <v>6</v>
      </c>
      <c r="AC34" s="1">
        <v>7</v>
      </c>
      <c r="AE34" s="1" t="s">
        <v>153</v>
      </c>
      <c r="AF34" s="1">
        <v>1</v>
      </c>
      <c r="AG34" s="1">
        <v>2</v>
      </c>
      <c r="AH34" s="1">
        <v>3</v>
      </c>
      <c r="AI34" s="1">
        <v>4</v>
      </c>
      <c r="AJ34" s="1">
        <v>5</v>
      </c>
      <c r="AK34" s="1">
        <v>6</v>
      </c>
      <c r="AL34" s="1">
        <v>7</v>
      </c>
      <c r="AM34" s="1">
        <v>1</v>
      </c>
      <c r="AN34" s="1">
        <v>2</v>
      </c>
      <c r="AO34" s="1">
        <v>3</v>
      </c>
      <c r="AP34" s="1">
        <v>4</v>
      </c>
      <c r="AQ34" s="1">
        <v>5</v>
      </c>
      <c r="AR34" s="1">
        <v>6</v>
      </c>
      <c r="AS34" s="1">
        <v>7</v>
      </c>
      <c r="AT34" s="1">
        <v>1</v>
      </c>
      <c r="AU34" s="1">
        <v>2</v>
      </c>
      <c r="AV34" s="1">
        <v>3</v>
      </c>
      <c r="AW34" s="1">
        <v>4</v>
      </c>
      <c r="AX34" s="1">
        <v>5</v>
      </c>
      <c r="AY34" s="1">
        <v>6</v>
      </c>
      <c r="AZ34" s="1">
        <v>7</v>
      </c>
      <c r="BA34" s="1">
        <v>1</v>
      </c>
      <c r="BB34" s="1">
        <v>2</v>
      </c>
      <c r="BC34" s="1">
        <v>3</v>
      </c>
      <c r="BD34" s="1">
        <v>4</v>
      </c>
      <c r="BE34" s="1">
        <v>5</v>
      </c>
      <c r="BF34" s="1">
        <v>6</v>
      </c>
      <c r="BG34" s="1">
        <v>7</v>
      </c>
    </row>
    <row r="35" spans="1:59" s="18" customFormat="1" ht="15.75" customHeight="1" thickTop="1" thickBot="1" x14ac:dyDescent="0.3">
      <c r="A35" s="6" t="s">
        <v>154</v>
      </c>
      <c r="B35" s="159" t="s">
        <v>56</v>
      </c>
      <c r="C35" s="160"/>
      <c r="D35" s="160"/>
      <c r="E35" s="160"/>
      <c r="F35" s="160"/>
      <c r="G35" s="160"/>
      <c r="H35" s="161"/>
      <c r="I35" s="159" t="s">
        <v>58</v>
      </c>
      <c r="J35" s="160"/>
      <c r="K35" s="160"/>
      <c r="L35" s="160"/>
      <c r="M35" s="160"/>
      <c r="N35" s="160"/>
      <c r="O35" s="161"/>
      <c r="P35" s="159" t="s">
        <v>54</v>
      </c>
      <c r="Q35" s="160"/>
      <c r="R35" s="160"/>
      <c r="S35" s="160"/>
      <c r="T35" s="160"/>
      <c r="U35" s="160"/>
      <c r="V35" s="161"/>
      <c r="W35" s="159"/>
      <c r="X35" s="160"/>
      <c r="Y35" s="160"/>
      <c r="Z35" s="160"/>
      <c r="AA35" s="160"/>
      <c r="AB35" s="160"/>
      <c r="AC35" s="161"/>
      <c r="AE35" s="6" t="s">
        <v>154</v>
      </c>
      <c r="AF35" s="159" t="s">
        <v>56</v>
      </c>
      <c r="AG35" s="160">
        <v>0</v>
      </c>
      <c r="AH35" s="160">
        <v>0</v>
      </c>
      <c r="AI35" s="160">
        <v>0</v>
      </c>
      <c r="AJ35" s="160">
        <v>0</v>
      </c>
      <c r="AK35" s="160">
        <v>0</v>
      </c>
      <c r="AL35" s="161">
        <v>0</v>
      </c>
      <c r="AM35" s="159" t="s">
        <v>58</v>
      </c>
      <c r="AN35" s="160">
        <v>0</v>
      </c>
      <c r="AO35" s="160">
        <v>0</v>
      </c>
      <c r="AP35" s="160">
        <v>0</v>
      </c>
      <c r="AQ35" s="160">
        <v>0</v>
      </c>
      <c r="AR35" s="160">
        <v>0</v>
      </c>
      <c r="AS35" s="161">
        <v>0</v>
      </c>
      <c r="AT35" s="159" t="s">
        <v>54</v>
      </c>
      <c r="AU35" s="160">
        <v>0</v>
      </c>
      <c r="AV35" s="160">
        <v>0</v>
      </c>
      <c r="AW35" s="160">
        <v>0</v>
      </c>
      <c r="AX35" s="160">
        <v>0</v>
      </c>
      <c r="AY35" s="160">
        <v>0</v>
      </c>
      <c r="AZ35" s="161">
        <v>0</v>
      </c>
      <c r="BA35" s="159">
        <v>0</v>
      </c>
      <c r="BB35" s="160">
        <v>0</v>
      </c>
      <c r="BC35" s="160">
        <v>0</v>
      </c>
      <c r="BD35" s="160">
        <v>0</v>
      </c>
      <c r="BE35" s="160">
        <v>0</v>
      </c>
      <c r="BF35" s="160">
        <v>0</v>
      </c>
      <c r="BG35" s="161">
        <v>0</v>
      </c>
    </row>
    <row r="36" spans="1:59" s="18" customFormat="1" ht="24.75" thickBot="1" x14ac:dyDescent="0.3">
      <c r="A36" s="6" t="s">
        <v>155</v>
      </c>
      <c r="B36" s="154"/>
      <c r="C36" s="154" t="s">
        <v>159</v>
      </c>
      <c r="D36" s="154" t="s">
        <v>159</v>
      </c>
      <c r="E36" s="154" t="s">
        <v>159</v>
      </c>
      <c r="F36" s="154" t="s">
        <v>159</v>
      </c>
      <c r="G36" s="154"/>
      <c r="H36" s="155"/>
      <c r="I36" s="154"/>
      <c r="J36" s="154" t="s">
        <v>162</v>
      </c>
      <c r="K36" s="154" t="s">
        <v>162</v>
      </c>
      <c r="L36" s="154" t="s">
        <v>162</v>
      </c>
      <c r="M36" s="154" t="s">
        <v>162</v>
      </c>
      <c r="N36" s="154"/>
      <c r="O36" s="155"/>
      <c r="P36" s="154" t="s">
        <v>156</v>
      </c>
      <c r="Q36" s="154" t="s">
        <v>158</v>
      </c>
      <c r="R36" s="154" t="s">
        <v>158</v>
      </c>
      <c r="S36" s="154" t="s">
        <v>158</v>
      </c>
      <c r="T36" s="154" t="s">
        <v>163</v>
      </c>
      <c r="U36" s="154"/>
      <c r="V36" s="155"/>
      <c r="W36" s="154" t="s">
        <v>156</v>
      </c>
      <c r="X36" s="154" t="s">
        <v>156</v>
      </c>
      <c r="Y36" s="154" t="s">
        <v>156</v>
      </c>
      <c r="Z36" s="154" t="s">
        <v>156</v>
      </c>
      <c r="AA36" s="154" t="s">
        <v>156</v>
      </c>
      <c r="AB36" s="154"/>
      <c r="AC36" s="155"/>
      <c r="AE36" s="6" t="s">
        <v>155</v>
      </c>
      <c r="AF36" s="29">
        <v>0</v>
      </c>
      <c r="AG36" s="29" t="s">
        <v>159</v>
      </c>
      <c r="AH36" s="29" t="s">
        <v>159</v>
      </c>
      <c r="AI36" s="29" t="s">
        <v>159</v>
      </c>
      <c r="AJ36" s="29" t="s">
        <v>159</v>
      </c>
      <c r="AK36" s="29">
        <v>0</v>
      </c>
      <c r="AL36" s="30">
        <v>0</v>
      </c>
      <c r="AM36" s="29">
        <v>0</v>
      </c>
      <c r="AN36" s="29" t="s">
        <v>162</v>
      </c>
      <c r="AO36" s="29" t="s">
        <v>162</v>
      </c>
      <c r="AP36" s="29" t="s">
        <v>162</v>
      </c>
      <c r="AQ36" s="29" t="s">
        <v>162</v>
      </c>
      <c r="AR36" s="29">
        <v>0</v>
      </c>
      <c r="AS36" s="30">
        <v>0</v>
      </c>
      <c r="AT36" s="29" t="s">
        <v>156</v>
      </c>
      <c r="AU36" s="29" t="s">
        <v>158</v>
      </c>
      <c r="AV36" s="29" t="s">
        <v>158</v>
      </c>
      <c r="AW36" s="29" t="s">
        <v>158</v>
      </c>
      <c r="AX36" s="29" t="s">
        <v>163</v>
      </c>
      <c r="AY36" s="29">
        <v>0</v>
      </c>
      <c r="AZ36" s="30">
        <v>0</v>
      </c>
      <c r="BA36" s="29" t="s">
        <v>156</v>
      </c>
      <c r="BB36" s="29" t="s">
        <v>156</v>
      </c>
      <c r="BC36" s="29" t="s">
        <v>156</v>
      </c>
      <c r="BD36" s="29" t="s">
        <v>156</v>
      </c>
      <c r="BE36" s="29" t="s">
        <v>156</v>
      </c>
      <c r="BF36" s="29">
        <v>0</v>
      </c>
      <c r="BG36" s="30">
        <v>0</v>
      </c>
    </row>
    <row r="37" spans="1:59" s="18" customFormat="1" ht="15.75" customHeight="1" thickBot="1" x14ac:dyDescent="0.3">
      <c r="A37" s="4">
        <v>2025</v>
      </c>
      <c r="B37" s="16">
        <v>0</v>
      </c>
      <c r="C37" s="41"/>
      <c r="D37" s="41"/>
      <c r="E37" s="41"/>
      <c r="F37" s="41"/>
      <c r="G37" s="41"/>
      <c r="H37" s="41"/>
      <c r="I37" s="41">
        <v>0</v>
      </c>
      <c r="J37" s="41"/>
      <c r="K37" s="41"/>
      <c r="L37" s="41"/>
      <c r="M37" s="41"/>
      <c r="N37" s="41"/>
      <c r="O37" s="41"/>
      <c r="P37" s="41">
        <v>2.8887978086949938E-2</v>
      </c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E37" s="4">
        <v>2025</v>
      </c>
      <c r="AF37" s="31">
        <v>0</v>
      </c>
      <c r="AG37" s="31"/>
      <c r="AH37" s="31"/>
      <c r="AI37" s="31"/>
      <c r="AJ37" s="31"/>
      <c r="AK37" s="31"/>
      <c r="AL37" s="31"/>
      <c r="AM37" s="31">
        <v>0</v>
      </c>
      <c r="AN37" s="31"/>
      <c r="AO37" s="31"/>
      <c r="AP37" s="31"/>
      <c r="AQ37" s="31"/>
      <c r="AR37" s="31"/>
      <c r="AS37" s="31"/>
      <c r="AT37" s="31">
        <v>1.3838869131598819</v>
      </c>
      <c r="AU37" s="31"/>
      <c r="AV37" s="31"/>
      <c r="AW37" s="31"/>
      <c r="AX37" s="31"/>
      <c r="AY37" s="31"/>
      <c r="AZ37" s="31"/>
      <c r="BA37" s="31">
        <v>0</v>
      </c>
      <c r="BB37" s="31"/>
      <c r="BC37" s="31"/>
      <c r="BD37" s="31"/>
      <c r="BE37" s="31"/>
      <c r="BF37" s="31"/>
      <c r="BG37" s="31"/>
    </row>
    <row r="38" spans="1:59" s="18" customFormat="1" ht="15.75" customHeight="1" thickBot="1" x14ac:dyDescent="0.3">
      <c r="A38" s="4">
        <v>2026</v>
      </c>
      <c r="B38" s="16">
        <v>2.4784615337878789E-3</v>
      </c>
      <c r="C38" s="41">
        <v>2.4784615337878789E-3</v>
      </c>
      <c r="D38" s="41">
        <v>2.4784615337878789E-3</v>
      </c>
      <c r="E38" s="41">
        <v>2.4784615337878789E-3</v>
      </c>
      <c r="F38" s="41">
        <v>2.4784615337878789E-3</v>
      </c>
      <c r="G38" s="41"/>
      <c r="H38" s="41"/>
      <c r="I38" s="41">
        <v>7.2539605754196532E-2</v>
      </c>
      <c r="J38" s="41">
        <v>7.2539605754196532E-2</v>
      </c>
      <c r="K38" s="41">
        <v>7.2539605754196532E-2</v>
      </c>
      <c r="L38" s="41">
        <v>7.2539605754196532E-2</v>
      </c>
      <c r="M38" s="41">
        <v>7.2539605754196532E-2</v>
      </c>
      <c r="N38" s="41"/>
      <c r="O38" s="41"/>
      <c r="P38" s="41">
        <v>3.6778491052605312E-2</v>
      </c>
      <c r="Q38" s="41">
        <v>3.6778491052605312E-2</v>
      </c>
      <c r="R38" s="41">
        <v>3.6778491052605312E-2</v>
      </c>
      <c r="S38" s="41">
        <v>3.6778491052605312E-2</v>
      </c>
      <c r="T38" s="41">
        <v>3.6778491052605312E-2</v>
      </c>
      <c r="U38" s="41"/>
      <c r="V38" s="41"/>
      <c r="W38" s="41"/>
      <c r="X38" s="41"/>
      <c r="Y38" s="41"/>
      <c r="Z38" s="41"/>
      <c r="AA38" s="41"/>
      <c r="AB38" s="41"/>
      <c r="AC38" s="41"/>
      <c r="AE38" s="4">
        <v>2026</v>
      </c>
      <c r="AF38" s="31">
        <v>0.1187314138447324</v>
      </c>
      <c r="AG38" s="31">
        <v>0.1187314138447324</v>
      </c>
      <c r="AH38" s="31">
        <v>0.1187314138447324</v>
      </c>
      <c r="AI38" s="31">
        <v>0.1187314138447324</v>
      </c>
      <c r="AJ38" s="31">
        <v>0.1187314138447324</v>
      </c>
      <c r="AK38" s="31">
        <v>0</v>
      </c>
      <c r="AL38" s="31">
        <v>0</v>
      </c>
      <c r="AM38" s="31">
        <v>3.475030713013425</v>
      </c>
      <c r="AN38" s="31">
        <v>3.475030713013425</v>
      </c>
      <c r="AO38" s="31">
        <v>3.475030713013425</v>
      </c>
      <c r="AP38" s="31">
        <v>3.475030713013425</v>
      </c>
      <c r="AQ38" s="31">
        <v>3.475030713013425</v>
      </c>
      <c r="AR38" s="31">
        <v>0</v>
      </c>
      <c r="AS38" s="31">
        <v>0</v>
      </c>
      <c r="AT38" s="31">
        <v>1.7618842101123373</v>
      </c>
      <c r="AU38" s="31">
        <v>1.7618842101123373</v>
      </c>
      <c r="AV38" s="31">
        <v>1.7618842101123373</v>
      </c>
      <c r="AW38" s="31">
        <v>1.7618842101123373</v>
      </c>
      <c r="AX38" s="31">
        <v>1.7618842101123373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</row>
    <row r="39" spans="1:59" s="18" customFormat="1" ht="15.75" customHeight="1" thickBot="1" x14ac:dyDescent="0.3">
      <c r="A39" s="4">
        <v>2027</v>
      </c>
      <c r="B39" s="16">
        <v>1.1051939327888849</v>
      </c>
      <c r="C39" s="41">
        <v>1.1051939327888849</v>
      </c>
      <c r="D39" s="41">
        <v>1.1051939327888849</v>
      </c>
      <c r="E39" s="41">
        <v>1.1051939327888849</v>
      </c>
      <c r="F39" s="41">
        <v>1.1051939327888849</v>
      </c>
      <c r="G39" s="41"/>
      <c r="H39" s="41"/>
      <c r="I39" s="41">
        <v>0.88005658814063836</v>
      </c>
      <c r="J39" s="41">
        <v>0.88005658814063836</v>
      </c>
      <c r="K39" s="41">
        <v>0.88005658814063836</v>
      </c>
      <c r="L39" s="41">
        <v>0.88005658814063836</v>
      </c>
      <c r="M39" s="41">
        <v>0.88005658814063836</v>
      </c>
      <c r="N39" s="41"/>
      <c r="O39" s="41"/>
      <c r="P39" s="41">
        <v>5.207536446582868E-2</v>
      </c>
      <c r="Q39" s="41">
        <v>5.207536446582868E-2</v>
      </c>
      <c r="R39" s="41">
        <v>5.207536446582868E-2</v>
      </c>
      <c r="S39" s="41">
        <v>5.207536446582868E-2</v>
      </c>
      <c r="T39" s="41">
        <v>5.207536446582868E-2</v>
      </c>
      <c r="U39" s="41"/>
      <c r="V39" s="41"/>
      <c r="W39" s="41"/>
      <c r="X39" s="41"/>
      <c r="Y39" s="41"/>
      <c r="Z39" s="41"/>
      <c r="AA39" s="41"/>
      <c r="AB39" s="41"/>
      <c r="AC39" s="41"/>
      <c r="AE39" s="4">
        <v>2027</v>
      </c>
      <c r="AF39" s="31">
        <v>52.9446337672615</v>
      </c>
      <c r="AG39" s="31">
        <v>52.9446337672615</v>
      </c>
      <c r="AH39" s="31">
        <v>52.9446337672615</v>
      </c>
      <c r="AI39" s="31">
        <v>52.9446337672615</v>
      </c>
      <c r="AJ39" s="31">
        <v>52.9446337672615</v>
      </c>
      <c r="AK39" s="31">
        <v>0</v>
      </c>
      <c r="AL39" s="31">
        <v>0</v>
      </c>
      <c r="AM39" s="31">
        <v>42.159364407651218</v>
      </c>
      <c r="AN39" s="31">
        <v>42.159364407651218</v>
      </c>
      <c r="AO39" s="31">
        <v>42.159364407651218</v>
      </c>
      <c r="AP39" s="31">
        <v>42.159364407651218</v>
      </c>
      <c r="AQ39" s="31">
        <v>42.159364407651218</v>
      </c>
      <c r="AR39" s="31">
        <v>0</v>
      </c>
      <c r="AS39" s="31">
        <v>0</v>
      </c>
      <c r="AT39" s="31">
        <v>2.4946853381492713</v>
      </c>
      <c r="AU39" s="31">
        <v>2.4946853381492713</v>
      </c>
      <c r="AV39" s="31">
        <v>2.4946853381492713</v>
      </c>
      <c r="AW39" s="31">
        <v>2.4946853381492713</v>
      </c>
      <c r="AX39" s="31">
        <v>2.4946853381492713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</row>
    <row r="40" spans="1:59" s="18" customFormat="1" ht="15.75" customHeight="1" thickBot="1" x14ac:dyDescent="0.3">
      <c r="A40" s="4">
        <v>2028</v>
      </c>
      <c r="B40" s="16">
        <v>3.8791708036605437</v>
      </c>
      <c r="C40" s="41">
        <v>3.8791708036605437</v>
      </c>
      <c r="D40" s="41">
        <v>3.8791708036605437</v>
      </c>
      <c r="E40" s="41">
        <v>3.8791708036605437</v>
      </c>
      <c r="F40" s="41">
        <v>3.8791708036605437</v>
      </c>
      <c r="G40" s="41"/>
      <c r="H40" s="41"/>
      <c r="I40" s="41">
        <v>1.6544373394554952</v>
      </c>
      <c r="J40" s="41">
        <v>1.6544373394554952</v>
      </c>
      <c r="K40" s="41">
        <v>1.6544373394554952</v>
      </c>
      <c r="L40" s="41">
        <v>1.6544373394554952</v>
      </c>
      <c r="M40" s="41">
        <v>1.6544373394554952</v>
      </c>
      <c r="N40" s="41"/>
      <c r="O40" s="41"/>
      <c r="P40" s="41">
        <v>7.2748559714025607E-2</v>
      </c>
      <c r="Q40" s="41">
        <v>7.2748559714025607E-2</v>
      </c>
      <c r="R40" s="41">
        <v>7.2748559714025607E-2</v>
      </c>
      <c r="S40" s="41">
        <v>7.2748559714025607E-2</v>
      </c>
      <c r="T40" s="41">
        <v>7.2748559714025607E-2</v>
      </c>
      <c r="U40" s="41"/>
      <c r="V40" s="41"/>
      <c r="W40" s="41"/>
      <c r="X40" s="41"/>
      <c r="Y40" s="41"/>
      <c r="Z40" s="41"/>
      <c r="AA40" s="41"/>
      <c r="AB40" s="41"/>
      <c r="AC40" s="41"/>
      <c r="AE40" s="4">
        <v>2028</v>
      </c>
      <c r="AF40" s="31">
        <v>185.83279497580546</v>
      </c>
      <c r="AG40" s="31">
        <v>185.83279497580546</v>
      </c>
      <c r="AH40" s="31">
        <v>185.83279497580546</v>
      </c>
      <c r="AI40" s="31">
        <v>185.83279497580546</v>
      </c>
      <c r="AJ40" s="31">
        <v>185.83279497580546</v>
      </c>
      <c r="AK40" s="31">
        <v>0</v>
      </c>
      <c r="AL40" s="31">
        <v>0</v>
      </c>
      <c r="AM40" s="31">
        <v>79.256297405937616</v>
      </c>
      <c r="AN40" s="31">
        <v>79.256297405937616</v>
      </c>
      <c r="AO40" s="31">
        <v>79.256297405937616</v>
      </c>
      <c r="AP40" s="31">
        <v>79.256297405937616</v>
      </c>
      <c r="AQ40" s="31">
        <v>79.256297405937616</v>
      </c>
      <c r="AR40" s="31">
        <v>0</v>
      </c>
      <c r="AS40" s="31">
        <v>0</v>
      </c>
      <c r="AT40" s="31">
        <v>3.4850407126606844</v>
      </c>
      <c r="AU40" s="31">
        <v>3.4850407126606844</v>
      </c>
      <c r="AV40" s="31">
        <v>3.4850407126606844</v>
      </c>
      <c r="AW40" s="31">
        <v>3.4850407126606844</v>
      </c>
      <c r="AX40" s="31">
        <v>3.4850407126606844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</row>
    <row r="41" spans="1:59" s="18" customFormat="1" ht="15.75" customHeight="1" thickBot="1" x14ac:dyDescent="0.3">
      <c r="A41" s="4">
        <v>2029</v>
      </c>
      <c r="B41" s="41">
        <v>47.529330673489333</v>
      </c>
      <c r="C41" s="41">
        <v>0</v>
      </c>
      <c r="D41" s="41">
        <v>0</v>
      </c>
      <c r="E41" s="41">
        <v>0</v>
      </c>
      <c r="F41" s="41">
        <v>0</v>
      </c>
      <c r="G41" s="41"/>
      <c r="H41" s="41"/>
      <c r="I41" s="41">
        <v>1.9695874686381092</v>
      </c>
      <c r="J41" s="41">
        <v>1.9695874686381092</v>
      </c>
      <c r="K41" s="41">
        <v>1.9695874686381092</v>
      </c>
      <c r="L41" s="41">
        <v>1.9695874686381092</v>
      </c>
      <c r="M41" s="41">
        <v>1.9695874686381092</v>
      </c>
      <c r="N41" s="41"/>
      <c r="O41" s="41"/>
      <c r="P41" s="41">
        <v>8.9781375990351797E-2</v>
      </c>
      <c r="Q41" s="41">
        <v>8.9781375990351797E-2</v>
      </c>
      <c r="R41" s="41">
        <v>8.9781375990351797E-2</v>
      </c>
      <c r="S41" s="41">
        <v>8.9781375990351797E-2</v>
      </c>
      <c r="T41" s="41">
        <v>8.9781375990351797E-2</v>
      </c>
      <c r="U41" s="41"/>
      <c r="V41" s="41"/>
      <c r="W41" s="41"/>
      <c r="X41" s="41"/>
      <c r="Y41" s="41"/>
      <c r="Z41" s="41"/>
      <c r="AA41" s="41"/>
      <c r="AB41" s="41"/>
      <c r="AC41" s="41"/>
      <c r="AE41" s="4">
        <v>2029</v>
      </c>
      <c r="AF41" s="31">
        <v>2276.9062795711625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94.353655142216411</v>
      </c>
      <c r="AN41" s="31">
        <v>94.353655142216411</v>
      </c>
      <c r="AO41" s="31">
        <v>94.353655142216411</v>
      </c>
      <c r="AP41" s="31">
        <v>94.353655142216411</v>
      </c>
      <c r="AQ41" s="31">
        <v>94.353655142216411</v>
      </c>
      <c r="AR41" s="31">
        <v>0</v>
      </c>
      <c r="AS41" s="31">
        <v>0</v>
      </c>
      <c r="AT41" s="31">
        <v>4.3010026836964075</v>
      </c>
      <c r="AU41" s="31">
        <v>4.3010026836964075</v>
      </c>
      <c r="AV41" s="31">
        <v>4.3010026836964075</v>
      </c>
      <c r="AW41" s="31">
        <v>4.3010026836964075</v>
      </c>
      <c r="AX41" s="31">
        <v>4.3010026836964075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  <c r="BF41" s="31">
        <v>0</v>
      </c>
      <c r="BG41" s="31">
        <v>0</v>
      </c>
    </row>
    <row r="42" spans="1:59" s="18" customFormat="1" ht="15.75" customHeight="1" thickBot="1" x14ac:dyDescent="0.3">
      <c r="A42" s="4">
        <v>2030</v>
      </c>
      <c r="B42" s="31">
        <v>182.63145341615217</v>
      </c>
      <c r="C42" s="41">
        <v>3.6969307283266285E-2</v>
      </c>
      <c r="D42" s="41">
        <v>3.6969307283266285E-2</v>
      </c>
      <c r="E42" s="41">
        <v>3.6969307283266285E-2</v>
      </c>
      <c r="F42" s="41">
        <v>3.6969307283266285E-2</v>
      </c>
      <c r="G42" s="41"/>
      <c r="H42" s="41"/>
      <c r="I42" s="41">
        <v>3.5830878080979414</v>
      </c>
      <c r="J42" s="41">
        <v>3.5830878080979414</v>
      </c>
      <c r="K42" s="41">
        <v>3.5830878080979414</v>
      </c>
      <c r="L42" s="41">
        <v>3.5830878080979414</v>
      </c>
      <c r="M42" s="41">
        <v>3.5830878080979414</v>
      </c>
      <c r="N42" s="41"/>
      <c r="O42" s="41"/>
      <c r="P42" s="41">
        <v>0.12834042393534784</v>
      </c>
      <c r="Q42" s="41">
        <v>0.12834042393534784</v>
      </c>
      <c r="R42" s="41">
        <v>0.12834042393534784</v>
      </c>
      <c r="S42" s="41">
        <v>0.12834042393534784</v>
      </c>
      <c r="T42" s="41">
        <v>0.12834042393534784</v>
      </c>
      <c r="U42" s="41"/>
      <c r="V42" s="41"/>
      <c r="W42" s="41"/>
      <c r="X42" s="41"/>
      <c r="Y42" s="41"/>
      <c r="Z42" s="41"/>
      <c r="AA42" s="41"/>
      <c r="AB42" s="41"/>
      <c r="AC42" s="41"/>
      <c r="AE42" s="4">
        <v>2030</v>
      </c>
      <c r="AF42" s="31">
        <v>8749.0123937803983</v>
      </c>
      <c r="AG42" s="31">
        <v>1.771025316618144</v>
      </c>
      <c r="AH42" s="31">
        <v>1.771025316618144</v>
      </c>
      <c r="AI42" s="31">
        <v>1.771025316618144</v>
      </c>
      <c r="AJ42" s="31">
        <v>1.771025316618144</v>
      </c>
      <c r="AK42" s="31">
        <v>0</v>
      </c>
      <c r="AL42" s="31">
        <v>0</v>
      </c>
      <c r="AM42" s="31">
        <v>171.64885376901805</v>
      </c>
      <c r="AN42" s="31">
        <v>171.64885376901805</v>
      </c>
      <c r="AO42" s="31">
        <v>171.64885376901805</v>
      </c>
      <c r="AP42" s="31">
        <v>171.64885376901805</v>
      </c>
      <c r="AQ42" s="31">
        <v>171.64885376901805</v>
      </c>
      <c r="AR42" s="31">
        <v>0</v>
      </c>
      <c r="AS42" s="31">
        <v>0</v>
      </c>
      <c r="AT42" s="31">
        <v>6.1481849847343018</v>
      </c>
      <c r="AU42" s="31">
        <v>6.1481849847343018</v>
      </c>
      <c r="AV42" s="31">
        <v>6.1481849847343018</v>
      </c>
      <c r="AW42" s="31">
        <v>6.1481849847343018</v>
      </c>
      <c r="AX42" s="31">
        <v>6.1481849847343018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</row>
    <row r="43" spans="1:59" s="18" customFormat="1" ht="15.75" customHeight="1" thickBot="1" x14ac:dyDescent="0.3">
      <c r="A43" s="4">
        <v>2031</v>
      </c>
      <c r="B43" s="31">
        <v>385.21506042469935</v>
      </c>
      <c r="C43" s="41">
        <v>0</v>
      </c>
      <c r="D43" s="41">
        <v>0</v>
      </c>
      <c r="E43" s="41">
        <v>0</v>
      </c>
      <c r="F43" s="41">
        <v>0</v>
      </c>
      <c r="G43" s="41"/>
      <c r="H43" s="41"/>
      <c r="I43" s="41">
        <v>8.1847789475856452</v>
      </c>
      <c r="J43" s="41">
        <v>1.7636344218923127E-4</v>
      </c>
      <c r="K43" s="41">
        <v>1.7636344218923127E-4</v>
      </c>
      <c r="L43" s="41">
        <v>1.7636344218923127E-4</v>
      </c>
      <c r="M43" s="41">
        <v>1.7636344218923127E-4</v>
      </c>
      <c r="N43" s="41"/>
      <c r="O43" s="41"/>
      <c r="P43" s="41">
        <v>0.19281980143394417</v>
      </c>
      <c r="Q43" s="41">
        <v>0</v>
      </c>
      <c r="R43" s="41">
        <v>0</v>
      </c>
      <c r="S43" s="41">
        <v>0</v>
      </c>
      <c r="T43" s="41">
        <v>0.19281980143394417</v>
      </c>
      <c r="U43" s="41"/>
      <c r="V43" s="41"/>
      <c r="W43" s="41"/>
      <c r="X43" s="41"/>
      <c r="Y43" s="41"/>
      <c r="Z43" s="41"/>
      <c r="AA43" s="41"/>
      <c r="AB43" s="41"/>
      <c r="AC43" s="41"/>
      <c r="AE43" s="4">
        <v>2031</v>
      </c>
      <c r="AF43" s="31">
        <v>18453.838453811979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392.09419359768691</v>
      </c>
      <c r="AN43" s="31">
        <v>8.4487415100803868E-3</v>
      </c>
      <c r="AO43" s="31">
        <v>8.4487415100803868E-3</v>
      </c>
      <c r="AP43" s="31">
        <v>8.4487415100803868E-3</v>
      </c>
      <c r="AQ43" s="31">
        <v>8.4487415100803868E-3</v>
      </c>
      <c r="AR43" s="31">
        <v>0</v>
      </c>
      <c r="AS43" s="31">
        <v>0</v>
      </c>
      <c r="AT43" s="31">
        <v>9.2370881409338566</v>
      </c>
      <c r="AU43" s="31">
        <v>0</v>
      </c>
      <c r="AV43" s="31">
        <v>0</v>
      </c>
      <c r="AW43" s="31">
        <v>0</v>
      </c>
      <c r="AX43" s="31">
        <v>9.2370881409338566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</row>
    <row r="44" spans="1:59" s="18" customFormat="1" ht="15.75" customHeight="1" thickBot="1" x14ac:dyDescent="0.3">
      <c r="A44" s="4">
        <v>2032</v>
      </c>
      <c r="B44" s="31">
        <v>587.79866743324646</v>
      </c>
      <c r="C44" s="41">
        <v>0</v>
      </c>
      <c r="D44" s="41">
        <v>0</v>
      </c>
      <c r="E44" s="41">
        <v>0</v>
      </c>
      <c r="F44" s="41">
        <v>0</v>
      </c>
      <c r="G44" s="41"/>
      <c r="H44" s="41"/>
      <c r="I44" s="41">
        <v>12.786470087073349</v>
      </c>
      <c r="J44" s="41">
        <v>0</v>
      </c>
      <c r="K44" s="41">
        <v>0</v>
      </c>
      <c r="L44" s="41">
        <v>0</v>
      </c>
      <c r="M44" s="41">
        <v>0</v>
      </c>
      <c r="N44" s="41"/>
      <c r="O44" s="41"/>
      <c r="P44" s="41">
        <v>0.25729917893254051</v>
      </c>
      <c r="Q44" s="41">
        <v>0</v>
      </c>
      <c r="R44" s="41">
        <v>0</v>
      </c>
      <c r="S44" s="41">
        <v>0</v>
      </c>
      <c r="T44" s="41">
        <v>0.25729917893254051</v>
      </c>
      <c r="U44" s="41"/>
      <c r="V44" s="41"/>
      <c r="W44" s="41"/>
      <c r="X44" s="41"/>
      <c r="Y44" s="41"/>
      <c r="Z44" s="41"/>
      <c r="AA44" s="41"/>
      <c r="AB44" s="41"/>
      <c r="AC44" s="41"/>
      <c r="AE44" s="4">
        <v>2032</v>
      </c>
      <c r="AF44" s="31">
        <v>28158.664513843556</v>
      </c>
      <c r="AG44" s="31">
        <v>0</v>
      </c>
      <c r="AH44" s="31">
        <v>0</v>
      </c>
      <c r="AI44" s="31">
        <v>0</v>
      </c>
      <c r="AJ44" s="31">
        <v>0</v>
      </c>
      <c r="AK44" s="31">
        <v>0</v>
      </c>
      <c r="AL44" s="31">
        <v>0</v>
      </c>
      <c r="AM44" s="31">
        <v>612.53953342635566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12.325991297133411</v>
      </c>
      <c r="AU44" s="31">
        <v>0</v>
      </c>
      <c r="AV44" s="31">
        <v>0</v>
      </c>
      <c r="AW44" s="31">
        <v>0</v>
      </c>
      <c r="AX44" s="31">
        <v>12.325991297133411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1">
        <v>0</v>
      </c>
      <c r="BF44" s="31">
        <v>0</v>
      </c>
      <c r="BG44" s="31">
        <v>0</v>
      </c>
    </row>
    <row r="45" spans="1:59" s="18" customFormat="1" ht="15.75" customHeight="1" thickBot="1" x14ac:dyDescent="0.3">
      <c r="A45" s="4">
        <v>2033</v>
      </c>
      <c r="B45" s="31">
        <v>790.38227444179358</v>
      </c>
      <c r="C45" s="41">
        <v>0</v>
      </c>
      <c r="D45" s="41">
        <v>0</v>
      </c>
      <c r="E45" s="41">
        <v>0</v>
      </c>
      <c r="F45" s="41">
        <v>0</v>
      </c>
      <c r="G45" s="41"/>
      <c r="H45" s="41"/>
      <c r="I45" s="41">
        <v>17.388161226561053</v>
      </c>
      <c r="J45" s="41">
        <v>0</v>
      </c>
      <c r="K45" s="41">
        <v>0</v>
      </c>
      <c r="L45" s="41">
        <v>0</v>
      </c>
      <c r="M45" s="41">
        <v>0</v>
      </c>
      <c r="N45" s="41"/>
      <c r="O45" s="41"/>
      <c r="P45" s="41">
        <v>0.32177855643113684</v>
      </c>
      <c r="Q45" s="41">
        <v>0</v>
      </c>
      <c r="R45" s="41">
        <v>0</v>
      </c>
      <c r="S45" s="41">
        <v>0</v>
      </c>
      <c r="T45" s="41">
        <v>0.32177855643113684</v>
      </c>
      <c r="U45" s="41"/>
      <c r="V45" s="41"/>
      <c r="W45" s="41"/>
      <c r="X45" s="41"/>
      <c r="Y45" s="41"/>
      <c r="Z45" s="41"/>
      <c r="AA45" s="41"/>
      <c r="AB45" s="41"/>
      <c r="AC45" s="41"/>
      <c r="AE45" s="4">
        <v>2033</v>
      </c>
      <c r="AF45" s="31">
        <v>37863.490573875126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832.98487325502458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15.414894453332964</v>
      </c>
      <c r="AU45" s="31">
        <v>0</v>
      </c>
      <c r="AV45" s="31">
        <v>0</v>
      </c>
      <c r="AW45" s="31">
        <v>0</v>
      </c>
      <c r="AX45" s="31">
        <v>15.414894453332964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</row>
    <row r="46" spans="1:59" s="18" customFormat="1" ht="15.75" customHeight="1" thickBot="1" x14ac:dyDescent="0.3">
      <c r="A46" s="4">
        <v>2034</v>
      </c>
      <c r="B46" s="31">
        <v>992.9658814503407</v>
      </c>
      <c r="C46" s="41">
        <v>0</v>
      </c>
      <c r="D46" s="41">
        <v>0</v>
      </c>
      <c r="E46" s="41">
        <v>0</v>
      </c>
      <c r="F46" s="41">
        <v>0</v>
      </c>
      <c r="G46" s="41"/>
      <c r="H46" s="41"/>
      <c r="I46" s="41">
        <v>21.989852366048758</v>
      </c>
      <c r="J46" s="41">
        <v>0</v>
      </c>
      <c r="K46" s="41">
        <v>0</v>
      </c>
      <c r="L46" s="41">
        <v>0</v>
      </c>
      <c r="M46" s="41">
        <v>0</v>
      </c>
      <c r="N46" s="41"/>
      <c r="O46" s="41"/>
      <c r="P46" s="41">
        <v>0.38625793392973318</v>
      </c>
      <c r="Q46" s="41">
        <v>0</v>
      </c>
      <c r="R46" s="41">
        <v>0</v>
      </c>
      <c r="S46" s="41">
        <v>0</v>
      </c>
      <c r="T46" s="41">
        <v>0.38625793392973318</v>
      </c>
      <c r="U46" s="41"/>
      <c r="V46" s="41"/>
      <c r="W46" s="41"/>
      <c r="X46" s="41"/>
      <c r="Y46" s="41"/>
      <c r="Z46" s="41"/>
      <c r="AA46" s="41"/>
      <c r="AB46" s="41"/>
      <c r="AC46" s="41"/>
      <c r="AE46" s="4">
        <v>2034</v>
      </c>
      <c r="AF46" s="31">
        <v>47568.31663390671</v>
      </c>
      <c r="AG46" s="31">
        <v>0</v>
      </c>
      <c r="AH46" s="31">
        <v>0</v>
      </c>
      <c r="AI46" s="31">
        <v>0</v>
      </c>
      <c r="AJ46" s="31">
        <v>0</v>
      </c>
      <c r="AK46" s="31">
        <v>0</v>
      </c>
      <c r="AL46" s="31">
        <v>0</v>
      </c>
      <c r="AM46" s="31">
        <v>1053.4302130836936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18.503797609532523</v>
      </c>
      <c r="AU46" s="31">
        <v>0</v>
      </c>
      <c r="AV46" s="31">
        <v>0</v>
      </c>
      <c r="AW46" s="31">
        <v>0</v>
      </c>
      <c r="AX46" s="31">
        <v>18.503797609532523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1">
        <v>0</v>
      </c>
      <c r="BF46" s="31">
        <v>0</v>
      </c>
      <c r="BG46" s="31">
        <v>0</v>
      </c>
    </row>
    <row r="47" spans="1:59" s="18" customFormat="1" ht="15.75" customHeight="1" x14ac:dyDescent="0.25">
      <c r="A47" s="39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E47" s="39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</row>
    <row r="48" spans="1:59" s="18" customFormat="1" ht="15.75" customHeight="1" thickBot="1" x14ac:dyDescent="0.3">
      <c r="A48" s="19" t="s">
        <v>164</v>
      </c>
      <c r="AE48" s="19" t="s">
        <v>165</v>
      </c>
    </row>
    <row r="49" spans="1:64" s="18" customFormat="1" ht="15.75" customHeight="1" thickBot="1" x14ac:dyDescent="0.3">
      <c r="A49" s="1" t="s">
        <v>153</v>
      </c>
      <c r="B49" s="1">
        <v>1</v>
      </c>
      <c r="C49" s="1">
        <v>2</v>
      </c>
      <c r="D49" s="1">
        <v>3</v>
      </c>
      <c r="E49" s="1">
        <v>4</v>
      </c>
      <c r="F49" s="1">
        <v>5</v>
      </c>
      <c r="G49" s="1">
        <v>6</v>
      </c>
      <c r="H49" s="1">
        <v>7</v>
      </c>
      <c r="I49" s="1">
        <v>1</v>
      </c>
      <c r="J49" s="1">
        <v>2</v>
      </c>
      <c r="K49" s="1">
        <v>3</v>
      </c>
      <c r="L49" s="1">
        <v>4</v>
      </c>
      <c r="M49" s="1">
        <v>5</v>
      </c>
      <c r="N49" s="1">
        <v>6</v>
      </c>
      <c r="O49" s="1">
        <v>7</v>
      </c>
      <c r="P49" s="1">
        <v>1</v>
      </c>
      <c r="Q49" s="1">
        <v>2</v>
      </c>
      <c r="R49" s="1">
        <v>3</v>
      </c>
      <c r="S49" s="1">
        <v>4</v>
      </c>
      <c r="T49" s="1">
        <v>5</v>
      </c>
      <c r="U49" s="1">
        <v>6</v>
      </c>
      <c r="V49" s="1">
        <v>7</v>
      </c>
      <c r="W49" s="1">
        <v>1</v>
      </c>
      <c r="X49" s="1">
        <v>2</v>
      </c>
      <c r="Y49" s="1">
        <v>3</v>
      </c>
      <c r="Z49" s="1">
        <v>4</v>
      </c>
      <c r="AA49" s="1">
        <v>5</v>
      </c>
      <c r="AB49" s="1">
        <v>6</v>
      </c>
      <c r="AC49" s="1">
        <v>7</v>
      </c>
      <c r="AE49" s="1" t="s">
        <v>153</v>
      </c>
      <c r="AF49" s="1">
        <v>1</v>
      </c>
      <c r="AG49" s="1">
        <v>2</v>
      </c>
      <c r="AH49" s="1">
        <v>3</v>
      </c>
      <c r="AI49" s="1">
        <v>4</v>
      </c>
      <c r="AJ49" s="1">
        <v>5</v>
      </c>
      <c r="AK49" s="1">
        <v>6</v>
      </c>
      <c r="AL49" s="1">
        <v>7</v>
      </c>
      <c r="AM49" s="1">
        <v>1</v>
      </c>
      <c r="AN49" s="1">
        <v>2</v>
      </c>
      <c r="AO49" s="1">
        <v>3</v>
      </c>
      <c r="AP49" s="1">
        <v>4</v>
      </c>
      <c r="AQ49" s="1">
        <v>5</v>
      </c>
      <c r="AR49" s="1">
        <v>6</v>
      </c>
      <c r="AS49" s="1">
        <v>7</v>
      </c>
      <c r="AT49" s="1">
        <v>1</v>
      </c>
      <c r="AU49" s="1">
        <v>2</v>
      </c>
      <c r="AV49" s="1">
        <v>3</v>
      </c>
      <c r="AW49" s="1">
        <v>4</v>
      </c>
      <c r="AX49" s="1">
        <v>5</v>
      </c>
      <c r="AY49" s="1">
        <v>6</v>
      </c>
      <c r="AZ49" s="1">
        <v>7</v>
      </c>
      <c r="BA49" s="1">
        <v>1</v>
      </c>
      <c r="BB49" s="1">
        <v>2</v>
      </c>
      <c r="BC49" s="1">
        <v>3</v>
      </c>
      <c r="BD49" s="1">
        <v>4</v>
      </c>
      <c r="BE49" s="1">
        <v>5</v>
      </c>
      <c r="BF49" s="1">
        <v>6</v>
      </c>
      <c r="BG49" s="1">
        <v>7</v>
      </c>
    </row>
    <row r="50" spans="1:64" s="18" customFormat="1" ht="15.75" customHeight="1" thickTop="1" thickBot="1" x14ac:dyDescent="0.3">
      <c r="A50" s="6" t="s">
        <v>166</v>
      </c>
      <c r="B50" s="159" t="s">
        <v>12</v>
      </c>
      <c r="C50" s="160"/>
      <c r="D50" s="160"/>
      <c r="E50" s="160"/>
      <c r="F50" s="160"/>
      <c r="G50" s="160"/>
      <c r="H50" s="161"/>
      <c r="I50" s="159" t="s">
        <v>167</v>
      </c>
      <c r="J50" s="160"/>
      <c r="K50" s="160"/>
      <c r="L50" s="160"/>
      <c r="M50" s="160"/>
      <c r="N50" s="160"/>
      <c r="O50" s="161"/>
      <c r="P50" s="159" t="s">
        <v>14</v>
      </c>
      <c r="Q50" s="160"/>
      <c r="R50" s="160"/>
      <c r="S50" s="160"/>
      <c r="T50" s="160"/>
      <c r="U50" s="160"/>
      <c r="V50" s="161"/>
      <c r="W50" s="159" t="s">
        <v>10</v>
      </c>
      <c r="X50" s="160"/>
      <c r="Y50" s="160"/>
      <c r="Z50" s="160"/>
      <c r="AA50" s="160"/>
      <c r="AB50" s="160"/>
      <c r="AC50" s="161"/>
      <c r="AE50" s="6" t="s">
        <v>166</v>
      </c>
      <c r="AF50" s="159" t="s">
        <v>12</v>
      </c>
      <c r="AG50" s="160">
        <v>0</v>
      </c>
      <c r="AH50" s="160">
        <v>0</v>
      </c>
      <c r="AI50" s="160">
        <v>0</v>
      </c>
      <c r="AJ50" s="160">
        <v>0</v>
      </c>
      <c r="AK50" s="160">
        <v>0</v>
      </c>
      <c r="AL50" s="161">
        <v>0</v>
      </c>
      <c r="AM50" s="159" t="s">
        <v>167</v>
      </c>
      <c r="AN50" s="160">
        <v>0</v>
      </c>
      <c r="AO50" s="160">
        <v>0</v>
      </c>
      <c r="AP50" s="160">
        <v>0</v>
      </c>
      <c r="AQ50" s="160">
        <v>0</v>
      </c>
      <c r="AR50" s="160">
        <v>0</v>
      </c>
      <c r="AS50" s="161">
        <v>0</v>
      </c>
      <c r="AT50" s="159" t="s">
        <v>14</v>
      </c>
      <c r="AU50" s="160">
        <v>0</v>
      </c>
      <c r="AV50" s="160">
        <v>0</v>
      </c>
      <c r="AW50" s="160">
        <v>0</v>
      </c>
      <c r="AX50" s="160">
        <v>0</v>
      </c>
      <c r="AY50" s="160">
        <v>0</v>
      </c>
      <c r="AZ50" s="161">
        <v>0</v>
      </c>
      <c r="BA50" s="159" t="s">
        <v>10</v>
      </c>
      <c r="BB50" s="160">
        <v>0</v>
      </c>
      <c r="BC50" s="160">
        <v>0</v>
      </c>
      <c r="BD50" s="160">
        <v>0</v>
      </c>
      <c r="BE50" s="160">
        <v>0</v>
      </c>
      <c r="BF50" s="160">
        <v>0</v>
      </c>
      <c r="BG50" s="161">
        <v>0</v>
      </c>
      <c r="BI50" s="18" t="s">
        <v>168</v>
      </c>
      <c r="BJ50" s="18" t="s">
        <v>169</v>
      </c>
      <c r="BK50" s="18" t="s">
        <v>170</v>
      </c>
      <c r="BL50" s="18" t="s">
        <v>171</v>
      </c>
    </row>
    <row r="51" spans="1:64" s="18" customFormat="1" ht="24.75" thickBot="1" x14ac:dyDescent="0.3">
      <c r="A51" s="6" t="s">
        <v>155</v>
      </c>
      <c r="B51" s="154" t="s">
        <v>156</v>
      </c>
      <c r="C51" s="154" t="s">
        <v>156</v>
      </c>
      <c r="D51" s="154" t="s">
        <v>172</v>
      </c>
      <c r="E51" s="154" t="s">
        <v>173</v>
      </c>
      <c r="F51" s="154" t="s">
        <v>174</v>
      </c>
      <c r="G51" s="154"/>
      <c r="H51" s="154"/>
      <c r="I51" s="154" t="s">
        <v>156</v>
      </c>
      <c r="J51" s="154" t="s">
        <v>174</v>
      </c>
      <c r="K51" s="154" t="s">
        <v>175</v>
      </c>
      <c r="L51" s="154" t="s">
        <v>176</v>
      </c>
      <c r="M51" s="154" t="s">
        <v>177</v>
      </c>
      <c r="N51" s="154"/>
      <c r="O51" s="154"/>
      <c r="P51" s="154" t="s">
        <v>156</v>
      </c>
      <c r="Q51" s="154" t="s">
        <v>156</v>
      </c>
      <c r="R51" s="154" t="s">
        <v>156</v>
      </c>
      <c r="S51" s="154" t="s">
        <v>156</v>
      </c>
      <c r="T51" s="154" t="s">
        <v>177</v>
      </c>
      <c r="U51" s="154"/>
      <c r="V51" s="155"/>
      <c r="W51" s="154" t="s">
        <v>156</v>
      </c>
      <c r="X51" s="154" t="s">
        <v>178</v>
      </c>
      <c r="Y51" s="154" t="s">
        <v>178</v>
      </c>
      <c r="Z51" s="154" t="s">
        <v>178</v>
      </c>
      <c r="AA51" s="154" t="s">
        <v>178</v>
      </c>
      <c r="AB51" s="154"/>
      <c r="AC51" s="155"/>
      <c r="AE51" s="6" t="s">
        <v>155</v>
      </c>
      <c r="AF51" s="29" t="s">
        <v>156</v>
      </c>
      <c r="AG51" s="29" t="s">
        <v>156</v>
      </c>
      <c r="AH51" s="29" t="s">
        <v>172</v>
      </c>
      <c r="AI51" s="29" t="s">
        <v>173</v>
      </c>
      <c r="AJ51" s="29" t="s">
        <v>174</v>
      </c>
      <c r="AK51" s="29">
        <v>0</v>
      </c>
      <c r="AL51" s="29">
        <v>0</v>
      </c>
      <c r="AM51" s="29" t="s">
        <v>156</v>
      </c>
      <c r="AN51" s="29" t="s">
        <v>174</v>
      </c>
      <c r="AO51" s="29" t="s">
        <v>175</v>
      </c>
      <c r="AP51" s="29" t="s">
        <v>176</v>
      </c>
      <c r="AQ51" s="29" t="s">
        <v>177</v>
      </c>
      <c r="AR51" s="29">
        <v>0</v>
      </c>
      <c r="AS51" s="29">
        <v>0</v>
      </c>
      <c r="AT51" s="29" t="s">
        <v>156</v>
      </c>
      <c r="AU51" s="29" t="s">
        <v>156</v>
      </c>
      <c r="AV51" s="29" t="s">
        <v>156</v>
      </c>
      <c r="AW51" s="29" t="s">
        <v>156</v>
      </c>
      <c r="AX51" s="29" t="s">
        <v>177</v>
      </c>
      <c r="AY51" s="29">
        <v>0</v>
      </c>
      <c r="AZ51" s="30">
        <v>0</v>
      </c>
      <c r="BA51" s="29" t="s">
        <v>156</v>
      </c>
      <c r="BB51" s="29" t="s">
        <v>178</v>
      </c>
      <c r="BC51" s="29" t="s">
        <v>178</v>
      </c>
      <c r="BD51" s="29" t="s">
        <v>178</v>
      </c>
      <c r="BE51" s="29" t="s">
        <v>178</v>
      </c>
      <c r="BF51" s="29">
        <v>0</v>
      </c>
      <c r="BG51" s="30">
        <v>0</v>
      </c>
    </row>
    <row r="52" spans="1:64" s="18" customFormat="1" ht="15.75" customHeight="1" thickBot="1" x14ac:dyDescent="0.3">
      <c r="A52" s="4">
        <v>2025</v>
      </c>
      <c r="B52" s="41">
        <v>0.43369130207169793</v>
      </c>
      <c r="C52" s="41"/>
      <c r="D52" s="41"/>
      <c r="E52" s="41"/>
      <c r="F52" s="41"/>
      <c r="G52" s="41"/>
      <c r="H52" s="41"/>
      <c r="I52" s="41">
        <v>0.14120431531420805</v>
      </c>
      <c r="J52" s="41"/>
      <c r="K52" s="41"/>
      <c r="L52" s="41"/>
      <c r="M52" s="41"/>
      <c r="N52" s="41"/>
      <c r="O52" s="41"/>
      <c r="P52" s="41">
        <v>0</v>
      </c>
      <c r="Q52" s="41"/>
      <c r="R52" s="41"/>
      <c r="S52" s="41"/>
      <c r="T52" s="41"/>
      <c r="U52" s="41"/>
      <c r="V52" s="41"/>
      <c r="W52" s="41">
        <v>0.82920288079945237</v>
      </c>
      <c r="X52" s="41"/>
      <c r="Y52" s="41"/>
      <c r="Z52" s="41"/>
      <c r="AA52" s="41"/>
      <c r="AB52" s="41"/>
      <c r="AC52" s="41"/>
      <c r="AE52" s="4">
        <v>2025</v>
      </c>
      <c r="AF52" s="31">
        <v>20.776106776383269</v>
      </c>
      <c r="AG52" s="31"/>
      <c r="AH52" s="31"/>
      <c r="AI52" s="31"/>
      <c r="AJ52" s="31"/>
      <c r="AK52" s="31"/>
      <c r="AL52" s="31"/>
      <c r="AM52" s="31">
        <v>6.764433407449526</v>
      </c>
      <c r="AN52" s="31"/>
      <c r="AO52" s="31"/>
      <c r="AP52" s="31"/>
      <c r="AQ52" s="31"/>
      <c r="AR52" s="31"/>
      <c r="AS52" s="31"/>
      <c r="AT52" s="31">
        <v>0</v>
      </c>
      <c r="AU52" s="31"/>
      <c r="AV52" s="31"/>
      <c r="AW52" s="31"/>
      <c r="AX52" s="31"/>
      <c r="AY52" s="31"/>
      <c r="AZ52" s="31"/>
      <c r="BA52" s="31">
        <v>39.72320290602913</v>
      </c>
      <c r="BB52" s="31"/>
      <c r="BC52" s="31"/>
      <c r="BD52" s="31"/>
      <c r="BE52" s="31"/>
      <c r="BF52" s="31"/>
      <c r="BG52" s="31"/>
      <c r="BI52" s="42">
        <v>61.515646454265429</v>
      </c>
      <c r="BJ52" s="42">
        <v>82.291753230648695</v>
      </c>
      <c r="BK52" s="42">
        <v>83.675640143808579</v>
      </c>
      <c r="BL52" s="42">
        <v>27.540540183832796</v>
      </c>
    </row>
    <row r="53" spans="1:64" s="18" customFormat="1" ht="15.75" customHeight="1" thickBot="1" x14ac:dyDescent="0.3">
      <c r="A53" s="4">
        <v>2026</v>
      </c>
      <c r="B53" s="41">
        <v>0.48501247907385581</v>
      </c>
      <c r="C53" s="41">
        <v>0.48501247907385581</v>
      </c>
      <c r="D53" s="41">
        <v>0.48501247907385581</v>
      </c>
      <c r="E53" s="41">
        <v>0.48501247907385581</v>
      </c>
      <c r="F53" s="41">
        <v>0.48501247907385581</v>
      </c>
      <c r="G53" s="41"/>
      <c r="H53" s="41"/>
      <c r="I53" s="41">
        <v>0.26278236419851475</v>
      </c>
      <c r="J53" s="41">
        <v>0.26278236419851475</v>
      </c>
      <c r="K53" s="41">
        <v>0.26278236419851475</v>
      </c>
      <c r="L53" s="41">
        <v>0.26278236419851475</v>
      </c>
      <c r="M53" s="41">
        <v>0.26278236419851475</v>
      </c>
      <c r="N53" s="41"/>
      <c r="O53" s="41"/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/>
      <c r="V53" s="41"/>
      <c r="W53" s="41">
        <v>2.2079364838894087</v>
      </c>
      <c r="X53" s="41">
        <v>2.2079364838894087</v>
      </c>
      <c r="Y53" s="41">
        <v>2.2079364838894087</v>
      </c>
      <c r="Z53" s="41">
        <v>2.2079364838894087</v>
      </c>
      <c r="AA53" s="41">
        <v>2.2079364838894087</v>
      </c>
      <c r="AB53" s="41"/>
      <c r="AC53" s="41"/>
      <c r="AE53" s="4">
        <v>2026</v>
      </c>
      <c r="AF53" s="31">
        <v>23.23466254679672</v>
      </c>
      <c r="AG53" s="31">
        <v>23.23466254679672</v>
      </c>
      <c r="AH53" s="31">
        <v>23.23466254679672</v>
      </c>
      <c r="AI53" s="31">
        <v>23.23466254679672</v>
      </c>
      <c r="AJ53" s="31">
        <v>23.23466254679672</v>
      </c>
      <c r="AK53" s="31">
        <v>0</v>
      </c>
      <c r="AL53" s="31">
        <v>0</v>
      </c>
      <c r="AM53" s="31">
        <v>12.588664867058361</v>
      </c>
      <c r="AN53" s="31">
        <v>12.588664867058361</v>
      </c>
      <c r="AO53" s="31">
        <v>12.588664867058361</v>
      </c>
      <c r="AP53" s="31">
        <v>12.588664867058361</v>
      </c>
      <c r="AQ53" s="31">
        <v>12.588664867058361</v>
      </c>
      <c r="AR53" s="31">
        <v>0</v>
      </c>
      <c r="AS53" s="31">
        <v>0</v>
      </c>
      <c r="AT53" s="31">
        <v>0</v>
      </c>
      <c r="AU53" s="31">
        <v>0</v>
      </c>
      <c r="AV53" s="31">
        <v>0</v>
      </c>
      <c r="AW53" s="31">
        <v>0</v>
      </c>
      <c r="AX53" s="31">
        <v>0</v>
      </c>
      <c r="AY53" s="31">
        <v>0</v>
      </c>
      <c r="AZ53" s="31">
        <v>0</v>
      </c>
      <c r="BA53" s="31">
        <v>105.7718333884754</v>
      </c>
      <c r="BB53" s="31">
        <v>105.7718333884754</v>
      </c>
      <c r="BC53" s="31">
        <v>105.7718333884754</v>
      </c>
      <c r="BD53" s="31">
        <v>105.7718333884754</v>
      </c>
      <c r="BE53" s="31">
        <v>105.7718333884754</v>
      </c>
      <c r="BF53" s="31">
        <v>0</v>
      </c>
      <c r="BG53" s="31">
        <v>0</v>
      </c>
      <c r="BI53" s="42">
        <v>72.998925569920189</v>
      </c>
      <c r="BJ53" s="42">
        <v>96.233588116716902</v>
      </c>
      <c r="BK53" s="42">
        <v>97.995472326829244</v>
      </c>
      <c r="BL53" s="42">
        <v>35.823327413855083</v>
      </c>
    </row>
    <row r="54" spans="1:64" s="18" customFormat="1" ht="15.75" customHeight="1" thickBot="1" x14ac:dyDescent="0.3">
      <c r="A54" s="4">
        <v>2027</v>
      </c>
      <c r="B54" s="41">
        <v>0.57053228587323479</v>
      </c>
      <c r="C54" s="41">
        <v>0.57053228587323479</v>
      </c>
      <c r="D54" s="41">
        <v>0.57053228587323479</v>
      </c>
      <c r="E54" s="41">
        <v>0.57053228587323479</v>
      </c>
      <c r="F54" s="41">
        <v>0.57053228587323479</v>
      </c>
      <c r="G54" s="41"/>
      <c r="H54" s="41"/>
      <c r="I54" s="41">
        <v>0.50527485648824122</v>
      </c>
      <c r="J54" s="41">
        <v>0.50527485648824122</v>
      </c>
      <c r="K54" s="41">
        <v>0.50527485648824122</v>
      </c>
      <c r="L54" s="41">
        <v>0.50527485648824122</v>
      </c>
      <c r="M54" s="41">
        <v>0.50527485648824122</v>
      </c>
      <c r="N54" s="41"/>
      <c r="O54" s="41"/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/>
      <c r="V54" s="41"/>
      <c r="W54" s="41">
        <v>5.117920229911161</v>
      </c>
      <c r="X54" s="41">
        <v>5.117920229911161</v>
      </c>
      <c r="Y54" s="41">
        <v>5.117920229911161</v>
      </c>
      <c r="Z54" s="41">
        <v>5.117920229911161</v>
      </c>
      <c r="AA54" s="41">
        <v>5.117920229911161</v>
      </c>
      <c r="AB54" s="41"/>
      <c r="AC54" s="41"/>
      <c r="AE54" s="4">
        <v>2027</v>
      </c>
      <c r="AF54" s="31">
        <v>27.331513530600475</v>
      </c>
      <c r="AG54" s="31">
        <v>27.331513530600475</v>
      </c>
      <c r="AH54" s="31">
        <v>27.331513530600475</v>
      </c>
      <c r="AI54" s="31">
        <v>27.331513530600475</v>
      </c>
      <c r="AJ54" s="31">
        <v>27.331513530600475</v>
      </c>
      <c r="AK54" s="31">
        <v>0</v>
      </c>
      <c r="AL54" s="31">
        <v>0</v>
      </c>
      <c r="AM54" s="31">
        <v>24.20533757461882</v>
      </c>
      <c r="AN54" s="31">
        <v>24.20533757461882</v>
      </c>
      <c r="AO54" s="31">
        <v>24.20533757461882</v>
      </c>
      <c r="AP54" s="31">
        <v>24.20533757461882</v>
      </c>
      <c r="AQ54" s="31">
        <v>24.20533757461882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1">
        <v>0</v>
      </c>
      <c r="AX54" s="31">
        <v>0</v>
      </c>
      <c r="AY54" s="31">
        <v>0</v>
      </c>
      <c r="AZ54" s="31">
        <v>0</v>
      </c>
      <c r="BA54" s="31">
        <v>245.17544313597443</v>
      </c>
      <c r="BB54" s="31">
        <v>245.17544313597443</v>
      </c>
      <c r="BC54" s="31">
        <v>245.17544313597443</v>
      </c>
      <c r="BD54" s="31">
        <v>245.17544313597443</v>
      </c>
      <c r="BE54" s="31">
        <v>245.17544313597443</v>
      </c>
      <c r="BF54" s="31">
        <v>0</v>
      </c>
      <c r="BG54" s="31">
        <v>0</v>
      </c>
      <c r="BI54" s="42">
        <v>108.12776500626578</v>
      </c>
      <c r="BJ54" s="42">
        <v>135.45927853686624</v>
      </c>
      <c r="BK54" s="42">
        <v>137.95396387501552</v>
      </c>
      <c r="BL54" s="42">
        <v>51.536851105219299</v>
      </c>
    </row>
    <row r="55" spans="1:64" s="18" customFormat="1" ht="15.75" customHeight="1" thickBot="1" x14ac:dyDescent="0.3">
      <c r="A55" s="4">
        <v>2028</v>
      </c>
      <c r="B55" s="41">
        <v>0.63256989832128874</v>
      </c>
      <c r="C55" s="41">
        <v>0.63256989832128874</v>
      </c>
      <c r="D55" s="41">
        <v>0.63256989832128874</v>
      </c>
      <c r="E55" s="41">
        <v>0.63256989832128874</v>
      </c>
      <c r="F55" s="41">
        <v>0.63256989832128874</v>
      </c>
      <c r="G55" s="41"/>
      <c r="H55" s="41"/>
      <c r="I55" s="41">
        <v>0.78282947204546294</v>
      </c>
      <c r="J55" s="41">
        <v>0.78282947204546294</v>
      </c>
      <c r="K55" s="41">
        <v>0.78282947204546294</v>
      </c>
      <c r="L55" s="41">
        <v>0.78282947204546294</v>
      </c>
      <c r="M55" s="41">
        <v>0.78282947204546294</v>
      </c>
      <c r="N55" s="41"/>
      <c r="O55" s="41"/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/>
      <c r="V55" s="41"/>
      <c r="W55" s="41">
        <v>9.8115249158752214</v>
      </c>
      <c r="X55" s="41">
        <v>9.8115249158752214</v>
      </c>
      <c r="Y55" s="41">
        <v>9.8115249158752214</v>
      </c>
      <c r="Z55" s="41">
        <v>9.8115249158752214</v>
      </c>
      <c r="AA55" s="41">
        <v>9.8115249158752214</v>
      </c>
      <c r="AB55" s="41"/>
      <c r="AC55" s="41"/>
      <c r="AE55" s="4">
        <v>2028</v>
      </c>
      <c r="AF55" s="31">
        <v>30.303443228557782</v>
      </c>
      <c r="AG55" s="31">
        <v>30.303443228557782</v>
      </c>
      <c r="AH55" s="31">
        <v>30.303443228557782</v>
      </c>
      <c r="AI55" s="31">
        <v>30.303443228557782</v>
      </c>
      <c r="AJ55" s="31">
        <v>30.303443228557782</v>
      </c>
      <c r="AK55" s="31">
        <v>0</v>
      </c>
      <c r="AL55" s="31">
        <v>0</v>
      </c>
      <c r="AM55" s="31">
        <v>37.501671399043843</v>
      </c>
      <c r="AN55" s="31">
        <v>37.501671399043843</v>
      </c>
      <c r="AO55" s="31">
        <v>37.501671399043843</v>
      </c>
      <c r="AP55" s="31">
        <v>37.501671399043843</v>
      </c>
      <c r="AQ55" s="31">
        <v>37.501671399043843</v>
      </c>
      <c r="AR55" s="31">
        <v>0</v>
      </c>
      <c r="AS55" s="31">
        <v>0</v>
      </c>
      <c r="AT55" s="31">
        <v>0</v>
      </c>
      <c r="AU55" s="31">
        <v>0</v>
      </c>
      <c r="AV55" s="31">
        <v>0</v>
      </c>
      <c r="AW55" s="31">
        <v>0</v>
      </c>
      <c r="AX55" s="31">
        <v>0</v>
      </c>
      <c r="AY55" s="31">
        <v>0</v>
      </c>
      <c r="AZ55" s="31">
        <v>0</v>
      </c>
      <c r="BA55" s="31">
        <v>470.02392788977062</v>
      </c>
      <c r="BB55" s="31">
        <v>470.02392788977062</v>
      </c>
      <c r="BC55" s="31">
        <v>470.02392788977062</v>
      </c>
      <c r="BD55" s="31">
        <v>470.02392788977062</v>
      </c>
      <c r="BE55" s="31">
        <v>470.02392788977062</v>
      </c>
      <c r="BF55" s="31">
        <v>0</v>
      </c>
      <c r="BG55" s="31">
        <v>0</v>
      </c>
      <c r="BI55" s="42">
        <v>164.0591775223813</v>
      </c>
      <c r="BJ55" s="42">
        <v>194.36262075093907</v>
      </c>
      <c r="BK55" s="42">
        <v>197.84766146359976</v>
      </c>
      <c r="BL55" s="42">
        <v>67.805114627601625</v>
      </c>
    </row>
    <row r="56" spans="1:64" s="18" customFormat="1" ht="15.75" customHeight="1" thickBot="1" x14ac:dyDescent="0.3">
      <c r="A56" s="4">
        <v>2029</v>
      </c>
      <c r="B56" s="41">
        <v>0.7579519344129384</v>
      </c>
      <c r="C56" s="41">
        <v>0.7579519344129384</v>
      </c>
      <c r="D56" s="41">
        <v>0.7579519344129384</v>
      </c>
      <c r="E56" s="41">
        <v>0.7579519344129384</v>
      </c>
      <c r="F56" s="41">
        <v>0.7579519344129384</v>
      </c>
      <c r="G56" s="41"/>
      <c r="H56" s="41"/>
      <c r="I56" s="41">
        <v>1.1160443118354353</v>
      </c>
      <c r="J56" s="41">
        <v>0.11579663749757255</v>
      </c>
      <c r="K56" s="41">
        <v>0.11579663749757255</v>
      </c>
      <c r="L56" s="41">
        <v>0.11579663749757255</v>
      </c>
      <c r="M56" s="41">
        <v>0.11579663749757255</v>
      </c>
      <c r="N56" s="41"/>
      <c r="O56" s="41"/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/>
      <c r="V56" s="41"/>
      <c r="W56" s="41">
        <v>15.809528276475334</v>
      </c>
      <c r="X56" s="41">
        <v>0</v>
      </c>
      <c r="Y56" s="41">
        <v>0</v>
      </c>
      <c r="Z56" s="41">
        <v>0</v>
      </c>
      <c r="AA56" s="41">
        <v>0</v>
      </c>
      <c r="AB56" s="41"/>
      <c r="AC56" s="41"/>
      <c r="AE56" s="4">
        <v>2029</v>
      </c>
      <c r="AF56" s="31">
        <v>36.309905791299705</v>
      </c>
      <c r="AG56" s="31">
        <v>36.309905791299705</v>
      </c>
      <c r="AH56" s="31">
        <v>36.309905791299705</v>
      </c>
      <c r="AI56" s="31">
        <v>36.309905791299705</v>
      </c>
      <c r="AJ56" s="31">
        <v>36.309905791299705</v>
      </c>
      <c r="AK56" s="31">
        <v>0</v>
      </c>
      <c r="AL56" s="31">
        <v>0</v>
      </c>
      <c r="AM56" s="31">
        <v>53.46442430158514</v>
      </c>
      <c r="AN56" s="31">
        <v>5.547271281447065</v>
      </c>
      <c r="AO56" s="31">
        <v>5.547271281447065</v>
      </c>
      <c r="AP56" s="31">
        <v>5.547271281447065</v>
      </c>
      <c r="AQ56" s="31">
        <v>5.547271281447065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757.36000696182032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I56" s="42">
        <v>41.184460593706277</v>
      </c>
      <c r="BJ56" s="42">
        <v>77.494366385005975</v>
      </c>
      <c r="BK56" s="42">
        <v>81.795369068702385</v>
      </c>
      <c r="BL56" s="42">
        <v>41.857177072746772</v>
      </c>
    </row>
    <row r="57" spans="1:64" s="18" customFormat="1" ht="15.75" customHeight="1" thickBot="1" x14ac:dyDescent="0.3">
      <c r="A57" s="4">
        <v>2030</v>
      </c>
      <c r="B57" s="41">
        <v>0.92536993846171622</v>
      </c>
      <c r="C57" s="41">
        <v>0.92536993846171622</v>
      </c>
      <c r="D57" s="41">
        <v>0.92536993846171622</v>
      </c>
      <c r="E57" s="41">
        <v>0.92536993846171622</v>
      </c>
      <c r="F57" s="41">
        <v>0.92536993846171622</v>
      </c>
      <c r="G57" s="41"/>
      <c r="H57" s="41"/>
      <c r="I57" s="41">
        <v>1.5494056147694126</v>
      </c>
      <c r="J57" s="41">
        <v>0.23771221707248738</v>
      </c>
      <c r="K57" s="41">
        <v>0.23771221707248738</v>
      </c>
      <c r="L57" s="41">
        <v>0.23771221707248738</v>
      </c>
      <c r="M57" s="41">
        <v>0.23771221707248738</v>
      </c>
      <c r="N57" s="41"/>
      <c r="O57" s="41"/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/>
      <c r="V57" s="41"/>
      <c r="W57" s="41">
        <v>22.652165399090549</v>
      </c>
      <c r="X57" s="41">
        <v>0</v>
      </c>
      <c r="Y57" s="41">
        <v>0</v>
      </c>
      <c r="Z57" s="41">
        <v>0</v>
      </c>
      <c r="AA57" s="41">
        <v>0</v>
      </c>
      <c r="AB57" s="41"/>
      <c r="AC57" s="41"/>
      <c r="AE57" s="4">
        <v>2030</v>
      </c>
      <c r="AF57" s="31">
        <v>44.330113509994845</v>
      </c>
      <c r="AG57" s="31">
        <v>44.330113509994845</v>
      </c>
      <c r="AH57" s="31">
        <v>44.330113509994845</v>
      </c>
      <c r="AI57" s="31">
        <v>44.330113509994845</v>
      </c>
      <c r="AJ57" s="31">
        <v>44.330113509994845</v>
      </c>
      <c r="AK57" s="31">
        <v>0</v>
      </c>
      <c r="AL57" s="31">
        <v>0</v>
      </c>
      <c r="AM57" s="31">
        <v>74.22472237419997</v>
      </c>
      <c r="AN57" s="31">
        <v>11.38767224603532</v>
      </c>
      <c r="AO57" s="31">
        <v>11.38767224603532</v>
      </c>
      <c r="AP57" s="31">
        <v>11.38767224603532</v>
      </c>
      <c r="AQ57" s="31">
        <v>11.38767224603532</v>
      </c>
      <c r="AR57" s="31">
        <v>0</v>
      </c>
      <c r="AS57" s="31">
        <v>0</v>
      </c>
      <c r="AT57" s="31">
        <v>0</v>
      </c>
      <c r="AU57" s="31">
        <v>0</v>
      </c>
      <c r="AV57" s="31">
        <v>0</v>
      </c>
      <c r="AW57" s="31">
        <v>0</v>
      </c>
      <c r="AX57" s="31">
        <v>0</v>
      </c>
      <c r="AY57" s="31">
        <v>0</v>
      </c>
      <c r="AZ57" s="31">
        <v>0</v>
      </c>
      <c r="BA57" s="31">
        <v>1085.1585097503203</v>
      </c>
      <c r="BB57" s="31">
        <v>0</v>
      </c>
      <c r="BC57" s="31">
        <v>0</v>
      </c>
      <c r="BD57" s="31">
        <v>0</v>
      </c>
      <c r="BE57" s="31">
        <v>0</v>
      </c>
      <c r="BF57" s="31">
        <v>0</v>
      </c>
      <c r="BG57" s="31">
        <v>0</v>
      </c>
      <c r="BI57" s="42">
        <v>71.963210660363373</v>
      </c>
      <c r="BJ57" s="42">
        <v>116.29332417035822</v>
      </c>
      <c r="BK57" s="42">
        <v>122.44150915509252</v>
      </c>
      <c r="BL57" s="42">
        <v>55.717785756030167</v>
      </c>
    </row>
    <row r="58" spans="1:64" s="18" customFormat="1" ht="15.75" customHeight="1" thickBot="1" x14ac:dyDescent="0.3">
      <c r="A58" s="4">
        <v>2031</v>
      </c>
      <c r="B58" s="41">
        <v>1.1221643005317405</v>
      </c>
      <c r="C58" s="41">
        <v>1.1221643005317405</v>
      </c>
      <c r="D58" s="41">
        <v>1.1221643005317405</v>
      </c>
      <c r="E58" s="41">
        <v>1.1221643005317405</v>
      </c>
      <c r="F58" s="41">
        <v>1.1221643005317405</v>
      </c>
      <c r="G58" s="41"/>
      <c r="H58" s="41"/>
      <c r="I58" s="41">
        <v>2.0249237296726497</v>
      </c>
      <c r="J58" s="41">
        <v>0.46269512709818827</v>
      </c>
      <c r="K58" s="41">
        <v>0.46269512709818827</v>
      </c>
      <c r="L58" s="41">
        <v>0.46269512709818827</v>
      </c>
      <c r="M58" s="41">
        <v>0.46269512709818827</v>
      </c>
      <c r="N58" s="41"/>
      <c r="O58" s="41"/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/>
      <c r="V58" s="41"/>
      <c r="W58" s="41">
        <v>31.469699398950059</v>
      </c>
      <c r="X58" s="41">
        <v>0</v>
      </c>
      <c r="Y58" s="41">
        <v>0</v>
      </c>
      <c r="Z58" s="41">
        <v>0</v>
      </c>
      <c r="AA58" s="41">
        <v>0</v>
      </c>
      <c r="AB58" s="41"/>
      <c r="AC58" s="41"/>
      <c r="AE58" s="4">
        <v>2031</v>
      </c>
      <c r="AF58" s="31">
        <v>53.757604123309292</v>
      </c>
      <c r="AG58" s="31">
        <v>53.757604123309292</v>
      </c>
      <c r="AH58" s="31">
        <v>53.757604123309292</v>
      </c>
      <c r="AI58" s="31">
        <v>53.757604123309292</v>
      </c>
      <c r="AJ58" s="31">
        <v>53.757604123309292</v>
      </c>
      <c r="AK58" s="31">
        <v>0</v>
      </c>
      <c r="AL58" s="31">
        <v>0</v>
      </c>
      <c r="AM58" s="31">
        <v>97.004554669985509</v>
      </c>
      <c r="AN58" s="31">
        <v>22.165543370558449</v>
      </c>
      <c r="AO58" s="31">
        <v>22.165543370558449</v>
      </c>
      <c r="AP58" s="31">
        <v>22.165543370558449</v>
      </c>
      <c r="AQ58" s="31">
        <v>22.165543370558449</v>
      </c>
      <c r="AR58" s="31">
        <v>0</v>
      </c>
      <c r="AS58" s="31">
        <v>0</v>
      </c>
      <c r="AT58" s="31">
        <v>0</v>
      </c>
      <c r="AU58" s="31">
        <v>0</v>
      </c>
      <c r="AV58" s="31">
        <v>0</v>
      </c>
      <c r="AW58" s="31">
        <v>0</v>
      </c>
      <c r="AX58" s="31">
        <v>0</v>
      </c>
      <c r="AY58" s="31">
        <v>0</v>
      </c>
      <c r="AZ58" s="31">
        <v>0</v>
      </c>
      <c r="BA58" s="31">
        <v>1507.5650164300077</v>
      </c>
      <c r="BB58" s="31">
        <v>0</v>
      </c>
      <c r="BC58" s="31">
        <v>0</v>
      </c>
      <c r="BD58" s="31">
        <v>0</v>
      </c>
      <c r="BE58" s="31">
        <v>0</v>
      </c>
      <c r="BF58" s="31">
        <v>0</v>
      </c>
      <c r="BG58" s="31">
        <v>0</v>
      </c>
      <c r="BI58" s="42">
        <v>113.92024513305643</v>
      </c>
      <c r="BJ58" s="42">
        <v>167.67784925636573</v>
      </c>
      <c r="BK58" s="42">
        <v>167.67784925636573</v>
      </c>
      <c r="BL58" s="42">
        <v>75.923147493867745</v>
      </c>
    </row>
    <row r="59" spans="1:64" s="18" customFormat="1" ht="15.75" customHeight="1" thickBot="1" x14ac:dyDescent="0.3">
      <c r="A59" s="4">
        <v>2032</v>
      </c>
      <c r="B59" s="41">
        <v>1.3271298757680738</v>
      </c>
      <c r="C59" s="41">
        <v>1.3271298757680738</v>
      </c>
      <c r="D59" s="41">
        <v>1.3271298757680738</v>
      </c>
      <c r="E59" s="41">
        <v>1.3271298757680738</v>
      </c>
      <c r="F59" s="41">
        <v>1.3271298757680738</v>
      </c>
      <c r="G59" s="41"/>
      <c r="H59" s="41"/>
      <c r="I59" s="41">
        <v>2.5770970198041305</v>
      </c>
      <c r="J59" s="41">
        <v>0.79953844377053107</v>
      </c>
      <c r="K59" s="41">
        <v>0.79953844377053107</v>
      </c>
      <c r="L59" s="41">
        <v>0.79953844377053107</v>
      </c>
      <c r="M59" s="41">
        <v>0.79953844377053107</v>
      </c>
      <c r="N59" s="41"/>
      <c r="O59" s="41"/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/>
      <c r="V59" s="41"/>
      <c r="W59" s="41">
        <v>42.14910341298652</v>
      </c>
      <c r="X59" s="41">
        <v>0</v>
      </c>
      <c r="Y59" s="41">
        <v>0</v>
      </c>
      <c r="Z59" s="41">
        <v>0</v>
      </c>
      <c r="AA59" s="41">
        <v>0</v>
      </c>
      <c r="AB59" s="41"/>
      <c r="AC59" s="41"/>
      <c r="AE59" s="4">
        <v>2032</v>
      </c>
      <c r="AF59" s="31">
        <v>63.576539057560943</v>
      </c>
      <c r="AG59" s="31">
        <v>63.576539057560943</v>
      </c>
      <c r="AH59" s="31">
        <v>63.576539057560943</v>
      </c>
      <c r="AI59" s="31">
        <v>63.576539057560943</v>
      </c>
      <c r="AJ59" s="31">
        <v>63.576539057560943</v>
      </c>
      <c r="AK59" s="31">
        <v>0</v>
      </c>
      <c r="AL59" s="31">
        <v>0</v>
      </c>
      <c r="AM59" s="31">
        <v>123.45657522017386</v>
      </c>
      <c r="AN59" s="31">
        <v>38.302119503548823</v>
      </c>
      <c r="AO59" s="31">
        <v>38.302119503548823</v>
      </c>
      <c r="AP59" s="31">
        <v>38.302119503548823</v>
      </c>
      <c r="AQ59" s="31">
        <v>38.302119503548823</v>
      </c>
      <c r="AR59" s="31">
        <v>0</v>
      </c>
      <c r="AS59" s="31">
        <v>0</v>
      </c>
      <c r="AT59" s="31">
        <v>0</v>
      </c>
      <c r="AU59" s="31">
        <v>0</v>
      </c>
      <c r="AV59" s="31">
        <v>0</v>
      </c>
      <c r="AW59" s="31">
        <v>0</v>
      </c>
      <c r="AX59" s="31">
        <v>0</v>
      </c>
      <c r="AY59" s="31">
        <v>0</v>
      </c>
      <c r="AZ59" s="31">
        <v>0</v>
      </c>
      <c r="BA59" s="31">
        <v>2019.1649425615144</v>
      </c>
      <c r="BB59" s="31">
        <v>0</v>
      </c>
      <c r="BC59" s="31">
        <v>0</v>
      </c>
      <c r="BD59" s="31">
        <v>0</v>
      </c>
      <c r="BE59" s="31">
        <v>0</v>
      </c>
      <c r="BF59" s="31">
        <v>0</v>
      </c>
      <c r="BG59" s="31">
        <v>0</v>
      </c>
      <c r="BI59" s="42">
        <v>175.59153680486338</v>
      </c>
      <c r="BJ59" s="42">
        <v>239.16807586242433</v>
      </c>
      <c r="BK59" s="42">
        <v>239.16807586242433</v>
      </c>
      <c r="BL59" s="42">
        <v>101.87865856110977</v>
      </c>
    </row>
    <row r="60" spans="1:64" s="18" customFormat="1" ht="15.75" customHeight="1" thickBot="1" x14ac:dyDescent="0.3">
      <c r="A60" s="4">
        <v>2033</v>
      </c>
      <c r="B60" s="41">
        <v>1.5347204585086998</v>
      </c>
      <c r="C60" s="41">
        <v>1.5347204585086998</v>
      </c>
      <c r="D60" s="41">
        <v>1.5347204585086998</v>
      </c>
      <c r="E60" s="41">
        <v>1.5347204585086998</v>
      </c>
      <c r="F60" s="41">
        <v>1.5347204585086998</v>
      </c>
      <c r="G60" s="41"/>
      <c r="H60" s="41"/>
      <c r="I60" s="41">
        <v>3.2107138773789936</v>
      </c>
      <c r="J60" s="41">
        <v>1.2464456466056402</v>
      </c>
      <c r="K60" s="41">
        <v>1.2464456466056402</v>
      </c>
      <c r="L60" s="41">
        <v>1.2464456466056402</v>
      </c>
      <c r="M60" s="41">
        <v>1.2464456466056402</v>
      </c>
      <c r="N60" s="41"/>
      <c r="O60" s="41"/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/>
      <c r="V60" s="41"/>
      <c r="W60" s="41">
        <v>54.649597703550064</v>
      </c>
      <c r="X60" s="41">
        <v>0</v>
      </c>
      <c r="Y60" s="41">
        <v>0</v>
      </c>
      <c r="Z60" s="41">
        <v>0</v>
      </c>
      <c r="AA60" s="41">
        <v>0</v>
      </c>
      <c r="AB60" s="41"/>
      <c r="AC60" s="41"/>
      <c r="AE60" s="4">
        <v>2033</v>
      </c>
      <c r="AF60" s="31">
        <v>73.521225732595653</v>
      </c>
      <c r="AG60" s="31">
        <v>73.521225732595653</v>
      </c>
      <c r="AH60" s="31">
        <v>73.521225732595653</v>
      </c>
      <c r="AI60" s="31">
        <v>73.521225732595653</v>
      </c>
      <c r="AJ60" s="31">
        <v>73.521225732595653</v>
      </c>
      <c r="AK60" s="31">
        <v>0</v>
      </c>
      <c r="AL60" s="31">
        <v>0</v>
      </c>
      <c r="AM60" s="31">
        <v>153.81017333341316</v>
      </c>
      <c r="AN60" s="31">
        <v>59.711337813631516</v>
      </c>
      <c r="AO60" s="31">
        <v>59.711337813631516</v>
      </c>
      <c r="AP60" s="31">
        <v>59.711337813631516</v>
      </c>
      <c r="AQ60" s="31">
        <v>59.711337813631516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2618.0047230636883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I60" s="42">
        <v>264.95258357938928</v>
      </c>
      <c r="BJ60" s="42">
        <v>338.47380931198495</v>
      </c>
      <c r="BK60" s="42">
        <v>338.47380931198495</v>
      </c>
      <c r="BL60" s="42">
        <v>133.23256354622717</v>
      </c>
    </row>
    <row r="61" spans="1:64" s="18" customFormat="1" ht="15.75" customHeight="1" thickBot="1" x14ac:dyDescent="0.3">
      <c r="A61" s="4">
        <v>2034</v>
      </c>
      <c r="B61" s="41">
        <v>1.76280500232632</v>
      </c>
      <c r="C61" s="41">
        <v>1.76280500232632</v>
      </c>
      <c r="D61" s="41">
        <v>1.76280500232632</v>
      </c>
      <c r="E61" s="41">
        <v>1.76280500232632</v>
      </c>
      <c r="F61" s="41">
        <v>1.76280500232632</v>
      </c>
      <c r="G61" s="41"/>
      <c r="H61" s="41"/>
      <c r="I61" s="41">
        <v>3.9764643311926404</v>
      </c>
      <c r="J61" s="41">
        <v>1.8098501599328052</v>
      </c>
      <c r="K61" s="41">
        <v>1.8098501599328052</v>
      </c>
      <c r="L61" s="41">
        <v>1.8098501599328052</v>
      </c>
      <c r="M61" s="41">
        <v>1.8098501599328052</v>
      </c>
      <c r="N61" s="41"/>
      <c r="O61" s="41"/>
      <c r="P61" s="41">
        <v>1.1205456592347702E-3</v>
      </c>
      <c r="Q61" s="41">
        <v>1.1205456592347702E-3</v>
      </c>
      <c r="R61" s="41">
        <v>1.1205456592347702E-3</v>
      </c>
      <c r="S61" s="41">
        <v>1.1205456592347702E-3</v>
      </c>
      <c r="T61" s="41">
        <v>1.1205456592347702E-3</v>
      </c>
      <c r="U61" s="41"/>
      <c r="V61" s="41"/>
      <c r="W61" s="41">
        <v>69.337258885241482</v>
      </c>
      <c r="X61" s="41">
        <v>0</v>
      </c>
      <c r="Y61" s="41">
        <v>0</v>
      </c>
      <c r="Z61" s="41">
        <v>0</v>
      </c>
      <c r="AA61" s="41">
        <v>0</v>
      </c>
      <c r="AB61" s="41"/>
      <c r="AC61" s="41"/>
      <c r="AE61" s="4">
        <v>2034</v>
      </c>
      <c r="AF61" s="31">
        <v>84.447681517531237</v>
      </c>
      <c r="AG61" s="31">
        <v>84.447681517531237</v>
      </c>
      <c r="AH61" s="31">
        <v>84.447681517531237</v>
      </c>
      <c r="AI61" s="31">
        <v>84.447681517531237</v>
      </c>
      <c r="AJ61" s="31">
        <v>84.447681517531237</v>
      </c>
      <c r="AK61" s="31">
        <v>0</v>
      </c>
      <c r="AL61" s="31">
        <v>0</v>
      </c>
      <c r="AM61" s="31">
        <v>190.49366944343231</v>
      </c>
      <c r="AN61" s="31">
        <v>86.701393346832646</v>
      </c>
      <c r="AO61" s="31">
        <v>86.701393346832646</v>
      </c>
      <c r="AP61" s="31">
        <v>86.701393346832646</v>
      </c>
      <c r="AQ61" s="31">
        <v>86.701393346832646</v>
      </c>
      <c r="AR61" s="31">
        <v>0</v>
      </c>
      <c r="AS61" s="31">
        <v>0</v>
      </c>
      <c r="AT61" s="31">
        <v>5.3680062645631792E-2</v>
      </c>
      <c r="AU61" s="31">
        <v>5.3680062645631792E-2</v>
      </c>
      <c r="AV61" s="31">
        <v>5.3680062645631792E-2</v>
      </c>
      <c r="AW61" s="31">
        <v>5.3680062645631792E-2</v>
      </c>
      <c r="AX61" s="31">
        <v>5.3680062645631792E-2</v>
      </c>
      <c r="AY61" s="31">
        <v>0</v>
      </c>
      <c r="AZ61" s="31">
        <v>0</v>
      </c>
      <c r="BA61" s="31">
        <v>3321.6213636291768</v>
      </c>
      <c r="BB61" s="31">
        <v>0</v>
      </c>
      <c r="BC61" s="31">
        <v>0</v>
      </c>
      <c r="BD61" s="31">
        <v>0</v>
      </c>
      <c r="BE61" s="31">
        <v>0</v>
      </c>
      <c r="BF61" s="31">
        <v>0</v>
      </c>
      <c r="BG61" s="31">
        <v>0</v>
      </c>
      <c r="BI61" s="42">
        <v>413.20742509504544</v>
      </c>
      <c r="BJ61" s="42">
        <v>497.65510661257667</v>
      </c>
      <c r="BK61" s="42">
        <v>497.65510661257667</v>
      </c>
      <c r="BL61" s="42">
        <v>171.14907486436388</v>
      </c>
    </row>
    <row r="62" spans="1:64" s="18" customFormat="1" ht="15.75" customHeight="1" x14ac:dyDescent="0.25"/>
    <row r="63" spans="1:64" s="18" customFormat="1" ht="15.75" customHeight="1" thickBot="1" x14ac:dyDescent="0.3">
      <c r="A63" s="19" t="s">
        <v>179</v>
      </c>
      <c r="AE63" s="19" t="s">
        <v>180</v>
      </c>
    </row>
    <row r="64" spans="1:64" s="18" customFormat="1" ht="15.75" customHeight="1" thickBot="1" x14ac:dyDescent="0.3">
      <c r="A64" s="1" t="s">
        <v>153</v>
      </c>
      <c r="B64" s="1">
        <v>1</v>
      </c>
      <c r="C64" s="1">
        <v>2</v>
      </c>
      <c r="D64" s="1">
        <v>3</v>
      </c>
      <c r="E64" s="1">
        <v>4</v>
      </c>
      <c r="F64" s="1">
        <v>5</v>
      </c>
      <c r="G64" s="1">
        <v>6</v>
      </c>
      <c r="H64" s="1">
        <v>7</v>
      </c>
      <c r="I64" s="1">
        <v>1</v>
      </c>
      <c r="J64" s="1">
        <v>2</v>
      </c>
      <c r="K64" s="1">
        <v>3</v>
      </c>
      <c r="L64" s="1">
        <v>4</v>
      </c>
      <c r="M64" s="1">
        <v>5</v>
      </c>
      <c r="N64" s="1">
        <v>6</v>
      </c>
      <c r="O64" s="1">
        <v>7</v>
      </c>
      <c r="P64" s="1">
        <v>1</v>
      </c>
      <c r="Q64" s="1">
        <v>2</v>
      </c>
      <c r="R64" s="1">
        <v>3</v>
      </c>
      <c r="S64" s="1">
        <v>4</v>
      </c>
      <c r="T64" s="1">
        <v>5</v>
      </c>
      <c r="U64" s="1">
        <v>6</v>
      </c>
      <c r="V64" s="1">
        <v>7</v>
      </c>
      <c r="W64" s="1">
        <v>1</v>
      </c>
      <c r="X64" s="1">
        <v>2</v>
      </c>
      <c r="Y64" s="1">
        <v>3</v>
      </c>
      <c r="Z64" s="1">
        <v>4</v>
      </c>
      <c r="AA64" s="1">
        <v>5</v>
      </c>
      <c r="AB64" s="1">
        <v>6</v>
      </c>
      <c r="AC64" s="1">
        <v>7</v>
      </c>
      <c r="AE64" s="1" t="s">
        <v>153</v>
      </c>
      <c r="AF64" s="1">
        <v>1</v>
      </c>
      <c r="AG64" s="1">
        <v>2</v>
      </c>
      <c r="AH64" s="1">
        <v>3</v>
      </c>
      <c r="AI64" s="1">
        <v>4</v>
      </c>
      <c r="AJ64" s="1">
        <v>5</v>
      </c>
      <c r="AK64" s="1">
        <v>6</v>
      </c>
      <c r="AL64" s="1">
        <v>7</v>
      </c>
      <c r="AM64" s="1">
        <v>1</v>
      </c>
      <c r="AN64" s="1">
        <v>2</v>
      </c>
      <c r="AO64" s="1">
        <v>3</v>
      </c>
      <c r="AP64" s="1">
        <v>4</v>
      </c>
      <c r="AQ64" s="1">
        <v>5</v>
      </c>
      <c r="AR64" s="1">
        <v>6</v>
      </c>
      <c r="AS64" s="1">
        <v>7</v>
      </c>
      <c r="AT64" s="1">
        <v>1</v>
      </c>
      <c r="AU64" s="1">
        <v>2</v>
      </c>
      <c r="AV64" s="1">
        <v>3</v>
      </c>
      <c r="AW64" s="1">
        <v>4</v>
      </c>
      <c r="AX64" s="1">
        <v>5</v>
      </c>
      <c r="AY64" s="1">
        <v>6</v>
      </c>
      <c r="AZ64" s="1">
        <v>7</v>
      </c>
      <c r="BA64" s="1">
        <v>1</v>
      </c>
      <c r="BB64" s="1">
        <v>2</v>
      </c>
      <c r="BC64" s="1">
        <v>3</v>
      </c>
      <c r="BD64" s="1">
        <v>4</v>
      </c>
      <c r="BE64" s="1">
        <v>5</v>
      </c>
      <c r="BF64" s="1">
        <v>6</v>
      </c>
      <c r="BG64" s="1">
        <v>7</v>
      </c>
    </row>
    <row r="65" spans="1:59" s="18" customFormat="1" ht="15.75" customHeight="1" thickTop="1" thickBot="1" x14ac:dyDescent="0.3">
      <c r="A65" s="6" t="s">
        <v>166</v>
      </c>
      <c r="B65" s="159" t="s">
        <v>82</v>
      </c>
      <c r="C65" s="160"/>
      <c r="D65" s="160"/>
      <c r="E65" s="160"/>
      <c r="F65" s="160"/>
      <c r="G65" s="160"/>
      <c r="H65" s="161"/>
      <c r="I65" s="159" t="s">
        <v>65</v>
      </c>
      <c r="J65" s="160"/>
      <c r="K65" s="160"/>
      <c r="L65" s="160"/>
      <c r="M65" s="160"/>
      <c r="N65" s="160"/>
      <c r="O65" s="161"/>
      <c r="P65" s="159" t="s">
        <v>181</v>
      </c>
      <c r="Q65" s="160"/>
      <c r="R65" s="160"/>
      <c r="S65" s="160"/>
      <c r="T65" s="160"/>
      <c r="U65" s="160"/>
      <c r="V65" s="161"/>
      <c r="W65" s="159" t="s">
        <v>182</v>
      </c>
      <c r="X65" s="160"/>
      <c r="Y65" s="160"/>
      <c r="Z65" s="160"/>
      <c r="AA65" s="160"/>
      <c r="AB65" s="160"/>
      <c r="AC65" s="161"/>
      <c r="AE65" s="6" t="s">
        <v>166</v>
      </c>
      <c r="AF65" s="159" t="s">
        <v>82</v>
      </c>
      <c r="AG65" s="160">
        <v>0</v>
      </c>
      <c r="AH65" s="160">
        <v>0</v>
      </c>
      <c r="AI65" s="160">
        <v>0</v>
      </c>
      <c r="AJ65" s="160">
        <v>0</v>
      </c>
      <c r="AK65" s="160">
        <v>0</v>
      </c>
      <c r="AL65" s="161">
        <v>0</v>
      </c>
      <c r="AM65" s="159" t="s">
        <v>65</v>
      </c>
      <c r="AN65" s="160">
        <v>0</v>
      </c>
      <c r="AO65" s="160">
        <v>0</v>
      </c>
      <c r="AP65" s="160">
        <v>0</v>
      </c>
      <c r="AQ65" s="160">
        <v>0</v>
      </c>
      <c r="AR65" s="160">
        <v>0</v>
      </c>
      <c r="AS65" s="161">
        <v>0</v>
      </c>
      <c r="AT65" s="159" t="s">
        <v>181</v>
      </c>
      <c r="AU65" s="160">
        <v>0</v>
      </c>
      <c r="AV65" s="160">
        <v>0</v>
      </c>
      <c r="AW65" s="160">
        <v>0</v>
      </c>
      <c r="AX65" s="160">
        <v>0</v>
      </c>
      <c r="AY65" s="160">
        <v>0</v>
      </c>
      <c r="AZ65" s="161">
        <v>0</v>
      </c>
      <c r="BA65" s="159" t="s">
        <v>182</v>
      </c>
      <c r="BB65" s="160">
        <v>0</v>
      </c>
      <c r="BC65" s="160">
        <v>0</v>
      </c>
      <c r="BD65" s="160">
        <v>0</v>
      </c>
      <c r="BE65" s="160">
        <v>0</v>
      </c>
      <c r="BF65" s="160">
        <v>0</v>
      </c>
      <c r="BG65" s="161">
        <v>0</v>
      </c>
    </row>
    <row r="66" spans="1:59" s="18" customFormat="1" ht="24.75" thickBot="1" x14ac:dyDescent="0.3">
      <c r="A66" s="6" t="s">
        <v>155</v>
      </c>
      <c r="B66" s="154" t="s">
        <v>156</v>
      </c>
      <c r="C66" s="154" t="s">
        <v>156</v>
      </c>
      <c r="D66" s="154" t="s">
        <v>174</v>
      </c>
      <c r="E66" s="154" t="s">
        <v>174</v>
      </c>
      <c r="F66" s="154" t="s">
        <v>174</v>
      </c>
      <c r="G66" s="154"/>
      <c r="H66" s="155"/>
      <c r="I66" s="154" t="s">
        <v>156</v>
      </c>
      <c r="J66" s="154" t="s">
        <v>183</v>
      </c>
      <c r="K66" s="154" t="s">
        <v>184</v>
      </c>
      <c r="L66" s="154" t="s">
        <v>183</v>
      </c>
      <c r="M66" s="154" t="s">
        <v>183</v>
      </c>
      <c r="N66" s="154"/>
      <c r="O66" s="155"/>
      <c r="P66" s="154" t="s">
        <v>156</v>
      </c>
      <c r="Q66" s="154" t="s">
        <v>156</v>
      </c>
      <c r="R66" s="154" t="s">
        <v>156</v>
      </c>
      <c r="S66" s="154" t="s">
        <v>156</v>
      </c>
      <c r="T66" s="154" t="s">
        <v>174</v>
      </c>
      <c r="U66" s="154"/>
      <c r="V66" s="155"/>
      <c r="W66" s="154" t="s">
        <v>156</v>
      </c>
      <c r="X66" s="154" t="s">
        <v>185</v>
      </c>
      <c r="Y66" s="154" t="s">
        <v>185</v>
      </c>
      <c r="Z66" s="154" t="s">
        <v>185</v>
      </c>
      <c r="AA66" s="154" t="s">
        <v>185</v>
      </c>
      <c r="AB66" s="154"/>
      <c r="AC66" s="154" t="s">
        <v>174</v>
      </c>
      <c r="AE66" s="6" t="s">
        <v>155</v>
      </c>
      <c r="AF66" s="29" t="s">
        <v>156</v>
      </c>
      <c r="AG66" s="29" t="s">
        <v>156</v>
      </c>
      <c r="AH66" s="29" t="s">
        <v>174</v>
      </c>
      <c r="AI66" s="29" t="s">
        <v>174</v>
      </c>
      <c r="AJ66" s="29" t="s">
        <v>174</v>
      </c>
      <c r="AK66" s="29">
        <v>0</v>
      </c>
      <c r="AL66" s="30">
        <v>0</v>
      </c>
      <c r="AM66" s="29" t="s">
        <v>156</v>
      </c>
      <c r="AN66" s="29" t="s">
        <v>183</v>
      </c>
      <c r="AO66" s="29" t="s">
        <v>184</v>
      </c>
      <c r="AP66" s="29" t="s">
        <v>183</v>
      </c>
      <c r="AQ66" s="29" t="s">
        <v>183</v>
      </c>
      <c r="AR66" s="29">
        <v>0</v>
      </c>
      <c r="AS66" s="30">
        <v>0</v>
      </c>
      <c r="AT66" s="29" t="s">
        <v>156</v>
      </c>
      <c r="AU66" s="29" t="s">
        <v>156</v>
      </c>
      <c r="AV66" s="29" t="s">
        <v>156</v>
      </c>
      <c r="AW66" s="29" t="s">
        <v>156</v>
      </c>
      <c r="AX66" s="29" t="s">
        <v>174</v>
      </c>
      <c r="AY66" s="29">
        <v>0</v>
      </c>
      <c r="AZ66" s="30">
        <v>0</v>
      </c>
      <c r="BA66" s="29" t="s">
        <v>156</v>
      </c>
      <c r="BB66" s="29" t="s">
        <v>185</v>
      </c>
      <c r="BC66" s="29" t="s">
        <v>185</v>
      </c>
      <c r="BD66" s="29" t="s">
        <v>185</v>
      </c>
      <c r="BE66" s="29" t="s">
        <v>185</v>
      </c>
      <c r="BF66" s="29">
        <v>0</v>
      </c>
      <c r="BG66" s="29" t="s">
        <v>174</v>
      </c>
    </row>
    <row r="67" spans="1:59" s="18" customFormat="1" ht="15.75" customHeight="1" thickBot="1" x14ac:dyDescent="0.3">
      <c r="A67" s="4">
        <v>2025</v>
      </c>
      <c r="B67" s="41">
        <v>0</v>
      </c>
      <c r="C67" s="41"/>
      <c r="D67" s="41"/>
      <c r="E67" s="41"/>
      <c r="F67" s="41"/>
      <c r="G67" s="41"/>
      <c r="H67" s="41"/>
      <c r="I67" s="41">
        <v>1.142905412060657</v>
      </c>
      <c r="J67" s="41"/>
      <c r="K67" s="41"/>
      <c r="L67" s="41"/>
      <c r="M67" s="41"/>
      <c r="N67" s="41"/>
      <c r="O67" s="41"/>
      <c r="P67" s="41">
        <v>0</v>
      </c>
      <c r="Q67" s="41"/>
      <c r="R67" s="41"/>
      <c r="S67" s="41"/>
      <c r="T67" s="41"/>
      <c r="U67" s="41"/>
      <c r="V67" s="41"/>
      <c r="W67" s="41">
        <v>0</v>
      </c>
      <c r="X67" s="41"/>
      <c r="Y67" s="41"/>
      <c r="Z67" s="41"/>
      <c r="AA67" s="41"/>
      <c r="AB67" s="41"/>
      <c r="AC67" s="41"/>
      <c r="AE67" s="4">
        <v>2025</v>
      </c>
      <c r="AF67" s="31">
        <v>0</v>
      </c>
      <c r="AG67" s="31"/>
      <c r="AH67" s="31"/>
      <c r="AI67" s="31"/>
      <c r="AJ67" s="31"/>
      <c r="AK67" s="31"/>
      <c r="AL67" s="31"/>
      <c r="AM67" s="31">
        <v>54.751213046815906</v>
      </c>
      <c r="AN67" s="31"/>
      <c r="AO67" s="31"/>
      <c r="AP67" s="31"/>
      <c r="AQ67" s="31"/>
      <c r="AR67" s="31"/>
      <c r="AS67" s="31"/>
      <c r="AT67" s="31">
        <v>0</v>
      </c>
      <c r="AU67" s="31"/>
      <c r="AV67" s="31"/>
      <c r="AW67" s="31"/>
      <c r="AX67" s="31"/>
      <c r="AY67" s="31"/>
      <c r="AZ67" s="31"/>
      <c r="BA67" s="31">
        <v>0</v>
      </c>
      <c r="BB67" s="31"/>
      <c r="BC67" s="31"/>
      <c r="BD67" s="31"/>
      <c r="BE67" s="31"/>
      <c r="BF67" s="31"/>
      <c r="BG67" s="31"/>
    </row>
    <row r="68" spans="1:59" s="18" customFormat="1" ht="15.75" customHeight="1" thickBot="1" x14ac:dyDescent="0.3">
      <c r="A68" s="4">
        <v>2026</v>
      </c>
      <c r="B68" s="41">
        <v>0</v>
      </c>
      <c r="C68" s="41">
        <v>0</v>
      </c>
      <c r="D68" s="41">
        <v>0</v>
      </c>
      <c r="E68" s="41">
        <v>0</v>
      </c>
      <c r="F68" s="41">
        <v>0</v>
      </c>
      <c r="G68" s="41"/>
      <c r="H68" s="41"/>
      <c r="I68" s="41">
        <v>1.2610353279708981</v>
      </c>
      <c r="J68" s="41">
        <v>1.2610353279708981</v>
      </c>
      <c r="K68" s="41">
        <v>1.2610353279708981</v>
      </c>
      <c r="L68" s="41">
        <v>1.2610353279708981</v>
      </c>
      <c r="M68" s="41">
        <v>1.2610353279708981</v>
      </c>
      <c r="N68" s="41"/>
      <c r="O68" s="41"/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/>
      <c r="V68" s="41"/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/>
      <c r="AC68" s="41">
        <v>0</v>
      </c>
      <c r="AE68" s="4">
        <v>2026</v>
      </c>
      <c r="AF68" s="31">
        <v>0</v>
      </c>
      <c r="AG68" s="31">
        <v>0</v>
      </c>
      <c r="AH68" s="31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60.410260702861827</v>
      </c>
      <c r="AN68" s="31">
        <v>60.410260702861827</v>
      </c>
      <c r="AO68" s="31">
        <v>60.410260702861827</v>
      </c>
      <c r="AP68" s="31">
        <v>60.410260702861827</v>
      </c>
      <c r="AQ68" s="31">
        <v>60.410260702861827</v>
      </c>
      <c r="AR68" s="31">
        <v>0</v>
      </c>
      <c r="AS68" s="31">
        <v>0</v>
      </c>
      <c r="AT68" s="31">
        <v>0</v>
      </c>
      <c r="AU68" s="31">
        <v>0</v>
      </c>
      <c r="AV68" s="31">
        <v>0</v>
      </c>
      <c r="AW68" s="31">
        <v>0</v>
      </c>
      <c r="AX68" s="31">
        <v>0</v>
      </c>
      <c r="AY68" s="31">
        <v>0</v>
      </c>
      <c r="AZ68" s="31">
        <v>0</v>
      </c>
      <c r="BA68" s="31">
        <v>0</v>
      </c>
      <c r="BB68" s="31">
        <v>0</v>
      </c>
      <c r="BC68" s="31">
        <v>0</v>
      </c>
      <c r="BD68" s="31">
        <v>0</v>
      </c>
      <c r="BE68" s="31">
        <v>0</v>
      </c>
      <c r="BF68" s="31">
        <v>0</v>
      </c>
      <c r="BG68" s="31">
        <v>0</v>
      </c>
    </row>
    <row r="69" spans="1:59" s="18" customFormat="1" ht="15.75" customHeight="1" thickBot="1" x14ac:dyDescent="0.3">
      <c r="A69" s="4">
        <v>2027</v>
      </c>
      <c r="B69" s="41">
        <v>0</v>
      </c>
      <c r="C69" s="41">
        <v>0</v>
      </c>
      <c r="D69" s="41">
        <v>0</v>
      </c>
      <c r="E69" s="41">
        <v>0</v>
      </c>
      <c r="F69" s="41">
        <v>0</v>
      </c>
      <c r="G69" s="41"/>
      <c r="H69" s="41"/>
      <c r="I69" s="41">
        <v>1.7518405742514425</v>
      </c>
      <c r="J69" s="41">
        <v>1.7518405742514425</v>
      </c>
      <c r="K69" s="41">
        <v>1.7518405742514425</v>
      </c>
      <c r="L69" s="41">
        <v>1.7518405742514425</v>
      </c>
      <c r="M69" s="41">
        <v>1.7518405742514425</v>
      </c>
      <c r="N69" s="41"/>
      <c r="O69" s="41"/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/>
      <c r="V69" s="41"/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1"/>
      <c r="AC69" s="41">
        <v>0</v>
      </c>
      <c r="AE69" s="4">
        <v>2027</v>
      </c>
      <c r="AF69" s="31">
        <v>0</v>
      </c>
      <c r="AG69" s="31">
        <v>0</v>
      </c>
      <c r="AH69" s="31">
        <v>0</v>
      </c>
      <c r="AI69" s="31">
        <v>0</v>
      </c>
      <c r="AJ69" s="31">
        <v>0</v>
      </c>
      <c r="AK69" s="31">
        <v>0</v>
      </c>
      <c r="AL69" s="31">
        <v>0</v>
      </c>
      <c r="AM69" s="31">
        <v>83.922427431646952</v>
      </c>
      <c r="AN69" s="31">
        <v>83.922427431646952</v>
      </c>
      <c r="AO69" s="31">
        <v>83.922427431646952</v>
      </c>
      <c r="AP69" s="31">
        <v>83.922427431646952</v>
      </c>
      <c r="AQ69" s="31">
        <v>83.922427431646952</v>
      </c>
      <c r="AR69" s="31">
        <v>0</v>
      </c>
      <c r="AS69" s="31">
        <v>0</v>
      </c>
      <c r="AT69" s="31">
        <v>0</v>
      </c>
      <c r="AU69" s="31">
        <v>0</v>
      </c>
      <c r="AV69" s="31">
        <v>0</v>
      </c>
      <c r="AW69" s="31">
        <v>0</v>
      </c>
      <c r="AX69" s="31">
        <v>0</v>
      </c>
      <c r="AY69" s="31">
        <v>0</v>
      </c>
      <c r="AZ69" s="31">
        <v>0</v>
      </c>
      <c r="BA69" s="31">
        <v>0</v>
      </c>
      <c r="BB69" s="31">
        <v>0</v>
      </c>
      <c r="BC69" s="31">
        <v>0</v>
      </c>
      <c r="BD69" s="31">
        <v>0</v>
      </c>
      <c r="BE69" s="31">
        <v>0</v>
      </c>
      <c r="BF69" s="31">
        <v>0</v>
      </c>
      <c r="BG69" s="31">
        <v>0</v>
      </c>
    </row>
    <row r="70" spans="1:59" s="18" customFormat="1" ht="15.75" customHeight="1" thickBot="1" x14ac:dyDescent="0.3">
      <c r="A70" s="4">
        <v>2028</v>
      </c>
      <c r="B70" s="41">
        <v>0</v>
      </c>
      <c r="C70" s="41">
        <v>0</v>
      </c>
      <c r="D70" s="41">
        <v>0</v>
      </c>
      <c r="E70" s="41">
        <v>0</v>
      </c>
      <c r="F70" s="41">
        <v>0</v>
      </c>
      <c r="G70" s="41"/>
      <c r="H70" s="41"/>
      <c r="I70" s="41">
        <v>2.6418274707737082</v>
      </c>
      <c r="J70" s="41">
        <v>2.6418274707737082</v>
      </c>
      <c r="K70" s="41">
        <v>2.6418274707737082</v>
      </c>
      <c r="L70" s="41">
        <v>2.6418274707737082</v>
      </c>
      <c r="M70" s="41">
        <v>2.6418274707737082</v>
      </c>
      <c r="N70" s="41"/>
      <c r="O70" s="41"/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/>
      <c r="V70" s="41"/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/>
      <c r="AC70" s="41">
        <v>0</v>
      </c>
      <c r="AE70" s="4">
        <v>2028</v>
      </c>
      <c r="AF70" s="31">
        <v>0</v>
      </c>
      <c r="AG70" s="31">
        <v>0</v>
      </c>
      <c r="AH70" s="31">
        <v>0</v>
      </c>
      <c r="AI70" s="31">
        <v>0</v>
      </c>
      <c r="AJ70" s="31">
        <v>0</v>
      </c>
      <c r="AK70" s="31">
        <v>0</v>
      </c>
      <c r="AL70" s="31">
        <v>0</v>
      </c>
      <c r="AM70" s="31">
        <v>126.55750612333746</v>
      </c>
      <c r="AN70" s="31">
        <v>126.55750612333746</v>
      </c>
      <c r="AO70" s="31">
        <v>126.55750612333746</v>
      </c>
      <c r="AP70" s="31">
        <v>126.55750612333746</v>
      </c>
      <c r="AQ70" s="31">
        <v>126.55750612333746</v>
      </c>
      <c r="AR70" s="31">
        <v>0</v>
      </c>
      <c r="AS70" s="31">
        <v>0</v>
      </c>
      <c r="AT70" s="31">
        <v>0</v>
      </c>
      <c r="AU70" s="31">
        <v>0</v>
      </c>
      <c r="AV70" s="31">
        <v>0</v>
      </c>
      <c r="AW70" s="31">
        <v>0</v>
      </c>
      <c r="AX70" s="31">
        <v>0</v>
      </c>
      <c r="AY70" s="31">
        <v>0</v>
      </c>
      <c r="AZ70" s="31">
        <v>0</v>
      </c>
      <c r="BA70" s="31">
        <v>0</v>
      </c>
      <c r="BB70" s="31">
        <v>0</v>
      </c>
      <c r="BC70" s="31">
        <v>0</v>
      </c>
      <c r="BD70" s="31">
        <v>0</v>
      </c>
      <c r="BE70" s="31">
        <v>0</v>
      </c>
      <c r="BF70" s="31">
        <v>0</v>
      </c>
      <c r="BG70" s="31">
        <v>0</v>
      </c>
    </row>
    <row r="71" spans="1:59" s="18" customFormat="1" ht="15.75" customHeight="1" thickBot="1" x14ac:dyDescent="0.3">
      <c r="A71" s="4">
        <v>2029</v>
      </c>
      <c r="B71" s="41">
        <v>0</v>
      </c>
      <c r="C71" s="41">
        <v>0</v>
      </c>
      <c r="D71" s="41">
        <v>0</v>
      </c>
      <c r="E71" s="41">
        <v>0</v>
      </c>
      <c r="F71" s="41">
        <v>0</v>
      </c>
      <c r="G71" s="41"/>
      <c r="H71" s="41"/>
      <c r="I71" s="41">
        <v>3.7818878581793323</v>
      </c>
      <c r="J71" s="41">
        <v>0.74390929933889249</v>
      </c>
      <c r="K71" s="41">
        <v>0.74390929933889249</v>
      </c>
      <c r="L71" s="41">
        <v>0.74390929933889249</v>
      </c>
      <c r="M71" s="41">
        <v>0.74390929933889249</v>
      </c>
      <c r="N71" s="41"/>
      <c r="O71" s="41"/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/>
      <c r="V71" s="41"/>
      <c r="W71" s="41">
        <v>0</v>
      </c>
      <c r="X71" s="41">
        <v>0</v>
      </c>
      <c r="Y71" s="41">
        <v>0</v>
      </c>
      <c r="Z71" s="41">
        <v>0</v>
      </c>
      <c r="AA71" s="41">
        <v>0</v>
      </c>
      <c r="AB71" s="41"/>
      <c r="AC71" s="41">
        <v>0</v>
      </c>
      <c r="AE71" s="4">
        <v>2029</v>
      </c>
      <c r="AF71" s="31">
        <v>0</v>
      </c>
      <c r="AG71" s="31">
        <v>0</v>
      </c>
      <c r="AH71" s="31">
        <v>0</v>
      </c>
      <c r="AI71" s="31">
        <v>0</v>
      </c>
      <c r="AJ71" s="31">
        <v>0</v>
      </c>
      <c r="AK71" s="31">
        <v>0</v>
      </c>
      <c r="AL71" s="31">
        <v>0</v>
      </c>
      <c r="AM71" s="31">
        <v>181.17242744437505</v>
      </c>
      <c r="AN71" s="31">
        <v>35.63718931225921</v>
      </c>
      <c r="AO71" s="31">
        <v>35.63718931225921</v>
      </c>
      <c r="AP71" s="31">
        <v>35.63718931225921</v>
      </c>
      <c r="AQ71" s="31">
        <v>35.63718931225921</v>
      </c>
      <c r="AR71" s="31">
        <v>0</v>
      </c>
      <c r="AS71" s="31">
        <v>0</v>
      </c>
      <c r="AT71" s="31">
        <v>0</v>
      </c>
      <c r="AU71" s="31">
        <v>0</v>
      </c>
      <c r="AV71" s="31">
        <v>0</v>
      </c>
      <c r="AW71" s="31">
        <v>0</v>
      </c>
      <c r="AX71" s="31">
        <v>0</v>
      </c>
      <c r="AY71" s="31">
        <v>0</v>
      </c>
      <c r="AZ71" s="31">
        <v>0</v>
      </c>
      <c r="BA71" s="31">
        <v>0</v>
      </c>
      <c r="BB71" s="31">
        <v>0</v>
      </c>
      <c r="BC71" s="31">
        <v>0</v>
      </c>
      <c r="BD71" s="31">
        <v>0</v>
      </c>
      <c r="BE71" s="31">
        <v>0</v>
      </c>
      <c r="BF71" s="31">
        <v>0</v>
      </c>
      <c r="BG71" s="31">
        <v>0</v>
      </c>
    </row>
    <row r="72" spans="1:59" s="18" customFormat="1" ht="15.75" customHeight="1" thickBot="1" x14ac:dyDescent="0.3">
      <c r="A72" s="4">
        <v>2030</v>
      </c>
      <c r="B72" s="41">
        <v>0</v>
      </c>
      <c r="C72" s="41">
        <v>0</v>
      </c>
      <c r="D72" s="41">
        <v>0</v>
      </c>
      <c r="E72" s="41">
        <v>0</v>
      </c>
      <c r="F72" s="41">
        <v>0</v>
      </c>
      <c r="G72" s="41"/>
      <c r="H72" s="41"/>
      <c r="I72" s="41">
        <v>5.4265802276829511</v>
      </c>
      <c r="J72" s="41">
        <v>1.264485421227576</v>
      </c>
      <c r="K72" s="41">
        <v>5.4265802276829511</v>
      </c>
      <c r="L72" s="41">
        <v>1.264485421227576</v>
      </c>
      <c r="M72" s="41">
        <v>1.264485421227576</v>
      </c>
      <c r="N72" s="41"/>
      <c r="O72" s="41"/>
      <c r="P72" s="41">
        <v>3.8386186604654832E-5</v>
      </c>
      <c r="Q72" s="41">
        <v>3.8386186604654832E-5</v>
      </c>
      <c r="R72" s="41">
        <v>3.8386186604654832E-5</v>
      </c>
      <c r="S72" s="41">
        <v>3.8386186604654832E-5</v>
      </c>
      <c r="T72" s="41">
        <v>3.8386186604654832E-5</v>
      </c>
      <c r="U72" s="41"/>
      <c r="V72" s="41"/>
      <c r="W72" s="41">
        <v>4.9409967350241347E-4</v>
      </c>
      <c r="X72" s="41">
        <v>7.0894835316436325E-3</v>
      </c>
      <c r="Y72" s="41">
        <v>7.0894835316436325E-3</v>
      </c>
      <c r="Z72" s="41">
        <v>7.0894835316436325E-3</v>
      </c>
      <c r="AA72" s="41">
        <v>7.0894835316436325E-3</v>
      </c>
      <c r="AB72" s="41"/>
      <c r="AC72" s="41">
        <v>7.0894835316436325E-3</v>
      </c>
      <c r="AE72" s="4">
        <v>2030</v>
      </c>
      <c r="AF72" s="31">
        <v>0</v>
      </c>
      <c r="AG72" s="31">
        <v>0</v>
      </c>
      <c r="AH72" s="31">
        <v>0</v>
      </c>
      <c r="AI72" s="31">
        <v>0</v>
      </c>
      <c r="AJ72" s="31">
        <v>0</v>
      </c>
      <c r="AK72" s="31">
        <v>0</v>
      </c>
      <c r="AL72" s="31">
        <v>0</v>
      </c>
      <c r="AM72" s="31">
        <v>259.96188925714836</v>
      </c>
      <c r="AN72" s="31">
        <v>60.575538414328058</v>
      </c>
      <c r="AO72" s="31">
        <v>259.96188925714836</v>
      </c>
      <c r="AP72" s="31">
        <v>60.575538414328058</v>
      </c>
      <c r="AQ72" s="31">
        <v>60.575538414328058</v>
      </c>
      <c r="AR72" s="31">
        <v>0</v>
      </c>
      <c r="AS72" s="31">
        <v>0</v>
      </c>
      <c r="AT72" s="31">
        <v>1.838901328725833E-3</v>
      </c>
      <c r="AU72" s="31">
        <v>1.838901328725833E-3</v>
      </c>
      <c r="AV72" s="31">
        <v>1.838901328725833E-3</v>
      </c>
      <c r="AW72" s="31">
        <v>1.838901328725833E-3</v>
      </c>
      <c r="AX72" s="31">
        <v>1.838901328725833E-3</v>
      </c>
      <c r="AY72" s="31">
        <v>0</v>
      </c>
      <c r="AZ72" s="31">
        <v>0</v>
      </c>
      <c r="BA72" s="31">
        <v>2.366998721400496E-2</v>
      </c>
      <c r="BB72" s="31">
        <v>0.33962375113183274</v>
      </c>
      <c r="BC72" s="31">
        <v>0.33962375113183274</v>
      </c>
      <c r="BD72" s="31">
        <v>0.33962375113183274</v>
      </c>
      <c r="BE72" s="31">
        <v>0.33962375113183274</v>
      </c>
      <c r="BF72" s="31">
        <v>0</v>
      </c>
      <c r="BG72" s="31">
        <v>0.33962375113183274</v>
      </c>
    </row>
    <row r="73" spans="1:59" s="18" customFormat="1" ht="15.75" customHeight="1" thickBot="1" x14ac:dyDescent="0.3">
      <c r="A73" s="4">
        <v>2031</v>
      </c>
      <c r="B73" s="41">
        <v>7.0511665280537561E-4</v>
      </c>
      <c r="C73" s="41">
        <v>7.0511665280537561E-4</v>
      </c>
      <c r="D73" s="41">
        <v>7.0511665280537561E-4</v>
      </c>
      <c r="E73" s="41">
        <v>7.0511665280537561E-4</v>
      </c>
      <c r="F73" s="41">
        <v>7.0511665280537561E-4</v>
      </c>
      <c r="G73" s="41"/>
      <c r="H73" s="41"/>
      <c r="I73" s="41">
        <v>7.9006276254681742</v>
      </c>
      <c r="J73" s="41">
        <v>1.9153355586241032</v>
      </c>
      <c r="K73" s="41">
        <v>7.9006276254681742</v>
      </c>
      <c r="L73" s="41">
        <v>1.9153355586241032</v>
      </c>
      <c r="M73" s="41">
        <v>1.9153355586241032</v>
      </c>
      <c r="N73" s="41"/>
      <c r="O73" s="41"/>
      <c r="P73" s="41">
        <v>2.3216378145713641E-4</v>
      </c>
      <c r="Q73" s="41">
        <v>2.3216378145713641E-4</v>
      </c>
      <c r="R73" s="41">
        <v>2.3216378145713641E-4</v>
      </c>
      <c r="S73" s="41">
        <v>2.3216378145713641E-4</v>
      </c>
      <c r="T73" s="41">
        <v>2.3216378145713641E-4</v>
      </c>
      <c r="U73" s="41"/>
      <c r="V73" s="41"/>
      <c r="W73" s="41">
        <v>4.4302049805937174E-3</v>
      </c>
      <c r="X73" s="41">
        <v>4.8403121799549018E-2</v>
      </c>
      <c r="Y73" s="41">
        <v>4.8403121799549018E-2</v>
      </c>
      <c r="Z73" s="41">
        <v>4.8403121799549018E-2</v>
      </c>
      <c r="AA73" s="41">
        <v>4.8403121799549018E-2</v>
      </c>
      <c r="AB73" s="41"/>
      <c r="AC73" s="41">
        <v>4.8403121799549018E-2</v>
      </c>
      <c r="AE73" s="4">
        <v>2031</v>
      </c>
      <c r="AF73" s="31">
        <v>3.3778816403536222E-2</v>
      </c>
      <c r="AG73" s="31">
        <v>3.3778816403536222E-2</v>
      </c>
      <c r="AH73" s="31">
        <v>3.3778816403536222E-2</v>
      </c>
      <c r="AI73" s="31">
        <v>3.3778816403536222E-2</v>
      </c>
      <c r="AJ73" s="31">
        <v>3.3778816403536222E-2</v>
      </c>
      <c r="AK73" s="31">
        <v>0</v>
      </c>
      <c r="AL73" s="31">
        <v>0</v>
      </c>
      <c r="AM73" s="31">
        <v>378.48184264491846</v>
      </c>
      <c r="AN73" s="31">
        <v>91.754701762497973</v>
      </c>
      <c r="AO73" s="31">
        <v>378.48184264491846</v>
      </c>
      <c r="AP73" s="31">
        <v>91.754701762497973</v>
      </c>
      <c r="AQ73" s="31">
        <v>91.754701762497973</v>
      </c>
      <c r="AR73" s="31">
        <v>0</v>
      </c>
      <c r="AS73" s="31">
        <v>0</v>
      </c>
      <c r="AT73" s="31">
        <v>1.1121872839324226E-2</v>
      </c>
      <c r="AU73" s="31">
        <v>1.1121872839324226E-2</v>
      </c>
      <c r="AV73" s="31">
        <v>1.1121872839324226E-2</v>
      </c>
      <c r="AW73" s="31">
        <v>1.1121872839324226E-2</v>
      </c>
      <c r="AX73" s="31">
        <v>1.1121872839324226E-2</v>
      </c>
      <c r="AY73" s="31">
        <v>0</v>
      </c>
      <c r="AZ73" s="31">
        <v>0</v>
      </c>
      <c r="BA73" s="31">
        <v>0.21223024598003942</v>
      </c>
      <c r="BB73" s="31">
        <v>2.3187654952126855</v>
      </c>
      <c r="BC73" s="31">
        <v>2.3187654952126855</v>
      </c>
      <c r="BD73" s="31">
        <v>2.3187654952126855</v>
      </c>
      <c r="BE73" s="31">
        <v>2.3187654952126855</v>
      </c>
      <c r="BF73" s="31">
        <v>0</v>
      </c>
      <c r="BG73" s="31">
        <v>2.3187654952126855</v>
      </c>
    </row>
    <row r="74" spans="1:59" s="18" customFormat="1" ht="15.75" customHeight="1" thickBot="1" x14ac:dyDescent="0.3">
      <c r="A74" s="4">
        <v>2032</v>
      </c>
      <c r="B74" s="41">
        <v>2.8213788811184974E-3</v>
      </c>
      <c r="C74" s="41">
        <v>2.8213788811184974E-3</v>
      </c>
      <c r="D74" s="41">
        <v>2.8213788811184974E-3</v>
      </c>
      <c r="E74" s="41">
        <v>2.8213788811184974E-3</v>
      </c>
      <c r="F74" s="41">
        <v>2.8213788811184974E-3</v>
      </c>
      <c r="G74" s="41"/>
      <c r="H74" s="41"/>
      <c r="I74" s="41">
        <v>10.872140354518248</v>
      </c>
      <c r="J74" s="41">
        <v>2.8658509888750592</v>
      </c>
      <c r="K74" s="41">
        <v>10.872140354518248</v>
      </c>
      <c r="L74" s="41">
        <v>2.8658509888750592</v>
      </c>
      <c r="M74" s="41">
        <v>2.8658509888750592</v>
      </c>
      <c r="N74" s="41"/>
      <c r="O74" s="41"/>
      <c r="P74" s="41">
        <v>5.6334110760850303E-4</v>
      </c>
      <c r="Q74" s="41">
        <v>5.6334110760850303E-4</v>
      </c>
      <c r="R74" s="41">
        <v>5.6334110760850303E-4</v>
      </c>
      <c r="S74" s="41">
        <v>5.6334110760850303E-4</v>
      </c>
      <c r="T74" s="41">
        <v>5.6334110760850303E-4</v>
      </c>
      <c r="U74" s="41"/>
      <c r="V74" s="41"/>
      <c r="W74" s="41">
        <v>1.6628847547434603E-2</v>
      </c>
      <c r="X74" s="41">
        <v>0.18186275750186048</v>
      </c>
      <c r="Y74" s="41">
        <v>0.18186275750186048</v>
      </c>
      <c r="Z74" s="41">
        <v>0.18186275750186048</v>
      </c>
      <c r="AA74" s="41">
        <v>0.18186275750186048</v>
      </c>
      <c r="AB74" s="41"/>
      <c r="AC74" s="41">
        <v>0.18186275750186048</v>
      </c>
      <c r="AE74" s="4">
        <v>2032</v>
      </c>
      <c r="AF74" s="31">
        <v>0.13515896816639417</v>
      </c>
      <c r="AG74" s="31">
        <v>0.13515896816639417</v>
      </c>
      <c r="AH74" s="31">
        <v>0.13515896816639417</v>
      </c>
      <c r="AI74" s="31">
        <v>0.13515896816639417</v>
      </c>
      <c r="AJ74" s="31">
        <v>0.13515896816639417</v>
      </c>
      <c r="AK74" s="31">
        <v>0</v>
      </c>
      <c r="AL74" s="31">
        <v>0</v>
      </c>
      <c r="AM74" s="31">
        <v>520.83301605148142</v>
      </c>
      <c r="AN74" s="31">
        <v>137.28941730131456</v>
      </c>
      <c r="AO74" s="31">
        <v>520.83301605148142</v>
      </c>
      <c r="AP74" s="31">
        <v>137.28941730131456</v>
      </c>
      <c r="AQ74" s="31">
        <v>137.28941730131456</v>
      </c>
      <c r="AR74" s="31">
        <v>0</v>
      </c>
      <c r="AS74" s="31">
        <v>0</v>
      </c>
      <c r="AT74" s="31">
        <v>2.6987018063980822E-2</v>
      </c>
      <c r="AU74" s="31">
        <v>2.6987018063980822E-2</v>
      </c>
      <c r="AV74" s="31">
        <v>2.6987018063980822E-2</v>
      </c>
      <c r="AW74" s="31">
        <v>2.6987018063980822E-2</v>
      </c>
      <c r="AX74" s="31">
        <v>2.6987018063980822E-2</v>
      </c>
      <c r="AY74" s="31">
        <v>0</v>
      </c>
      <c r="AZ74" s="31">
        <v>0</v>
      </c>
      <c r="BA74" s="31">
        <v>0.79660973269089241</v>
      </c>
      <c r="BB74" s="31">
        <v>8.712187794537563</v>
      </c>
      <c r="BC74" s="31">
        <v>8.712187794537563</v>
      </c>
      <c r="BD74" s="31">
        <v>8.712187794537563</v>
      </c>
      <c r="BE74" s="31">
        <v>8.712187794537563</v>
      </c>
      <c r="BF74" s="31">
        <v>0</v>
      </c>
      <c r="BG74" s="31">
        <v>8.712187794537563</v>
      </c>
    </row>
    <row r="75" spans="1:59" s="18" customFormat="1" ht="15.75" customHeight="1" thickBot="1" x14ac:dyDescent="0.3">
      <c r="A75" s="4">
        <v>2033</v>
      </c>
      <c r="B75" s="41">
        <v>8.7848202003709547E-3</v>
      </c>
      <c r="C75" s="41">
        <v>8.7848202003709547E-3</v>
      </c>
      <c r="D75" s="41">
        <v>8.7848202003709547E-3</v>
      </c>
      <c r="E75" s="41">
        <v>8.7848202003709547E-3</v>
      </c>
      <c r="F75" s="41">
        <v>8.7848202003709547E-3</v>
      </c>
      <c r="G75" s="41"/>
      <c r="H75" s="41"/>
      <c r="I75" s="41">
        <v>14.662310736582533</v>
      </c>
      <c r="J75" s="41">
        <v>4.2843129404855738</v>
      </c>
      <c r="K75" s="41">
        <v>14.662310736582533</v>
      </c>
      <c r="L75" s="41">
        <v>4.2843129404855738</v>
      </c>
      <c r="M75" s="41">
        <v>4.2843129404855738</v>
      </c>
      <c r="N75" s="41"/>
      <c r="O75" s="41"/>
      <c r="P75" s="41">
        <v>1.1985143847661266E-3</v>
      </c>
      <c r="Q75" s="41">
        <v>1.1985143847661266E-3</v>
      </c>
      <c r="R75" s="41">
        <v>1.1985143847661266E-3</v>
      </c>
      <c r="S75" s="41">
        <v>1.1985143847661266E-3</v>
      </c>
      <c r="T75" s="41">
        <v>1.1985143847661266E-3</v>
      </c>
      <c r="U75" s="41"/>
      <c r="V75" s="41"/>
      <c r="W75" s="41">
        <v>4.4016185306568062E-2</v>
      </c>
      <c r="X75" s="41">
        <v>5.5252130934074549E-5</v>
      </c>
      <c r="Y75" s="41">
        <v>5.5252130934074549E-5</v>
      </c>
      <c r="Z75" s="41">
        <v>5.5252130934074549E-5</v>
      </c>
      <c r="AA75" s="41">
        <v>5.5252130934074549E-5</v>
      </c>
      <c r="AB75" s="41"/>
      <c r="AC75" s="41">
        <v>0.5</v>
      </c>
      <c r="AE75" s="4">
        <v>2033</v>
      </c>
      <c r="AF75" s="31">
        <v>0.42083934269002771</v>
      </c>
      <c r="AG75" s="31">
        <v>0.42083934269002771</v>
      </c>
      <c r="AH75" s="31">
        <v>0.42083934269002771</v>
      </c>
      <c r="AI75" s="31">
        <v>0.42083934269002771</v>
      </c>
      <c r="AJ75" s="31">
        <v>0.42083934269002771</v>
      </c>
      <c r="AK75" s="31">
        <v>0</v>
      </c>
      <c r="AL75" s="31">
        <v>0</v>
      </c>
      <c r="AM75" s="31">
        <v>702.40222018884003</v>
      </c>
      <c r="AN75" s="31">
        <v>205.24124576575778</v>
      </c>
      <c r="AO75" s="31">
        <v>702.40222018884003</v>
      </c>
      <c r="AP75" s="31">
        <v>205.24124576575778</v>
      </c>
      <c r="AQ75" s="31">
        <v>205.24124576575778</v>
      </c>
      <c r="AR75" s="31">
        <v>0</v>
      </c>
      <c r="AS75" s="31">
        <v>0</v>
      </c>
      <c r="AT75" s="31">
        <v>5.7415176905751729E-2</v>
      </c>
      <c r="AU75" s="31">
        <v>5.7415176905751729E-2</v>
      </c>
      <c r="AV75" s="31">
        <v>5.7415176905751729E-2</v>
      </c>
      <c r="AW75" s="31">
        <v>5.7415176905751729E-2</v>
      </c>
      <c r="AX75" s="31">
        <v>5.7415176905751729E-2</v>
      </c>
      <c r="AY75" s="31">
        <v>0</v>
      </c>
      <c r="AZ75" s="31">
        <v>0</v>
      </c>
      <c r="BA75" s="31">
        <v>2.108608038597803</v>
      </c>
      <c r="BB75" s="31">
        <v>2.6468692510675873E-3</v>
      </c>
      <c r="BC75" s="31">
        <v>2.6468692510675873E-3</v>
      </c>
      <c r="BD75" s="31">
        <v>2.6468692510675873E-3</v>
      </c>
      <c r="BE75" s="31">
        <v>2.6468692510675873E-3</v>
      </c>
      <c r="BF75" s="31">
        <v>0</v>
      </c>
      <c r="BG75" s="31">
        <v>23.952644054812698</v>
      </c>
    </row>
    <row r="76" spans="1:59" s="18" customFormat="1" ht="15.75" customHeight="1" thickBot="1" x14ac:dyDescent="0.3">
      <c r="A76" s="4">
        <v>2034</v>
      </c>
      <c r="B76" s="41">
        <v>2.0466409080503279E-2</v>
      </c>
      <c r="C76" s="41">
        <v>2.0466409080503279E-2</v>
      </c>
      <c r="D76" s="41">
        <v>2.0466409080503279E-2</v>
      </c>
      <c r="E76" s="41">
        <v>2.0466409080503279E-2</v>
      </c>
      <c r="F76" s="41">
        <v>2.0466409080503279E-2</v>
      </c>
      <c r="G76" s="41"/>
      <c r="H76" s="41"/>
      <c r="I76" s="41">
        <v>19.509525053564865</v>
      </c>
      <c r="J76" s="41">
        <v>6.8156574071957063</v>
      </c>
      <c r="K76" s="41">
        <v>19.509525053564865</v>
      </c>
      <c r="L76" s="41">
        <v>6.8156574071957063</v>
      </c>
      <c r="M76" s="41">
        <v>6.8156574071957063</v>
      </c>
      <c r="N76" s="41"/>
      <c r="O76" s="41"/>
      <c r="P76" s="41">
        <v>2.4290051367659099E-3</v>
      </c>
      <c r="Q76" s="41">
        <v>2.4290051367659099E-3</v>
      </c>
      <c r="R76" s="41">
        <v>2.4290051367659099E-3</v>
      </c>
      <c r="S76" s="41">
        <v>2.4290051367659099E-3</v>
      </c>
      <c r="T76" s="41">
        <v>2.4290051367659099E-3</v>
      </c>
      <c r="U76" s="41"/>
      <c r="V76" s="41"/>
      <c r="W76" s="41">
        <v>9.0419161715156141E-2</v>
      </c>
      <c r="X76" s="41">
        <v>5.5252130934074549E-5</v>
      </c>
      <c r="Y76" s="41">
        <v>5.5252130934074549E-5</v>
      </c>
      <c r="Z76" s="41">
        <v>5.5252130934074549E-5</v>
      </c>
      <c r="AA76" s="41">
        <v>5.5252130934074549E-5</v>
      </c>
      <c r="AB76" s="41"/>
      <c r="AC76" s="41">
        <v>1.1054350861192419</v>
      </c>
      <c r="AE76" s="4">
        <v>2034</v>
      </c>
      <c r="AF76" s="31">
        <v>0.98044922357096298</v>
      </c>
      <c r="AG76" s="31">
        <v>0.98044922357096298</v>
      </c>
      <c r="AH76" s="31">
        <v>0.98044922357096298</v>
      </c>
      <c r="AI76" s="31">
        <v>0.98044922357096298</v>
      </c>
      <c r="AJ76" s="31">
        <v>0.98044922357096298</v>
      </c>
      <c r="AK76" s="31">
        <v>0</v>
      </c>
      <c r="AL76" s="31">
        <v>0</v>
      </c>
      <c r="AM76" s="31">
        <v>934.60941857297973</v>
      </c>
      <c r="AN76" s="31">
        <v>326.50603174821276</v>
      </c>
      <c r="AO76" s="31">
        <v>934.60941857297973</v>
      </c>
      <c r="AP76" s="31">
        <v>326.50603174821276</v>
      </c>
      <c r="AQ76" s="31">
        <v>326.50603174821276</v>
      </c>
      <c r="AR76" s="31">
        <v>0</v>
      </c>
      <c r="AS76" s="31">
        <v>0</v>
      </c>
      <c r="AT76" s="31">
        <v>0.11636219089653096</v>
      </c>
      <c r="AU76" s="31">
        <v>0.11636219089653096</v>
      </c>
      <c r="AV76" s="31">
        <v>0.11636219089653096</v>
      </c>
      <c r="AW76" s="31">
        <v>0.11636219089653096</v>
      </c>
      <c r="AX76" s="31">
        <v>0.11636219089653096</v>
      </c>
      <c r="AY76" s="31">
        <v>0</v>
      </c>
      <c r="AZ76" s="31">
        <v>0</v>
      </c>
      <c r="BA76" s="31">
        <v>4.3315559925953657</v>
      </c>
      <c r="BB76" s="31">
        <v>2.6468692510675873E-3</v>
      </c>
      <c r="BC76" s="31">
        <v>2.6468692510675873E-3</v>
      </c>
      <c r="BD76" s="31">
        <v>2.6468692510675873E-3</v>
      </c>
      <c r="BE76" s="31">
        <v>2.6468692510675873E-3</v>
      </c>
      <c r="BF76" s="31">
        <v>0</v>
      </c>
      <c r="BG76" s="31">
        <v>52.956186287030846</v>
      </c>
    </row>
    <row r="77" spans="1:59" s="18" customFormat="1" ht="15.75" customHeight="1" x14ac:dyDescent="0.25"/>
    <row r="78" spans="1:59" ht="15.75" thickBot="1" x14ac:dyDescent="0.3">
      <c r="A78" t="s">
        <v>186</v>
      </c>
      <c r="J78" t="s">
        <v>187</v>
      </c>
      <c r="S78" t="s">
        <v>188</v>
      </c>
      <c r="AE78" t="s">
        <v>189</v>
      </c>
      <c r="AN78" t="s">
        <v>190</v>
      </c>
      <c r="AW78" t="s">
        <v>191</v>
      </c>
    </row>
    <row r="79" spans="1:59" ht="15.75" thickBot="1" x14ac:dyDescent="0.3">
      <c r="A79" s="1" t="s">
        <v>153</v>
      </c>
      <c r="B79" s="1">
        <v>1</v>
      </c>
      <c r="C79" s="1">
        <v>2</v>
      </c>
      <c r="D79" s="1">
        <v>3</v>
      </c>
      <c r="E79" s="1">
        <v>4</v>
      </c>
      <c r="F79" s="1">
        <v>5</v>
      </c>
      <c r="G79" s="1">
        <v>6</v>
      </c>
      <c r="H79" s="15">
        <v>7</v>
      </c>
      <c r="J79" s="1" t="s">
        <v>153</v>
      </c>
      <c r="K79" s="1">
        <v>1</v>
      </c>
      <c r="L79" s="1">
        <v>2</v>
      </c>
      <c r="M79" s="1">
        <v>3</v>
      </c>
      <c r="N79" s="1">
        <v>4</v>
      </c>
      <c r="O79" s="1">
        <v>5</v>
      </c>
      <c r="P79" s="1">
        <v>6</v>
      </c>
      <c r="Q79" s="15">
        <v>7</v>
      </c>
      <c r="S79" s="1" t="s">
        <v>153</v>
      </c>
      <c r="T79" s="1">
        <v>1</v>
      </c>
      <c r="U79" s="1">
        <v>2</v>
      </c>
      <c r="V79" s="1">
        <v>3</v>
      </c>
      <c r="W79" s="1">
        <v>4</v>
      </c>
      <c r="X79" s="1">
        <v>5</v>
      </c>
      <c r="Y79" s="1">
        <v>6</v>
      </c>
      <c r="Z79" s="15">
        <v>7</v>
      </c>
      <c r="AE79" s="1" t="s">
        <v>153</v>
      </c>
      <c r="AF79" s="1">
        <v>1</v>
      </c>
      <c r="AG79" s="1">
        <v>2</v>
      </c>
      <c r="AH79" s="1">
        <v>3</v>
      </c>
      <c r="AI79" s="1">
        <v>4</v>
      </c>
      <c r="AJ79" s="1">
        <v>5</v>
      </c>
      <c r="AK79" s="1">
        <v>6</v>
      </c>
      <c r="AL79" s="15">
        <v>7</v>
      </c>
      <c r="AN79" s="1" t="s">
        <v>153</v>
      </c>
      <c r="AO79" s="1">
        <v>1</v>
      </c>
      <c r="AP79" s="1">
        <v>2</v>
      </c>
      <c r="AQ79" s="1">
        <v>3</v>
      </c>
      <c r="AR79" s="1">
        <v>4</v>
      </c>
      <c r="AS79" s="1">
        <v>5</v>
      </c>
      <c r="AT79" s="1">
        <v>6</v>
      </c>
      <c r="AU79" s="15">
        <v>7</v>
      </c>
      <c r="AW79" s="1" t="s">
        <v>153</v>
      </c>
      <c r="AX79" s="1">
        <v>1</v>
      </c>
      <c r="AY79" s="1">
        <v>2</v>
      </c>
      <c r="AZ79" s="1">
        <v>3</v>
      </c>
      <c r="BA79" s="1">
        <v>4</v>
      </c>
      <c r="BB79" s="1">
        <v>5</v>
      </c>
      <c r="BC79" s="1">
        <v>6</v>
      </c>
      <c r="BD79" s="15">
        <v>7</v>
      </c>
    </row>
    <row r="80" spans="1:59" ht="16.5" thickTop="1" thickBot="1" x14ac:dyDescent="0.3">
      <c r="A80" s="20">
        <v>2025</v>
      </c>
      <c r="B80" s="16">
        <v>10.787080049707628</v>
      </c>
      <c r="C80" s="16">
        <v>10.787080049707628</v>
      </c>
      <c r="D80" s="16">
        <v>10.787080049707628</v>
      </c>
      <c r="E80" s="16">
        <v>10.787080049707628</v>
      </c>
      <c r="F80" s="16">
        <v>10.787080049707628</v>
      </c>
      <c r="G80" s="16">
        <v>10.787080049707628</v>
      </c>
      <c r="H80" s="16">
        <v>10.787080049707628</v>
      </c>
      <c r="J80" s="20">
        <v>2025</v>
      </c>
      <c r="K80" s="16">
        <v>2.5470039102460156</v>
      </c>
      <c r="L80" s="16">
        <v>2.5470039102460156</v>
      </c>
      <c r="M80" s="16">
        <v>2.5470039102460156</v>
      </c>
      <c r="N80" s="16">
        <v>2.5470039102460156</v>
      </c>
      <c r="O80" s="16">
        <v>2.5470039102460156</v>
      </c>
      <c r="P80" s="16">
        <v>2.5470039102460156</v>
      </c>
      <c r="Q80" s="16">
        <v>2.5470039102460156</v>
      </c>
      <c r="S80" s="20">
        <v>2025</v>
      </c>
      <c r="T80" s="41">
        <v>8.2400761394616122</v>
      </c>
      <c r="U80" s="41">
        <v>8.2400761394616122</v>
      </c>
      <c r="V80" s="41">
        <v>8.2400761394616122</v>
      </c>
      <c r="W80" s="41">
        <v>8.2400761394616122</v>
      </c>
      <c r="X80" s="41">
        <v>8.2400761394616122</v>
      </c>
      <c r="Y80" s="41">
        <v>8.2400761394616122</v>
      </c>
      <c r="Z80" s="41">
        <v>8.2400761394616122</v>
      </c>
      <c r="AE80" s="43">
        <v>2025</v>
      </c>
      <c r="AF80" s="31">
        <v>516.75817764283613</v>
      </c>
      <c r="AG80" s="31">
        <v>516.75817764283613</v>
      </c>
      <c r="AH80" s="31">
        <v>516.75817764283613</v>
      </c>
      <c r="AI80" s="31">
        <v>516.75817764283613</v>
      </c>
      <c r="AJ80" s="31">
        <v>516.75817764283613</v>
      </c>
      <c r="AK80" s="31">
        <v>516.75817764283613</v>
      </c>
      <c r="AL80" s="31">
        <v>516.75817764283613</v>
      </c>
      <c r="AM80" s="40"/>
      <c r="AN80" s="43">
        <v>2025</v>
      </c>
      <c r="AO80" s="31">
        <v>122.01495613667785</v>
      </c>
      <c r="AP80" s="31">
        <v>122.01495613667785</v>
      </c>
      <c r="AQ80" s="31">
        <v>122.01495613667785</v>
      </c>
      <c r="AR80" s="31">
        <v>122.01495613667785</v>
      </c>
      <c r="AS80" s="31">
        <v>122.01495613667785</v>
      </c>
      <c r="AT80" s="31">
        <v>122.01495613667785</v>
      </c>
      <c r="AU80" s="31">
        <v>122.01495613667785</v>
      </c>
      <c r="AV80" s="40"/>
      <c r="AW80" s="43">
        <v>2025</v>
      </c>
      <c r="AX80" s="31">
        <v>394.74322150615836</v>
      </c>
      <c r="AY80" s="31">
        <v>394.74322150615836</v>
      </c>
      <c r="AZ80" s="31">
        <v>394.74322150615836</v>
      </c>
      <c r="BA80" s="31">
        <v>394.74322150615836</v>
      </c>
      <c r="BB80" s="31">
        <v>394.74322150615836</v>
      </c>
      <c r="BC80" s="31">
        <v>394.74322150615836</v>
      </c>
      <c r="BD80" s="31">
        <v>394.74322150615836</v>
      </c>
    </row>
    <row r="81" spans="1:56" ht="15.75" thickBot="1" x14ac:dyDescent="0.3">
      <c r="A81" s="20">
        <v>2026</v>
      </c>
      <c r="B81" s="16">
        <v>15.013204316253443</v>
      </c>
      <c r="C81" s="16">
        <v>8.8019397022469263</v>
      </c>
      <c r="D81" s="16">
        <v>8.8019397022469263</v>
      </c>
      <c r="E81" s="16">
        <v>8.8019397022469263</v>
      </c>
      <c r="F81" s="16">
        <v>8.8019397022469263</v>
      </c>
      <c r="G81" s="16">
        <v>0</v>
      </c>
      <c r="H81" s="16">
        <v>0</v>
      </c>
      <c r="J81" s="20">
        <v>2026</v>
      </c>
      <c r="K81" s="16">
        <v>4.2167666551326768</v>
      </c>
      <c r="L81" s="16">
        <v>4.2167666551326768</v>
      </c>
      <c r="M81" s="16">
        <v>4.2167666551326768</v>
      </c>
      <c r="N81" s="16">
        <v>4.2167666551326768</v>
      </c>
      <c r="O81" s="16">
        <v>4.2167666551326768</v>
      </c>
      <c r="P81" s="16">
        <v>0</v>
      </c>
      <c r="Q81" s="16">
        <v>0</v>
      </c>
      <c r="S81" s="20">
        <v>2026</v>
      </c>
      <c r="T81" s="41">
        <v>10.796437661120766</v>
      </c>
      <c r="U81" s="41">
        <v>4.5851730471142487</v>
      </c>
      <c r="V81" s="41">
        <v>4.5851730471142487</v>
      </c>
      <c r="W81" s="41">
        <v>4.5851730471142487</v>
      </c>
      <c r="X81" s="41">
        <v>4.5851730471142487</v>
      </c>
      <c r="Y81" s="41">
        <v>0</v>
      </c>
      <c r="Z81" s="41">
        <v>0</v>
      </c>
      <c r="AE81" s="43">
        <v>2026</v>
      </c>
      <c r="AF81" s="31">
        <v>719.21187821879278</v>
      </c>
      <c r="AG81" s="31">
        <v>421.65945735968938</v>
      </c>
      <c r="AH81" s="31">
        <v>421.65945735968938</v>
      </c>
      <c r="AI81" s="31">
        <v>421.65945735968938</v>
      </c>
      <c r="AJ81" s="31">
        <v>421.65945735968938</v>
      </c>
      <c r="AK81" s="31">
        <v>0</v>
      </c>
      <c r="AL81" s="31">
        <v>0</v>
      </c>
      <c r="AM81" s="40"/>
      <c r="AN81" s="43">
        <v>2026</v>
      </c>
      <c r="AO81" s="31">
        <v>202.00542150519229</v>
      </c>
      <c r="AP81" s="31">
        <v>202.00542150519229</v>
      </c>
      <c r="AQ81" s="31">
        <v>202.00542150519229</v>
      </c>
      <c r="AR81" s="31">
        <v>202.00542150519229</v>
      </c>
      <c r="AS81" s="31">
        <v>202.00542150519229</v>
      </c>
      <c r="AT81" s="31">
        <v>0</v>
      </c>
      <c r="AU81" s="31">
        <v>0</v>
      </c>
      <c r="AV81" s="40"/>
      <c r="AW81" s="43">
        <v>2026</v>
      </c>
      <c r="AX81" s="31">
        <v>517.20645671360046</v>
      </c>
      <c r="AY81" s="31">
        <v>219.65403585449707</v>
      </c>
      <c r="AZ81" s="31">
        <v>219.65403585449707</v>
      </c>
      <c r="BA81" s="31">
        <v>219.65403585449707</v>
      </c>
      <c r="BB81" s="31">
        <v>219.65403585449707</v>
      </c>
      <c r="BC81" s="31">
        <v>0</v>
      </c>
      <c r="BD81" s="31">
        <v>0</v>
      </c>
    </row>
    <row r="82" spans="1:56" ht="15.75" thickBot="1" x14ac:dyDescent="0.3">
      <c r="A82" s="20">
        <v>2027</v>
      </c>
      <c r="B82" s="16">
        <v>25.996079084274946</v>
      </c>
      <c r="C82" s="16">
        <v>10.986657836450188</v>
      </c>
      <c r="D82" s="16">
        <v>10.986657836450188</v>
      </c>
      <c r="E82" s="16">
        <v>10.986657836450188</v>
      </c>
      <c r="F82" s="16">
        <v>10.986657836450188</v>
      </c>
      <c r="G82" s="16">
        <v>0</v>
      </c>
      <c r="H82" s="16">
        <v>0</v>
      </c>
      <c r="J82" s="20">
        <v>2027</v>
      </c>
      <c r="K82" s="16">
        <v>7.9455679465240792</v>
      </c>
      <c r="L82" s="16">
        <v>7.9455679465240792</v>
      </c>
      <c r="M82" s="16">
        <v>7.9455679465240792</v>
      </c>
      <c r="N82" s="16">
        <v>7.9455679465240792</v>
      </c>
      <c r="O82" s="16">
        <v>7.9455679465240792</v>
      </c>
      <c r="P82" s="16">
        <v>0</v>
      </c>
      <c r="Q82" s="16">
        <v>0</v>
      </c>
      <c r="S82" s="20">
        <v>2027</v>
      </c>
      <c r="T82" s="41">
        <v>18.050511137750867</v>
      </c>
      <c r="U82" s="41">
        <v>3.0410898899261092</v>
      </c>
      <c r="V82" s="41">
        <v>3.0410898899261092</v>
      </c>
      <c r="W82" s="41">
        <v>3.0410898899261092</v>
      </c>
      <c r="X82" s="41">
        <v>3.0410898899261092</v>
      </c>
      <c r="Y82" s="41">
        <v>0</v>
      </c>
      <c r="Z82" s="41">
        <v>0</v>
      </c>
      <c r="AE82" s="43">
        <v>2027</v>
      </c>
      <c r="AF82" s="31">
        <v>1245.349658252798</v>
      </c>
      <c r="AG82" s="31">
        <v>526.31900901701988</v>
      </c>
      <c r="AH82" s="31">
        <v>526.31900901701988</v>
      </c>
      <c r="AI82" s="31">
        <v>526.31900901701988</v>
      </c>
      <c r="AJ82" s="31">
        <v>526.31900901701988</v>
      </c>
      <c r="AK82" s="31">
        <v>0</v>
      </c>
      <c r="AL82" s="31">
        <v>0</v>
      </c>
      <c r="AM82" s="40"/>
      <c r="AN82" s="43">
        <v>2027</v>
      </c>
      <c r="AO82" s="31">
        <v>380.63472167284067</v>
      </c>
      <c r="AP82" s="31">
        <v>380.63472167284067</v>
      </c>
      <c r="AQ82" s="31">
        <v>380.63472167284067</v>
      </c>
      <c r="AR82" s="31">
        <v>380.63472167284067</v>
      </c>
      <c r="AS82" s="31">
        <v>380.63472167284067</v>
      </c>
      <c r="AT82" s="31">
        <v>0</v>
      </c>
      <c r="AU82" s="31">
        <v>0</v>
      </c>
      <c r="AV82" s="40"/>
      <c r="AW82" s="43">
        <v>2027</v>
      </c>
      <c r="AX82" s="31">
        <v>864.71493657995745</v>
      </c>
      <c r="AY82" s="31">
        <v>145.68428734417927</v>
      </c>
      <c r="AZ82" s="31">
        <v>145.68428734417927</v>
      </c>
      <c r="BA82" s="31">
        <v>145.68428734417927</v>
      </c>
      <c r="BB82" s="31">
        <v>145.68428734417927</v>
      </c>
      <c r="BC82" s="31">
        <v>0</v>
      </c>
      <c r="BD82" s="31">
        <v>0</v>
      </c>
    </row>
    <row r="83" spans="1:56" ht="15.75" thickBot="1" x14ac:dyDescent="0.3">
      <c r="A83" s="20">
        <v>2028</v>
      </c>
      <c r="B83" s="16">
        <v>41.304345044310949</v>
      </c>
      <c r="C83" s="16">
        <v>21.258388490358389</v>
      </c>
      <c r="D83" s="16">
        <v>21.258388490358389</v>
      </c>
      <c r="E83" s="16">
        <v>21.258388490358389</v>
      </c>
      <c r="F83" s="16">
        <v>21.258388490358389</v>
      </c>
      <c r="G83" s="16">
        <v>0</v>
      </c>
      <c r="H83" s="16">
        <v>0</v>
      </c>
      <c r="J83" s="20">
        <v>2028</v>
      </c>
      <c r="K83" s="16">
        <v>13.86875175701568</v>
      </c>
      <c r="L83" s="16">
        <v>13.86875175701568</v>
      </c>
      <c r="M83" s="16">
        <v>13.86875175701568</v>
      </c>
      <c r="N83" s="16">
        <v>13.86875175701568</v>
      </c>
      <c r="O83" s="16">
        <v>13.86875175701568</v>
      </c>
      <c r="P83" s="16">
        <v>0</v>
      </c>
      <c r="Q83" s="16">
        <v>0</v>
      </c>
      <c r="S83" s="20">
        <v>2028</v>
      </c>
      <c r="T83" s="41">
        <v>27.435593287295266</v>
      </c>
      <c r="U83" s="41">
        <v>7.3896367333427078</v>
      </c>
      <c r="V83" s="41">
        <v>7.3896367333427078</v>
      </c>
      <c r="W83" s="41">
        <v>7.3896367333427078</v>
      </c>
      <c r="X83" s="41">
        <v>7.3896367333427078</v>
      </c>
      <c r="Y83" s="41">
        <v>0</v>
      </c>
      <c r="Z83" s="41">
        <v>0</v>
      </c>
      <c r="AE83" s="43">
        <v>2028</v>
      </c>
      <c r="AF83" s="31">
        <v>1978.696549527094</v>
      </c>
      <c r="AG83" s="31">
        <v>1018.3892253769632</v>
      </c>
      <c r="AH83" s="31">
        <v>1018.3892253769632</v>
      </c>
      <c r="AI83" s="31">
        <v>1018.3892253769632</v>
      </c>
      <c r="AJ83" s="31">
        <v>1018.3892253769632</v>
      </c>
      <c r="AK83" s="31">
        <v>0</v>
      </c>
      <c r="AL83" s="31">
        <v>0</v>
      </c>
      <c r="AM83" s="40"/>
      <c r="AN83" s="43">
        <v>2028</v>
      </c>
      <c r="AO83" s="31">
        <v>664.38654864070963</v>
      </c>
      <c r="AP83" s="31">
        <v>664.38654864070963</v>
      </c>
      <c r="AQ83" s="31">
        <v>664.38654864070963</v>
      </c>
      <c r="AR83" s="31">
        <v>664.38654864070963</v>
      </c>
      <c r="AS83" s="31">
        <v>664.38654864070963</v>
      </c>
      <c r="AT83" s="31">
        <v>0</v>
      </c>
      <c r="AU83" s="31">
        <v>0</v>
      </c>
      <c r="AV83" s="40"/>
      <c r="AW83" s="43">
        <v>2028</v>
      </c>
      <c r="AX83" s="31">
        <v>1314.3100008863844</v>
      </c>
      <c r="AY83" s="31">
        <v>354.00267673625348</v>
      </c>
      <c r="AZ83" s="31">
        <v>354.00267673625348</v>
      </c>
      <c r="BA83" s="31">
        <v>354.00267673625348</v>
      </c>
      <c r="BB83" s="31">
        <v>354.00267673625348</v>
      </c>
      <c r="BC83" s="31">
        <v>0</v>
      </c>
      <c r="BD83" s="31">
        <v>0</v>
      </c>
    </row>
    <row r="84" spans="1:56" ht="15.75" thickBot="1" x14ac:dyDescent="0.3">
      <c r="A84" s="20">
        <v>2029</v>
      </c>
      <c r="B84" s="16">
        <v>96.426203760556803</v>
      </c>
      <c r="C84" s="16">
        <v>6.5941107777180124</v>
      </c>
      <c r="D84" s="16">
        <v>6.5941107777180124</v>
      </c>
      <c r="E84" s="16">
        <v>6.5941107777180124</v>
      </c>
      <c r="F84" s="16">
        <v>6.5941107777180124</v>
      </c>
      <c r="G84" s="16">
        <v>0</v>
      </c>
      <c r="H84" s="16">
        <v>0</v>
      </c>
      <c r="J84" s="20">
        <v>2029</v>
      </c>
      <c r="K84" s="16">
        <v>21.465412380903039</v>
      </c>
      <c r="L84" s="16">
        <v>1.6176578712494034</v>
      </c>
      <c r="M84" s="16">
        <v>1.6176578712494034</v>
      </c>
      <c r="N84" s="16">
        <v>1.6176578712494034</v>
      </c>
      <c r="O84" s="16">
        <v>1.6176578712494034</v>
      </c>
      <c r="P84" s="16">
        <v>0</v>
      </c>
      <c r="Q84" s="16">
        <v>0</v>
      </c>
      <c r="S84" s="20">
        <v>2029</v>
      </c>
      <c r="T84" s="41">
        <v>74.960791379653756</v>
      </c>
      <c r="U84" s="41">
        <v>4.9764529064686087</v>
      </c>
      <c r="V84" s="41">
        <v>4.9764529064686087</v>
      </c>
      <c r="W84" s="41">
        <v>4.9764529064686087</v>
      </c>
      <c r="X84" s="41">
        <v>4.9764529064686087</v>
      </c>
      <c r="Y84" s="41">
        <v>0</v>
      </c>
      <c r="Z84" s="41">
        <v>0</v>
      </c>
      <c r="AE84" s="43">
        <v>2029</v>
      </c>
      <c r="AF84" s="31">
        <v>4619.3250724669169</v>
      </c>
      <c r="AG84" s="31">
        <v>315.89277663336742</v>
      </c>
      <c r="AH84" s="31">
        <v>315.89277663336742</v>
      </c>
      <c r="AI84" s="31">
        <v>315.89277663336742</v>
      </c>
      <c r="AJ84" s="31">
        <v>315.89277663336742</v>
      </c>
      <c r="AK84" s="31">
        <v>0</v>
      </c>
      <c r="AL84" s="31">
        <v>0</v>
      </c>
      <c r="AM84" s="40"/>
      <c r="AN84" s="43">
        <v>2029</v>
      </c>
      <c r="AO84" s="31">
        <v>1028.3067644990801</v>
      </c>
      <c r="AP84" s="31">
        <v>77.494366385005975</v>
      </c>
      <c r="AQ84" s="31">
        <v>77.494366385005975</v>
      </c>
      <c r="AR84" s="31">
        <v>77.494366385005975</v>
      </c>
      <c r="AS84" s="31">
        <v>77.494366385005975</v>
      </c>
      <c r="AT84" s="31">
        <v>0</v>
      </c>
      <c r="AU84" s="31">
        <v>0</v>
      </c>
      <c r="AV84" s="40"/>
      <c r="AW84" s="43">
        <v>2029</v>
      </c>
      <c r="AX84" s="31">
        <v>3591.0183079678368</v>
      </c>
      <c r="AY84" s="31">
        <v>238.39841024836142</v>
      </c>
      <c r="AZ84" s="31">
        <v>238.39841024836142</v>
      </c>
      <c r="BA84" s="31">
        <v>238.39841024836142</v>
      </c>
      <c r="BB84" s="31">
        <v>238.39841024836142</v>
      </c>
      <c r="BC84" s="31">
        <v>0</v>
      </c>
      <c r="BD84" s="31">
        <v>0</v>
      </c>
    </row>
    <row r="85" spans="1:56" ht="15.75" thickBot="1" x14ac:dyDescent="0.3">
      <c r="A85" s="20">
        <v>2030</v>
      </c>
      <c r="B85" s="16">
        <v>247.02967014549179</v>
      </c>
      <c r="C85" s="16">
        <v>10.831292856041822</v>
      </c>
      <c r="D85" s="16">
        <v>14.993387662497197</v>
      </c>
      <c r="E85" s="16">
        <v>10.831292856041822</v>
      </c>
      <c r="F85" s="16">
        <v>10.831292856041822</v>
      </c>
      <c r="G85" s="16">
        <v>0</v>
      </c>
      <c r="H85" s="16">
        <v>7.0894835316436325E-3</v>
      </c>
      <c r="J85" s="20">
        <v>2030</v>
      </c>
      <c r="K85" s="16">
        <v>30.554053665864739</v>
      </c>
      <c r="L85" s="16">
        <v>2.4346954464800277</v>
      </c>
      <c r="M85" s="16">
        <v>6.5967902529354028</v>
      </c>
      <c r="N85" s="16">
        <v>2.4346954464800277</v>
      </c>
      <c r="O85" s="16">
        <v>2.4346954464800277</v>
      </c>
      <c r="P85" s="16">
        <v>0</v>
      </c>
      <c r="Q85" s="16">
        <v>7.0894835316436325E-3</v>
      </c>
      <c r="S85" s="20">
        <v>2030</v>
      </c>
      <c r="T85" s="41">
        <v>216.47561647962706</v>
      </c>
      <c r="U85" s="41">
        <v>8.3965974095617941</v>
      </c>
      <c r="V85" s="41">
        <v>8.3965974095617941</v>
      </c>
      <c r="W85" s="41">
        <v>8.3965974095617941</v>
      </c>
      <c r="X85" s="41">
        <v>8.3965974095617941</v>
      </c>
      <c r="Y85" s="41">
        <v>0</v>
      </c>
      <c r="Z85" s="41">
        <v>0</v>
      </c>
      <c r="AE85" s="43">
        <v>2030</v>
      </c>
      <c r="AF85" s="31">
        <v>11834.027519945512</v>
      </c>
      <c r="AG85" s="31">
        <v>518.87620486841081</v>
      </c>
      <c r="AH85" s="31">
        <v>718.26255571123113</v>
      </c>
      <c r="AI85" s="31">
        <v>518.87620486841081</v>
      </c>
      <c r="AJ85" s="31">
        <v>518.87620486841081</v>
      </c>
      <c r="AK85" s="31">
        <v>0</v>
      </c>
      <c r="AL85" s="31">
        <v>0.33962375113183274</v>
      </c>
      <c r="AM85" s="40"/>
      <c r="AN85" s="43">
        <v>2030</v>
      </c>
      <c r="AO85" s="31">
        <v>1463.7007437802065</v>
      </c>
      <c r="AP85" s="31">
        <v>116.63478682281877</v>
      </c>
      <c r="AQ85" s="31">
        <v>316.02113766563906</v>
      </c>
      <c r="AR85" s="31">
        <v>116.63478682281877</v>
      </c>
      <c r="AS85" s="31">
        <v>116.63478682281877</v>
      </c>
      <c r="AT85" s="31">
        <v>0</v>
      </c>
      <c r="AU85" s="31">
        <v>0.33962375113183274</v>
      </c>
      <c r="AV85" s="40"/>
      <c r="AW85" s="43">
        <v>2030</v>
      </c>
      <c r="AX85" s="31">
        <v>10370.326776165306</v>
      </c>
      <c r="AY85" s="31">
        <v>402.24141804559201</v>
      </c>
      <c r="AZ85" s="31">
        <v>402.24141804559201</v>
      </c>
      <c r="BA85" s="31">
        <v>402.24141804559201</v>
      </c>
      <c r="BB85" s="31">
        <v>402.24141804559201</v>
      </c>
      <c r="BC85" s="31">
        <v>0</v>
      </c>
      <c r="BD85" s="31">
        <v>0</v>
      </c>
    </row>
    <row r="86" spans="1:56" ht="15.75" thickBot="1" x14ac:dyDescent="0.3">
      <c r="A86" s="20">
        <v>2031</v>
      </c>
      <c r="B86" s="16">
        <v>415.82278254003751</v>
      </c>
      <c r="C86" s="16">
        <v>7.6911813150590653</v>
      </c>
      <c r="D86" s="16">
        <v>13.676473381903133</v>
      </c>
      <c r="E86" s="16">
        <v>7.6911813150590653</v>
      </c>
      <c r="F86" s="16">
        <v>7.8840011164930086</v>
      </c>
      <c r="G86" s="16">
        <v>0</v>
      </c>
      <c r="H86" s="16">
        <v>4.8403121799549018E-2</v>
      </c>
      <c r="J86" s="20">
        <v>2031</v>
      </c>
      <c r="K86" s="16">
        <v>42.522782540037475</v>
      </c>
      <c r="L86" s="16">
        <v>3.5495353884878438</v>
      </c>
      <c r="M86" s="16">
        <v>9.5348274553319126</v>
      </c>
      <c r="N86" s="16">
        <v>3.5495353884878438</v>
      </c>
      <c r="O86" s="16">
        <v>3.5495353884878438</v>
      </c>
      <c r="P86" s="16">
        <v>0</v>
      </c>
      <c r="Q86" s="16">
        <v>4.8403121799549018E-2</v>
      </c>
      <c r="S86" s="20">
        <v>2031</v>
      </c>
      <c r="T86" s="41">
        <v>373.3</v>
      </c>
      <c r="U86" s="41">
        <v>4.1416459265712211</v>
      </c>
      <c r="V86" s="41">
        <v>4.1416459265712211</v>
      </c>
      <c r="W86" s="41">
        <v>4.1416459265712211</v>
      </c>
      <c r="X86" s="41">
        <v>4.3344657280051653</v>
      </c>
      <c r="Y86" s="41">
        <v>0</v>
      </c>
      <c r="Z86" s="41">
        <v>0</v>
      </c>
      <c r="AE86" s="43">
        <v>2031</v>
      </c>
      <c r="AF86" s="31">
        <v>19920.110200126608</v>
      </c>
      <c r="AG86" s="31">
        <v>368.44825680127212</v>
      </c>
      <c r="AH86" s="31">
        <v>655.17539768369238</v>
      </c>
      <c r="AI86" s="31">
        <v>368.44825680127212</v>
      </c>
      <c r="AJ86" s="31">
        <v>377.68534494220586</v>
      </c>
      <c r="AK86" s="31">
        <v>0</v>
      </c>
      <c r="AL86" s="31">
        <v>2.3187654952126855</v>
      </c>
      <c r="AM86" s="40"/>
      <c r="AN86" s="43">
        <v>2031</v>
      </c>
      <c r="AO86" s="31">
        <v>2037.0661488034439</v>
      </c>
      <c r="AP86" s="31">
        <v>170.04151544082126</v>
      </c>
      <c r="AQ86" s="31">
        <v>456.76865632324166</v>
      </c>
      <c r="AR86" s="31">
        <v>170.04151544082126</v>
      </c>
      <c r="AS86" s="31">
        <v>170.04151544082126</v>
      </c>
      <c r="AT86" s="31">
        <v>0</v>
      </c>
      <c r="AU86" s="31">
        <v>2.3187654952126855</v>
      </c>
      <c r="AV86" s="40"/>
      <c r="AW86" s="43">
        <v>2031</v>
      </c>
      <c r="AX86" s="31">
        <v>17883.044051323159</v>
      </c>
      <c r="AY86" s="31">
        <v>198.40674136045078</v>
      </c>
      <c r="AZ86" s="31">
        <v>198.40674136045078</v>
      </c>
      <c r="BA86" s="31">
        <v>198.40674136045078</v>
      </c>
      <c r="BB86" s="31">
        <v>207.64382950138463</v>
      </c>
      <c r="BC86" s="31">
        <v>0</v>
      </c>
      <c r="BD86" s="31">
        <v>0</v>
      </c>
    </row>
    <row r="87" spans="1:56" ht="15.75" thickBot="1" x14ac:dyDescent="0.3">
      <c r="A87" s="20">
        <v>2032</v>
      </c>
      <c r="B87" s="16">
        <v>430.24548423061316</v>
      </c>
      <c r="C87" s="16">
        <v>11.948168275455904</v>
      </c>
      <c r="D87" s="16">
        <v>19.954457641099093</v>
      </c>
      <c r="E87" s="16">
        <v>11.948168275455904</v>
      </c>
      <c r="F87" s="16">
        <v>12.205467454388444</v>
      </c>
      <c r="G87" s="16">
        <v>0</v>
      </c>
      <c r="H87" s="16">
        <v>0.18186275750186048</v>
      </c>
      <c r="J87" s="20">
        <v>2032</v>
      </c>
      <c r="K87" s="16">
        <v>56.945484230613133</v>
      </c>
      <c r="L87" s="16">
        <v>5.1777667859042511</v>
      </c>
      <c r="M87" s="16">
        <v>13.184056151547441</v>
      </c>
      <c r="N87" s="16">
        <v>5.1777667859042511</v>
      </c>
      <c r="O87" s="16">
        <v>5.1777667859042511</v>
      </c>
      <c r="P87" s="16">
        <v>0</v>
      </c>
      <c r="Q87" s="16">
        <v>0.18186275750186048</v>
      </c>
      <c r="S87" s="20">
        <v>2032</v>
      </c>
      <c r="T87" s="41">
        <v>373.3</v>
      </c>
      <c r="U87" s="41">
        <v>6.7704014895516531</v>
      </c>
      <c r="V87" s="41">
        <v>6.7704014895516531</v>
      </c>
      <c r="W87" s="41">
        <v>6.7704014895516531</v>
      </c>
      <c r="X87" s="41">
        <v>7.0277006684841936</v>
      </c>
      <c r="Y87" s="41">
        <v>0</v>
      </c>
      <c r="Z87" s="41">
        <v>0</v>
      </c>
      <c r="AE87" s="43">
        <v>2032</v>
      </c>
      <c r="AF87" s="31">
        <v>20611.033879932813</v>
      </c>
      <c r="AG87" s="31">
        <v>572.38044361800121</v>
      </c>
      <c r="AH87" s="31">
        <v>955.9240423681681</v>
      </c>
      <c r="AI87" s="31">
        <v>572.38044361800121</v>
      </c>
      <c r="AJ87" s="31">
        <v>584.70643491513442</v>
      </c>
      <c r="AK87" s="31">
        <v>0</v>
      </c>
      <c r="AL87" s="31">
        <v>8.712187794537563</v>
      </c>
      <c r="AM87" s="40"/>
      <c r="AN87" s="43">
        <v>2032</v>
      </c>
      <c r="AO87" s="31">
        <v>2727.9898286096518</v>
      </c>
      <c r="AP87" s="31">
        <v>248.04240964319226</v>
      </c>
      <c r="AQ87" s="31">
        <v>631.58600839335929</v>
      </c>
      <c r="AR87" s="31">
        <v>248.04240964319226</v>
      </c>
      <c r="AS87" s="31">
        <v>248.04240964319226</v>
      </c>
      <c r="AT87" s="31">
        <v>0</v>
      </c>
      <c r="AU87" s="31">
        <v>8.712187794537563</v>
      </c>
      <c r="AV87" s="40"/>
      <c r="AW87" s="43">
        <v>2032</v>
      </c>
      <c r="AX87" s="31">
        <v>17883.044051323159</v>
      </c>
      <c r="AY87" s="31">
        <v>324.33803397480887</v>
      </c>
      <c r="AZ87" s="31">
        <v>324.33803397480887</v>
      </c>
      <c r="BA87" s="31">
        <v>324.33803397480887</v>
      </c>
      <c r="BB87" s="31">
        <v>336.66402527194231</v>
      </c>
      <c r="BC87" s="31">
        <v>0</v>
      </c>
      <c r="BD87" s="31">
        <v>0</v>
      </c>
    </row>
    <row r="88" spans="1:56" ht="15.75" thickBot="1" x14ac:dyDescent="0.3">
      <c r="A88" s="20">
        <v>2033</v>
      </c>
      <c r="B88" s="16">
        <v>447.41134229591205</v>
      </c>
      <c r="C88" s="16">
        <v>18.075076493547982</v>
      </c>
      <c r="D88" s="16">
        <v>28.453074289644945</v>
      </c>
      <c r="E88" s="16">
        <v>18.075076493547982</v>
      </c>
      <c r="F88" s="16">
        <v>18.39685504997912</v>
      </c>
      <c r="G88" s="16">
        <v>0</v>
      </c>
      <c r="H88" s="16">
        <v>0.5</v>
      </c>
      <c r="J88" s="20">
        <v>2033</v>
      </c>
      <c r="K88" s="16">
        <v>74.11134229591201</v>
      </c>
      <c r="L88" s="16">
        <v>7.0755176323159858</v>
      </c>
      <c r="M88" s="16">
        <v>17.453515428412945</v>
      </c>
      <c r="N88" s="16">
        <v>7.0755176323159858</v>
      </c>
      <c r="O88" s="16">
        <v>7.0755176323159858</v>
      </c>
      <c r="P88" s="16">
        <v>0</v>
      </c>
      <c r="Q88" s="16">
        <v>0.5</v>
      </c>
      <c r="S88" s="20">
        <v>2033</v>
      </c>
      <c r="T88" s="41">
        <v>373.3</v>
      </c>
      <c r="U88" s="41">
        <v>10.999558861231998</v>
      </c>
      <c r="V88" s="41">
        <v>10.999558861231998</v>
      </c>
      <c r="W88" s="41">
        <v>10.999558861231998</v>
      </c>
      <c r="X88" s="41">
        <v>11.321337417663134</v>
      </c>
      <c r="Y88" s="41">
        <v>0</v>
      </c>
      <c r="Z88" s="41">
        <v>0</v>
      </c>
      <c r="AE88" s="43">
        <v>2033</v>
      </c>
      <c r="AF88" s="31">
        <v>21433.369256199898</v>
      </c>
      <c r="AG88" s="31">
        <v>865.89174702693367</v>
      </c>
      <c r="AH88" s="31">
        <v>1363.0527214500162</v>
      </c>
      <c r="AI88" s="31">
        <v>865.89174702693367</v>
      </c>
      <c r="AJ88" s="31">
        <v>881.30664148026665</v>
      </c>
      <c r="AK88" s="31">
        <v>0</v>
      </c>
      <c r="AL88" s="31">
        <v>23.952644054812698</v>
      </c>
      <c r="AM88" s="40"/>
      <c r="AN88" s="43">
        <v>2033</v>
      </c>
      <c r="AO88" s="31">
        <v>3550.3252048767317</v>
      </c>
      <c r="AP88" s="31">
        <v>338.95471070083187</v>
      </c>
      <c r="AQ88" s="31">
        <v>836.1156851239142</v>
      </c>
      <c r="AR88" s="31">
        <v>338.95471070083187</v>
      </c>
      <c r="AS88" s="31">
        <v>338.95471070083187</v>
      </c>
      <c r="AT88" s="31">
        <v>0</v>
      </c>
      <c r="AU88" s="31">
        <v>23.952644054812698</v>
      </c>
      <c r="AV88" s="40"/>
      <c r="AW88" s="43">
        <v>2033</v>
      </c>
      <c r="AX88" s="31">
        <v>17883.044051323159</v>
      </c>
      <c r="AY88" s="31">
        <v>526.93703632610197</v>
      </c>
      <c r="AZ88" s="31">
        <v>526.93703632610197</v>
      </c>
      <c r="BA88" s="31">
        <v>526.93703632610197</v>
      </c>
      <c r="BB88" s="31">
        <v>542.35193077943484</v>
      </c>
      <c r="BC88" s="31">
        <v>0</v>
      </c>
      <c r="BD88" s="31">
        <v>0</v>
      </c>
    </row>
    <row r="89" spans="1:56" ht="15.75" thickBot="1" x14ac:dyDescent="0.3">
      <c r="A89" s="20">
        <v>2034</v>
      </c>
      <c r="B89" s="16">
        <v>94.70048839391697</v>
      </c>
      <c r="C89" s="16">
        <v>10.412383781462269</v>
      </c>
      <c r="D89" s="16">
        <v>23.106251427831427</v>
      </c>
      <c r="E89" s="16">
        <v>10.412383781462269</v>
      </c>
      <c r="F89" s="16">
        <v>10.412383781462269</v>
      </c>
      <c r="G89" s="16">
        <v>0</v>
      </c>
      <c r="H89" s="16">
        <v>1.1054350861192419</v>
      </c>
      <c r="J89" s="20">
        <v>2034</v>
      </c>
      <c r="K89" s="16">
        <v>94.70048839391697</v>
      </c>
      <c r="L89" s="16">
        <v>10.412383781462269</v>
      </c>
      <c r="M89" s="16">
        <v>23.106251427831427</v>
      </c>
      <c r="N89" s="16">
        <v>10.412383781462269</v>
      </c>
      <c r="O89" s="16">
        <v>10.412383781462269</v>
      </c>
      <c r="P89" s="16">
        <v>0</v>
      </c>
      <c r="Q89" s="16">
        <v>1.1054350861192419</v>
      </c>
      <c r="S89" s="20">
        <v>2034</v>
      </c>
      <c r="T89" s="44"/>
      <c r="U89" s="44"/>
      <c r="V89" s="44"/>
      <c r="W89" s="44"/>
      <c r="X89" s="44"/>
      <c r="Y89" s="44"/>
      <c r="Z89" s="44"/>
      <c r="AE89" s="43">
        <v>2034</v>
      </c>
      <c r="AF89" s="31">
        <v>4536.6541806328287</v>
      </c>
      <c r="AG89" s="31">
        <v>498.8082449589408</v>
      </c>
      <c r="AH89" s="31">
        <v>1106.9116317837077</v>
      </c>
      <c r="AI89" s="31">
        <v>498.8082449589408</v>
      </c>
      <c r="AJ89" s="31">
        <v>498.8082449589408</v>
      </c>
      <c r="AK89" s="31">
        <v>0</v>
      </c>
      <c r="AL89" s="31">
        <v>52.956186287030846</v>
      </c>
      <c r="AM89" s="40"/>
      <c r="AN89" s="43">
        <v>2034</v>
      </c>
      <c r="AO89" s="31">
        <v>4536.6541806328287</v>
      </c>
      <c r="AP89" s="31">
        <v>498.8082449589408</v>
      </c>
      <c r="AQ89" s="31">
        <v>1106.9116317837077</v>
      </c>
      <c r="AR89" s="31">
        <v>498.8082449589408</v>
      </c>
      <c r="AS89" s="31">
        <v>498.8082449589408</v>
      </c>
      <c r="AT89" s="31">
        <v>0</v>
      </c>
      <c r="AU89" s="31">
        <v>52.956186287030846</v>
      </c>
      <c r="AV89" s="40"/>
      <c r="AW89" s="43">
        <v>2034</v>
      </c>
      <c r="AX89" s="31">
        <v>0</v>
      </c>
      <c r="AY89" s="31">
        <v>0</v>
      </c>
      <c r="AZ89" s="31">
        <v>0</v>
      </c>
      <c r="BA89" s="31">
        <v>0</v>
      </c>
      <c r="BB89" s="31">
        <v>0</v>
      </c>
      <c r="BC89" s="31">
        <v>0</v>
      </c>
      <c r="BD89" s="31">
        <v>0</v>
      </c>
    </row>
    <row r="91" spans="1:56" x14ac:dyDescent="0.25">
      <c r="S91" t="s">
        <v>192</v>
      </c>
      <c r="T91" s="10">
        <v>373.3</v>
      </c>
      <c r="U91" t="s">
        <v>193</v>
      </c>
    </row>
    <row r="95" spans="1:56" x14ac:dyDescent="0.25">
      <c r="P95" s="38"/>
    </row>
    <row r="96" spans="1:56" x14ac:dyDescent="0.25">
      <c r="P96" s="38"/>
    </row>
    <row r="97" spans="13:18" x14ac:dyDescent="0.25">
      <c r="P97" s="38"/>
    </row>
    <row r="98" spans="13:18" x14ac:dyDescent="0.25">
      <c r="P98" s="38"/>
    </row>
    <row r="99" spans="13:18" x14ac:dyDescent="0.25">
      <c r="M99">
        <v>3.3466280100117531</v>
      </c>
      <c r="N99">
        <v>5.5588336027634835</v>
      </c>
      <c r="O99">
        <v>9.3992055912446659</v>
      </c>
      <c r="P99" s="38">
        <v>13.788521033623331</v>
      </c>
      <c r="Q99">
        <v>18.810302833209342</v>
      </c>
      <c r="R99">
        <v>25.467868938649787</v>
      </c>
    </row>
    <row r="100" spans="13:18" x14ac:dyDescent="0.25">
      <c r="P100" s="38"/>
    </row>
    <row r="105" spans="13:18" x14ac:dyDescent="0.25">
      <c r="M105" s="38"/>
    </row>
  </sheetData>
  <mergeCells count="40">
    <mergeCell ref="AF5:AL5"/>
    <mergeCell ref="AF20:AL20"/>
    <mergeCell ref="AF35:AL35"/>
    <mergeCell ref="AF50:AL50"/>
    <mergeCell ref="AF65:AL65"/>
    <mergeCell ref="AM65:AS65"/>
    <mergeCell ref="AT65:AZ65"/>
    <mergeCell ref="BA65:BG65"/>
    <mergeCell ref="AM5:AS5"/>
    <mergeCell ref="AT5:AZ5"/>
    <mergeCell ref="BA5:BG5"/>
    <mergeCell ref="AM50:AS50"/>
    <mergeCell ref="AT50:AZ50"/>
    <mergeCell ref="BA50:BG50"/>
    <mergeCell ref="AM20:AS20"/>
    <mergeCell ref="AT20:AZ20"/>
    <mergeCell ref="BA20:BG20"/>
    <mergeCell ref="AM35:AS35"/>
    <mergeCell ref="AT35:AZ35"/>
    <mergeCell ref="BA35:BG35"/>
    <mergeCell ref="P50:V50"/>
    <mergeCell ref="W50:AC50"/>
    <mergeCell ref="B65:H65"/>
    <mergeCell ref="I65:O65"/>
    <mergeCell ref="P65:V65"/>
    <mergeCell ref="W65:AC65"/>
    <mergeCell ref="B50:H50"/>
    <mergeCell ref="I50:O50"/>
    <mergeCell ref="B35:H35"/>
    <mergeCell ref="I35:O35"/>
    <mergeCell ref="P35:V35"/>
    <mergeCell ref="W35:AC35"/>
    <mergeCell ref="B5:H5"/>
    <mergeCell ref="I5:O5"/>
    <mergeCell ref="P5:V5"/>
    <mergeCell ref="W5:AC5"/>
    <mergeCell ref="B20:H20"/>
    <mergeCell ref="I20:O20"/>
    <mergeCell ref="P20:V20"/>
    <mergeCell ref="W20:AC20"/>
  </mergeCells>
  <pageMargins left="0.7" right="0.7" top="0.75" bottom="0.75" header="0.3" footer="0.3"/>
  <pageSetup paperSize="9" orientation="portrait" horizontalDpi="0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e62ca5-22ea-47d8-bfd0-cf180537c997">
      <UserInfo>
        <DisplayName/>
        <AccountId xsi:nil="true"/>
        <AccountType/>
      </UserInfo>
    </SharedWithUsers>
    <lcf76f155ced4ddcb4097134ff3c332f xmlns="58dd876c-ba06-4341-9d47-b53ee198fe78">
      <Terms xmlns="http://schemas.microsoft.com/office/infopath/2007/PartnerControls"/>
    </lcf76f155ced4ddcb4097134ff3c332f>
    <TaxCatchAll xmlns="cce62ca5-22ea-47d8-bfd0-cf180537c9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463E5E62BF724086D347C959262467" ma:contentTypeVersion="17" ma:contentTypeDescription="Create a new document." ma:contentTypeScope="" ma:versionID="d5fb31da9a69ab909e9c794f9fb151bd">
  <xsd:schema xmlns:xsd="http://www.w3.org/2001/XMLSchema" xmlns:xs="http://www.w3.org/2001/XMLSchema" xmlns:p="http://schemas.microsoft.com/office/2006/metadata/properties" xmlns:ns2="58dd876c-ba06-4341-9d47-b53ee198fe78" xmlns:ns3="cce62ca5-22ea-47d8-bfd0-cf180537c997" targetNamespace="http://schemas.microsoft.com/office/2006/metadata/properties" ma:root="true" ma:fieldsID="89349fb864ef67cc53d88d2da92ebc81" ns2:_="" ns3:_="">
    <xsd:import namespace="58dd876c-ba06-4341-9d47-b53ee198fe78"/>
    <xsd:import namespace="cce62ca5-22ea-47d8-bfd0-cf180537c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d876c-ba06-4341-9d47-b53ee198fe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62ca5-22ea-47d8-bfd0-cf180537c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787cdf0-0bfe-4b44-926d-f49baf1faca0}" ma:internalName="TaxCatchAll" ma:showField="CatchAllData" ma:web="cce62ca5-22ea-47d8-bfd0-cf180537c9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A68A3A-C558-432B-B0DC-4237C8F6EB7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8dd876c-ba06-4341-9d47-b53ee198fe78"/>
    <ds:schemaRef ds:uri="http://purl.org/dc/terms/"/>
    <ds:schemaRef ds:uri="cce62ca5-22ea-47d8-bfd0-cf180537c99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B8A3FF-B671-46C6-8013-B9F3CB6EF7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7438D0-AB54-40E5-ADD9-ED7B5633D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d876c-ba06-4341-9d47-b53ee198fe78"/>
    <ds:schemaRef ds:uri="cce62ca5-22ea-47d8-bfd0-cf180537c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Ratings</vt:lpstr>
      <vt:lpstr>Customers</vt:lpstr>
      <vt:lpstr>Population</vt:lpstr>
      <vt:lpstr>Historical</vt:lpstr>
      <vt:lpstr>Summer 10PoE</vt:lpstr>
      <vt:lpstr>Winter 10PoE</vt:lpstr>
      <vt:lpstr>Summer 50PoE</vt:lpstr>
      <vt:lpstr>Winter 50PoE</vt:lpstr>
      <vt:lpstr>EUE</vt:lpstr>
      <vt:lpstr>Costs</vt:lpstr>
      <vt:lpstr>NPV</vt:lpstr>
      <vt:lpstr>Non-Network Options</vt:lpstr>
      <vt:lpstr>Summary</vt:lpstr>
      <vt:lpstr>Costs!_Ref105595397</vt:lpstr>
      <vt:lpstr>Costs!_Ref149747594</vt:lpstr>
      <vt:lpstr>Costs!_Ref149748252</vt:lpstr>
      <vt:lpstr>Costs!_Ref149748264</vt:lpstr>
      <vt:lpstr>Costs!_Ref150505901</vt:lpstr>
      <vt:lpstr>Costs!_Ref150505916</vt:lpstr>
      <vt:lpstr>NPV!_Ref56185739</vt:lpstr>
      <vt:lpstr>NPV!_Ref94017176</vt:lpstr>
      <vt:lpstr>NPV!_Ref94104882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11kV Central Area Network Development Strategy</dc:title>
  <dc:subject/>
  <dc:creator>Rodney Bray</dc:creator>
  <cp:keywords/>
  <dc:description/>
  <cp:lastModifiedBy>Salil Sharma</cp:lastModifiedBy>
  <cp:revision/>
  <dcterms:created xsi:type="dcterms:W3CDTF">2021-11-10T23:55:05Z</dcterms:created>
  <dcterms:modified xsi:type="dcterms:W3CDTF">2025-01-31T08:12:29Z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0x010100BE463E5E62BF724086D347C959262467</vt:lpwstr>
  </property>
  <property fmtid="{D5CDD505-2E9C-101B-9397-08002B2CF9AE}" pid="3" name="Order">
    <vt:r8>138400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