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60413FD4-7341-40C6-BC65-3DABC9D3278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ver" sheetId="14" r:id="rId1"/>
    <sheet name="Calc" sheetId="13" r:id="rId2"/>
  </sheets>
  <definedNames>
    <definedName name="cbd_vcr" localSheetId="1">Calc!#REF!</definedName>
    <definedName name="energy" localSheetId="1">Calc!$F$6</definedName>
    <definedName name="maifi_perc" localSheetId="1">Calc!$F$9</definedName>
    <definedName name="mins_pa" localSheetId="1">Calc!$F$8</definedName>
    <definedName name="non_cbd_vcr" localSheetId="1">Calc!$I$14</definedName>
    <definedName name="revenue" localSheetId="1">Calc!$F$7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4" l="1" a="1"/>
  <c r="D6" i="14" s="1"/>
  <c r="C5" i="14" a="1"/>
  <c r="C5" i="14" s="1"/>
  <c r="E43" i="13" l="1"/>
  <c r="F14" i="13" l="1"/>
  <c r="G14" i="13" s="1"/>
  <c r="H24" i="13"/>
  <c r="G24" i="13"/>
  <c r="F24" i="13"/>
  <c r="E24" i="13"/>
  <c r="K24" i="13" s="1"/>
  <c r="F8" i="13"/>
  <c r="L24" i="13" l="1"/>
  <c r="M24" i="13"/>
  <c r="N24" i="13"/>
  <c r="F44" i="13"/>
  <c r="F49" i="13" s="1"/>
  <c r="H14" i="13"/>
  <c r="I14" i="13" s="1"/>
  <c r="E48" i="13"/>
  <c r="E44" i="13"/>
  <c r="E49" i="13" s="1"/>
  <c r="E50" i="13" s="1"/>
  <c r="F43" i="13" l="1"/>
  <c r="F48" i="13" s="1"/>
  <c r="H44" i="13"/>
  <c r="H49" i="13" s="1"/>
  <c r="H50" i="13" s="1"/>
  <c r="H43" i="13"/>
  <c r="H48" i="13" s="1"/>
  <c r="G43" i="13"/>
  <c r="G48" i="13" s="1"/>
  <c r="G44" i="13"/>
  <c r="G49" i="13" s="1"/>
  <c r="G50" i="13" s="1"/>
  <c r="I48" i="13"/>
  <c r="F50" i="13"/>
  <c r="I50" i="13" s="1"/>
  <c r="I49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<sst xmlns="http://schemas.openxmlformats.org/spreadsheetml/2006/main" count="58" uniqueCount="37">
  <si>
    <t>CBD</t>
  </si>
  <si>
    <t>Urban</t>
  </si>
  <si>
    <t>Service Target Performance Incentive Scheme - Rate Calculation</t>
  </si>
  <si>
    <t>Assumptions</t>
  </si>
  <si>
    <t>SAIFI ($)</t>
  </si>
  <si>
    <t>SAIDI ($)</t>
  </si>
  <si>
    <t>Proportion of VCR</t>
  </si>
  <si>
    <t>Ave unplanned SAIFI target</t>
  </si>
  <si>
    <t>Ave unplanned SAIDI target</t>
  </si>
  <si>
    <t xml:space="preserve">Ratio of unplanned SAIDI/SAIFI    </t>
  </si>
  <si>
    <t>Ave unplanned MAIFI target</t>
  </si>
  <si>
    <t>Telephone answering</t>
  </si>
  <si>
    <t>Energy (MWh) - Network</t>
  </si>
  <si>
    <t>AER, Value of customer reliability, December 2019</t>
  </si>
  <si>
    <t>Incentive rate</t>
  </si>
  <si>
    <t>SAIFI</t>
  </si>
  <si>
    <t>SAIDI</t>
  </si>
  <si>
    <t>MAIFI</t>
  </si>
  <si>
    <t>Energy (MWh)</t>
  </si>
  <si>
    <t>Ave Customers (#)</t>
  </si>
  <si>
    <t>Ave Minutes per year</t>
  </si>
  <si>
    <t>Calculation - Incentive rates based on AER Guideline VCR</t>
  </si>
  <si>
    <t>Short rural</t>
  </si>
  <si>
    <t>Long rural</t>
  </si>
  <si>
    <t>Network</t>
  </si>
  <si>
    <t>CPI</t>
  </si>
  <si>
    <t>Average FY27-31, from Reset RIN 3.4.1</t>
  </si>
  <si>
    <t>FY27 - 31</t>
  </si>
  <si>
    <t>Smoothed revenue ($'m Jun 2026)</t>
  </si>
  <si>
    <t>MAIFI incentive rate (% of SAIFI)</t>
  </si>
  <si>
    <t>Average FY27-31, from Reset RIN 6.2.4</t>
  </si>
  <si>
    <t>Average FY27-31, from Reset RIN 3.1.1</t>
  </si>
  <si>
    <t>STPIS targets - Jan2025 - Public</t>
  </si>
  <si>
    <t>Powercor</t>
  </si>
  <si>
    <t>AER VCR ($/MWh) - state wide</t>
  </si>
  <si>
    <t>Regulatory proposal 2026-31</t>
  </si>
  <si>
    <t>Model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</si>
</sst>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$&quot;#,##0;[Red]\-&quot;$&quot;#,##0;\ &quot;-&quot;"/>
    <numFmt numFmtId="165" formatCode="#,##0_ ;[Red]\-#,##0\ "/>
    <numFmt numFmtId="166" formatCode="#,##0.0_ ;[Red]\-#,##0.0\ "/>
    <numFmt numFmtId="167" formatCode="0.0%"/>
    <numFmt numFmtId="168" formatCode="0.0000;[Red]\-0.0000;\ &quot;-&quot;"/>
    <numFmt numFmtId="169" formatCode="#,##0_);\(#,##0\);\-\-_)"/>
    <numFmt numFmtId="170" formatCode="#,##0.000_ ;[Red]\-#,##0.000\ "/>
    <numFmt numFmtId="171" formatCode="#,##0.00_ ;[Red]\-#,##0.00\ "/>
    <numFmt numFmtId="172" formatCode="0.0000"/>
    <numFmt numFmtId="173" formatCode="dd\ mmmm\ yyyy"/>
  </numFmts>
  <fonts count="30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62"/>
      <name val="Calibri"/>
      <family val="2"/>
    </font>
    <font>
      <sz val="10"/>
      <color theme="1"/>
      <name val="Verdana"/>
      <family val="2"/>
    </font>
    <font>
      <sz val="10"/>
      <color indexed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66FF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4"/>
      <color indexed="9"/>
      <name val="Arial"/>
      <family val="2"/>
    </font>
    <font>
      <sz val="10"/>
      <color theme="0"/>
      <name val="Calibri"/>
      <family val="2"/>
      <scheme val="minor"/>
    </font>
    <font>
      <sz val="10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15B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5" fillId="2" borderId="0">
      <alignment horizontal="center"/>
    </xf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10" fillId="0" borderId="0"/>
    <xf numFmtId="169" fontId="19" fillId="7" borderId="0"/>
    <xf numFmtId="0" fontId="1" fillId="0" borderId="0"/>
    <xf numFmtId="0" fontId="21" fillId="0" borderId="0"/>
  </cellStyleXfs>
  <cellXfs count="59">
    <xf numFmtId="0" fontId="0" fillId="0" borderId="0" xfId="0"/>
    <xf numFmtId="0" fontId="6" fillId="3" borderId="0" xfId="0" applyFont="1" applyFill="1"/>
    <xf numFmtId="0" fontId="7" fillId="0" borderId="0" xfId="0" applyFont="1" applyBorder="1"/>
    <xf numFmtId="0" fontId="8" fillId="0" borderId="0" xfId="0" applyFont="1"/>
    <xf numFmtId="14" fontId="9" fillId="0" borderId="0" xfId="0" applyNumberFormat="1" applyFont="1" applyBorder="1"/>
    <xf numFmtId="14" fontId="9" fillId="0" borderId="0" xfId="0" applyNumberFormat="1" applyFont="1" applyBorder="1" applyAlignment="1">
      <alignment vertical="top"/>
    </xf>
    <xf numFmtId="0" fontId="11" fillId="4" borderId="0" xfId="6" applyFont="1" applyFill="1" applyAlignment="1">
      <alignment horizontal="left" vertical="center"/>
    </xf>
    <xf numFmtId="0" fontId="12" fillId="4" borderId="0" xfId="6" applyFont="1" applyFill="1" applyAlignment="1">
      <alignment horizontal="left" vertical="center"/>
    </xf>
    <xf numFmtId="0" fontId="7" fillId="0" borderId="1" xfId="0" applyFont="1" applyBorder="1"/>
    <xf numFmtId="0" fontId="9" fillId="0" borderId="1" xfId="0" applyFont="1" applyBorder="1"/>
    <xf numFmtId="164" fontId="13" fillId="0" borderId="0" xfId="0" applyNumberFormat="1" applyFont="1" applyFill="1" applyBorder="1" applyAlignment="1">
      <alignment horizontal="right" vertical="top"/>
    </xf>
    <xf numFmtId="0" fontId="7" fillId="0" borderId="0" xfId="0" applyFont="1"/>
    <xf numFmtId="3" fontId="7" fillId="0" borderId="0" xfId="0" applyNumberFormat="1" applyFont="1"/>
    <xf numFmtId="0" fontId="9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167" fontId="7" fillId="0" borderId="0" xfId="5" applyNumberFormat="1" applyFont="1" applyAlignment="1">
      <alignment horizontal="center"/>
    </xf>
    <xf numFmtId="0" fontId="15" fillId="0" borderId="0" xfId="0" applyFont="1"/>
    <xf numFmtId="4" fontId="13" fillId="0" borderId="0" xfId="0" applyNumberFormat="1" applyFont="1" applyAlignment="1">
      <alignment horizontal="center"/>
    </xf>
    <xf numFmtId="0" fontId="9" fillId="0" borderId="0" xfId="0" applyFont="1" applyBorder="1"/>
    <xf numFmtId="9" fontId="13" fillId="0" borderId="0" xfId="5" applyFont="1" applyFill="1" applyBorder="1" applyAlignment="1">
      <alignment horizontal="right" vertical="top"/>
    </xf>
    <xf numFmtId="167" fontId="7" fillId="0" borderId="0" xfId="0" applyNumberFormat="1" applyFont="1"/>
    <xf numFmtId="3" fontId="9" fillId="0" borderId="0" xfId="0" applyNumberFormat="1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164" fontId="16" fillId="0" borderId="0" xfId="0" applyNumberFormat="1" applyFont="1" applyFill="1" applyBorder="1" applyAlignment="1">
      <alignment horizontal="left" vertical="top"/>
    </xf>
    <xf numFmtId="0" fontId="9" fillId="0" borderId="1" xfId="0" applyFont="1" applyBorder="1" applyAlignment="1">
      <alignment horizontal="left"/>
    </xf>
    <xf numFmtId="0" fontId="12" fillId="0" borderId="0" xfId="6" applyFont="1" applyFill="1" applyAlignment="1">
      <alignment horizontal="left" vertical="center"/>
    </xf>
    <xf numFmtId="0" fontId="11" fillId="0" borderId="0" xfId="6" applyFont="1" applyFill="1" applyAlignment="1">
      <alignment horizontal="left" vertical="center"/>
    </xf>
    <xf numFmtId="0" fontId="7" fillId="0" borderId="0" xfId="0" applyFont="1" applyFill="1" applyBorder="1"/>
    <xf numFmtId="10" fontId="17" fillId="5" borderId="0" xfId="5" applyNumberFormat="1" applyFont="1" applyFill="1" applyBorder="1" applyAlignment="1">
      <alignment horizontal="right" vertical="top"/>
    </xf>
    <xf numFmtId="164" fontId="14" fillId="0" borderId="0" xfId="0" applyNumberFormat="1" applyFont="1" applyAlignment="1">
      <alignment horizontal="center" vertical="top"/>
    </xf>
    <xf numFmtId="168" fontId="14" fillId="0" borderId="0" xfId="0" applyNumberFormat="1" applyFont="1" applyAlignment="1">
      <alignment horizontal="center" vertical="top"/>
    </xf>
    <xf numFmtId="4" fontId="7" fillId="6" borderId="0" xfId="0" applyNumberFormat="1" applyFont="1" applyFill="1" applyAlignment="1">
      <alignment horizontal="center"/>
    </xf>
    <xf numFmtId="166" fontId="13" fillId="5" borderId="0" xfId="0" applyNumberFormat="1" applyFont="1" applyFill="1" applyBorder="1" applyAlignment="1">
      <alignment horizontal="center" vertical="top"/>
    </xf>
    <xf numFmtId="165" fontId="13" fillId="5" borderId="0" xfId="0" applyNumberFormat="1" applyFont="1" applyFill="1" applyAlignment="1">
      <alignment horizontal="center" vertical="top"/>
    </xf>
    <xf numFmtId="165" fontId="13" fillId="5" borderId="0" xfId="0" applyNumberFormat="1" applyFont="1" applyFill="1" applyBorder="1" applyAlignment="1">
      <alignment horizontal="center" vertical="top"/>
    </xf>
    <xf numFmtId="165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164" fontId="13" fillId="5" borderId="0" xfId="0" applyNumberFormat="1" applyFont="1" applyFill="1" applyBorder="1" applyAlignment="1">
      <alignment horizontal="center" vertical="top"/>
    </xf>
    <xf numFmtId="9" fontId="13" fillId="5" borderId="0" xfId="5" applyFont="1" applyFill="1" applyBorder="1" applyAlignment="1">
      <alignment horizontal="center" vertical="top"/>
    </xf>
    <xf numFmtId="0" fontId="18" fillId="0" borderId="1" xfId="0" applyFont="1" applyBorder="1" applyAlignment="1">
      <alignment horizontal="center"/>
    </xf>
    <xf numFmtId="0" fontId="7" fillId="0" borderId="0" xfId="0" applyFont="1" applyFill="1"/>
    <xf numFmtId="168" fontId="14" fillId="8" borderId="0" xfId="0" applyNumberFormat="1" applyFont="1" applyFill="1" applyAlignment="1">
      <alignment horizontal="center" vertical="top"/>
    </xf>
    <xf numFmtId="10" fontId="13" fillId="5" borderId="0" xfId="5" applyNumberFormat="1" applyFont="1" applyFill="1"/>
    <xf numFmtId="164" fontId="17" fillId="0" borderId="0" xfId="0" applyNumberFormat="1" applyFont="1" applyAlignment="1">
      <alignment horizontal="right" vertical="top"/>
    </xf>
    <xf numFmtId="170" fontId="13" fillId="5" borderId="0" xfId="0" applyNumberFormat="1" applyFont="1" applyFill="1" applyBorder="1" applyAlignment="1">
      <alignment horizontal="center" vertical="top"/>
    </xf>
    <xf numFmtId="171" fontId="20" fillId="0" borderId="0" xfId="0" applyNumberFormat="1" applyFont="1" applyAlignment="1">
      <alignment horizontal="right" vertical="top"/>
    </xf>
    <xf numFmtId="0" fontId="1" fillId="9" borderId="0" xfId="8" applyFill="1"/>
    <xf numFmtId="0" fontId="1" fillId="0" borderId="0" xfId="8"/>
    <xf numFmtId="0" fontId="21" fillId="0" borderId="0" xfId="9"/>
    <xf numFmtId="0" fontId="22" fillId="0" borderId="0" xfId="8" applyFont="1"/>
    <xf numFmtId="0" fontId="23" fillId="0" borderId="0" xfId="8" applyFont="1"/>
    <xf numFmtId="0" fontId="24" fillId="0" borderId="0" xfId="8" applyFont="1"/>
    <xf numFmtId="0" fontId="25" fillId="0" borderId="0" xfId="8" applyFont="1"/>
    <xf numFmtId="0" fontId="26" fillId="0" borderId="0" xfId="8" applyFont="1"/>
    <xf numFmtId="172" fontId="26" fillId="0" borderId="0" xfId="8" applyNumberFormat="1" applyFont="1"/>
    <xf numFmtId="0" fontId="27" fillId="0" borderId="0" xfId="8" applyFont="1"/>
    <xf numFmtId="173" fontId="28" fillId="0" borderId="0" xfId="8" applyNumberFormat="1" applyFont="1" applyAlignment="1">
      <alignment horizontal="left"/>
    </xf>
    <xf numFmtId="0" fontId="29" fillId="0" borderId="0" xfId="8" applyFont="1"/>
  </cellXfs>
  <cellStyles count="10">
    <cellStyle name="Header1" xfId="7" xr:uid="{80AA7845-BCE0-4B1F-A7B6-7BD9AB539BFE}"/>
    <cellStyle name="Heading 4 2" xfId="1" xr:uid="{00000000-0005-0000-0000-000000000000}"/>
    <cellStyle name="Input2" xfId="2" xr:uid="{00000000-0005-0000-0000-000001000000}"/>
    <cellStyle name="Normal" xfId="0" builtinId="0"/>
    <cellStyle name="Normal 2" xfId="3" xr:uid="{00000000-0005-0000-0000-000003000000}"/>
    <cellStyle name="Normal 2 4" xfId="9" xr:uid="{CAF240FC-C540-4DDA-9E8A-EBADF5700CCD}"/>
    <cellStyle name="Normal 3" xfId="4" xr:uid="{00000000-0005-0000-0000-000004000000}"/>
    <cellStyle name="Normal 3 3" xfId="8" xr:uid="{B94DE6C5-E308-4F75-9E41-A9FC74FCA7A5}"/>
    <cellStyle name="Normal 5" xfId="6" xr:uid="{00000000-0005-0000-0000-000005000000}"/>
    <cellStyle name="Percent" xfId="5" builtinId="5"/>
  </cellStyles>
  <dxfs count="2"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0066FF"/>
      <color rgb="FFFFFF99"/>
      <color rgb="FF66FF33"/>
      <color rgb="FFFFFF00"/>
      <color rgb="FFFFFFFF"/>
      <color rgb="FFCCFFFF"/>
      <color rgb="FFFF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95250</xdr:colOff>
      <xdr:row>0</xdr:row>
      <xdr:rowOff>171450</xdr:rowOff>
    </xdr:from>
    <xdr:ext cx="876300" cy="876300"/>
    <xdr:pic>
      <xdr:nvPicPr>
        <xdr:cNvPr id="2" name="Picture 1">
          <a:extLst>
            <a:ext uri="{FF2B5EF4-FFF2-40B4-BE49-F238E27FC236}">
              <a16:creationId xmlns:a16="http://schemas.microsoft.com/office/drawing/2014/main" id="{55F7B664-E097-4077-BD71-3BC1B7AA8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714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0AAFE-DDBA-4186-AC2B-D02C51213085}">
  <sheetPr>
    <tabColor theme="1" tint="0.34998626667073579"/>
  </sheetPr>
  <dimension ref="A1:K43"/>
  <sheetViews>
    <sheetView showGridLines="0" tabSelected="1" workbookViewId="0">
      <selection activeCell="C2" sqref="C2"/>
    </sheetView>
  </sheetViews>
  <sheetFormatPr defaultColWidth="0" defaultRowHeight="12.75" customHeight="1" zeroHeight="1" x14ac:dyDescent="0.3"/>
  <cols>
    <col min="1" max="1" width="10.84375" style="49" customWidth="1"/>
    <col min="2" max="2" width="2.15234375" style="49" customWidth="1"/>
    <col min="3" max="3" width="14.23046875" style="49" customWidth="1"/>
    <col min="4" max="11" width="9" style="49" customWidth="1"/>
    <col min="12" max="16384" width="9" style="49" hidden="1"/>
  </cols>
  <sheetData>
    <row r="1" spans="1:11" ht="14.5" x14ac:dyDescent="0.35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23" x14ac:dyDescent="0.5">
      <c r="A2" s="47"/>
      <c r="B2" s="48"/>
      <c r="C2" s="50" t="s">
        <v>33</v>
      </c>
      <c r="D2" s="51"/>
      <c r="E2" s="51"/>
      <c r="F2" s="48"/>
      <c r="G2" s="48"/>
      <c r="H2" s="48"/>
      <c r="I2" s="48"/>
      <c r="J2" s="48"/>
      <c r="K2" s="48"/>
    </row>
    <row r="3" spans="1:11" ht="15.5" x14ac:dyDescent="0.35">
      <c r="A3" s="47"/>
      <c r="B3" s="48"/>
      <c r="C3" s="52" t="s">
        <v>35</v>
      </c>
      <c r="D3" s="51"/>
      <c r="E3" s="51"/>
      <c r="F3" s="48"/>
      <c r="G3" s="48"/>
      <c r="H3" s="48"/>
      <c r="I3" s="48"/>
      <c r="J3" s="48"/>
      <c r="K3" s="48"/>
    </row>
    <row r="4" spans="1:11" ht="14.5" x14ac:dyDescent="0.35">
      <c r="A4" s="47"/>
      <c r="B4" s="48"/>
      <c r="C4" s="48"/>
      <c r="D4" s="51"/>
      <c r="E4" s="51"/>
      <c r="F4" s="48"/>
      <c r="G4" s="48"/>
      <c r="H4" s="48"/>
      <c r="I4" s="48"/>
      <c r="J4" s="48"/>
      <c r="K4" s="48"/>
    </row>
    <row r="5" spans="1:11" ht="14.5" x14ac:dyDescent="0.35">
      <c r="A5" s="47"/>
      <c r="B5" s="48"/>
      <c r="C5" s="53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STPIS targets</v>
      </c>
      <c r="D5" s="48"/>
      <c r="E5" s="48"/>
      <c r="F5" s="48"/>
      <c r="G5" s="48"/>
      <c r="H5" s="48"/>
      <c r="I5" s="48"/>
      <c r="J5" s="48"/>
      <c r="K5" s="48"/>
    </row>
    <row r="6" spans="1:11" ht="14.5" x14ac:dyDescent="0.35">
      <c r="A6" s="47"/>
      <c r="B6" s="48"/>
      <c r="C6" s="54" t="s">
        <v>36</v>
      </c>
      <c r="D6" s="55" t="str" cm="1">
        <f t="array" aca="1" ref="D6" ca="1">LEFT(_xlfn.TEXTAFTER(CELL("filename")," MOD "),FIND(" - ",_xlfn.TEXTAFTER(CELL("filename")," MOD "),1)-1)</f>
        <v>10.03</v>
      </c>
      <c r="E6" s="54"/>
      <c r="F6" s="48"/>
      <c r="G6" s="48"/>
      <c r="H6" s="48"/>
      <c r="I6" s="48"/>
      <c r="J6" s="48"/>
      <c r="K6" s="48"/>
    </row>
    <row r="7" spans="1:11" ht="14.5" x14ac:dyDescent="0.35">
      <c r="A7" s="47"/>
      <c r="B7" s="48"/>
      <c r="C7" s="48"/>
      <c r="D7" s="48"/>
      <c r="E7" s="48"/>
      <c r="F7" s="56"/>
      <c r="G7" s="56"/>
      <c r="H7" s="56"/>
      <c r="I7" s="48"/>
      <c r="J7" s="56"/>
      <c r="K7" s="56"/>
    </row>
    <row r="8" spans="1:11" ht="14.5" x14ac:dyDescent="0.35">
      <c r="A8" s="47"/>
      <c r="B8" s="48"/>
      <c r="C8" s="57">
        <v>45688</v>
      </c>
      <c r="D8" s="48"/>
      <c r="E8" s="48"/>
      <c r="F8" s="56"/>
      <c r="G8" s="56"/>
      <c r="H8" s="56"/>
      <c r="I8" s="48"/>
      <c r="J8" s="56"/>
      <c r="K8" s="56"/>
    </row>
    <row r="9" spans="1:11" ht="14.5" x14ac:dyDescent="0.35">
      <c r="A9" s="47"/>
      <c r="B9" s="48"/>
      <c r="C9" s="58"/>
      <c r="D9" s="58"/>
      <c r="E9" s="48"/>
      <c r="F9" s="56"/>
      <c r="G9" s="56"/>
      <c r="H9" s="56"/>
      <c r="I9" s="56"/>
      <c r="J9" s="56"/>
      <c r="K9" s="56"/>
    </row>
    <row r="10" spans="1:11" ht="14.5" x14ac:dyDescent="0.35">
      <c r="A10" s="47"/>
      <c r="B10" s="48"/>
      <c r="C10" s="58"/>
      <c r="D10" s="58"/>
      <c r="E10" s="48"/>
      <c r="F10" s="56"/>
      <c r="G10" s="56"/>
      <c r="H10" s="56"/>
      <c r="I10" s="56"/>
      <c r="J10" s="56"/>
      <c r="K10" s="56"/>
    </row>
    <row r="11" spans="1:11" ht="14.5" x14ac:dyDescent="0.35">
      <c r="A11" s="47"/>
      <c r="B11" s="48"/>
      <c r="C11" s="58"/>
      <c r="D11" s="58"/>
      <c r="E11" s="48"/>
      <c r="F11" s="56"/>
      <c r="G11" s="56"/>
      <c r="H11" s="56"/>
      <c r="I11" s="56"/>
      <c r="J11" s="56"/>
      <c r="K11" s="56"/>
    </row>
    <row r="12" spans="1:11" ht="14.5" x14ac:dyDescent="0.35">
      <c r="A12" s="47"/>
      <c r="B12" s="48"/>
      <c r="C12" s="58"/>
      <c r="D12" s="58"/>
      <c r="E12" s="48"/>
      <c r="F12" s="56"/>
      <c r="G12" s="56"/>
      <c r="H12" s="56"/>
      <c r="I12" s="56"/>
      <c r="J12" s="56"/>
      <c r="K12" s="56"/>
    </row>
    <row r="13" spans="1:11" ht="14.5" x14ac:dyDescent="0.35">
      <c r="A13" s="47"/>
      <c r="B13" s="48"/>
      <c r="C13" s="58"/>
      <c r="D13" s="58"/>
      <c r="E13" s="48"/>
      <c r="F13" s="56"/>
      <c r="G13" s="56"/>
      <c r="H13" s="56"/>
      <c r="I13" s="56"/>
      <c r="J13" s="56"/>
      <c r="K13" s="56"/>
    </row>
    <row r="14" spans="1:11" ht="14.5" x14ac:dyDescent="0.35">
      <c r="A14" s="47"/>
      <c r="B14" s="48"/>
      <c r="C14" s="56"/>
      <c r="D14" s="56"/>
      <c r="E14" s="56"/>
      <c r="F14" s="56"/>
      <c r="G14" s="56"/>
      <c r="H14" s="56"/>
      <c r="I14" s="56"/>
      <c r="J14" s="56"/>
      <c r="K14" s="56"/>
    </row>
    <row r="15" spans="1:11" ht="14.5" x14ac:dyDescent="0.35">
      <c r="A15" s="47"/>
      <c r="B15" s="48"/>
      <c r="C15" s="53"/>
      <c r="D15" s="56"/>
      <c r="E15" s="56"/>
      <c r="F15" s="56"/>
      <c r="G15" s="56"/>
      <c r="H15" s="56"/>
      <c r="I15" s="56"/>
      <c r="J15" s="56"/>
      <c r="K15" s="56"/>
    </row>
    <row r="16" spans="1:11" ht="14.5" x14ac:dyDescent="0.35">
      <c r="A16" s="47"/>
      <c r="B16" s="48"/>
      <c r="C16" s="53"/>
      <c r="D16" s="56"/>
      <c r="E16" s="56"/>
      <c r="F16" s="56"/>
      <c r="G16" s="56"/>
      <c r="H16" s="56"/>
      <c r="I16" s="56"/>
      <c r="J16" s="56"/>
      <c r="K16" s="56"/>
    </row>
    <row r="17" spans="1:11" ht="14.5" x14ac:dyDescent="0.35">
      <c r="A17" s="47"/>
      <c r="B17" s="48"/>
      <c r="C17" s="56"/>
      <c r="D17" s="56"/>
      <c r="E17" s="56"/>
      <c r="F17" s="56"/>
      <c r="G17" s="56"/>
      <c r="H17" s="56"/>
      <c r="I17" s="56"/>
      <c r="J17" s="56"/>
      <c r="K17" s="56"/>
    </row>
    <row r="18" spans="1:11" ht="14.5" x14ac:dyDescent="0.35">
      <c r="A18" s="47"/>
      <c r="B18" s="48"/>
      <c r="C18" s="56"/>
      <c r="D18" s="56"/>
      <c r="E18" s="56"/>
      <c r="F18" s="56"/>
      <c r="G18" s="56"/>
      <c r="H18" s="56"/>
      <c r="I18" s="56"/>
      <c r="J18" s="56"/>
      <c r="K18" s="56"/>
    </row>
    <row r="19" spans="1:11" ht="14.5" x14ac:dyDescent="0.35">
      <c r="A19" s="47"/>
      <c r="B19" s="48"/>
      <c r="C19" s="56"/>
      <c r="D19" s="56"/>
      <c r="E19" s="56"/>
      <c r="F19" s="56"/>
      <c r="H19" s="56"/>
      <c r="I19" s="56"/>
      <c r="J19" s="56"/>
      <c r="K19" s="56"/>
    </row>
    <row r="20" spans="1:11" ht="14.5" x14ac:dyDescent="0.35">
      <c r="A20" s="47"/>
      <c r="B20" s="48"/>
      <c r="C20" s="56"/>
      <c r="D20" s="56"/>
      <c r="E20" s="56"/>
      <c r="F20" s="56"/>
      <c r="G20" s="56"/>
      <c r="H20" s="56"/>
      <c r="I20" s="56"/>
      <c r="J20" s="56"/>
      <c r="K20" s="56"/>
    </row>
    <row r="21" spans="1:11" ht="14.5" x14ac:dyDescent="0.35">
      <c r="A21" s="47"/>
      <c r="B21" s="48"/>
      <c r="C21" s="56"/>
      <c r="D21" s="56"/>
      <c r="E21" s="56"/>
      <c r="F21" s="56"/>
      <c r="G21" s="56"/>
      <c r="H21" s="56"/>
      <c r="I21" s="56"/>
      <c r="J21" s="56"/>
      <c r="K21" s="56"/>
    </row>
    <row r="22" spans="1:11" ht="14.5" x14ac:dyDescent="0.35">
      <c r="A22" s="47"/>
      <c r="B22" s="48"/>
      <c r="C22" s="56"/>
      <c r="D22" s="56"/>
      <c r="E22" s="56"/>
      <c r="F22" s="56"/>
      <c r="G22" s="56"/>
      <c r="H22" s="56"/>
      <c r="I22" s="56"/>
      <c r="J22" s="56"/>
      <c r="K22" s="56"/>
    </row>
    <row r="23" spans="1:11" ht="14.5" x14ac:dyDescent="0.35">
      <c r="A23" s="47"/>
      <c r="B23" s="48"/>
      <c r="C23" s="56"/>
      <c r="D23" s="56"/>
      <c r="E23" s="56"/>
      <c r="F23" s="56"/>
      <c r="G23" s="56"/>
      <c r="H23" s="56"/>
      <c r="I23" s="56"/>
      <c r="J23" s="56"/>
      <c r="K23" s="56"/>
    </row>
    <row r="24" spans="1:11" ht="14.5" x14ac:dyDescent="0.35">
      <c r="A24" s="47"/>
      <c r="B24" s="48"/>
      <c r="C24" s="56"/>
      <c r="D24" s="56"/>
      <c r="E24" s="56"/>
      <c r="F24" s="56"/>
      <c r="G24" s="56"/>
      <c r="H24" s="56"/>
      <c r="I24" s="56"/>
      <c r="J24" s="56"/>
      <c r="K24" s="56"/>
    </row>
    <row r="25" spans="1:11" ht="14.5" x14ac:dyDescent="0.35">
      <c r="A25" s="47"/>
      <c r="B25" s="48"/>
      <c r="C25" s="56"/>
      <c r="D25" s="56"/>
      <c r="E25" s="56"/>
      <c r="F25" s="56"/>
      <c r="G25" s="56"/>
      <c r="H25" s="56"/>
      <c r="I25" s="56"/>
      <c r="J25" s="56"/>
      <c r="K25" s="56"/>
    </row>
    <row r="26" spans="1:11" ht="14.5" x14ac:dyDescent="0.35">
      <c r="A26" s="47"/>
      <c r="B26" s="48"/>
      <c r="C26" s="56"/>
      <c r="D26" s="56"/>
      <c r="E26" s="56"/>
      <c r="F26" s="56"/>
      <c r="G26" s="56"/>
      <c r="H26" s="56"/>
      <c r="I26" s="56"/>
      <c r="J26" s="56"/>
      <c r="K26" s="56"/>
    </row>
    <row r="27" spans="1:11" ht="14.5" x14ac:dyDescent="0.35">
      <c r="A27" s="47"/>
      <c r="B27" s="48"/>
      <c r="C27" s="56"/>
      <c r="D27" s="56"/>
      <c r="E27" s="56"/>
      <c r="F27" s="56"/>
      <c r="G27" s="56"/>
      <c r="H27" s="56"/>
      <c r="I27" s="56"/>
      <c r="J27" s="56"/>
      <c r="K27" s="56"/>
    </row>
    <row r="28" spans="1:11" ht="14.5" x14ac:dyDescent="0.35">
      <c r="A28" s="47"/>
      <c r="B28" s="48"/>
      <c r="C28" s="56"/>
      <c r="D28" s="56"/>
      <c r="E28" s="56"/>
      <c r="F28" s="56"/>
      <c r="G28" s="56"/>
      <c r="H28" s="56"/>
      <c r="I28" s="56"/>
      <c r="J28" s="56"/>
      <c r="K28" s="56"/>
    </row>
    <row r="29" spans="1:11" ht="14.5" x14ac:dyDescent="0.35">
      <c r="A29" s="47"/>
      <c r="B29" s="48"/>
      <c r="C29" s="56"/>
      <c r="D29" s="56"/>
      <c r="E29" s="56"/>
      <c r="F29" s="56"/>
      <c r="G29" s="56"/>
      <c r="H29" s="56"/>
      <c r="I29" s="56"/>
      <c r="J29" s="56"/>
      <c r="K29" s="56"/>
    </row>
    <row r="30" spans="1:11" ht="14.5" x14ac:dyDescent="0.35">
      <c r="A30" s="47"/>
      <c r="B30" s="48"/>
      <c r="C30" s="56"/>
      <c r="D30" s="48"/>
      <c r="E30" s="56"/>
      <c r="F30" s="56"/>
      <c r="G30" s="56"/>
      <c r="H30" s="56"/>
      <c r="I30" s="56"/>
      <c r="J30" s="56"/>
      <c r="K30" s="56"/>
    </row>
    <row r="31" spans="1:11" ht="14.5" x14ac:dyDescent="0.35">
      <c r="A31" s="47"/>
      <c r="B31" s="48"/>
      <c r="C31" s="48"/>
      <c r="D31" s="48"/>
      <c r="E31" s="48"/>
      <c r="F31" s="48"/>
      <c r="G31" s="48"/>
      <c r="H31" s="48"/>
      <c r="I31" s="48"/>
      <c r="J31" s="48"/>
      <c r="K31" s="48"/>
    </row>
    <row r="32" spans="1:11" ht="14.5" x14ac:dyDescent="0.35">
      <c r="A32" s="47"/>
      <c r="B32" s="48"/>
      <c r="C32" s="48"/>
      <c r="D32" s="48"/>
      <c r="E32" s="48"/>
      <c r="F32" s="48"/>
      <c r="G32" s="48"/>
      <c r="H32" s="48"/>
      <c r="I32" s="48"/>
      <c r="J32" s="48"/>
      <c r="K32" s="48"/>
    </row>
    <row r="33" spans="1:11" ht="14.5" x14ac:dyDescent="0.35">
      <c r="A33" s="47"/>
      <c r="B33" s="48"/>
      <c r="C33" s="48"/>
      <c r="D33" s="48"/>
      <c r="E33" s="48"/>
      <c r="F33" s="48"/>
      <c r="G33" s="48"/>
      <c r="H33" s="48"/>
      <c r="I33" s="48"/>
      <c r="J33" s="48"/>
      <c r="K33" s="48"/>
    </row>
    <row r="34" spans="1:11" ht="14.5" x14ac:dyDescent="0.35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8"/>
    </row>
    <row r="35" spans="1:11" ht="14.5" x14ac:dyDescent="0.35">
      <c r="A35" s="47"/>
      <c r="B35" s="48"/>
      <c r="C35" s="48"/>
      <c r="D35" s="48"/>
      <c r="E35" s="48"/>
      <c r="F35" s="48"/>
      <c r="G35" s="48"/>
      <c r="H35" s="48"/>
      <c r="I35" s="48"/>
      <c r="J35" s="48"/>
      <c r="K35" s="48"/>
    </row>
    <row r="36" spans="1:11" ht="14.5" x14ac:dyDescent="0.35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8"/>
    </row>
    <row r="37" spans="1:11" ht="14.5" x14ac:dyDescent="0.35">
      <c r="A37" s="47"/>
      <c r="B37" s="48"/>
      <c r="C37" s="48"/>
      <c r="D37" s="48"/>
      <c r="E37" s="48"/>
      <c r="F37" s="48"/>
      <c r="G37" s="48"/>
      <c r="H37" s="48"/>
      <c r="I37" s="48"/>
      <c r="J37" s="48"/>
      <c r="K37" s="48"/>
    </row>
    <row r="38" spans="1:11" ht="14.5" x14ac:dyDescent="0.35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8"/>
    </row>
    <row r="39" spans="1:11" ht="14.5" x14ac:dyDescent="0.35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8"/>
    </row>
    <row r="40" spans="1:11" ht="14.5" x14ac:dyDescent="0.35">
      <c r="A40" s="47"/>
      <c r="B40" s="48"/>
      <c r="C40" s="48"/>
      <c r="D40" s="48"/>
      <c r="E40" s="48"/>
      <c r="F40" s="48"/>
      <c r="G40" s="48"/>
      <c r="H40" s="48"/>
      <c r="I40" s="48"/>
      <c r="J40" s="48"/>
      <c r="K40" s="48"/>
    </row>
    <row r="41" spans="1:11" ht="14.5" x14ac:dyDescent="0.35">
      <c r="A41" s="47"/>
      <c r="B41" s="48"/>
      <c r="C41" s="48"/>
      <c r="D41" s="48"/>
      <c r="E41" s="48"/>
      <c r="F41" s="48"/>
      <c r="G41" s="48"/>
      <c r="H41" s="48"/>
      <c r="I41" s="48"/>
      <c r="J41" s="48"/>
      <c r="K41" s="48"/>
    </row>
    <row r="42" spans="1:11" ht="14.5" x14ac:dyDescent="0.35">
      <c r="A42" s="47"/>
      <c r="B42" s="48"/>
      <c r="C42" s="48"/>
      <c r="D42" s="48"/>
      <c r="E42" s="48"/>
      <c r="F42" s="48"/>
      <c r="G42" s="48"/>
      <c r="H42" s="48"/>
      <c r="I42" s="48"/>
      <c r="J42" s="48"/>
      <c r="K42" s="48"/>
    </row>
    <row r="43" spans="1:11" ht="14.5" x14ac:dyDescent="0.35">
      <c r="A43" s="47"/>
      <c r="B43" s="48"/>
      <c r="C43" s="48"/>
      <c r="D43" s="48"/>
      <c r="E43" s="48"/>
      <c r="F43" s="48"/>
      <c r="G43" s="48"/>
      <c r="H43" s="48"/>
      <c r="I43" s="48"/>
      <c r="J43" s="48"/>
      <c r="K43" s="48"/>
    </row>
  </sheetData>
  <conditionalFormatting sqref="C5">
    <cfRule type="expression" dxfId="1" priority="1">
      <formula>LEFT(C5,1)="&lt;"</formula>
    </cfRule>
  </conditionalFormatting>
  <conditionalFormatting sqref="D6">
    <cfRule type="expression" dxfId="0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C9D06-FEA8-4A53-A503-0D2171D60E24}">
  <dimension ref="A1:Y51"/>
  <sheetViews>
    <sheetView showGridLines="0" topLeftCell="A2" zoomScale="90" zoomScaleNormal="90" workbookViewId="0">
      <selection activeCell="D13" sqref="D13"/>
    </sheetView>
  </sheetViews>
  <sheetFormatPr defaultColWidth="9" defaultRowHeight="13" x14ac:dyDescent="0.3"/>
  <cols>
    <col min="1" max="1" width="5.61328125" style="11" customWidth="1"/>
    <col min="2" max="2" width="27.84375" style="11" customWidth="1"/>
    <col min="3" max="4" width="11.15234375" style="11" customWidth="1"/>
    <col min="5" max="5" width="10.84375" style="11" customWidth="1"/>
    <col min="6" max="6" width="9" style="11" customWidth="1"/>
    <col min="7" max="8" width="9" style="11"/>
    <col min="9" max="9" width="9.61328125" style="11" bestFit="1" customWidth="1"/>
    <col min="10" max="16384" width="9" style="11"/>
  </cols>
  <sheetData>
    <row r="1" spans="1:25" s="3" customFormat="1" ht="18.5" x14ac:dyDescent="0.45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</row>
    <row r="2" spans="1:25" s="3" customFormat="1" ht="18.5" x14ac:dyDescent="0.45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</row>
    <row r="3" spans="1:25" s="2" customFormat="1" x14ac:dyDescent="0.3">
      <c r="A3" s="4"/>
    </row>
    <row r="4" spans="1:25" s="2" customFormat="1" x14ac:dyDescent="0.3">
      <c r="A4" s="7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5" s="2" customFormat="1" x14ac:dyDescent="0.3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8"/>
      <c r="T5" s="28"/>
    </row>
    <row r="6" spans="1:25" x14ac:dyDescent="0.3">
      <c r="B6" s="2" t="s">
        <v>12</v>
      </c>
      <c r="C6" s="2"/>
      <c r="D6" s="2"/>
      <c r="E6" s="2"/>
      <c r="F6" s="34">
        <v>13332637.958615422</v>
      </c>
      <c r="K6" s="24" t="s">
        <v>26</v>
      </c>
      <c r="L6" s="16"/>
      <c r="M6" s="10"/>
      <c r="N6" s="10"/>
      <c r="O6" s="10"/>
      <c r="P6" s="10"/>
      <c r="Q6" s="10"/>
      <c r="R6" s="10"/>
      <c r="S6" s="10"/>
      <c r="T6" s="10"/>
      <c r="U6" s="10"/>
    </row>
    <row r="7" spans="1:25" x14ac:dyDescent="0.3">
      <c r="B7" s="2" t="s">
        <v>28</v>
      </c>
      <c r="C7" s="2"/>
      <c r="D7" s="2"/>
      <c r="E7" s="2"/>
      <c r="F7" s="34">
        <v>1011.1637143298748</v>
      </c>
      <c r="K7" s="24" t="s">
        <v>31</v>
      </c>
      <c r="L7" s="41"/>
      <c r="M7" s="41"/>
    </row>
    <row r="8" spans="1:25" x14ac:dyDescent="0.3">
      <c r="B8" s="11" t="s">
        <v>20</v>
      </c>
      <c r="F8" s="35">
        <f>365.25*24*60</f>
        <v>525960</v>
      </c>
      <c r="O8" s="10"/>
    </row>
    <row r="9" spans="1:25" x14ac:dyDescent="0.3">
      <c r="B9" s="2" t="s">
        <v>29</v>
      </c>
      <c r="C9" s="2"/>
      <c r="D9" s="2"/>
      <c r="E9" s="2"/>
      <c r="F9" s="39">
        <v>0.08</v>
      </c>
      <c r="H9" s="16"/>
      <c r="O9" s="10"/>
    </row>
    <row r="10" spans="1:25" x14ac:dyDescent="0.3">
      <c r="B10" s="2"/>
      <c r="C10" s="2"/>
      <c r="D10" s="2"/>
      <c r="E10" s="2"/>
      <c r="F10" s="2"/>
      <c r="H10" s="16"/>
    </row>
    <row r="11" spans="1:25" s="2" customFormat="1" x14ac:dyDescent="0.3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T11" s="28"/>
    </row>
    <row r="12" spans="1:25" s="2" customFormat="1" ht="12.75" customHeight="1" x14ac:dyDescent="0.3">
      <c r="A12" s="4"/>
      <c r="B12" s="8"/>
      <c r="C12" s="8"/>
      <c r="D12" s="8"/>
      <c r="E12" s="13">
        <v>2019</v>
      </c>
      <c r="F12" s="9">
        <v>2020</v>
      </c>
      <c r="G12" s="9">
        <v>2021</v>
      </c>
      <c r="H12" s="9">
        <v>2022</v>
      </c>
      <c r="I12" s="9">
        <v>2023</v>
      </c>
    </row>
    <row r="13" spans="1:25" s="2" customFormat="1" ht="12.75" customHeight="1" x14ac:dyDescent="0.3">
      <c r="A13" s="5"/>
      <c r="B13" s="2" t="s">
        <v>25</v>
      </c>
      <c r="E13" s="37"/>
      <c r="F13" s="43">
        <v>6.8999999999999999E-3</v>
      </c>
      <c r="G13" s="43">
        <v>3.0099999999999998E-2</v>
      </c>
      <c r="H13" s="43">
        <v>7.2700000000000001E-2</v>
      </c>
      <c r="I13" s="43">
        <v>5.3699999999999998E-2</v>
      </c>
      <c r="K13" s="41"/>
      <c r="L13" s="41"/>
    </row>
    <row r="14" spans="1:25" ht="12.75" customHeight="1" x14ac:dyDescent="0.3">
      <c r="B14" s="2" t="s">
        <v>34</v>
      </c>
      <c r="C14" s="2"/>
      <c r="D14" s="2"/>
      <c r="E14" s="38">
        <v>41210</v>
      </c>
      <c r="F14" s="44">
        <f t="shared" ref="F14:I14" si="0">E14*(1+F$13)</f>
        <v>41494.348999999995</v>
      </c>
      <c r="G14" s="44">
        <f t="shared" si="0"/>
        <v>42743.328904899994</v>
      </c>
      <c r="H14" s="44">
        <f t="shared" si="0"/>
        <v>45850.768916286223</v>
      </c>
      <c r="I14" s="44">
        <f t="shared" si="0"/>
        <v>48312.955207090796</v>
      </c>
      <c r="K14" s="16" t="s">
        <v>13</v>
      </c>
    </row>
    <row r="15" spans="1:25" ht="12.75" customHeight="1" x14ac:dyDescent="0.3">
      <c r="B15" s="2"/>
      <c r="C15" s="2"/>
      <c r="D15" s="2"/>
      <c r="E15" s="2"/>
      <c r="F15" s="2"/>
      <c r="G15" s="10"/>
      <c r="H15" s="10"/>
      <c r="I15" s="16"/>
    </row>
    <row r="16" spans="1:25" ht="12.75" customHeight="1" x14ac:dyDescent="0.3">
      <c r="B16" s="2"/>
      <c r="C16" s="2"/>
      <c r="D16" s="2"/>
      <c r="E16" s="2"/>
      <c r="F16" s="2"/>
      <c r="G16" s="10"/>
      <c r="H16" s="10"/>
      <c r="I16" s="16"/>
    </row>
    <row r="17" spans="2:21" x14ac:dyDescent="0.3">
      <c r="K17" s="10"/>
      <c r="L17" s="16"/>
      <c r="M17" s="10"/>
      <c r="N17" s="10"/>
      <c r="O17" s="10"/>
      <c r="P17" s="10"/>
      <c r="Q17" s="10"/>
      <c r="R17" s="10"/>
      <c r="S17" s="10"/>
      <c r="T17" s="10"/>
      <c r="U17" s="10"/>
    </row>
    <row r="18" spans="2:21" x14ac:dyDescent="0.3">
      <c r="B18" s="8"/>
      <c r="C18" s="8"/>
      <c r="D18" s="8"/>
      <c r="E18" s="13" t="s">
        <v>0</v>
      </c>
      <c r="F18" s="13" t="s">
        <v>1</v>
      </c>
      <c r="G18" s="13" t="s">
        <v>22</v>
      </c>
      <c r="H18" s="13" t="s">
        <v>23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2:21" x14ac:dyDescent="0.3">
      <c r="B19" s="2" t="s">
        <v>19</v>
      </c>
      <c r="C19" s="2"/>
      <c r="D19" s="2"/>
      <c r="E19" s="34">
        <v>0</v>
      </c>
      <c r="F19" s="34">
        <v>406365</v>
      </c>
      <c r="G19" s="35">
        <v>372606</v>
      </c>
      <c r="H19" s="35">
        <v>248831</v>
      </c>
      <c r="K19" s="24" t="s">
        <v>30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2:21" x14ac:dyDescent="0.3">
      <c r="B20" s="2"/>
      <c r="C20" s="2"/>
      <c r="D20" s="2"/>
      <c r="E20" s="2"/>
      <c r="F20" s="18"/>
      <c r="G20" s="10"/>
      <c r="H20" s="10"/>
      <c r="I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2:21" x14ac:dyDescent="0.3">
      <c r="B21" s="2"/>
      <c r="C21" s="2"/>
      <c r="D21" s="2"/>
      <c r="E21" s="2"/>
      <c r="F21" s="18"/>
      <c r="G21" s="10"/>
      <c r="H21" s="10"/>
      <c r="I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2:21" x14ac:dyDescent="0.3">
      <c r="B22" s="2"/>
      <c r="C22" s="2"/>
      <c r="D22" s="2"/>
      <c r="E22" s="2"/>
      <c r="F22" s="18"/>
      <c r="G22" s="10"/>
      <c r="H22" s="10"/>
      <c r="I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2:21" x14ac:dyDescent="0.3">
      <c r="B23" s="8"/>
      <c r="C23" s="8"/>
      <c r="D23" s="8"/>
      <c r="E23" s="13" t="s">
        <v>0</v>
      </c>
      <c r="F23" s="13" t="s">
        <v>1</v>
      </c>
      <c r="G23" s="13" t="s">
        <v>22</v>
      </c>
      <c r="H23" s="13" t="s">
        <v>23</v>
      </c>
      <c r="I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2:21" x14ac:dyDescent="0.3">
      <c r="B24" s="2" t="s">
        <v>18</v>
      </c>
      <c r="C24" s="2"/>
      <c r="D24" s="2"/>
      <c r="E24" s="36">
        <f>energy*E19/SUM($E$19:$H$19)</f>
        <v>0</v>
      </c>
      <c r="F24" s="36">
        <f>energy*F19/SUM($E$19:$H$19)</f>
        <v>5271362.9901992371</v>
      </c>
      <c r="G24" s="36">
        <f>energy*G19/SUM($E$19:$H$19)</f>
        <v>4833441.5570390588</v>
      </c>
      <c r="H24" s="36">
        <f>energy*H19/SUM($E$19:$H$19)</f>
        <v>3227833.4113771273</v>
      </c>
      <c r="I24" s="19"/>
      <c r="K24" s="46">
        <f>E24/SUM($E$24:$H$24)</f>
        <v>0</v>
      </c>
      <c r="L24" s="46">
        <f t="shared" ref="L24:N24" si="1">F24/SUM($E$24:$H$24)</f>
        <v>0.39537284418594243</v>
      </c>
      <c r="M24" s="46">
        <f t="shared" si="1"/>
        <v>0.36252702368744177</v>
      </c>
      <c r="N24" s="46">
        <f t="shared" si="1"/>
        <v>0.24210013212661582</v>
      </c>
    </row>
    <row r="25" spans="2:21" x14ac:dyDescent="0.3">
      <c r="B25" s="2"/>
      <c r="C25" s="2"/>
      <c r="D25" s="2"/>
      <c r="E25" s="2"/>
      <c r="G25" s="19"/>
      <c r="H25" s="19"/>
      <c r="I25" s="19"/>
      <c r="K25" s="10"/>
    </row>
    <row r="28" spans="2:21" x14ac:dyDescent="0.3">
      <c r="B28" s="25"/>
      <c r="C28" s="25"/>
      <c r="D28" s="25"/>
      <c r="E28" s="13" t="s">
        <v>0</v>
      </c>
      <c r="F28" s="13" t="s">
        <v>1</v>
      </c>
      <c r="G28" s="13" t="s">
        <v>22</v>
      </c>
      <c r="H28" s="13" t="s">
        <v>23</v>
      </c>
      <c r="K28" s="16"/>
      <c r="L28" s="2"/>
      <c r="M28" s="2"/>
      <c r="N28" s="2"/>
    </row>
    <row r="29" spans="2:21" x14ac:dyDescent="0.3">
      <c r="B29" s="11" t="s">
        <v>9</v>
      </c>
      <c r="E29" s="33">
        <v>1.5</v>
      </c>
      <c r="F29" s="33">
        <v>1.5</v>
      </c>
      <c r="G29" s="33">
        <v>1.5</v>
      </c>
      <c r="H29" s="33">
        <v>1.5</v>
      </c>
    </row>
    <row r="30" spans="2:21" x14ac:dyDescent="0.3">
      <c r="E30" s="2"/>
    </row>
    <row r="31" spans="2:21" x14ac:dyDescent="0.3">
      <c r="E31" s="2"/>
    </row>
    <row r="32" spans="2:21" x14ac:dyDescent="0.3">
      <c r="F32" s="12"/>
    </row>
    <row r="33" spans="1:18" x14ac:dyDescent="0.3">
      <c r="E33" s="21" t="s">
        <v>27</v>
      </c>
      <c r="F33" s="21"/>
      <c r="G33" s="22"/>
      <c r="H33" s="23"/>
    </row>
    <row r="34" spans="1:18" x14ac:dyDescent="0.3">
      <c r="B34" s="8"/>
      <c r="C34" s="8"/>
      <c r="D34" s="8"/>
      <c r="E34" s="40" t="s">
        <v>0</v>
      </c>
      <c r="F34" s="13" t="s">
        <v>1</v>
      </c>
      <c r="G34" s="13" t="s">
        <v>22</v>
      </c>
      <c r="H34" s="13" t="s">
        <v>23</v>
      </c>
    </row>
    <row r="35" spans="1:18" x14ac:dyDescent="0.3">
      <c r="B35" s="11" t="s">
        <v>8</v>
      </c>
      <c r="E35" s="32"/>
      <c r="F35" s="45">
        <v>56.377924657264671</v>
      </c>
      <c r="G35" s="45">
        <v>94.27347653344512</v>
      </c>
      <c r="H35" s="45">
        <v>208.15416822575327</v>
      </c>
      <c r="K35" s="11" t="s">
        <v>32</v>
      </c>
    </row>
    <row r="36" spans="1:18" x14ac:dyDescent="0.3">
      <c r="B36" s="11" t="s">
        <v>7</v>
      </c>
      <c r="E36" s="32"/>
      <c r="F36" s="45">
        <v>0.69277231000614548</v>
      </c>
      <c r="G36" s="45">
        <v>1.0506401057584251</v>
      </c>
      <c r="H36" s="45">
        <v>2.1077324345440127</v>
      </c>
    </row>
    <row r="37" spans="1:18" x14ac:dyDescent="0.3">
      <c r="B37" s="11" t="s">
        <v>10</v>
      </c>
      <c r="E37" s="32"/>
      <c r="F37" s="45">
        <v>1.1065313274907389</v>
      </c>
      <c r="G37" s="45">
        <v>1.8625563739911186</v>
      </c>
      <c r="H37" s="45">
        <v>3.1488867163782874</v>
      </c>
    </row>
    <row r="38" spans="1:18" x14ac:dyDescent="0.3">
      <c r="F38" s="17"/>
      <c r="G38" s="17"/>
      <c r="H38" s="17"/>
    </row>
    <row r="39" spans="1:18" x14ac:dyDescent="0.3">
      <c r="E39" s="12"/>
    </row>
    <row r="40" spans="1:18" s="2" customFormat="1" x14ac:dyDescent="0.3">
      <c r="A40" s="7" t="s">
        <v>21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2" spans="1:18" x14ac:dyDescent="0.3">
      <c r="B42" s="9" t="s">
        <v>6</v>
      </c>
      <c r="C42" s="9"/>
      <c r="D42" s="9"/>
      <c r="E42" s="13" t="s">
        <v>0</v>
      </c>
      <c r="F42" s="13" t="s">
        <v>1</v>
      </c>
      <c r="G42" s="13" t="s">
        <v>22</v>
      </c>
      <c r="H42" s="13" t="s">
        <v>23</v>
      </c>
    </row>
    <row r="43" spans="1:18" x14ac:dyDescent="0.3">
      <c r="B43" s="2" t="s">
        <v>5</v>
      </c>
      <c r="C43" s="2"/>
      <c r="D43" s="2"/>
      <c r="E43" s="30">
        <f>IF(E35=0,0,IF(E$42="CBD", cbd_vcr, non_cbd_vcr)*(1-(1/(1+E$29))))</f>
        <v>0</v>
      </c>
      <c r="F43" s="30">
        <f>IF(F35=0,0,IF(F$42="CBD", cbd_vcr, non_cbd_vcr)*(1-(1/(1+F$29))))</f>
        <v>28987.773124254476</v>
      </c>
      <c r="G43" s="30">
        <f>IF(G35=0,0,IF(G$42="CBD", cbd_vcr, non_cbd_vcr)*(1-(1/(1+G$29))))</f>
        <v>28987.773124254476</v>
      </c>
      <c r="H43" s="30">
        <f>IF(H35=0,0,IF(H$42="CBD", cbd_vcr, non_cbd_vcr)*(1-(1/(1+H$29))))</f>
        <v>28987.773124254476</v>
      </c>
    </row>
    <row r="44" spans="1:18" x14ac:dyDescent="0.3">
      <c r="B44" s="2" t="s">
        <v>4</v>
      </c>
      <c r="C44" s="2"/>
      <c r="D44" s="2"/>
      <c r="E44" s="30">
        <f>IF(E36=0,0, IF(E$42="CBD", cbd_vcr, non_cbd_vcr)/(1+E$29))</f>
        <v>0</v>
      </c>
      <c r="F44" s="30">
        <f>IF(F36=0,0, IF(F$42="CBD", cbd_vcr, non_cbd_vcr)/(1+F$29))</f>
        <v>19325.18208283632</v>
      </c>
      <c r="G44" s="30">
        <f>IF(G36=0,0, IF(G$42="CBD", cbd_vcr, non_cbd_vcr)/(1+G$29))</f>
        <v>19325.18208283632</v>
      </c>
      <c r="H44" s="30">
        <f>IF(H36=0,0, IF(H$42="CBD", cbd_vcr, non_cbd_vcr)/(1+H$29))</f>
        <v>19325.18208283632</v>
      </c>
    </row>
    <row r="45" spans="1:18" x14ac:dyDescent="0.3">
      <c r="B45" s="2"/>
      <c r="C45" s="2"/>
      <c r="D45" s="2"/>
      <c r="E45" s="30"/>
      <c r="F45" s="30"/>
      <c r="G45" s="30"/>
      <c r="H45" s="30"/>
    </row>
    <row r="46" spans="1:18" x14ac:dyDescent="0.3">
      <c r="B46" s="2"/>
      <c r="C46" s="2"/>
      <c r="D46" s="2"/>
      <c r="F46" s="14"/>
      <c r="G46" s="14"/>
    </row>
    <row r="47" spans="1:18" x14ac:dyDescent="0.3">
      <c r="B47" s="9" t="s">
        <v>14</v>
      </c>
      <c r="C47" s="9"/>
      <c r="D47" s="9"/>
      <c r="E47" s="13" t="s">
        <v>0</v>
      </c>
      <c r="F47" s="13" t="s">
        <v>1</v>
      </c>
      <c r="G47" s="13" t="s">
        <v>22</v>
      </c>
      <c r="H47" s="13" t="s">
        <v>23</v>
      </c>
      <c r="I47" s="13" t="s">
        <v>24</v>
      </c>
    </row>
    <row r="48" spans="1:18" x14ac:dyDescent="0.3">
      <c r="B48" s="2" t="s">
        <v>16</v>
      </c>
      <c r="C48" s="2"/>
      <c r="D48" s="2"/>
      <c r="E48" s="31">
        <f>IF(E43=0,0,((E43*E$24)/(revenue*1000000))/mins_pa)*100</f>
        <v>0</v>
      </c>
      <c r="F48" s="31">
        <f>IF(F43=0,0,((F43*F$24)/(revenue*1000000))/mins_pa)*100</f>
        <v>2.8731849538624954E-2</v>
      </c>
      <c r="G48" s="31">
        <f>IF(G43=0,0,((G43*G$24)/(revenue*1000000))/mins_pa)*100</f>
        <v>2.6344935044083258E-2</v>
      </c>
      <c r="H48" s="31">
        <f>IF(H43=0,0,((H43*H$24)/(revenue*1000000))/mins_pa)*100</f>
        <v>1.7593480867066767E-2</v>
      </c>
      <c r="I48" s="11">
        <f>SUMPRODUCT(F48:H48,$L$24:$N$24)</f>
        <v>2.5169928004063143E-2</v>
      </c>
      <c r="N48" s="20"/>
      <c r="O48" s="20"/>
      <c r="P48" s="20"/>
    </row>
    <row r="49" spans="2:16" x14ac:dyDescent="0.3">
      <c r="B49" s="2" t="s">
        <v>15</v>
      </c>
      <c r="C49" s="2"/>
      <c r="D49" s="2"/>
      <c r="E49" s="42">
        <f>IF(E44=0,0,((E44*E$24)/(revenue*1000000))/mins_pa*(E$35/E$36))*100</f>
        <v>0</v>
      </c>
      <c r="F49" s="42">
        <f>IF(F44=0,0,((F44*F$24)/(revenue*1000000))/mins_pa*(F$35/F$36))*100</f>
        <v>1.5588017642122498</v>
      </c>
      <c r="G49" s="42">
        <f>IF(G44=0,0,((G44*G$24)/(revenue*1000000))/mins_pa*(G$35/G$36))*100</f>
        <v>1.5759463220190346</v>
      </c>
      <c r="H49" s="42">
        <f>IF(H44=0,0,((H44*H$24)/(revenue*1000000))/mins_pa*(H$35/H$36))*100</f>
        <v>1.158324246493605</v>
      </c>
      <c r="I49" s="11">
        <f t="shared" ref="I49:I50" si="2">SUMPRODUCT(F49:H49,$L$24:$N$24)</f>
        <v>1.4680614697729577</v>
      </c>
      <c r="N49" s="20"/>
      <c r="O49" s="20"/>
      <c r="P49" s="20"/>
    </row>
    <row r="50" spans="2:16" x14ac:dyDescent="0.3">
      <c r="B50" s="2" t="s">
        <v>17</v>
      </c>
      <c r="C50" s="2"/>
      <c r="D50" s="2"/>
      <c r="E50" s="42">
        <f>E49*maifi_perc</f>
        <v>0</v>
      </c>
      <c r="F50" s="42">
        <f>F49*maifi_perc</f>
        <v>0.12470414113697999</v>
      </c>
      <c r="G50" s="31">
        <f>G49*maifi_perc</f>
        <v>0.12607570576152277</v>
      </c>
      <c r="H50" s="42">
        <f>H49*maifi_perc</f>
        <v>9.2665939719488402E-2</v>
      </c>
      <c r="I50" s="11">
        <f t="shared" si="2"/>
        <v>0.11744491758183662</v>
      </c>
      <c r="N50" s="20"/>
      <c r="O50" s="20"/>
      <c r="P50" s="20"/>
    </row>
    <row r="51" spans="2:16" x14ac:dyDescent="0.3">
      <c r="B51" s="2" t="s">
        <v>11</v>
      </c>
      <c r="C51" s="2"/>
      <c r="D51" s="2"/>
      <c r="F51" s="15"/>
      <c r="G51" s="15"/>
      <c r="I51" s="29">
        <v>-4.0000000000000002E-4</v>
      </c>
      <c r="J51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Cover</vt:lpstr>
      <vt:lpstr>Calc</vt:lpstr>
      <vt:lpstr>Calc!energy</vt:lpstr>
      <vt:lpstr>Calc!maifi_perc</vt:lpstr>
      <vt:lpstr>Calc!mins_pa</vt:lpstr>
      <vt:lpstr>Calc!non_cbd_vcr</vt:lpstr>
      <vt:lpstr>Calc!revenue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2020-01-24T01:07:15Z</dcterms:created>
  <dcterms:modified xsi:type="dcterms:W3CDTF">2025-01-30T00:44:24Z</dcterms:modified>
</cp:coreProperties>
</file>