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3AA278B-41FA-45CB-9E2D-9E284AE796A4}" xr6:coauthVersionLast="47" xr6:coauthVersionMax="47" xr10:uidLastSave="{00000000-0000-0000-0000-000000000000}"/>
  <bookViews>
    <workbookView xWindow="-18795" yWindow="-16320" windowWidth="29040" windowHeight="15720" tabRatio="684" activeTab="1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8" r:id="rId11"/>
    <sheet name="Workings_benefits" sheetId="89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68" l="1"/>
  <c r="J41" i="88"/>
  <c r="K41" i="88" s="1"/>
  <c r="L41" i="88" s="1"/>
  <c r="M41" i="88" s="1"/>
  <c r="N41" i="88" s="1"/>
  <c r="O41" i="88" s="1"/>
  <c r="P41" i="88" s="1"/>
  <c r="Q41" i="88" s="1"/>
  <c r="R41" i="88" s="1"/>
  <c r="S41" i="88" s="1"/>
  <c r="F32" i="88"/>
  <c r="F33" i="88" s="1"/>
  <c r="F13" i="88"/>
  <c r="I16" i="89"/>
  <c r="I21" i="89" s="1"/>
  <c r="F29" i="88"/>
  <c r="A2" i="89"/>
  <c r="A1" i="89"/>
  <c r="F20" i="88"/>
  <c r="F19" i="88"/>
  <c r="F21" i="88" s="1"/>
  <c r="A2" i="88"/>
  <c r="A1" i="88"/>
  <c r="J30" i="68" l="1"/>
  <c r="K30" i="68"/>
  <c r="L30" i="68"/>
  <c r="M30" i="68"/>
  <c r="N30" i="68"/>
  <c r="O30" i="68"/>
  <c r="P30" i="68"/>
  <c r="Q30" i="68"/>
  <c r="R30" i="68"/>
  <c r="S30" i="68"/>
  <c r="T30" i="68"/>
  <c r="U30" i="68"/>
  <c r="I30" i="68"/>
  <c r="S32" i="68"/>
  <c r="T41" i="88"/>
  <c r="U41" i="88" s="1"/>
  <c r="W54" i="72" s="1"/>
  <c r="R32" i="68"/>
  <c r="Q32" i="68"/>
  <c r="I32" i="68"/>
  <c r="P32" i="68"/>
  <c r="I31" i="68"/>
  <c r="O32" i="68"/>
  <c r="N32" i="68"/>
  <c r="R31" i="68"/>
  <c r="S31" i="68"/>
  <c r="M32" i="68"/>
  <c r="Q31" i="68"/>
  <c r="L32" i="68"/>
  <c r="P31" i="68"/>
  <c r="K32" i="68"/>
  <c r="O31" i="68"/>
  <c r="L31" i="68"/>
  <c r="K31" i="68"/>
  <c r="N31" i="68"/>
  <c r="J31" i="68"/>
  <c r="M31" i="68"/>
  <c r="M54" i="82"/>
  <c r="P54" i="73"/>
  <c r="S54" i="72"/>
  <c r="M54" i="72"/>
  <c r="L54" i="72"/>
  <c r="K54" i="72"/>
  <c r="L54" i="81"/>
  <c r="K54" i="81"/>
  <c r="O54" i="81"/>
  <c r="P54" i="81"/>
  <c r="Q54" i="81"/>
  <c r="R54" i="81"/>
  <c r="T54" i="73"/>
  <c r="P54" i="82"/>
  <c r="R54" i="73"/>
  <c r="N54" i="82"/>
  <c r="V54" i="81"/>
  <c r="L54" i="82"/>
  <c r="O54" i="73"/>
  <c r="R54" i="72"/>
  <c r="K54" i="82"/>
  <c r="N54" i="73"/>
  <c r="Q54" i="72"/>
  <c r="M54" i="73"/>
  <c r="P54" i="72"/>
  <c r="L54" i="73"/>
  <c r="K54" i="73"/>
  <c r="W54" i="82"/>
  <c r="M54" i="81"/>
  <c r="T54" i="82"/>
  <c r="R54" i="82"/>
  <c r="S54" i="81"/>
  <c r="O54" i="82"/>
  <c r="U54" i="81"/>
  <c r="Q54" i="73"/>
  <c r="O54" i="72"/>
  <c r="N54" i="72"/>
  <c r="V54" i="82"/>
  <c r="N54" i="81"/>
  <c r="U54" i="82"/>
  <c r="S54" i="82"/>
  <c r="U54" i="73"/>
  <c r="Q54" i="82"/>
  <c r="S54" i="73"/>
  <c r="T54" i="81"/>
  <c r="U54" i="72"/>
  <c r="T54" i="72"/>
  <c r="T31" i="68" l="1"/>
  <c r="U32" i="68"/>
  <c r="V41" i="88"/>
  <c r="U31" i="68"/>
  <c r="W54" i="73"/>
  <c r="V54" i="73"/>
  <c r="W54" i="81"/>
  <c r="V54" i="72"/>
  <c r="T32" i="68"/>
  <c r="A40" i="86"/>
  <c r="W41" i="88" l="1"/>
  <c r="X54" i="73"/>
  <c r="X54" i="72"/>
  <c r="V30" i="68"/>
  <c r="X54" i="81"/>
  <c r="V32" i="68"/>
  <c r="V31" i="68"/>
  <c r="X54" i="82"/>
  <c r="W31" i="68" l="1"/>
  <c r="X41" i="88"/>
  <c r="Y54" i="81"/>
  <c r="W32" i="68"/>
  <c r="W30" i="68"/>
  <c r="Y54" i="82"/>
  <c r="Y54" i="73"/>
  <c r="Y54" i="72"/>
  <c r="I9" i="68"/>
  <c r="Y41" i="88" l="1"/>
  <c r="X31" i="68"/>
  <c r="Z54" i="82"/>
  <c r="Z54" i="81"/>
  <c r="X30" i="68"/>
  <c r="X32" i="68"/>
  <c r="Z54" i="73"/>
  <c r="Z54" i="72"/>
  <c r="H9" i="68"/>
  <c r="H9" i="75" s="1"/>
  <c r="H5" i="75" s="1"/>
  <c r="C25" i="62"/>
  <c r="A2" i="43"/>
  <c r="Z41" i="88" l="1"/>
  <c r="AA54" i="81"/>
  <c r="Y32" i="68"/>
  <c r="AA54" i="82"/>
  <c r="Y30" i="68"/>
  <c r="Y31" i="68"/>
  <c r="AA54" i="73"/>
  <c r="AA54" i="72"/>
  <c r="C111" i="43"/>
  <c r="C112" i="43"/>
  <c r="C113" i="43"/>
  <c r="C114" i="43"/>
  <c r="C115" i="43"/>
  <c r="AA41" i="88" l="1"/>
  <c r="Z31" i="68"/>
  <c r="AB54" i="73"/>
  <c r="Z30" i="68"/>
  <c r="AB54" i="82"/>
  <c r="AB54" i="72"/>
  <c r="AB54" i="81"/>
  <c r="Z32" i="68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AB41" i="88" l="1"/>
  <c r="AA30" i="68"/>
  <c r="AC54" i="82"/>
  <c r="AC54" i="73"/>
  <c r="AA31" i="68"/>
  <c r="AC54" i="72"/>
  <c r="AC54" i="81"/>
  <c r="AA32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I79" i="82"/>
  <c r="I78" i="82"/>
  <c r="I77" i="82"/>
  <c r="I79" i="73"/>
  <c r="I78" i="73"/>
  <c r="I77" i="73"/>
  <c r="I79" i="72"/>
  <c r="I78" i="72"/>
  <c r="I77" i="72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AC41" i="88" l="1"/>
  <c r="AD54" i="82"/>
  <c r="AB30" i="68"/>
  <c r="AB31" i="68"/>
  <c r="AD54" i="73"/>
  <c r="AD54" i="81"/>
  <c r="AB32" i="68"/>
  <c r="AD54" i="72"/>
  <c r="D38" i="33"/>
  <c r="E16" i="47"/>
  <c r="F9" i="47" l="1"/>
  <c r="I18" i="33"/>
  <c r="AD41" i="88"/>
  <c r="AC31" i="68"/>
  <c r="AE54" i="73"/>
  <c r="AC30" i="68"/>
  <c r="AC32" i="68"/>
  <c r="AE54" i="72"/>
  <c r="AE54" i="81"/>
  <c r="AE54" i="82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AE41" i="88" l="1"/>
  <c r="AF54" i="73"/>
  <c r="AD32" i="68"/>
  <c r="AF54" i="72"/>
  <c r="AD30" i="68"/>
  <c r="AD31" i="68"/>
  <c r="AF54" i="82"/>
  <c r="AF54" i="81"/>
  <c r="B65" i="85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AF41" i="88" l="1"/>
  <c r="AG54" i="73"/>
  <c r="AE32" i="68"/>
  <c r="AE30" i="68"/>
  <c r="AG54" i="72"/>
  <c r="AE31" i="68"/>
  <c r="AG54" i="82"/>
  <c r="AG54" i="81"/>
  <c r="C30" i="85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AG41" i="88" l="1"/>
  <c r="AF32" i="68"/>
  <c r="AF30" i="68"/>
  <c r="AF31" i="68"/>
  <c r="C31" i="85"/>
  <c r="C33" i="85"/>
  <c r="C45" i="33"/>
  <c r="A6" i="85"/>
  <c r="A2" i="85"/>
  <c r="A1" i="85"/>
  <c r="AG32" i="68" l="1"/>
  <c r="AG30" i="68"/>
  <c r="AG31" i="68"/>
  <c r="C43" i="33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J79" i="82" s="1"/>
  <c r="I73" i="82" a="1"/>
  <c r="I73" i="82" s="1"/>
  <c r="J78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J79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0" i="73" s="1" a="1"/>
  <c r="G90" i="73" s="1"/>
  <c r="A6" i="73"/>
  <c r="A7" i="72"/>
  <c r="I6" i="72"/>
  <c r="A6" i="72"/>
  <c r="I74" i="73" l="1" a="1"/>
  <c r="I74" i="73" s="1"/>
  <c r="J79" i="73" s="1"/>
  <c r="I72" i="73" a="1"/>
  <c r="I72" i="73" s="1"/>
  <c r="J77" i="73" s="1"/>
  <c r="I73" i="73" a="1"/>
  <c r="I73" i="73" s="1"/>
  <c r="J78" i="73" s="1"/>
  <c r="I72" i="72" a="1"/>
  <c r="I72" i="72" s="1"/>
  <c r="J77" i="72" s="1"/>
  <c r="I74" i="72" a="1"/>
  <c r="I74" i="72" s="1"/>
  <c r="J79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K79" i="82" s="1"/>
  <c r="J73" i="82" a="1"/>
  <c r="J73" i="82" s="1"/>
  <c r="K78" i="82" s="1"/>
  <c r="J74" i="73" a="1"/>
  <c r="J74" i="73" s="1"/>
  <c r="K79" i="73" s="1"/>
  <c r="J73" i="73" a="1"/>
  <c r="J73" i="73" s="1"/>
  <c r="K78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K79" i="81" s="1"/>
  <c r="J73" i="72" a="1"/>
  <c r="J73" i="72" s="1"/>
  <c r="K78" i="72" s="1"/>
  <c r="J72" i="72" a="1"/>
  <c r="J72" i="72" s="1"/>
  <c r="K77" i="72" s="1"/>
  <c r="J74" i="72" a="1"/>
  <c r="J74" i="72" s="1"/>
  <c r="K79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9" i="72" s="1"/>
  <c r="L72" i="68" a="1"/>
  <c r="L72" i="68" s="1"/>
  <c r="M77" i="68" s="1"/>
  <c r="L73" i="68" a="1"/>
  <c r="L73" i="68" s="1"/>
  <c r="L74" i="68" a="1"/>
  <c r="L74" i="68" s="1"/>
  <c r="K74" i="73" a="1"/>
  <c r="K74" i="73" s="1"/>
  <c r="L79" i="73" s="1"/>
  <c r="K72" i="73" a="1"/>
  <c r="K72" i="73" s="1"/>
  <c r="L77" i="73" s="1"/>
  <c r="K73" i="73" a="1"/>
  <c r="K73" i="73" s="1"/>
  <c r="L78" i="73" s="1"/>
  <c r="K73" i="81" a="1"/>
  <c r="K73" i="81" s="1"/>
  <c r="L78" i="81" s="1"/>
  <c r="K72" i="81" a="1"/>
  <c r="K72" i="81" s="1"/>
  <c r="L77" i="81" s="1"/>
  <c r="K74" i="81" a="1"/>
  <c r="K74" i="81" s="1"/>
  <c r="L79" i="81" s="1"/>
  <c r="K73" i="82" a="1"/>
  <c r="K73" i="82" s="1"/>
  <c r="L78" i="82" s="1"/>
  <c r="K72" i="82" a="1"/>
  <c r="K72" i="82" s="1"/>
  <c r="K74" i="82" a="1"/>
  <c r="K74" i="82" s="1"/>
  <c r="L79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M79" i="82" s="1"/>
  <c r="L72" i="82" a="1"/>
  <c r="L72" i="82" s="1"/>
  <c r="M77" i="82" s="1"/>
  <c r="L73" i="82" a="1"/>
  <c r="L73" i="82" s="1"/>
  <c r="M78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M78" i="73" s="1"/>
  <c r="L74" i="73" a="1"/>
  <c r="L74" i="73" s="1"/>
  <c r="M79" i="73" s="1"/>
  <c r="L72" i="72" a="1"/>
  <c r="L72" i="72" s="1"/>
  <c r="M77" i="72" s="1"/>
  <c r="L73" i="72" a="1"/>
  <c r="L73" i="72" s="1"/>
  <c r="M78" i="72" s="1"/>
  <c r="L74" i="72" a="1"/>
  <c r="L74" i="72" s="1"/>
  <c r="M79" i="72" s="1"/>
  <c r="L74" i="81" a="1"/>
  <c r="L74" i="81" s="1"/>
  <c r="M79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N79" i="82" s="1"/>
  <c r="M72" i="82" a="1"/>
  <c r="M72" i="82" s="1"/>
  <c r="N77" i="82" s="1"/>
  <c r="M73" i="82" a="1"/>
  <c r="M73" i="82" s="1"/>
  <c r="N78" i="82" s="1"/>
  <c r="M72" i="73" a="1"/>
  <c r="M72" i="73" s="1"/>
  <c r="N77" i="73" s="1"/>
  <c r="M73" i="73" a="1"/>
  <c r="M73" i="73" s="1"/>
  <c r="N78" i="73" s="1"/>
  <c r="M74" i="73" a="1"/>
  <c r="M74" i="73" s="1"/>
  <c r="N79" i="73" s="1"/>
  <c r="M74" i="81" a="1"/>
  <c r="M74" i="81" s="1"/>
  <c r="N79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9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O79" i="72" s="1"/>
  <c r="N72" i="72" a="1"/>
  <c r="N72" i="72" s="1"/>
  <c r="O77" i="72" s="1"/>
  <c r="N74" i="73" a="1"/>
  <c r="N74" i="73" s="1"/>
  <c r="O79" i="73" s="1"/>
  <c r="N72" i="73" a="1"/>
  <c r="N72" i="73" s="1"/>
  <c r="O77" i="73" s="1"/>
  <c r="N73" i="73" a="1"/>
  <c r="N73" i="73" s="1"/>
  <c r="O78" i="73" s="1"/>
  <c r="N73" i="81" a="1"/>
  <c r="N73" i="81" s="1"/>
  <c r="O78" i="81" s="1"/>
  <c r="N74" i="81" a="1"/>
  <c r="N74" i="81" s="1"/>
  <c r="O79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O78" i="82" s="1"/>
  <c r="N74" i="82" a="1"/>
  <c r="N74" i="82" s="1"/>
  <c r="O79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P79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P79" i="81" s="1"/>
  <c r="O73" i="81" a="1"/>
  <c r="O73" i="81" s="1"/>
  <c r="P78" i="81" s="1"/>
  <c r="O73" i="73" a="1"/>
  <c r="O73" i="73" s="1"/>
  <c r="P78" i="73" s="1"/>
  <c r="O72" i="73" a="1"/>
  <c r="O72" i="73" s="1"/>
  <c r="P77" i="73" s="1"/>
  <c r="O74" i="73" a="1"/>
  <c r="O74" i="73" s="1"/>
  <c r="P79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P78" i="82" s="1"/>
  <c r="O74" i="82" a="1"/>
  <c r="O74" i="82" s="1"/>
  <c r="P79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Q79" i="72" s="1"/>
  <c r="P72" i="81" a="1"/>
  <c r="P72" i="81" s="1"/>
  <c r="Q77" i="81" s="1"/>
  <c r="P74" i="81" a="1"/>
  <c r="P74" i="81" s="1"/>
  <c r="Q79" i="81" s="1"/>
  <c r="P73" i="81" a="1"/>
  <c r="P73" i="81" s="1"/>
  <c r="Q78" i="81" s="1"/>
  <c r="P74" i="73" a="1"/>
  <c r="P74" i="73" s="1"/>
  <c r="Q79" i="73" s="1"/>
  <c r="P73" i="73" a="1"/>
  <c r="P73" i="73" s="1"/>
  <c r="Q78" i="73" s="1"/>
  <c r="P72" i="73" a="1"/>
  <c r="P72" i="73" s="1"/>
  <c r="Q77" i="73" s="1"/>
  <c r="P74" i="82" a="1"/>
  <c r="P74" i="82" s="1"/>
  <c r="Q79" i="82" s="1"/>
  <c r="P73" i="82" a="1"/>
  <c r="P73" i="82" s="1"/>
  <c r="Q78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R79" i="72" s="1"/>
  <c r="Q72" i="72" a="1"/>
  <c r="Q72" i="72" s="1"/>
  <c r="R77" i="72" s="1"/>
  <c r="Q72" i="73" a="1"/>
  <c r="Q72" i="73" s="1"/>
  <c r="R77" i="73" s="1"/>
  <c r="Q74" i="73" a="1"/>
  <c r="Q74" i="73" s="1"/>
  <c r="R79" i="73" s="1"/>
  <c r="Q73" i="73" a="1"/>
  <c r="Q73" i="73" s="1"/>
  <c r="R78" i="73" s="1"/>
  <c r="Q73" i="82" a="1"/>
  <c r="Q73" i="82" s="1"/>
  <c r="R78" i="82" s="1"/>
  <c r="Q72" i="82" a="1"/>
  <c r="Q72" i="82" s="1"/>
  <c r="R77" i="82" s="1"/>
  <c r="Q74" i="82" a="1"/>
  <c r="Q74" i="82" s="1"/>
  <c r="R79" i="82" s="1"/>
  <c r="Q73" i="81" a="1"/>
  <c r="Q73" i="81" s="1"/>
  <c r="R78" i="81" s="1"/>
  <c r="Q74" i="81" a="1"/>
  <c r="Q74" i="81" s="1"/>
  <c r="R79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S78" i="82" s="1"/>
  <c r="R74" i="82" a="1"/>
  <c r="R74" i="82" s="1"/>
  <c r="S79" i="82" s="1"/>
  <c r="R72" i="73" a="1"/>
  <c r="R72" i="73" s="1"/>
  <c r="S77" i="73" s="1"/>
  <c r="R74" i="73" a="1"/>
  <c r="R74" i="73" s="1"/>
  <c r="S79" i="73" s="1"/>
  <c r="R73" i="73" a="1"/>
  <c r="R73" i="73" s="1"/>
  <c r="S78" i="73" s="1"/>
  <c r="R72" i="81" a="1"/>
  <c r="R72" i="81" s="1"/>
  <c r="S77" i="81" s="1"/>
  <c r="R73" i="81" a="1"/>
  <c r="R73" i="81" s="1"/>
  <c r="S78" i="81" s="1"/>
  <c r="R74" i="81" a="1"/>
  <c r="R74" i="81" s="1"/>
  <c r="S79" i="81" s="1"/>
  <c r="R73" i="72" a="1"/>
  <c r="R73" i="72" s="1"/>
  <c r="S78" i="72" s="1"/>
  <c r="R72" i="72" a="1"/>
  <c r="R72" i="72" s="1"/>
  <c r="S77" i="72" s="1"/>
  <c r="R74" i="72" a="1"/>
  <c r="R74" i="72" s="1"/>
  <c r="S79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T79" i="82" s="1"/>
  <c r="S73" i="82" a="1"/>
  <c r="S73" i="82" s="1"/>
  <c r="T78" i="82" s="1"/>
  <c r="S72" i="82" a="1"/>
  <c r="S72" i="82" s="1"/>
  <c r="T77" i="82" s="1"/>
  <c r="S74" i="72" a="1"/>
  <c r="S74" i="72" s="1"/>
  <c r="T79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T79" i="73" s="1"/>
  <c r="S73" i="73" a="1"/>
  <c r="S73" i="73" s="1"/>
  <c r="T78" i="73" s="1"/>
  <c r="S73" i="81" a="1"/>
  <c r="S73" i="81" s="1"/>
  <c r="T78" i="81" s="1"/>
  <c r="S74" i="81" a="1"/>
  <c r="S74" i="81" s="1"/>
  <c r="T79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U79" i="73" s="1"/>
  <c r="T72" i="73" a="1"/>
  <c r="T72" i="73" s="1"/>
  <c r="U77" i="73" s="1"/>
  <c r="T73" i="73" a="1"/>
  <c r="T73" i="73" s="1"/>
  <c r="U78" i="73" s="1"/>
  <c r="T73" i="72" a="1"/>
  <c r="T73" i="72" s="1"/>
  <c r="U78" i="72" s="1"/>
  <c r="T72" i="72" a="1"/>
  <c r="T72" i="72" s="1"/>
  <c r="U77" i="72" s="1"/>
  <c r="T74" i="72" a="1"/>
  <c r="T74" i="72" s="1"/>
  <c r="U79" i="72" s="1"/>
  <c r="T72" i="81" a="1"/>
  <c r="T72" i="81" s="1"/>
  <c r="U77" i="81" s="1"/>
  <c r="T73" i="81" a="1"/>
  <c r="T73" i="81" s="1"/>
  <c r="U78" i="81" s="1"/>
  <c r="T74" i="81" a="1"/>
  <c r="T74" i="81" s="1"/>
  <c r="U79" i="81" s="1"/>
  <c r="T72" i="82" a="1"/>
  <c r="T72" i="82" s="1"/>
  <c r="U77" i="82" s="1"/>
  <c r="T73" i="82" a="1"/>
  <c r="T73" i="82" s="1"/>
  <c r="U78" i="82" s="1"/>
  <c r="T74" i="82" a="1"/>
  <c r="T74" i="82" s="1"/>
  <c r="U79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V79" i="73" s="1"/>
  <c r="U72" i="73" a="1"/>
  <c r="U72" i="73" s="1"/>
  <c r="V77" i="73" s="1"/>
  <c r="U73" i="73" a="1"/>
  <c r="U73" i="73" s="1"/>
  <c r="V78" i="73" s="1"/>
  <c r="U74" i="72" a="1"/>
  <c r="U74" i="72" s="1"/>
  <c r="V79" i="72" s="1"/>
  <c r="U72" i="72" a="1"/>
  <c r="U72" i="72" s="1"/>
  <c r="V77" i="72" s="1"/>
  <c r="U73" i="72" a="1"/>
  <c r="U73" i="72" s="1"/>
  <c r="V78" i="72" s="1"/>
  <c r="U74" i="82" a="1"/>
  <c r="U74" i="82" s="1"/>
  <c r="V79" i="82" s="1"/>
  <c r="U73" i="82" a="1"/>
  <c r="U73" i="82" s="1"/>
  <c r="V78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9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W79" i="72" s="1"/>
  <c r="V72" i="82" a="1"/>
  <c r="V72" i="82" s="1"/>
  <c r="W77" i="82" s="1"/>
  <c r="V73" i="82" a="1"/>
  <c r="V73" i="82" s="1"/>
  <c r="W78" i="82" s="1"/>
  <c r="V74" i="82" a="1"/>
  <c r="V74" i="82" s="1"/>
  <c r="W79" i="82" s="1"/>
  <c r="V73" i="73" a="1"/>
  <c r="V73" i="73" s="1"/>
  <c r="W78" i="73" s="1"/>
  <c r="V72" i="73" a="1"/>
  <c r="V72" i="73" s="1"/>
  <c r="W77" i="73" s="1"/>
  <c r="V74" i="73" a="1"/>
  <c r="V74" i="73" s="1"/>
  <c r="W79" i="73" s="1"/>
  <c r="V74" i="81" a="1"/>
  <c r="V74" i="81" s="1"/>
  <c r="W79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X79" i="82" s="1"/>
  <c r="W73" i="82" a="1"/>
  <c r="W73" i="82" s="1"/>
  <c r="X78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X79" i="72" s="1"/>
  <c r="W73" i="81" a="1"/>
  <c r="W73" i="81" s="1"/>
  <c r="X78" i="81" s="1"/>
  <c r="W72" i="81" a="1"/>
  <c r="W72" i="81" s="1"/>
  <c r="X77" i="81" s="1"/>
  <c r="W74" i="81" a="1"/>
  <c r="W74" i="81" s="1"/>
  <c r="X79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X79" i="73" s="1"/>
  <c r="W73" i="73" a="1"/>
  <c r="W73" i="73" s="1"/>
  <c r="X78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Y79" i="82" s="1"/>
  <c r="X72" i="82" a="1"/>
  <c r="X72" i="82" s="1"/>
  <c r="Y77" i="82" s="1"/>
  <c r="X73" i="82" a="1"/>
  <c r="X73" i="82" s="1"/>
  <c r="Y78" i="82" s="1"/>
  <c r="X74" i="73" a="1"/>
  <c r="X74" i="73" s="1"/>
  <c r="Y79" i="73" s="1"/>
  <c r="X73" i="73" a="1"/>
  <c r="X73" i="73" s="1"/>
  <c r="Y78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9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Y79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Z78" i="82" s="1"/>
  <c r="Y74" i="82" a="1"/>
  <c r="Y74" i="82" s="1"/>
  <c r="Z79" i="82" s="1"/>
  <c r="Y73" i="72" a="1"/>
  <c r="Y73" i="72" s="1"/>
  <c r="Z78" i="72" s="1"/>
  <c r="Y72" i="72" a="1"/>
  <c r="Y72" i="72" s="1"/>
  <c r="Z77" i="72" s="1"/>
  <c r="Y74" i="72" a="1"/>
  <c r="Y74" i="72" s="1"/>
  <c r="Z79" i="72" s="1"/>
  <c r="Y72" i="73" a="1"/>
  <c r="Y72" i="73" s="1"/>
  <c r="Z77" i="73" s="1"/>
  <c r="Y73" i="73" a="1"/>
  <c r="Y73" i="73" s="1"/>
  <c r="Z78" i="73" s="1"/>
  <c r="Y74" i="73" a="1"/>
  <c r="Y74" i="73" s="1"/>
  <c r="Z79" i="73" s="1"/>
  <c r="Y73" i="81" a="1"/>
  <c r="Y73" i="81" s="1"/>
  <c r="Z78" i="81" s="1"/>
  <c r="Y72" i="81" a="1"/>
  <c r="Y72" i="81" s="1"/>
  <c r="Z77" i="81" s="1"/>
  <c r="Y74" i="81" a="1"/>
  <c r="Y74" i="81" s="1"/>
  <c r="Z79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AA79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AA78" i="82" s="1"/>
  <c r="Z74" i="82" a="1"/>
  <c r="Z74" i="82" s="1"/>
  <c r="AA79" i="82" s="1"/>
  <c r="Z74" i="73" a="1"/>
  <c r="Z74" i="73" s="1"/>
  <c r="AA79" i="73" s="1"/>
  <c r="Z72" i="73" a="1"/>
  <c r="Z72" i="73" s="1"/>
  <c r="AA77" i="73" s="1"/>
  <c r="Z73" i="73" a="1"/>
  <c r="Z73" i="73" s="1"/>
  <c r="AA78" i="73" s="1"/>
  <c r="Z74" i="81" a="1"/>
  <c r="Z74" i="81" s="1"/>
  <c r="AA79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B79" i="73" s="1"/>
  <c r="AA73" i="73" a="1"/>
  <c r="AA73" i="73" s="1"/>
  <c r="AB78" i="73" s="1"/>
  <c r="AA73" i="81" a="1"/>
  <c r="AA73" i="81" s="1"/>
  <c r="AB78" i="81" s="1"/>
  <c r="AA74" i="81" a="1"/>
  <c r="AA74" i="81" s="1"/>
  <c r="AB79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B79" i="72" s="1"/>
  <c r="AA73" i="72" a="1"/>
  <c r="AA73" i="72" s="1"/>
  <c r="AB78" i="72" s="1"/>
  <c r="AA74" i="82" a="1"/>
  <c r="AA74" i="82" s="1"/>
  <c r="AB79" i="82" s="1"/>
  <c r="AA73" i="82" a="1"/>
  <c r="AA73" i="82" s="1"/>
  <c r="AB78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D78" i="82" s="1"/>
  <c r="AC72" i="73" a="1"/>
  <c r="AC72" i="73" s="1"/>
  <c r="AC74" i="73" a="1"/>
  <c r="AC74" i="73" s="1"/>
  <c r="AD79" i="73" s="1"/>
  <c r="AC73" i="73" a="1"/>
  <c r="AC73" i="73" s="1"/>
  <c r="AD78" i="73" s="1"/>
  <c r="AC6" i="72"/>
  <c r="AB74" i="82" a="1"/>
  <c r="AB74" i="82" s="1"/>
  <c r="AC79" i="82" s="1"/>
  <c r="AB73" i="82" a="1"/>
  <c r="AB73" i="82" s="1"/>
  <c r="AC78" i="82" s="1"/>
  <c r="AB72" i="82" a="1"/>
  <c r="AB72" i="82" s="1"/>
  <c r="AC77" i="82" s="1"/>
  <c r="AC72" i="82" a="1"/>
  <c r="AC72" i="82" s="1"/>
  <c r="AC74" i="82" a="1"/>
  <c r="AC74" i="82" s="1"/>
  <c r="AD79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C79" i="73" s="1"/>
  <c r="AB73" i="73" a="1"/>
  <c r="AB73" i="73" s="1"/>
  <c r="AC78" i="73" s="1"/>
  <c r="AB72" i="73" a="1"/>
  <c r="AB72" i="73" s="1"/>
  <c r="AC77" i="73" s="1"/>
  <c r="AD6" i="68"/>
  <c r="AB74" i="72" a="1"/>
  <c r="AB74" i="72" s="1"/>
  <c r="AC79" i="72" s="1"/>
  <c r="AB72" i="72" a="1"/>
  <c r="AB72" i="72" s="1"/>
  <c r="AC77" i="72" s="1"/>
  <c r="AB73" i="72" a="1"/>
  <c r="AB73" i="72" s="1"/>
  <c r="AC78" i="72" s="1"/>
  <c r="AB74" i="81" a="1"/>
  <c r="AB74" i="81" s="1"/>
  <c r="AC79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E78" i="82" s="1"/>
  <c r="AD6" i="72"/>
  <c r="AD74" i="72" s="1" a="1"/>
  <c r="AD74" i="72" s="1"/>
  <c r="AE79" i="72" s="1"/>
  <c r="AC73" i="81" a="1"/>
  <c r="AC73" i="81" s="1"/>
  <c r="AD78" i="81" s="1"/>
  <c r="AC74" i="81" a="1"/>
  <c r="AC74" i="81" s="1"/>
  <c r="AD79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9" i="72" s="1"/>
  <c r="AD73" i="73" a="1"/>
  <c r="AD73" i="73" s="1"/>
  <c r="AE78" i="73" s="1"/>
  <c r="AD74" i="73" a="1"/>
  <c r="AD74" i="73" s="1"/>
  <c r="AE79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39" i="88" s="1"/>
  <c r="I9" i="81"/>
  <c r="I9" i="73"/>
  <c r="I9" i="72"/>
  <c r="J9" i="68"/>
  <c r="AD80" i="73" l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E79" i="82" s="1"/>
  <c r="AD74" i="81" a="1"/>
  <c r="AD74" i="81" s="1"/>
  <c r="AE79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F79" i="82" s="1"/>
  <c r="AE72" i="82" a="1"/>
  <c r="AE72" i="82" s="1"/>
  <c r="AE73" i="82" a="1"/>
  <c r="AE73" i="82" s="1"/>
  <c r="AF78" i="82" s="1"/>
  <c r="AE72" i="81" a="1"/>
  <c r="AE72" i="81" s="1"/>
  <c r="AF77" i="81" s="1"/>
  <c r="AE74" i="81" a="1"/>
  <c r="AE74" i="81" s="1"/>
  <c r="AF79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F78" i="73" s="1"/>
  <c r="AE72" i="73" a="1"/>
  <c r="AE72" i="73" s="1"/>
  <c r="AE74" i="73" a="1"/>
  <c r="AE74" i="73" s="1"/>
  <c r="AF79" i="73" s="1"/>
  <c r="AE72" i="72" a="1"/>
  <c r="AE72" i="72" s="1"/>
  <c r="AF77" i="72" s="1"/>
  <c r="AE74" i="72" a="1"/>
  <c r="AE74" i="72" s="1"/>
  <c r="AF79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39" i="88" s="1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G79" i="82" s="1"/>
  <c r="AF73" i="82" a="1"/>
  <c r="AF73" i="82" s="1"/>
  <c r="AG78" i="82" s="1"/>
  <c r="AF74" i="72" a="1"/>
  <c r="AF74" i="72" s="1"/>
  <c r="AG79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9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G79" i="73" s="1"/>
  <c r="AF73" i="73" a="1"/>
  <c r="AF73" i="73" s="1"/>
  <c r="AG78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39" i="88" s="1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39" i="88" s="1"/>
  <c r="L9" i="81"/>
  <c r="M9" i="68"/>
  <c r="L9" i="73"/>
  <c r="L9" i="72"/>
  <c r="AG80" i="73" l="1"/>
  <c r="M9" i="85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39" i="88" s="1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39" i="88" s="1"/>
  <c r="N9" i="81"/>
  <c r="O9" i="68"/>
  <c r="N9" i="73"/>
  <c r="N9" i="72"/>
  <c r="O9" i="85" l="1"/>
  <c r="N5" i="85"/>
  <c r="N88" i="75"/>
  <c r="N97" i="75" s="1"/>
  <c r="O9" i="75"/>
  <c r="O5" i="75" s="1"/>
  <c r="O9" i="82"/>
  <c r="O39" i="88" s="1"/>
  <c r="O9" i="81"/>
  <c r="P9" i="68"/>
  <c r="O9" i="73"/>
  <c r="O9" i="72"/>
  <c r="P9" i="85" l="1"/>
  <c r="O5" i="85"/>
  <c r="O88" i="75"/>
  <c r="O97" i="75" s="1"/>
  <c r="P9" i="75"/>
  <c r="P5" i="75" s="1"/>
  <c r="P9" i="82"/>
  <c r="P39" i="88" s="1"/>
  <c r="P9" i="81"/>
  <c r="Q9" i="68"/>
  <c r="P9" i="73"/>
  <c r="P9" i="72"/>
  <c r="Q9" i="85" l="1"/>
  <c r="P5" i="85"/>
  <c r="P88" i="75"/>
  <c r="P97" i="75" s="1"/>
  <c r="Q9" i="75"/>
  <c r="Q5" i="75" s="1"/>
  <c r="Q9" i="82"/>
  <c r="Q39" i="88" s="1"/>
  <c r="Q9" i="81"/>
  <c r="R9" i="68"/>
  <c r="Q9" i="73"/>
  <c r="Q9" i="72"/>
  <c r="R9" i="85" l="1"/>
  <c r="Q5" i="85"/>
  <c r="Q88" i="75"/>
  <c r="Q97" i="75" s="1"/>
  <c r="R9" i="75"/>
  <c r="R5" i="75" s="1"/>
  <c r="R9" i="82"/>
  <c r="R39" i="88" s="1"/>
  <c r="R9" i="81"/>
  <c r="S9" i="68"/>
  <c r="R9" i="72"/>
  <c r="R9" i="73"/>
  <c r="S9" i="85" l="1"/>
  <c r="R5" i="85"/>
  <c r="R88" i="75"/>
  <c r="R97" i="75" s="1"/>
  <c r="S9" i="75"/>
  <c r="S5" i="75" s="1"/>
  <c r="S9" i="82"/>
  <c r="S39" i="88" s="1"/>
  <c r="S9" i="81"/>
  <c r="T9" i="68"/>
  <c r="S9" i="72"/>
  <c r="S9" i="73"/>
  <c r="T9" i="85" l="1"/>
  <c r="S5" i="85"/>
  <c r="S88" i="75"/>
  <c r="S97" i="75" s="1"/>
  <c r="T9" i="75"/>
  <c r="T5" i="75" s="1"/>
  <c r="T9" i="82"/>
  <c r="T39" i="88" s="1"/>
  <c r="T9" i="81"/>
  <c r="U9" i="68"/>
  <c r="T9" i="73"/>
  <c r="T9" i="72"/>
  <c r="U9" i="85" l="1"/>
  <c r="T5" i="85"/>
  <c r="T88" i="75"/>
  <c r="T97" i="75" s="1"/>
  <c r="U9" i="75"/>
  <c r="U5" i="75" s="1"/>
  <c r="U9" i="82"/>
  <c r="U39" i="88" s="1"/>
  <c r="U9" i="81"/>
  <c r="V9" i="68"/>
  <c r="U9" i="72"/>
  <c r="U9" i="73"/>
  <c r="V9" i="85" l="1"/>
  <c r="U5" i="85"/>
  <c r="U88" i="75"/>
  <c r="U97" i="75" s="1"/>
  <c r="V9" i="75"/>
  <c r="V5" i="75" s="1"/>
  <c r="V9" i="82"/>
  <c r="V39" i="88" s="1"/>
  <c r="V9" i="81"/>
  <c r="W9" i="68"/>
  <c r="V9" i="73"/>
  <c r="V9" i="72"/>
  <c r="W9" i="85" l="1"/>
  <c r="V5" i="85"/>
  <c r="V88" i="75"/>
  <c r="V97" i="75" s="1"/>
  <c r="W9" i="75"/>
  <c r="W5" i="75" s="1"/>
  <c r="W9" i="82"/>
  <c r="W39" i="88" s="1"/>
  <c r="W9" i="81"/>
  <c r="X9" i="68"/>
  <c r="W9" i="73"/>
  <c r="W9" i="72"/>
  <c r="X9" i="85" l="1"/>
  <c r="W5" i="85"/>
  <c r="W88" i="75"/>
  <c r="W97" i="75" s="1"/>
  <c r="X9" i="75"/>
  <c r="X5" i="75" s="1"/>
  <c r="X9" i="82"/>
  <c r="X39" i="88" s="1"/>
  <c r="X9" i="81"/>
  <c r="Y9" i="68"/>
  <c r="X9" i="73"/>
  <c r="X9" i="72"/>
  <c r="Y9" i="85" l="1"/>
  <c r="X5" i="85"/>
  <c r="X88" i="75"/>
  <c r="X97" i="75" s="1"/>
  <c r="Y9" i="75"/>
  <c r="Y5" i="75" s="1"/>
  <c r="Y9" i="82"/>
  <c r="Y39" i="88" s="1"/>
  <c r="Y9" i="81"/>
  <c r="Z9" i="68"/>
  <c r="Y9" i="73"/>
  <c r="Y9" i="72"/>
  <c r="Z9" i="85" l="1"/>
  <c r="Y5" i="85"/>
  <c r="Y88" i="75"/>
  <c r="Y97" i="75" s="1"/>
  <c r="Z9" i="75"/>
  <c r="Z5" i="75" s="1"/>
  <c r="Z9" i="82"/>
  <c r="Z39" i="88" s="1"/>
  <c r="Z9" i="81"/>
  <c r="AA9" i="68"/>
  <c r="Z9" i="72"/>
  <c r="Z9" i="73"/>
  <c r="AA9" i="85" l="1"/>
  <c r="Z5" i="85"/>
  <c r="Z88" i="75"/>
  <c r="Z97" i="75" s="1"/>
  <c r="AA9" i="75"/>
  <c r="AA5" i="75" s="1"/>
  <c r="AA9" i="82"/>
  <c r="AA39" i="88" s="1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39" i="88" s="1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C39" i="88" s="1"/>
  <c r="AB88" i="75"/>
  <c r="AB97" i="75" s="1"/>
  <c r="AD9" i="85" l="1"/>
  <c r="AC5" i="75"/>
  <c r="AC5" i="85" s="1"/>
  <c r="AB5" i="85"/>
  <c r="AD9" i="82"/>
  <c r="AD39" i="88" s="1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39" i="88" s="1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39" i="88" s="1"/>
  <c r="AF9" i="81"/>
  <c r="AF9" i="75"/>
  <c r="AF9" i="72"/>
  <c r="AF9" i="73"/>
  <c r="AG9" i="68"/>
  <c r="AG9" i="85" l="1"/>
  <c r="AF5" i="75"/>
  <c r="AF5" i="85" s="1"/>
  <c r="AF88" i="75"/>
  <c r="AF97" i="75" s="1"/>
  <c r="AG9" i="82"/>
  <c r="AG39" i="88" s="1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 s="1"/>
  <c r="I12" i="62" s="1"/>
  <c r="G54" i="72" l="1"/>
  <c r="G54" i="82"/>
  <c r="G54" i="73"/>
  <c r="G34" i="82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17" i="72"/>
  <c r="G32" i="81"/>
  <c r="G14" i="81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6" i="72" l="1" a="1"/>
  <c r="P116" i="72" s="1"/>
  <c r="P113" i="72" a="1"/>
  <c r="P113" i="72" s="1"/>
  <c r="P110" i="72" a="1"/>
  <c r="P110" i="72" s="1"/>
  <c r="P117" i="72" a="1"/>
  <c r="P117" i="72" s="1"/>
  <c r="P114" i="72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4" i="85"/>
  <c r="I43" i="33" s="1"/>
  <c r="G92" i="85"/>
  <c r="J41" i="33" s="1"/>
  <c r="F90" i="85"/>
  <c r="I39" i="33" s="1"/>
  <c r="F93" i="85"/>
  <c r="I42" i="33" s="1"/>
  <c r="F95" i="85"/>
  <c r="I44" i="33" s="1"/>
  <c r="G93" i="85"/>
  <c r="J42" i="33" s="1"/>
  <c r="F92" i="85"/>
  <c r="I41" i="33" s="1"/>
  <c r="G95" i="85"/>
  <c r="J44" i="33" s="1"/>
  <c r="F91" i="85"/>
  <c r="I40" i="33" s="1"/>
  <c r="G90" i="85"/>
  <c r="J39" i="33" s="1"/>
  <c r="G94" i="85"/>
  <c r="J43" i="33" s="1"/>
  <c r="G91" i="85"/>
  <c r="J40" i="33" s="1"/>
  <c r="F44" i="85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<sst xmlns="http://schemas.openxmlformats.org/spreadsheetml/2006/main" count="796" uniqueCount="301">
  <si>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</si>
  <si>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</si>
  <si>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</si>
  <si>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</si>
  <si>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</si>
  <si>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</si>
  <si>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</si>
  <si>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</si>
  <si>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</si>
  <si>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</si>
  <si>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</si>
  <si>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</si>
  <si>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</si>
  <si>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</si>
  <si>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</si>
  <si>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</si>
  <si>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</si>
  <si>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</si>
  <si>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</si>
  <si>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</si>
  <si>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</si>
  <si>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</si>
  <si>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</si>
  <si>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</si>
  <si>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</si>
  <si>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</si>
  <si>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</si>
  <si>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</si>
  <si>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</si>
  <si>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</si>
  <si>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</si>
  <si>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</si>
  <si>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</si>
  <si>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</si>
  <si>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</si>
  <si>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</si>
  <si>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</si>
  <si>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</si>
  <si>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</si>
  <si>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</si>
  <si>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</si>
  <si>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</si>
  <si>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</si>
  <si>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</si>
  <si>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</si>
  <si>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</si>
  <si>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</si>
  <si>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</si>
  <si>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</si>
  <si>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</si>
  <si>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</si>
  <si>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</si>
  <si>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</si>
  <si>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</si>
  <si>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</si>
  <si>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</si>
  <si>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</si>
  <si>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</si>
  <si>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</si>
  <si>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</si>
  <si>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</si>
  <si>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</si>
  <si>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</si>
  <si>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</si>
  <si>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</si>
  <si>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</si>
  <si>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</si>
  <si>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</si>
  <si>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</si>
  <si>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</si>
  <si>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</si>
  <si>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</si>
  <si>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</si>
  <si>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</si>
  <si>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</si>
  <si>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</si>
  <si>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</si>
  <si>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</si>
  <si>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</si>
  <si>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</si>
  <si>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</si>
  <si>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</si>
  <si>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</si>
  <si>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</si>
  <si>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</si>
  <si>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</si>
  <si>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</si>
  <si>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</si>
  <si>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</si>
  <si>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</si>
  <si>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</si>
  <si>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</si>
  <si>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</si>
  <si>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</si>
  <si>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</si>
  <si>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</si>
  <si>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</si>
  <si>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</si>
  <si>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</si>
  <si>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</si>
  <si>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</si>
  <si>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</si>
  <si>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</si>
  <si>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</si>
  <si>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</si>
  <si>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</si>
  <si>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</si>
  <si>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</si>
  <si>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</si>
  <si>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</si>
  <si>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</si>
  <si>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</si>
  <si>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</si>
  <si>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</si>
  <si>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</si>
  <si>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</si>
  <si>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</si>
  <si>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</si>
  <si>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</si>
  <si>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</si>
  <si>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</si>
  <si>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</si>
  <si>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</si>
  <si>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</si>
  <si>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</si>
  <si>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</si>
  <si>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</si>
  <si>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</si>
  <si>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</si>
  <si>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</si>
  <si>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</si>
  <si>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</si>
  <si>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</si>
  <si>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</si>
  <si>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</si>
  <si>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</si>
  <si>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</si>
  <si>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</si>
  <si>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</si>
  <si>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</si>
  <si>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</si>
  <si>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</si>
  <si>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</si>
  <si>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</si>
  <si>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</si>
  <si>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</si>
  <si>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</si>
  <si>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</si>
  <si>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</si>
  <si>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</si>
  <si>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</si>
  <si>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</si>
  <si>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</si>
  <si>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</si>
  <si>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</si>
  <si>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</si>
  <si>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</si>
  <si>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</si>
  <si>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</si>
  <si>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</si>
  <si>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</si>
  <si>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</si>
  <si>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</si>
  <si>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</si>
  <si>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</si>
  <si>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</si>
  <si>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</si>
  <si>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</si>
  <si>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</si>
  <si>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</si>
  <si>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</si>
  <si>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</si>
  <si>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</si>
  <si>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</si>
  <si>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</si>
  <si>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</si>
  <si>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</si>
  <si>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</si>
  <si>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</si>
  <si>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</si>
  <si>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</si>
  <si>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</si>
  <si>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</si>
  <si>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</si>
  <si>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</si>
  <si>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</si>
  <si>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</si>
  <si>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</si>
  <si>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</si>
  <si>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</si>
  <si>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</si>
  <si>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</si>
  <si>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</si>
  <si>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</si>
  <si>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</si>
  <si>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</si>
  <si>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</si>
  <si>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</si>
  <si>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</si>
  <si>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</si>
  <si>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</si>
  <si>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</si>
  <si>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</si>
  <si>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</si>
  <si>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</si>
  <si>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</si>
  <si>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</si>
  <si>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</si>
  <si>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</si>
  <si>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</si>
  <si>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</si>
  <si>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</si>
  <si>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</si>
  <si>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</si>
  <si>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</si>
  <si>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</si>
  <si>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</si>
  <si>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</si>
  <si>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</si>
  <si>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</si>
  <si>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</si>
  <si>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</si>
  <si>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</si>
  <si>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</si>
  <si>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</si>
  <si>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</si>
  <si>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</si>
  <si>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</si>
  <si>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</si>
  <si>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</si>
  <si>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</si>
  <si>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</si>
  <si>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</si>
  <si>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</si>
  <si>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</si>
  <si>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</si>
  <si>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</si>
  <si>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</si>
  <si>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</si>
  <si>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</si>
  <si>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</si>
  <si>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</si>
  <si>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</si>
  <si>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</si>
  <si>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</si>
  <si>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Reduction of the utilization factors of transformers and other line assets due to high harmonics.</t>
  </si>
  <si>
    <t>Load of the network in the Mallee region increased due to high harmonic (based on UOW calc sheet)</t>
  </si>
  <si>
    <t>%</t>
  </si>
  <si>
    <t>Total MD in high harmonic area of BBD, MBN and WMN</t>
  </si>
  <si>
    <t>MVA</t>
  </si>
  <si>
    <t>Reduction of utilisation of Tx due to harmonic</t>
  </si>
  <si>
    <t>Cost of additional Tx (mix of Kiosk &amp; pole top as well as different sizes)</t>
  </si>
  <si>
    <t>per MVA</t>
  </si>
  <si>
    <t>Cost for additional Tx due to harmonic</t>
  </si>
  <si>
    <t>entire life of the Tx</t>
  </si>
  <si>
    <t>The average Tx life in Mallee region</t>
  </si>
  <si>
    <t>Years</t>
  </si>
  <si>
    <t>per year</t>
  </si>
  <si>
    <t>WORKINGS - RISKS</t>
  </si>
  <si>
    <t>Extra losses in transformers and lines due to high harmonics.</t>
  </si>
  <si>
    <t>Total losses estimated (rate $0.1 per kwh)</t>
  </si>
  <si>
    <t>kwh</t>
  </si>
  <si>
    <t>Reduction of the lifetime of line assets due to high harmonics.</t>
  </si>
  <si>
    <t>Tx life without harmonic</t>
  </si>
  <si>
    <t>Tx life with harmonic</t>
  </si>
  <si>
    <t>Cost for Tx replacement (considering mix of Kiosk &amp; pole top Tx)</t>
  </si>
  <si>
    <t>Extra loss due to harmonic</t>
  </si>
  <si>
    <t>per 1 MVA Tx</t>
  </si>
  <si>
    <t>The nameplate rating of the DSS in the high harmonic area</t>
  </si>
  <si>
    <t>Extra cost due to harmonic</t>
  </si>
  <si>
    <t>WORKINGS - BENEFITS</t>
  </si>
  <si>
    <t>Production losses ($500 per year)</t>
  </si>
  <si>
    <t>3000 kwh/year loss (rate $0.1)</t>
  </si>
  <si>
    <t>Asset failure due to high harmonic</t>
  </si>
  <si>
    <t>Northern Murray harmonics management</t>
  </si>
  <si>
    <t>Reduction of utilization factors of transformers and lines due to high harmonics.</t>
  </si>
  <si>
    <t>Additional losses in transformers and lines due to high harmonics.</t>
  </si>
  <si>
    <t>Risks due to high harmonic</t>
  </si>
  <si>
    <t>Reduction in production losses</t>
  </si>
  <si>
    <t>Reduced motor losses and reduction in asset life of customer assets</t>
  </si>
  <si>
    <t>Total customer benefit</t>
  </si>
  <si>
    <t>1 filters at MBN31 (300A)</t>
  </si>
  <si>
    <t>3 filters at BBD feeders (300A, 600A, 900A) + a HV cap at BBD</t>
  </si>
  <si>
    <t>3 filters at WMN feeders (300A, 900A, 900A)</t>
  </si>
  <si>
    <t>1 STATCOMs at BBD feeders</t>
  </si>
  <si>
    <t>3 STATCOMs at BBD feeders</t>
  </si>
  <si>
    <t>4 STATCOMs at WMN feeders</t>
  </si>
  <si>
    <t>1 X 2MVA filters at MBN31</t>
  </si>
  <si>
    <t>3 X 2MVA filters at BBD feeders</t>
  </si>
  <si>
    <t>A 4MVA at ZSS + 2 X 2MVA filters at WMN feeders</t>
  </si>
  <si>
    <t>1 X 500A harmonic filter at MBN31</t>
  </si>
  <si>
    <t>6 X 500A harmonic filters + a HV cap at BBD</t>
  </si>
  <si>
    <t>6 X 500A harmonic filters at WMN</t>
  </si>
  <si>
    <t>Customer benefits</t>
  </si>
  <si>
    <t>Continued worsening of harmonics</t>
  </si>
  <si>
    <t>Options 2 - 5</t>
  </si>
  <si>
    <t xml:space="preserve">Northern Murray harmonics management </t>
  </si>
  <si>
    <t>Active harmonic filters</t>
  </si>
  <si>
    <t>Passive harmonic filters</t>
  </si>
  <si>
    <t>SOFIA harmonic filters</t>
  </si>
  <si>
    <t>STATCOMs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</si>
</sst>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_-&quot;$&quot;* #,##0_-;\-&quot;$&quot;* #,##0_-;_-&quot;$&quot;* &quot;-&quot;??_-;_-@_-"/>
    <numFmt numFmtId="197" formatCode="#,##0.0_);\(#,##0.0\);\-\-_)"/>
    <numFmt numFmtId="198" formatCode="#,##0.00_);\(#,##0.00\);\-\-_)"/>
  </numFmts>
  <fonts count="96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  <font>
      <b/>
      <sz val="10"/>
      <color rgb="FF002060"/>
      <name val="Calibri"/>
      <family val="2"/>
      <scheme val="minor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44" fontId="77" fillId="0" borderId="0" applyFont="0" applyFill="0" applyBorder="0" applyAlignment="0" applyProtection="0"/>
  </cellStyleXfs>
  <cellXfs count="37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93" fillId="0" borderId="0" xfId="18" applyFont="1"/>
    <xf numFmtId="166" fontId="15" fillId="0" borderId="0" xfId="18" applyNumberFormat="1"/>
    <xf numFmtId="0" fontId="24" fillId="18" borderId="0" xfId="18" applyFont="1" applyFill="1" applyAlignment="1">
      <alignment vertical="center"/>
    </xf>
    <xf numFmtId="196" fontId="27" fillId="0" borderId="0" xfId="34" applyNumberFormat="1" applyFont="1" applyFill="1" applyBorder="1" applyAlignment="1">
      <alignment horizontal="right"/>
    </xf>
    <xf numFmtId="0" fontId="50" fillId="0" borderId="0" xfId="18" applyFont="1"/>
    <xf numFmtId="196" fontId="15" fillId="0" borderId="0" xfId="34" applyNumberFormat="1" applyFont="1" applyBorder="1"/>
    <xf numFmtId="196" fontId="27" fillId="0" borderId="0" xfId="34" applyNumberFormat="1" applyFont="1" applyFill="1" applyBorder="1" applyAlignment="1">
      <alignment horizontal="left"/>
    </xf>
    <xf numFmtId="196" fontId="61" fillId="0" borderId="0" xfId="34" applyNumberFormat="1" applyFont="1" applyBorder="1"/>
    <xf numFmtId="0" fontId="27" fillId="0" borderId="0" xfId="18" applyFont="1" applyBorder="1" applyAlignment="1">
      <alignment horizontal="left"/>
    </xf>
    <xf numFmtId="0" fontId="34" fillId="0" borderId="0" xfId="18" applyFont="1" applyBorder="1" applyAlignment="1">
      <alignment horizontal="left"/>
    </xf>
    <xf numFmtId="166" fontId="15" fillId="0" borderId="0" xfId="18" applyNumberFormat="1" applyBorder="1"/>
    <xf numFmtId="0" fontId="27" fillId="0" borderId="0" xfId="18" applyFont="1" applyBorder="1"/>
    <xf numFmtId="166" fontId="0" fillId="0" borderId="0" xfId="0" applyNumberFormat="1" applyBorder="1"/>
    <xf numFmtId="0" fontId="0" fillId="0" borderId="0" xfId="0" applyBorder="1"/>
    <xf numFmtId="198" fontId="15" fillId="0" borderId="0" xfId="18" applyNumberFormat="1" applyBorder="1"/>
    <xf numFmtId="44" fontId="15" fillId="0" borderId="0" xfId="18" applyNumberFormat="1" applyBorder="1"/>
    <xf numFmtId="0" fontId="50" fillId="0" borderId="0" xfId="18" applyFont="1" applyBorder="1"/>
    <xf numFmtId="0" fontId="94" fillId="0" borderId="0" xfId="18" applyFont="1" applyBorder="1"/>
    <xf numFmtId="0" fontId="61" fillId="0" borderId="0" xfId="0" applyFont="1" applyBorder="1"/>
    <xf numFmtId="196" fontId="17" fillId="0" borderId="4" xfId="34" applyNumberFormat="1" applyFont="1" applyBorder="1"/>
    <xf numFmtId="0" fontId="17" fillId="0" borderId="4" xfId="18" applyFont="1" applyBorder="1"/>
    <xf numFmtId="0" fontId="36" fillId="0" borderId="4" xfId="18" applyFont="1" applyBorder="1"/>
    <xf numFmtId="0" fontId="95" fillId="0" borderId="4" xfId="18" applyFont="1" applyBorder="1" applyAlignment="1">
      <alignment horizontal="left"/>
    </xf>
    <xf numFmtId="0" fontId="95" fillId="0" borderId="4" xfId="18" applyFont="1" applyBorder="1"/>
    <xf numFmtId="196" fontId="36" fillId="0" borderId="4" xfId="34" applyNumberFormat="1" applyFont="1" applyBorder="1"/>
    <xf numFmtId="0" fontId="27" fillId="2" borderId="0" xfId="23" applyNumberFormat="1"/>
    <xf numFmtId="0" fontId="36" fillId="0" borderId="4" xfId="18" applyFont="1" applyBorder="1" applyAlignment="1">
      <alignment horizontal="left"/>
    </xf>
    <xf numFmtId="166" fontId="27" fillId="2" borderId="0" xfId="23" applyNumberFormat="1"/>
    <xf numFmtId="0" fontId="27" fillId="2" borderId="0" xfId="23" applyNumberFormat="1" applyAlignment="1">
      <alignment horizontal="left"/>
    </xf>
    <xf numFmtId="196" fontId="27" fillId="2" borderId="0" xfId="23" applyNumberFormat="1"/>
    <xf numFmtId="197" fontId="27" fillId="2" borderId="0" xfId="23" applyNumberFormat="1"/>
    <xf numFmtId="9" fontId="27" fillId="2" borderId="0" xfId="23" applyNumberFormat="1"/>
    <xf numFmtId="0" fontId="17" fillId="0" borderId="0" xfId="18" applyFont="1" applyAlignment="1">
      <alignment horizontal="right"/>
    </xf>
    <xf numFmtId="0" fontId="15" fillId="0" borderId="4" xfId="18" applyFont="1" applyBorder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zoomScaleNormal="100" workbookViewId="0">
      <selection activeCell="A32" sqref="A32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240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296</v>
      </c>
    </row>
    <row r="6" spans="1:19" x14ac:dyDescent="0.25">
      <c r="A6" s="310"/>
      <c r="C6" s="315" t="s">
        <v>241</v>
      </c>
      <c r="D6" s="328">
        <v>3.02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14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tabSelected="1" zoomScale="85" zoomScaleNormal="85" workbookViewId="0">
      <pane ySplit="2" topLeftCell="A3" activePane="bottomLeft" state="frozen"/>
      <selection activeCell="Z23" sqref="Z23"/>
      <selection pane="bottomLeft" activeCell="D13" sqref="D13:F1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Northern Murray harmonics management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64" t="str">
        <f>INDEX(Assumptions!$E$14:$E$18, MATCH(C9, Assumptions!$C$14:$C$18,0))</f>
        <v>No change to existing practices</v>
      </c>
      <c r="E9" s="365"/>
      <c r="F9" s="365"/>
      <c r="G9" s="103">
        <f>IF(Data!$C9, "", INDEX(Consol!$F$15:$F$82, MATCH($C9&amp;G$7, Consol!$D$15:$D$82,0))/mill_conv)</f>
        <v>-0.33384026177688925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-0.2878784235657052</v>
      </c>
    </row>
    <row r="10" spans="1:13" s="7" customFormat="1" ht="12.75" customHeight="1" x14ac:dyDescent="0.2">
      <c r="C10" s="91" t="str">
        <v>Option 2</v>
      </c>
      <c r="D10" s="366" t="str">
        <f>INDEX(Assumptions!$E$14:$E$18, MATCH(C10, Assumptions!$C$14:$C$18,0))</f>
        <v>Active harmonic filters</v>
      </c>
      <c r="E10" s="367"/>
      <c r="F10" s="367"/>
      <c r="G10" s="103">
        <f>IF(Data!$C10, "", INDEX(Consol!$F$15:$F$82, MATCH($C10&amp;G$7, Consol!$D$15:$D$82,0))/mill_conv)</f>
        <v>-5.2615743378157571</v>
      </c>
      <c r="H10" s="103">
        <f>IF(Data!$C10, "", INDEX(Consol!$F$15:$F$82, MATCH($C10&amp;H$7, Consol!$D$15:$D$82,0))/mill_conv)</f>
        <v>0.33924110596110557</v>
      </c>
      <c r="I10" s="103">
        <f>IF(Data!$C10, "", INDEX(Consol!$F$15:$F$82, MATCH($C10&amp;I$7, Consol!$D$15:$D$82,0))/mill_conv)</f>
        <v>-4.9223332318546511</v>
      </c>
    </row>
    <row r="11" spans="1:13" s="7" customFormat="1" ht="12.75" x14ac:dyDescent="0.2">
      <c r="C11" s="91" t="str">
        <v>Option 3</v>
      </c>
      <c r="D11" s="366" t="str">
        <f>INDEX(Assumptions!$E$14:$E$18, MATCH(C11, Assumptions!$C$14:$C$18,0))</f>
        <v>Passive harmonic filters</v>
      </c>
      <c r="E11" s="367"/>
      <c r="F11" s="367"/>
      <c r="G11" s="103">
        <f>IF(Data!$C11, "", INDEX(Consol!$F$15:$F$82, MATCH($C11&amp;G$7, Consol!$D$15:$D$82,0))/mill_conv)</f>
        <v>-5.3543747263450419</v>
      </c>
      <c r="H11" s="103">
        <f>IF(Data!$C11, "", INDEX(Consol!$F$15:$F$82, MATCH($C11&amp;H$7, Consol!$D$15:$D$82,0))/mill_conv)</f>
        <v>0.33924110596110557</v>
      </c>
      <c r="I11" s="103">
        <f>IF(Data!$C11, "", INDEX(Consol!$F$15:$F$82, MATCH($C11&amp;I$7, Consol!$D$15:$D$82,0))/mill_conv)</f>
        <v>-5.0151336203839358</v>
      </c>
    </row>
    <row r="12" spans="1:13" s="7" customFormat="1" ht="12.75" x14ac:dyDescent="0.2">
      <c r="C12" s="91" t="str">
        <v>Option 4</v>
      </c>
      <c r="D12" s="366" t="str">
        <f>INDEX(Assumptions!$E$14:$E$18, MATCH(C12, Assumptions!$C$14:$C$18,0))</f>
        <v>SOFIA harmonic filters</v>
      </c>
      <c r="E12" s="367"/>
      <c r="F12" s="367"/>
      <c r="G12" s="103">
        <f>IF(Data!$C12, "", INDEX(Consol!$F$15:$F$82, MATCH($C12&amp;G$7, Consol!$D$15:$D$82,0))/mill_conv)</f>
        <v>-6.3045831895927043</v>
      </c>
      <c r="H12" s="103">
        <f>IF(Data!$C12, "", INDEX(Consol!$F$15:$F$82, MATCH($C12&amp;H$7, Consol!$D$15:$D$82,0))/mill_conv)</f>
        <v>0.33924110596110557</v>
      </c>
      <c r="I12" s="103">
        <f>IF(Data!$C12, "", INDEX(Consol!$F$15:$F$82, MATCH($C12&amp;I$7, Consol!$D$15:$D$82,0))/mill_conv)</f>
        <v>-5.9653420836315991</v>
      </c>
    </row>
    <row r="13" spans="1:13" s="7" customFormat="1" ht="12.75" x14ac:dyDescent="0.2">
      <c r="C13" s="91" t="str">
        <v>Option 5</v>
      </c>
      <c r="D13" s="366" t="str">
        <f>INDEX(Assumptions!$E$14:$E$18, MATCH(C13, Assumptions!$C$14:$C$18,0))</f>
        <v>STATCOMs</v>
      </c>
      <c r="E13" s="367"/>
      <c r="F13" s="367"/>
      <c r="G13" s="103">
        <f>IF(Data!$C13, "", INDEX(Consol!$F$15:$F$82, MATCH($C13&amp;G$7, Consol!$D$15:$D$82,0))/mill_conv)</f>
        <v>-7.8412756579976257</v>
      </c>
      <c r="H13" s="103">
        <f>IF(Data!$C13, "", INDEX(Consol!$F$15:$F$82, MATCH($C13&amp;H$7, Consol!$D$15:$D$82,0))/mill_conv)</f>
        <v>0.33924110596110557</v>
      </c>
      <c r="I13" s="103">
        <f>IF(Data!$C13, "", INDEX(Consol!$F$15:$F$82, MATCH($C13&amp;I$7, Consol!$D$15:$D$82,0))/mill_conv)</f>
        <v>-7.5020345520365197</v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63" t="str">
        <f>INDEX($D$9:$D$13,MATCH(G18, $I$9:$I$13,0))</f>
        <v>Active harmonic filters</v>
      </c>
      <c r="E18" s="363"/>
      <c r="F18" s="363"/>
      <c r="G18" s="104">
        <f>_xlfn.MAXIFS(I9:I13, IF(compliance, Data!$F$9:$F$13, Data!$C$9:$C$13),FALSE)</f>
        <v>-4.9223332318546511</v>
      </c>
      <c r="H18"/>
      <c r="I18" s="361" t="str">
        <f>IF(compliance, Data!$A$16, "")</f>
        <v>Compliance project</v>
      </c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2.4310382173890845</v>
      </c>
      <c r="G30" s="105">
        <f>-INDEX(Consol!$I$15:$Q$82,MATCH($C$26&amp;$C30,Consol!$D$15:$D$82,0), MATCH(G$29, Consol!$I$9:$Q$9,0))/mill_conv</f>
        <v>2.9344622111347998</v>
      </c>
      <c r="H30" s="105">
        <f>-INDEX(Consol!$I$15:$Q$82,MATCH($C$26&amp;$C30,Consol!$D$15:$D$82,0), MATCH(H$29, Consol!$I$9:$Q$9,0))/mill_conv</f>
        <v>2.3475697689078401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7.7130701974317244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220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218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-4.922333231854652</v>
      </c>
      <c r="H39" s="286">
        <f>Sensitivity_calcs!E90</f>
        <v>-5.0151336203839358</v>
      </c>
      <c r="I39" s="286">
        <f>Sensitivity_calcs!F90</f>
        <v>-5.9653420836316</v>
      </c>
      <c r="J39" s="286">
        <f>Sensitivity_calcs!G90</f>
        <v>-7.5020345520365188</v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-5.4484906656362266</v>
      </c>
      <c r="H40" s="273">
        <f>Sensitivity_calcs!E91</f>
        <v>-5.5505710930184398</v>
      </c>
      <c r="I40" s="273">
        <f>Sensitivity_calcs!F91</f>
        <v>-6.5958004025908696</v>
      </c>
      <c r="J40" s="273">
        <f>Sensitivity_calcs!G91</f>
        <v>-8.2861621178362821</v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-4.3961757980730765</v>
      </c>
      <c r="H41" s="274">
        <f>Sensitivity_calcs!E92</f>
        <v>-4.4796961477494319</v>
      </c>
      <c r="I41" s="274">
        <f>Sensitivity_calcs!F92</f>
        <v>-5.3348837646723286</v>
      </c>
      <c r="J41" s="274">
        <f>Sensitivity_calcs!G92</f>
        <v>-6.7179069862367573</v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-4.8884091212585403</v>
      </c>
      <c r="H42" s="274">
        <f>Sensitivity_calcs!E93</f>
        <v>-4.9812095097878268</v>
      </c>
      <c r="I42" s="274">
        <f>Sensitivity_calcs!F93</f>
        <v>-5.9314179730354883</v>
      </c>
      <c r="J42" s="274">
        <f>Sensitivity_calcs!G93</f>
        <v>-7.4681104414404098</v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-4.956257342450761</v>
      </c>
      <c r="H43" s="274">
        <f>Sensitivity_calcs!E94</f>
        <v>-5.0490577309800457</v>
      </c>
      <c r="I43" s="274">
        <f>Sensitivity_calcs!F94</f>
        <v>-5.9992661942277081</v>
      </c>
      <c r="J43" s="274">
        <f>Sensitivity_calcs!G94</f>
        <v>-7.5359586626326305</v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-5.4824147762323374</v>
      </c>
      <c r="H44" s="274">
        <f>Sensitivity_calcs!E95</f>
        <v>-5.5844952036145505</v>
      </c>
      <c r="I44" s="274">
        <f>Sensitivity_calcs!F95</f>
        <v>-6.6297245131869822</v>
      </c>
      <c r="J44" s="274">
        <f>Sensitivity_calcs!G95</f>
        <v>-8.3200862284323946</v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D47" sqref="D47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Northern Murray harmonics management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71" t="s">
        <v>274</v>
      </c>
      <c r="F8" s="371"/>
      <c r="G8" s="371"/>
      <c r="H8" s="371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72" t="s">
        <v>58</v>
      </c>
      <c r="F14" s="372"/>
      <c r="G14" s="372"/>
      <c r="H14" s="372"/>
      <c r="I14" s="372"/>
      <c r="J14" s="372"/>
      <c r="K14" s="372"/>
      <c r="L14"/>
    </row>
    <row r="15" spans="1:16" s="1" customFormat="1" ht="12.75" customHeight="1" x14ac:dyDescent="0.2">
      <c r="C15" s="61" t="str">
        <v>Option 2</v>
      </c>
      <c r="D15" s="61"/>
      <c r="E15" s="373" t="s">
        <v>297</v>
      </c>
      <c r="F15" s="373"/>
      <c r="G15" s="373"/>
      <c r="H15" s="373"/>
      <c r="I15" s="373"/>
      <c r="J15" s="373"/>
      <c r="K15" s="373"/>
      <c r="L15"/>
    </row>
    <row r="16" spans="1:16" s="1" customFormat="1" ht="12.75" customHeight="1" x14ac:dyDescent="0.2">
      <c r="C16" s="61" t="str">
        <v>Option 3</v>
      </c>
      <c r="D16" s="61"/>
      <c r="E16" s="373" t="s">
        <v>298</v>
      </c>
      <c r="F16" s="373"/>
      <c r="G16" s="373"/>
      <c r="H16" s="373"/>
      <c r="I16" s="373"/>
      <c r="J16" s="373"/>
      <c r="K16" s="373"/>
      <c r="L16"/>
    </row>
    <row r="17" spans="1:16" s="1" customFormat="1" ht="12.75" customHeight="1" x14ac:dyDescent="0.2">
      <c r="C17" s="61" t="str">
        <v>Option 4</v>
      </c>
      <c r="D17" s="61"/>
      <c r="E17" s="373" t="s">
        <v>299</v>
      </c>
      <c r="F17" s="373"/>
      <c r="G17" s="373"/>
      <c r="H17" s="373"/>
      <c r="I17" s="373"/>
      <c r="J17" s="373"/>
      <c r="K17" s="373"/>
      <c r="L17"/>
    </row>
    <row r="18" spans="1:16" s="1" customFormat="1" ht="12.75" customHeight="1" x14ac:dyDescent="0.2">
      <c r="C18" s="61" t="str">
        <v>Option 5</v>
      </c>
      <c r="D18" s="61"/>
      <c r="E18" s="373" t="s">
        <v>300</v>
      </c>
      <c r="F18" s="373"/>
      <c r="G18" s="373"/>
      <c r="H18" s="373"/>
      <c r="I18" s="373"/>
      <c r="J18" s="373"/>
      <c r="K18" s="37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225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236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238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243</v>
      </c>
      <c r="D41" s="240" t="s">
        <v>244</v>
      </c>
      <c r="E41" s="324" t="s">
        <v>214</v>
      </c>
      <c r="F41" s="325"/>
      <c r="G41" s="326" t="s">
        <v>213</v>
      </c>
      <c r="H41" s="131">
        <v>43815.486225173103</v>
      </c>
      <c r="I41" s="327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68">
        <v>0</v>
      </c>
      <c r="K70" s="369"/>
      <c r="L70" s="369"/>
      <c r="M70" s="370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68">
        <v>0</v>
      </c>
      <c r="K71" s="369"/>
      <c r="L71" s="369"/>
      <c r="M71" s="370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239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30" sqref="I30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Northern Murray harmonics management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17890</v>
      </c>
      <c r="J19" s="32">
        <v>17890</v>
      </c>
      <c r="K19" s="32">
        <v>17890</v>
      </c>
      <c r="L19" s="32">
        <v>17890</v>
      </c>
      <c r="M19" s="32">
        <v>17890</v>
      </c>
      <c r="N19" s="32">
        <v>17890</v>
      </c>
      <c r="O19" s="32">
        <v>17890</v>
      </c>
      <c r="P19" s="32">
        <v>17890</v>
      </c>
      <c r="Q19" s="32">
        <v>17890</v>
      </c>
      <c r="R19" s="32">
        <v>17890</v>
      </c>
      <c r="S19" s="32">
        <v>17890</v>
      </c>
      <c r="T19" s="32">
        <v>17890</v>
      </c>
      <c r="U19" s="32">
        <v>17890</v>
      </c>
      <c r="V19" s="32">
        <v>17890</v>
      </c>
      <c r="W19" s="32">
        <v>17890</v>
      </c>
      <c r="X19" s="32">
        <v>17890</v>
      </c>
      <c r="Y19" s="32">
        <v>17890</v>
      </c>
      <c r="Z19" s="32">
        <v>17890</v>
      </c>
      <c r="AA19" s="32">
        <v>17890</v>
      </c>
      <c r="AB19" s="32">
        <v>17890</v>
      </c>
      <c r="AC19" s="32">
        <v>17890</v>
      </c>
      <c r="AD19" s="32">
        <v>17890</v>
      </c>
      <c r="AE19" s="32">
        <v>17890</v>
      </c>
      <c r="AF19" s="32">
        <v>17890</v>
      </c>
      <c r="AG19" s="32">
        <v>17890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57" t="s">
        <v>275</v>
      </c>
      <c r="D30" s="205"/>
      <c r="G30" s="207">
        <f>input_dollars</f>
        <v>45291</v>
      </c>
      <c r="H30" s="149"/>
      <c r="I30" s="32">
        <f>Workings_risks!$F$33*Workings_risks!I$41</f>
        <v>8773.4100106516416</v>
      </c>
      <c r="J30" s="32">
        <f>Workings_risks!$F$33*Workings_risks!J$41</f>
        <v>9036.6123109711916</v>
      </c>
      <c r="K30" s="32">
        <f>Workings_risks!$F$33*Workings_risks!K$41</f>
        <v>9307.7106803003262</v>
      </c>
      <c r="L30" s="32">
        <f>Workings_risks!$F$33*Workings_risks!L$41</f>
        <v>9586.9420007093358</v>
      </c>
      <c r="M30" s="32">
        <f>Workings_risks!$F$33*Workings_risks!M$41</f>
        <v>9874.5502607306171</v>
      </c>
      <c r="N30" s="32">
        <f>Workings_risks!$F$33*Workings_risks!N$41</f>
        <v>10170.786768552536</v>
      </c>
      <c r="O30" s="32">
        <f>Workings_risks!$F$33*Workings_risks!O$41</f>
        <v>10475.910371609112</v>
      </c>
      <c r="P30" s="32">
        <f>Workings_risks!$F$33*Workings_risks!P$41</f>
        <v>10790.187682757387</v>
      </c>
      <c r="Q30" s="32">
        <f>Workings_risks!$F$33*Workings_risks!Q$41</f>
        <v>11113.893313240109</v>
      </c>
      <c r="R30" s="32">
        <f>Workings_risks!$F$33*Workings_risks!R$41</f>
        <v>11447.310112637311</v>
      </c>
      <c r="S30" s="32">
        <f>Workings_risks!$F$33*Workings_risks!S$41</f>
        <v>11790.729416016431</v>
      </c>
      <c r="T30" s="32">
        <f>Workings_risks!$F$33*Workings_risks!T$41</f>
        <v>12144.451298496924</v>
      </c>
      <c r="U30" s="32">
        <f>Workings_risks!$F$33*Workings_risks!U$41</f>
        <v>12508.784837451833</v>
      </c>
      <c r="V30" s="32">
        <f>Workings_risks!$F$33*Workings_risks!V$41</f>
        <v>12884.048382575387</v>
      </c>
      <c r="W30" s="32">
        <f>Workings_risks!$F$33*Workings_risks!W$41</f>
        <v>13270.569834052651</v>
      </c>
      <c r="X30" s="32">
        <f>Workings_risks!$F$33*Workings_risks!X$41</f>
        <v>13668.686929074231</v>
      </c>
      <c r="Y30" s="32">
        <f>Workings_risks!$F$33*Workings_risks!Y$41</f>
        <v>14078.747536946459</v>
      </c>
      <c r="Z30" s="32">
        <f>Workings_risks!$F$33*Workings_risks!Z$41</f>
        <v>14501.109963054852</v>
      </c>
      <c r="AA30" s="32">
        <f>Workings_risks!$F$33*Workings_risks!AA$41</f>
        <v>14936.143261946498</v>
      </c>
      <c r="AB30" s="32">
        <f>Workings_risks!$F$33*Workings_risks!AB$41</f>
        <v>15384.227559804895</v>
      </c>
      <c r="AC30" s="32">
        <f>Workings_risks!$F$33*Workings_risks!AC$41</f>
        <v>15845.754386599043</v>
      </c>
      <c r="AD30" s="32">
        <f>Workings_risks!$F$33*Workings_risks!AD$41</f>
        <v>16321.127018197014</v>
      </c>
      <c r="AE30" s="32">
        <f>Workings_risks!$F$33*Workings_risks!AE$41</f>
        <v>16810.760828742925</v>
      </c>
      <c r="AF30" s="32">
        <f>Workings_risks!$F$33*Workings_risks!AF$41</f>
        <v>17315.083653605216</v>
      </c>
      <c r="AG30" s="32">
        <f>Workings_risks!$F$33*Workings_risks!AG$41</f>
        <v>17834.536163213372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284" t="s">
        <v>276</v>
      </c>
      <c r="D31" s="206"/>
      <c r="E31"/>
      <c r="G31" s="207">
        <f>input_dollars</f>
        <v>45291</v>
      </c>
      <c r="H31" s="149"/>
      <c r="I31" s="32">
        <f>Workings_risks!$F$13*Workings_risks!I$41</f>
        <v>1570</v>
      </c>
      <c r="J31" s="32">
        <f>Workings_risks!$F$13*Workings_risks!J$41</f>
        <v>1617.1000000000001</v>
      </c>
      <c r="K31" s="32">
        <f>Workings_risks!$F$13*Workings_risks!K$41</f>
        <v>1665.6129999999998</v>
      </c>
      <c r="L31" s="32">
        <f>Workings_risks!$F$13*Workings_risks!L$41</f>
        <v>1715.5813900000001</v>
      </c>
      <c r="M31" s="32">
        <f>Workings_risks!$F$13*Workings_risks!M$41</f>
        <v>1767.0488317000002</v>
      </c>
      <c r="N31" s="32">
        <f>Workings_risks!$F$13*Workings_risks!N$41</f>
        <v>1820.060296651</v>
      </c>
      <c r="O31" s="32">
        <f>Workings_risks!$F$13*Workings_risks!O$41</f>
        <v>1874.6621055505302</v>
      </c>
      <c r="P31" s="32">
        <f>Workings_risks!$F$13*Workings_risks!P$41</f>
        <v>1930.9019687170462</v>
      </c>
      <c r="Q31" s="32">
        <f>Workings_risks!$F$13*Workings_risks!Q$41</f>
        <v>1988.8290277785577</v>
      </c>
      <c r="R31" s="32">
        <f>Workings_risks!$F$13*Workings_risks!R$41</f>
        <v>2048.4938986119146</v>
      </c>
      <c r="S31" s="32">
        <f>Workings_risks!$F$13*Workings_risks!S$41</f>
        <v>2109.9487155702718</v>
      </c>
      <c r="T31" s="32">
        <f>Workings_risks!$F$13*Workings_risks!T$41</f>
        <v>2173.24717703738</v>
      </c>
      <c r="U31" s="32">
        <f>Workings_risks!$F$13*Workings_risks!U$41</f>
        <v>2238.4445923485014</v>
      </c>
      <c r="V31" s="32">
        <f>Workings_risks!$F$13*Workings_risks!V$41</f>
        <v>2305.5979301189568</v>
      </c>
      <c r="W31" s="32">
        <f>Workings_risks!$F$13*Workings_risks!W$41</f>
        <v>2374.7658680225259</v>
      </c>
      <c r="X31" s="32">
        <f>Workings_risks!$F$13*Workings_risks!X$41</f>
        <v>2446.0088440632016</v>
      </c>
      <c r="Y31" s="32">
        <f>Workings_risks!$F$13*Workings_risks!Y$41</f>
        <v>2519.389109385098</v>
      </c>
      <c r="Z31" s="32">
        <f>Workings_risks!$F$13*Workings_risks!Z$41</f>
        <v>2594.9707826666508</v>
      </c>
      <c r="AA31" s="32">
        <f>Workings_risks!$F$13*Workings_risks!AA$41</f>
        <v>2672.8199061466503</v>
      </c>
      <c r="AB31" s="32">
        <f>Workings_risks!$F$13*Workings_risks!AB$41</f>
        <v>2753.0045033310498</v>
      </c>
      <c r="AC31" s="32">
        <f>Workings_risks!$F$13*Workings_risks!AC$41</f>
        <v>2835.5946384309814</v>
      </c>
      <c r="AD31" s="32">
        <f>Workings_risks!$F$13*Workings_risks!AD$41</f>
        <v>2920.6624775839114</v>
      </c>
      <c r="AE31" s="32">
        <f>Workings_risks!$F$13*Workings_risks!AE$41</f>
        <v>3008.2823519114286</v>
      </c>
      <c r="AF31" s="32">
        <f>Workings_risks!$F$13*Workings_risks!AF$41</f>
        <v>3098.5308224687719</v>
      </c>
      <c r="AG31" s="32">
        <f>Workings_risks!$F$13*Workings_risks!AG$41</f>
        <v>3191.4867471428352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4" t="s">
        <v>262</v>
      </c>
      <c r="D32" s="205" t="s">
        <v>206</v>
      </c>
      <c r="E32"/>
      <c r="G32" s="207">
        <f>input_dollars</f>
        <v>45291</v>
      </c>
      <c r="H32"/>
      <c r="I32" s="32">
        <f>Workings_risks!$F$21*Workings_risks!I$41</f>
        <v>2593.5374149659851</v>
      </c>
      <c r="J32" s="32">
        <f>Workings_risks!$F$21*Workings_risks!J$41</f>
        <v>2671.3435374149649</v>
      </c>
      <c r="K32" s="32">
        <f>Workings_risks!$F$21*Workings_risks!K$41</f>
        <v>2751.4838435374136</v>
      </c>
      <c r="L32" s="32">
        <f>Workings_risks!$F$21*Workings_risks!L$41</f>
        <v>2834.0283588435359</v>
      </c>
      <c r="M32" s="32">
        <f>Workings_risks!$F$21*Workings_risks!M$41</f>
        <v>2919.0492096088424</v>
      </c>
      <c r="N32" s="32">
        <f>Workings_risks!$F$21*Workings_risks!N$41</f>
        <v>3006.6206858971077</v>
      </c>
      <c r="O32" s="32">
        <f>Workings_risks!$F$21*Workings_risks!O$41</f>
        <v>3096.8193064740208</v>
      </c>
      <c r="P32" s="32">
        <f>Workings_risks!$F$21*Workings_risks!P$41</f>
        <v>3189.7238856682416</v>
      </c>
      <c r="Q32" s="32">
        <f>Workings_risks!$F$21*Workings_risks!Q$41</f>
        <v>3285.415602238289</v>
      </c>
      <c r="R32" s="32">
        <f>Workings_risks!$F$21*Workings_risks!R$41</f>
        <v>3383.978070305438</v>
      </c>
      <c r="S32" s="32">
        <f>Workings_risks!$F$21*Workings_risks!S$41</f>
        <v>3485.4974124146011</v>
      </c>
      <c r="T32" s="32">
        <f>Workings_risks!$F$21*Workings_risks!T$41</f>
        <v>3590.0623347870392</v>
      </c>
      <c r="U32" s="32">
        <f>Workings_risks!$F$21*Workings_risks!U$41</f>
        <v>3697.7642048306502</v>
      </c>
      <c r="V32" s="32">
        <f>Workings_risks!$F$21*Workings_risks!V$41</f>
        <v>3808.69713097557</v>
      </c>
      <c r="W32" s="32">
        <f>Workings_risks!$F$21*Workings_risks!W$41</f>
        <v>3922.9580449048376</v>
      </c>
      <c r="X32" s="32">
        <f>Workings_risks!$F$21*Workings_risks!X$41</f>
        <v>4040.646786251983</v>
      </c>
      <c r="Y32" s="32">
        <f>Workings_risks!$F$21*Workings_risks!Y$41</f>
        <v>4161.866189839543</v>
      </c>
      <c r="Z32" s="32">
        <f>Workings_risks!$F$21*Workings_risks!Z$41</f>
        <v>4286.7221755347291</v>
      </c>
      <c r="AA32" s="32">
        <f>Workings_risks!$F$21*Workings_risks!AA$41</f>
        <v>4415.323840800771</v>
      </c>
      <c r="AB32" s="32">
        <f>Workings_risks!$F$21*Workings_risks!AB$41</f>
        <v>4547.7835560247941</v>
      </c>
      <c r="AC32" s="32">
        <f>Workings_risks!$F$21*Workings_risks!AC$41</f>
        <v>4684.2170627055384</v>
      </c>
      <c r="AD32" s="32">
        <f>Workings_risks!$F$21*Workings_risks!AD$41</f>
        <v>4824.7435745867051</v>
      </c>
      <c r="AE32" s="32">
        <f>Workings_risks!$F$21*Workings_risks!AE$41</f>
        <v>4969.4858818243065</v>
      </c>
      <c r="AF32" s="32">
        <f>Workings_risks!$F$21*Workings_risks!AF$41</f>
        <v>5118.5704582790358</v>
      </c>
      <c r="AG32" s="32">
        <f>Workings_risks!$F$21*Workings_risks!AG$41</f>
        <v>5272.127572027407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/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/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12936.947425617627</v>
      </c>
      <c r="J36" s="106">
        <f t="shared" ref="J36:AB36" si="4">SUM(J28:J34)</f>
        <v>13325.055848386157</v>
      </c>
      <c r="K36" s="106">
        <f t="shared" si="4"/>
        <v>13724.807523837739</v>
      </c>
      <c r="L36" s="106">
        <f t="shared" si="4"/>
        <v>14136.551749552871</v>
      </c>
      <c r="M36" s="106">
        <f t="shared" si="4"/>
        <v>14560.648302039459</v>
      </c>
      <c r="N36" s="106">
        <f t="shared" si="4"/>
        <v>14997.467751100643</v>
      </c>
      <c r="O36" s="106">
        <f t="shared" si="4"/>
        <v>15447.391783633664</v>
      </c>
      <c r="P36" s="106">
        <f t="shared" si="4"/>
        <v>15910.813537142674</v>
      </c>
      <c r="Q36" s="106">
        <f t="shared" si="4"/>
        <v>16388.137943256956</v>
      </c>
      <c r="R36" s="106">
        <f t="shared" si="4"/>
        <v>16879.782081554662</v>
      </c>
      <c r="S36" s="106">
        <f t="shared" si="4"/>
        <v>17386.175544001304</v>
      </c>
      <c r="T36" s="106">
        <f t="shared" si="4"/>
        <v>17907.760810321342</v>
      </c>
      <c r="U36" s="106">
        <f t="shared" si="4"/>
        <v>18444.993634630984</v>
      </c>
      <c r="V36" s="106">
        <f t="shared" si="4"/>
        <v>18998.343443669914</v>
      </c>
      <c r="W36" s="106">
        <f t="shared" si="4"/>
        <v>19568.293746980013</v>
      </c>
      <c r="X36" s="106">
        <f t="shared" si="4"/>
        <v>20155.342559389414</v>
      </c>
      <c r="Y36" s="106">
        <f t="shared" si="4"/>
        <v>20760.002836171101</v>
      </c>
      <c r="Z36" s="106">
        <f t="shared" si="4"/>
        <v>21382.802921256232</v>
      </c>
      <c r="AA36" s="106">
        <f t="shared" si="4"/>
        <v>22024.28700889392</v>
      </c>
      <c r="AB36" s="106">
        <f t="shared" si="4"/>
        <v>22685.015619160738</v>
      </c>
      <c r="AC36" s="106">
        <f>SUM(AC28:AC34)</f>
        <v>23365.566087735562</v>
      </c>
      <c r="AD36" s="106">
        <f>SUM(AD28:AD34)</f>
        <v>24066.53307036763</v>
      </c>
      <c r="AE36" s="106">
        <f>SUM(AE28:AE34)</f>
        <v>24788.529062478658</v>
      </c>
      <c r="AF36" s="106">
        <f>SUM(AF28:AF34)</f>
        <v>25532.184934353023</v>
      </c>
      <c r="AG36" s="106">
        <f>SUM(AG28:AG34)</f>
        <v>26298.150482383615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-17890</v>
      </c>
      <c r="J83" s="31">
        <f t="shared" si="15"/>
        <v>-17890</v>
      </c>
      <c r="K83" s="31">
        <f t="shared" si="15"/>
        <v>-17890</v>
      </c>
      <c r="L83" s="31">
        <f t="shared" si="15"/>
        <v>-17890</v>
      </c>
      <c r="M83" s="31">
        <f t="shared" si="15"/>
        <v>-17890</v>
      </c>
      <c r="N83" s="31">
        <f t="shared" si="15"/>
        <v>-17890</v>
      </c>
      <c r="O83" s="31">
        <f t="shared" si="15"/>
        <v>-17890</v>
      </c>
      <c r="P83" s="31">
        <f t="shared" si="15"/>
        <v>-17890</v>
      </c>
      <c r="Q83" s="31">
        <f t="shared" si="15"/>
        <v>-17890</v>
      </c>
      <c r="R83" s="31">
        <f t="shared" si="15"/>
        <v>-17890</v>
      </c>
      <c r="S83" s="31">
        <f t="shared" si="15"/>
        <v>-17890</v>
      </c>
      <c r="T83" s="31">
        <f t="shared" si="15"/>
        <v>-17890</v>
      </c>
      <c r="U83" s="31">
        <f t="shared" si="15"/>
        <v>-17890</v>
      </c>
      <c r="V83" s="31">
        <f t="shared" si="15"/>
        <v>-17890</v>
      </c>
      <c r="W83" s="31">
        <f t="shared" si="15"/>
        <v>-17890</v>
      </c>
      <c r="X83" s="31">
        <f t="shared" si="15"/>
        <v>-17890</v>
      </c>
      <c r="Y83" s="31">
        <f t="shared" si="15"/>
        <v>-17890</v>
      </c>
      <c r="Z83" s="31">
        <f t="shared" si="15"/>
        <v>-17890</v>
      </c>
      <c r="AA83" s="31">
        <f t="shared" si="15"/>
        <v>-17890</v>
      </c>
      <c r="AB83" s="31">
        <f t="shared" si="15"/>
        <v>-17890</v>
      </c>
      <c r="AC83" s="31">
        <f t="shared" si="15"/>
        <v>-17890</v>
      </c>
      <c r="AD83" s="31">
        <f t="shared" si="15"/>
        <v>-17890</v>
      </c>
      <c r="AE83" s="31">
        <f t="shared" si="15"/>
        <v>-17890</v>
      </c>
      <c r="AF83" s="31">
        <f t="shared" si="15"/>
        <v>-17890</v>
      </c>
      <c r="AG83" s="31">
        <f t="shared" si="15"/>
        <v>-17890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-17890</v>
      </c>
      <c r="J87" s="179">
        <f t="shared" si="18"/>
        <v>-17890</v>
      </c>
      <c r="K87" s="179">
        <f t="shared" si="18"/>
        <v>-17890</v>
      </c>
      <c r="L87" s="179">
        <f t="shared" si="18"/>
        <v>-17890</v>
      </c>
      <c r="M87" s="179">
        <f t="shared" si="18"/>
        <v>-17890</v>
      </c>
      <c r="N87" s="179">
        <f t="shared" si="18"/>
        <v>-17890</v>
      </c>
      <c r="O87" s="179">
        <f t="shared" si="18"/>
        <v>-17890</v>
      </c>
      <c r="P87" s="179">
        <f t="shared" si="18"/>
        <v>-17890</v>
      </c>
      <c r="Q87" s="179">
        <f t="shared" si="18"/>
        <v>-17890</v>
      </c>
      <c r="R87" s="179">
        <f t="shared" si="18"/>
        <v>-17890</v>
      </c>
      <c r="S87" s="179">
        <f t="shared" si="18"/>
        <v>-17890</v>
      </c>
      <c r="T87" s="179">
        <f t="shared" si="18"/>
        <v>-17890</v>
      </c>
      <c r="U87" s="179">
        <f t="shared" si="18"/>
        <v>-17890</v>
      </c>
      <c r="V87" s="179">
        <f t="shared" si="18"/>
        <v>-17890</v>
      </c>
      <c r="W87" s="179">
        <f t="shared" si="18"/>
        <v>-17890</v>
      </c>
      <c r="X87" s="179">
        <f t="shared" si="18"/>
        <v>-17890</v>
      </c>
      <c r="Y87" s="179">
        <f t="shared" si="18"/>
        <v>-17890</v>
      </c>
      <c r="Z87" s="179">
        <f t="shared" si="18"/>
        <v>-17890</v>
      </c>
      <c r="AA87" s="179">
        <f t="shared" si="18"/>
        <v>-17890</v>
      </c>
      <c r="AB87" s="179">
        <f t="shared" si="18"/>
        <v>-17890</v>
      </c>
      <c r="AC87" s="179">
        <f>SUM(AC82:AC86)</f>
        <v>-17890</v>
      </c>
      <c r="AD87" s="179">
        <f>SUM(AD82:AD86)</f>
        <v>-17890</v>
      </c>
      <c r="AE87" s="179">
        <f>SUM(AE82:AE86)</f>
        <v>-17890</v>
      </c>
      <c r="AF87" s="179">
        <f>SUM(AF82:AF86)</f>
        <v>-17890</v>
      </c>
      <c r="AG87" s="179">
        <f>SUM(AG82:AG86)</f>
        <v>-17890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-17890</v>
      </c>
      <c r="J106" s="31">
        <f t="shared" ref="J106:AG106" si="19">J87</f>
        <v>-17890</v>
      </c>
      <c r="K106" s="31">
        <f t="shared" si="19"/>
        <v>-17890</v>
      </c>
      <c r="L106" s="31">
        <f t="shared" si="19"/>
        <v>-17890</v>
      </c>
      <c r="M106" s="31">
        <f t="shared" si="19"/>
        <v>-17890</v>
      </c>
      <c r="N106" s="31">
        <f t="shared" si="19"/>
        <v>-17890</v>
      </c>
      <c r="O106" s="31">
        <f t="shared" si="19"/>
        <v>-17890</v>
      </c>
      <c r="P106" s="31">
        <f t="shared" si="19"/>
        <v>-17890</v>
      </c>
      <c r="Q106" s="31">
        <f t="shared" si="19"/>
        <v>-17890</v>
      </c>
      <c r="R106" s="31">
        <f t="shared" si="19"/>
        <v>-17890</v>
      </c>
      <c r="S106" s="31">
        <f t="shared" si="19"/>
        <v>-17890</v>
      </c>
      <c r="T106" s="31">
        <f t="shared" si="19"/>
        <v>-17890</v>
      </c>
      <c r="U106" s="31">
        <f t="shared" si="19"/>
        <v>-17890</v>
      </c>
      <c r="V106" s="31">
        <f t="shared" si="19"/>
        <v>-17890</v>
      </c>
      <c r="W106" s="31">
        <f t="shared" si="19"/>
        <v>-17890</v>
      </c>
      <c r="X106" s="31">
        <f t="shared" si="19"/>
        <v>-17890</v>
      </c>
      <c r="Y106" s="31">
        <f t="shared" si="19"/>
        <v>-17890</v>
      </c>
      <c r="Z106" s="31">
        <f t="shared" si="19"/>
        <v>-17890</v>
      </c>
      <c r="AA106" s="31">
        <f t="shared" si="19"/>
        <v>-17890</v>
      </c>
      <c r="AB106" s="31">
        <f t="shared" si="19"/>
        <v>-17890</v>
      </c>
      <c r="AC106" s="31">
        <f t="shared" si="19"/>
        <v>-17890</v>
      </c>
      <c r="AD106" s="31">
        <f t="shared" si="19"/>
        <v>-17890</v>
      </c>
      <c r="AE106" s="31">
        <f t="shared" si="19"/>
        <v>-17890</v>
      </c>
      <c r="AF106" s="31">
        <f t="shared" si="19"/>
        <v>-17890</v>
      </c>
      <c r="AG106" s="31">
        <f t="shared" si="19"/>
        <v>-17890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239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-17890</v>
      </c>
      <c r="J110" s="31" cm="1">
        <f t="array" ref="J110">J$106+IF($C110&lt;&gt;0,SUMPRODUCT((J$107:J$108)*TRANSPOSE(($D110:$E110))),0)</f>
        <v>-17890</v>
      </c>
      <c r="K110" s="31" cm="1">
        <f t="array" ref="K110">K$106+IF($C110&lt;&gt;0,SUMPRODUCT((K$107:K$108)*TRANSPOSE(($D110:$E110))),0)</f>
        <v>-17890</v>
      </c>
      <c r="L110" s="31" cm="1">
        <f t="array" ref="L110">L$106+IF($C110&lt;&gt;0,SUMPRODUCT((L$107:L$108)*TRANSPOSE(($D110:$E110))),0)</f>
        <v>-17890</v>
      </c>
      <c r="M110" s="31" cm="1">
        <f t="array" ref="M110">M$106+IF($C110&lt;&gt;0,SUMPRODUCT((M$107:M$108)*TRANSPOSE(($D110:$E110))),0)</f>
        <v>-17890</v>
      </c>
      <c r="N110" s="31" cm="1">
        <f t="array" ref="N110">N$106+IF($C110&lt;&gt;0,SUMPRODUCT((N$107:N$108)*TRANSPOSE(($D110:$E110))),0)</f>
        <v>-17890</v>
      </c>
      <c r="O110" s="31" cm="1">
        <f t="array" ref="O110">O$106+IF($C110&lt;&gt;0,SUMPRODUCT((O$107:O$108)*TRANSPOSE(($D110:$E110))),0)</f>
        <v>-17890</v>
      </c>
      <c r="P110" s="31" cm="1">
        <f t="array" ref="P110">P$106+IF($C110&lt;&gt;0,SUMPRODUCT((P$107:P$108)*TRANSPOSE(($D110:$E110))),0)</f>
        <v>-17890</v>
      </c>
      <c r="Q110" s="31" cm="1">
        <f t="array" ref="Q110">Q$106+IF($C110&lt;&gt;0,SUMPRODUCT((Q$107:Q$108)*TRANSPOSE(($D110:$E110))),0)</f>
        <v>-17890</v>
      </c>
      <c r="R110" s="31" cm="1">
        <f t="array" ref="R110">R$106+IF($C110&lt;&gt;0,SUMPRODUCT((R$107:R$108)*TRANSPOSE(($D110:$E110))),0)</f>
        <v>-17890</v>
      </c>
      <c r="S110" s="31" cm="1">
        <f t="array" ref="S110">S$106+IF($C110&lt;&gt;0,SUMPRODUCT((S$107:S$108)*TRANSPOSE(($D110:$E110))),0)</f>
        <v>-17890</v>
      </c>
      <c r="T110" s="31" cm="1">
        <f t="array" ref="T110">T$106+IF($C110&lt;&gt;0,SUMPRODUCT((T$107:T$108)*TRANSPOSE(($D110:$E110))),0)</f>
        <v>-17890</v>
      </c>
      <c r="U110" s="31" cm="1">
        <f t="array" ref="U110">U$106+IF($C110&lt;&gt;0,SUMPRODUCT((U$107:U$108)*TRANSPOSE(($D110:$E110))),0)</f>
        <v>-17890</v>
      </c>
      <c r="V110" s="31" cm="1">
        <f t="array" ref="V110">V$106+IF($C110&lt;&gt;0,SUMPRODUCT((V$107:V$108)*TRANSPOSE(($D110:$E110))),0)</f>
        <v>-17890</v>
      </c>
      <c r="W110" s="31" cm="1">
        <f t="array" ref="W110">W$106+IF($C110&lt;&gt;0,SUMPRODUCT((W$107:W$108)*TRANSPOSE(($D110:$E110))),0)</f>
        <v>-17890</v>
      </c>
      <c r="X110" s="31" cm="1">
        <f t="array" ref="X110">X$106+IF($C110&lt;&gt;0,SUMPRODUCT((X$107:X$108)*TRANSPOSE(($D110:$E110))),0)</f>
        <v>-17890</v>
      </c>
      <c r="Y110" s="31" cm="1">
        <f t="array" ref="Y110">Y$106+IF($C110&lt;&gt;0,SUMPRODUCT((Y$107:Y$108)*TRANSPOSE(($D110:$E110))),0)</f>
        <v>-17890</v>
      </c>
      <c r="Z110" s="31" cm="1">
        <f t="array" ref="Z110">Z$106+IF($C110&lt;&gt;0,SUMPRODUCT((Z$107:Z$108)*TRANSPOSE(($D110:$E110))),0)</f>
        <v>-17890</v>
      </c>
      <c r="AA110" s="31" cm="1">
        <f t="array" ref="AA110">AA$106+IF($C110&lt;&gt;0,SUMPRODUCT((AA$107:AA$108)*TRANSPOSE(($D110:$E110))),0)</f>
        <v>-17890</v>
      </c>
      <c r="AB110" s="31" cm="1">
        <f t="array" ref="AB110">AB$106+IF($C110&lt;&gt;0,SUMPRODUCT((AB$107:AB$108)*TRANSPOSE(($D110:$E110))),0)</f>
        <v>-17890</v>
      </c>
      <c r="AC110" s="31" cm="1">
        <f t="array" ref="AC110">AC$106+IF($C110&lt;&gt;0,SUMPRODUCT((AC$107:AC$108)*TRANSPOSE(($D110:$E110))),0)</f>
        <v>-17890</v>
      </c>
      <c r="AD110" s="31" cm="1">
        <f t="array" ref="AD110">AD$106+IF($C110&lt;&gt;0,SUMPRODUCT((AD$107:AD$108)*TRANSPOSE(($D110:$E110))),0)</f>
        <v>-17890</v>
      </c>
      <c r="AE110" s="31" cm="1">
        <f t="array" ref="AE110">AE$106+IF($C110&lt;&gt;0,SUMPRODUCT((AE$107:AE$108)*TRANSPOSE(($D110:$E110))),0)</f>
        <v>-17890</v>
      </c>
      <c r="AF110" s="31" cm="1">
        <f t="array" ref="AF110">AF$106+IF($C110&lt;&gt;0,SUMPRODUCT((AF$107:AF$108)*TRANSPOSE(($D110:$E110))),0)</f>
        <v>-17890</v>
      </c>
      <c r="AG110" s="31" cm="1">
        <f t="array" ref="AG110">AG$106+IF($C110&lt;&gt;0,SUMPRODUCT((AG$107:AG$108)*TRANSPOSE(($D110:$E110))),0)</f>
        <v>-17890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-17890</v>
      </c>
      <c r="J111" s="31" cm="1">
        <f t="array" ref="J111">J$106+IF($C111&lt;&gt;0,SUMPRODUCT((J$107:J$108)*TRANSPOSE(($D111:$E111))),0)</f>
        <v>-17890</v>
      </c>
      <c r="K111" s="31" cm="1">
        <f t="array" ref="K111">K$106+IF($C111&lt;&gt;0,SUMPRODUCT((K$107:K$108)*TRANSPOSE(($D111:$E111))),0)</f>
        <v>-17890</v>
      </c>
      <c r="L111" s="31" cm="1">
        <f t="array" ref="L111">L$106+IF($C111&lt;&gt;0,SUMPRODUCT((L$107:L$108)*TRANSPOSE(($D111:$E111))),0)</f>
        <v>-17890</v>
      </c>
      <c r="M111" s="31" cm="1">
        <f t="array" ref="M111">M$106+IF($C111&lt;&gt;0,SUMPRODUCT((M$107:M$108)*TRANSPOSE(($D111:$E111))),0)</f>
        <v>-17890</v>
      </c>
      <c r="N111" s="31" cm="1">
        <f t="array" ref="N111">N$106+IF($C111&lt;&gt;0,SUMPRODUCT((N$107:N$108)*TRANSPOSE(($D111:$E111))),0)</f>
        <v>-17890</v>
      </c>
      <c r="O111" s="31" cm="1">
        <f t="array" ref="O111">O$106+IF($C111&lt;&gt;0,SUMPRODUCT((O$107:O$108)*TRANSPOSE(($D111:$E111))),0)</f>
        <v>-17890</v>
      </c>
      <c r="P111" s="31" cm="1">
        <f t="array" ref="P111">P$106+IF($C111&lt;&gt;0,SUMPRODUCT((P$107:P$108)*TRANSPOSE(($D111:$E111))),0)</f>
        <v>-17890</v>
      </c>
      <c r="Q111" s="31" cm="1">
        <f t="array" ref="Q111">Q$106+IF($C111&lt;&gt;0,SUMPRODUCT((Q$107:Q$108)*TRANSPOSE(($D111:$E111))),0)</f>
        <v>-17890</v>
      </c>
      <c r="R111" s="31" cm="1">
        <f t="array" ref="R111">R$106+IF($C111&lt;&gt;0,SUMPRODUCT((R$107:R$108)*TRANSPOSE(($D111:$E111))),0)</f>
        <v>-17890</v>
      </c>
      <c r="S111" s="31" cm="1">
        <f t="array" ref="S111">S$106+IF($C111&lt;&gt;0,SUMPRODUCT((S$107:S$108)*TRANSPOSE(($D111:$E111))),0)</f>
        <v>-17890</v>
      </c>
      <c r="T111" s="31" cm="1">
        <f t="array" ref="T111">T$106+IF($C111&lt;&gt;0,SUMPRODUCT((T$107:T$108)*TRANSPOSE(($D111:$E111))),0)</f>
        <v>-17890</v>
      </c>
      <c r="U111" s="31" cm="1">
        <f t="array" ref="U111">U$106+IF($C111&lt;&gt;0,SUMPRODUCT((U$107:U$108)*TRANSPOSE(($D111:$E111))),0)</f>
        <v>-17890</v>
      </c>
      <c r="V111" s="31" cm="1">
        <f t="array" ref="V111">V$106+IF($C111&lt;&gt;0,SUMPRODUCT((V$107:V$108)*TRANSPOSE(($D111:$E111))),0)</f>
        <v>-17890</v>
      </c>
      <c r="W111" s="31" cm="1">
        <f t="array" ref="W111">W$106+IF($C111&lt;&gt;0,SUMPRODUCT((W$107:W$108)*TRANSPOSE(($D111:$E111))),0)</f>
        <v>-17890</v>
      </c>
      <c r="X111" s="31" cm="1">
        <f t="array" ref="X111">X$106+IF($C111&lt;&gt;0,SUMPRODUCT((X$107:X$108)*TRANSPOSE(($D111:$E111))),0)</f>
        <v>-17890</v>
      </c>
      <c r="Y111" s="31" cm="1">
        <f t="array" ref="Y111">Y$106+IF($C111&lt;&gt;0,SUMPRODUCT((Y$107:Y$108)*TRANSPOSE(($D111:$E111))),0)</f>
        <v>-17890</v>
      </c>
      <c r="Z111" s="31" cm="1">
        <f t="array" ref="Z111">Z$106+IF($C111&lt;&gt;0,SUMPRODUCT((Z$107:Z$108)*TRANSPOSE(($D111:$E111))),0)</f>
        <v>-17890</v>
      </c>
      <c r="AA111" s="31" cm="1">
        <f t="array" ref="AA111">AA$106+IF($C111&lt;&gt;0,SUMPRODUCT((AA$107:AA$108)*TRANSPOSE(($D111:$E111))),0)</f>
        <v>-17890</v>
      </c>
      <c r="AB111" s="31" cm="1">
        <f t="array" ref="AB111">AB$106+IF($C111&lt;&gt;0,SUMPRODUCT((AB$107:AB$108)*TRANSPOSE(($D111:$E111))),0)</f>
        <v>-17890</v>
      </c>
      <c r="AC111" s="31" cm="1">
        <f t="array" ref="AC111">AC$106+IF($C111&lt;&gt;0,SUMPRODUCT((AC$107:AC$108)*TRANSPOSE(($D111:$E111))),0)</f>
        <v>-17890</v>
      </c>
      <c r="AD111" s="31" cm="1">
        <f t="array" ref="AD111">AD$106+IF($C111&lt;&gt;0,SUMPRODUCT((AD$107:AD$108)*TRANSPOSE(($D111:$E111))),0)</f>
        <v>-17890</v>
      </c>
      <c r="AE111" s="31" cm="1">
        <f t="array" ref="AE111">AE$106+IF($C111&lt;&gt;0,SUMPRODUCT((AE$107:AE$108)*TRANSPOSE(($D111:$E111))),0)</f>
        <v>-17890</v>
      </c>
      <c r="AF111" s="31" cm="1">
        <f t="array" ref="AF111">AF$106+IF($C111&lt;&gt;0,SUMPRODUCT((AF$107:AF$108)*TRANSPOSE(($D111:$E111))),0)</f>
        <v>-17890</v>
      </c>
      <c r="AG111" s="31" cm="1">
        <f t="array" ref="AG111">AG$106+IF($C111&lt;&gt;0,SUMPRODUCT((AG$107:AG$108)*TRANSPOSE(($D111:$E111))),0)</f>
        <v>-17890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-17890</v>
      </c>
      <c r="J112" s="31" cm="1">
        <f t="array" ref="J112">J$106+IF($C112&lt;&gt;0,SUMPRODUCT((J$107:J$108)*TRANSPOSE(($D112:$E112))),0)</f>
        <v>-17890</v>
      </c>
      <c r="K112" s="31" cm="1">
        <f t="array" ref="K112">K$106+IF($C112&lt;&gt;0,SUMPRODUCT((K$107:K$108)*TRANSPOSE(($D112:$E112))),0)</f>
        <v>-17890</v>
      </c>
      <c r="L112" s="31" cm="1">
        <f t="array" ref="L112">L$106+IF($C112&lt;&gt;0,SUMPRODUCT((L$107:L$108)*TRANSPOSE(($D112:$E112))),0)</f>
        <v>-17890</v>
      </c>
      <c r="M112" s="31" cm="1">
        <f t="array" ref="M112">M$106+IF($C112&lt;&gt;0,SUMPRODUCT((M$107:M$108)*TRANSPOSE(($D112:$E112))),0)</f>
        <v>-17890</v>
      </c>
      <c r="N112" s="31" cm="1">
        <f t="array" ref="N112">N$106+IF($C112&lt;&gt;0,SUMPRODUCT((N$107:N$108)*TRANSPOSE(($D112:$E112))),0)</f>
        <v>-17890</v>
      </c>
      <c r="O112" s="31" cm="1">
        <f t="array" ref="O112">O$106+IF($C112&lt;&gt;0,SUMPRODUCT((O$107:O$108)*TRANSPOSE(($D112:$E112))),0)</f>
        <v>-17890</v>
      </c>
      <c r="P112" s="31" cm="1">
        <f t="array" ref="P112">P$106+IF($C112&lt;&gt;0,SUMPRODUCT((P$107:P$108)*TRANSPOSE(($D112:$E112))),0)</f>
        <v>-17890</v>
      </c>
      <c r="Q112" s="31" cm="1">
        <f t="array" ref="Q112">Q$106+IF($C112&lt;&gt;0,SUMPRODUCT((Q$107:Q$108)*TRANSPOSE(($D112:$E112))),0)</f>
        <v>-17890</v>
      </c>
      <c r="R112" s="31" cm="1">
        <f t="array" ref="R112">R$106+IF($C112&lt;&gt;0,SUMPRODUCT((R$107:R$108)*TRANSPOSE(($D112:$E112))),0)</f>
        <v>-17890</v>
      </c>
      <c r="S112" s="31" cm="1">
        <f t="array" ref="S112">S$106+IF($C112&lt;&gt;0,SUMPRODUCT((S$107:S$108)*TRANSPOSE(($D112:$E112))),0)</f>
        <v>-17890</v>
      </c>
      <c r="T112" s="31" cm="1">
        <f t="array" ref="T112">T$106+IF($C112&lt;&gt;0,SUMPRODUCT((T$107:T$108)*TRANSPOSE(($D112:$E112))),0)</f>
        <v>-17890</v>
      </c>
      <c r="U112" s="31" cm="1">
        <f t="array" ref="U112">U$106+IF($C112&lt;&gt;0,SUMPRODUCT((U$107:U$108)*TRANSPOSE(($D112:$E112))),0)</f>
        <v>-17890</v>
      </c>
      <c r="V112" s="31" cm="1">
        <f t="array" ref="V112">V$106+IF($C112&lt;&gt;0,SUMPRODUCT((V$107:V$108)*TRANSPOSE(($D112:$E112))),0)</f>
        <v>-17890</v>
      </c>
      <c r="W112" s="31" cm="1">
        <f t="array" ref="W112">W$106+IF($C112&lt;&gt;0,SUMPRODUCT((W$107:W$108)*TRANSPOSE(($D112:$E112))),0)</f>
        <v>-17890</v>
      </c>
      <c r="X112" s="31" cm="1">
        <f t="array" ref="X112">X$106+IF($C112&lt;&gt;0,SUMPRODUCT((X$107:X$108)*TRANSPOSE(($D112:$E112))),0)</f>
        <v>-17890</v>
      </c>
      <c r="Y112" s="31" cm="1">
        <f t="array" ref="Y112">Y$106+IF($C112&lt;&gt;0,SUMPRODUCT((Y$107:Y$108)*TRANSPOSE(($D112:$E112))),0)</f>
        <v>-17890</v>
      </c>
      <c r="Z112" s="31" cm="1">
        <f t="array" ref="Z112">Z$106+IF($C112&lt;&gt;0,SUMPRODUCT((Z$107:Z$108)*TRANSPOSE(($D112:$E112))),0)</f>
        <v>-17890</v>
      </c>
      <c r="AA112" s="31" cm="1">
        <f t="array" ref="AA112">AA$106+IF($C112&lt;&gt;0,SUMPRODUCT((AA$107:AA$108)*TRANSPOSE(($D112:$E112))),0)</f>
        <v>-17890</v>
      </c>
      <c r="AB112" s="31" cm="1">
        <f t="array" ref="AB112">AB$106+IF($C112&lt;&gt;0,SUMPRODUCT((AB$107:AB$108)*TRANSPOSE(($D112:$E112))),0)</f>
        <v>-17890</v>
      </c>
      <c r="AC112" s="31" cm="1">
        <f t="array" ref="AC112">AC$106+IF($C112&lt;&gt;0,SUMPRODUCT((AC$107:AC$108)*TRANSPOSE(($D112:$E112))),0)</f>
        <v>-17890</v>
      </c>
      <c r="AD112" s="31" cm="1">
        <f t="array" ref="AD112">AD$106+IF($C112&lt;&gt;0,SUMPRODUCT((AD$107:AD$108)*TRANSPOSE(($D112:$E112))),0)</f>
        <v>-17890</v>
      </c>
      <c r="AE112" s="31" cm="1">
        <f t="array" ref="AE112">AE$106+IF($C112&lt;&gt;0,SUMPRODUCT((AE$107:AE$108)*TRANSPOSE(($D112:$E112))),0)</f>
        <v>-17890</v>
      </c>
      <c r="AF112" s="31" cm="1">
        <f t="array" ref="AF112">AF$106+IF($C112&lt;&gt;0,SUMPRODUCT((AF$107:AF$108)*TRANSPOSE(($D112:$E112))),0)</f>
        <v>-17890</v>
      </c>
      <c r="AG112" s="31" cm="1">
        <f t="array" ref="AG112">AG$106+IF($C112&lt;&gt;0,SUMPRODUCT((AG$107:AG$108)*TRANSPOSE(($D112:$E112))),0)</f>
        <v>-17890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-17890</v>
      </c>
      <c r="J113" s="31" cm="1">
        <f t="array" ref="J113">J$106+IF($C113&lt;&gt;0,SUMPRODUCT((J$107:J$108)*TRANSPOSE(($D113:$E113))),0)</f>
        <v>-17890</v>
      </c>
      <c r="K113" s="31" cm="1">
        <f t="array" ref="K113">K$106+IF($C113&lt;&gt;0,SUMPRODUCT((K$107:K$108)*TRANSPOSE(($D113:$E113))),0)</f>
        <v>-17890</v>
      </c>
      <c r="L113" s="31" cm="1">
        <f t="array" ref="L113">L$106+IF($C113&lt;&gt;0,SUMPRODUCT((L$107:L$108)*TRANSPOSE(($D113:$E113))),0)</f>
        <v>-17890</v>
      </c>
      <c r="M113" s="31" cm="1">
        <f t="array" ref="M113">M$106+IF($C113&lt;&gt;0,SUMPRODUCT((M$107:M$108)*TRANSPOSE(($D113:$E113))),0)</f>
        <v>-17890</v>
      </c>
      <c r="N113" s="31" cm="1">
        <f t="array" ref="N113">N$106+IF($C113&lt;&gt;0,SUMPRODUCT((N$107:N$108)*TRANSPOSE(($D113:$E113))),0)</f>
        <v>-17890</v>
      </c>
      <c r="O113" s="31" cm="1">
        <f t="array" ref="O113">O$106+IF($C113&lt;&gt;0,SUMPRODUCT((O$107:O$108)*TRANSPOSE(($D113:$E113))),0)</f>
        <v>-17890</v>
      </c>
      <c r="P113" s="31" cm="1">
        <f t="array" ref="P113">P$106+IF($C113&lt;&gt;0,SUMPRODUCT((P$107:P$108)*TRANSPOSE(($D113:$E113))),0)</f>
        <v>-17890</v>
      </c>
      <c r="Q113" s="31" cm="1">
        <f t="array" ref="Q113">Q$106+IF($C113&lt;&gt;0,SUMPRODUCT((Q$107:Q$108)*TRANSPOSE(($D113:$E113))),0)</f>
        <v>-17890</v>
      </c>
      <c r="R113" s="31" cm="1">
        <f t="array" ref="R113">R$106+IF($C113&lt;&gt;0,SUMPRODUCT((R$107:R$108)*TRANSPOSE(($D113:$E113))),0)</f>
        <v>-17890</v>
      </c>
      <c r="S113" s="31" cm="1">
        <f t="array" ref="S113">S$106+IF($C113&lt;&gt;0,SUMPRODUCT((S$107:S$108)*TRANSPOSE(($D113:$E113))),0)</f>
        <v>-17890</v>
      </c>
      <c r="T113" s="31" cm="1">
        <f t="array" ref="T113">T$106+IF($C113&lt;&gt;0,SUMPRODUCT((T$107:T$108)*TRANSPOSE(($D113:$E113))),0)</f>
        <v>-17890</v>
      </c>
      <c r="U113" s="31" cm="1">
        <f t="array" ref="U113">U$106+IF($C113&lt;&gt;0,SUMPRODUCT((U$107:U$108)*TRANSPOSE(($D113:$E113))),0)</f>
        <v>-17890</v>
      </c>
      <c r="V113" s="31" cm="1">
        <f t="array" ref="V113">V$106+IF($C113&lt;&gt;0,SUMPRODUCT((V$107:V$108)*TRANSPOSE(($D113:$E113))),0)</f>
        <v>-17890</v>
      </c>
      <c r="W113" s="31" cm="1">
        <f t="array" ref="W113">W$106+IF($C113&lt;&gt;0,SUMPRODUCT((W$107:W$108)*TRANSPOSE(($D113:$E113))),0)</f>
        <v>-17890</v>
      </c>
      <c r="X113" s="31" cm="1">
        <f t="array" ref="X113">X$106+IF($C113&lt;&gt;0,SUMPRODUCT((X$107:X$108)*TRANSPOSE(($D113:$E113))),0)</f>
        <v>-17890</v>
      </c>
      <c r="Y113" s="31" cm="1">
        <f t="array" ref="Y113">Y$106+IF($C113&lt;&gt;0,SUMPRODUCT((Y$107:Y$108)*TRANSPOSE(($D113:$E113))),0)</f>
        <v>-17890</v>
      </c>
      <c r="Z113" s="31" cm="1">
        <f t="array" ref="Z113">Z$106+IF($C113&lt;&gt;0,SUMPRODUCT((Z$107:Z$108)*TRANSPOSE(($D113:$E113))),0)</f>
        <v>-17890</v>
      </c>
      <c r="AA113" s="31" cm="1">
        <f t="array" ref="AA113">AA$106+IF($C113&lt;&gt;0,SUMPRODUCT((AA$107:AA$108)*TRANSPOSE(($D113:$E113))),0)</f>
        <v>-17890</v>
      </c>
      <c r="AB113" s="31" cm="1">
        <f t="array" ref="AB113">AB$106+IF($C113&lt;&gt;0,SUMPRODUCT((AB$107:AB$108)*TRANSPOSE(($D113:$E113))),0)</f>
        <v>-17890</v>
      </c>
      <c r="AC113" s="31" cm="1">
        <f t="array" ref="AC113">AC$106+IF($C113&lt;&gt;0,SUMPRODUCT((AC$107:AC$108)*TRANSPOSE(($D113:$E113))),0)</f>
        <v>-17890</v>
      </c>
      <c r="AD113" s="31" cm="1">
        <f t="array" ref="AD113">AD$106+IF($C113&lt;&gt;0,SUMPRODUCT((AD$107:AD$108)*TRANSPOSE(($D113:$E113))),0)</f>
        <v>-17890</v>
      </c>
      <c r="AE113" s="31" cm="1">
        <f t="array" ref="AE113">AE$106+IF($C113&lt;&gt;0,SUMPRODUCT((AE$107:AE$108)*TRANSPOSE(($D113:$E113))),0)</f>
        <v>-17890</v>
      </c>
      <c r="AF113" s="31" cm="1">
        <f t="array" ref="AF113">AF$106+IF($C113&lt;&gt;0,SUMPRODUCT((AF$107:AF$108)*TRANSPOSE(($D113:$E113))),0)</f>
        <v>-17890</v>
      </c>
      <c r="AG113" s="31" cm="1">
        <f t="array" ref="AG113">AG$106+IF($C113&lt;&gt;0,SUMPRODUCT((AG$107:AG$108)*TRANSPOSE(($D113:$E113))),0)</f>
        <v>-17890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-17890</v>
      </c>
      <c r="J114" s="31" cm="1">
        <f t="array" ref="J114">J$106+IF($C114&lt;&gt;0,SUMPRODUCT((J$107:J$108)*TRANSPOSE(($D114:$E114))),0)</f>
        <v>-17890</v>
      </c>
      <c r="K114" s="31" cm="1">
        <f t="array" ref="K114">K$106+IF($C114&lt;&gt;0,SUMPRODUCT((K$107:K$108)*TRANSPOSE(($D114:$E114))),0)</f>
        <v>-17890</v>
      </c>
      <c r="L114" s="31" cm="1">
        <f t="array" ref="L114">L$106+IF($C114&lt;&gt;0,SUMPRODUCT((L$107:L$108)*TRANSPOSE(($D114:$E114))),0)</f>
        <v>-17890</v>
      </c>
      <c r="M114" s="31" cm="1">
        <f t="array" ref="M114">M$106+IF($C114&lt;&gt;0,SUMPRODUCT((M$107:M$108)*TRANSPOSE(($D114:$E114))),0)</f>
        <v>-17890</v>
      </c>
      <c r="N114" s="31" cm="1">
        <f t="array" ref="N114">N$106+IF($C114&lt;&gt;0,SUMPRODUCT((N$107:N$108)*TRANSPOSE(($D114:$E114))),0)</f>
        <v>-17890</v>
      </c>
      <c r="O114" s="31" cm="1">
        <f t="array" ref="O114">O$106+IF($C114&lt;&gt;0,SUMPRODUCT((O$107:O$108)*TRANSPOSE(($D114:$E114))),0)</f>
        <v>-17890</v>
      </c>
      <c r="P114" s="31" cm="1">
        <f t="array" ref="P114">P$106+IF($C114&lt;&gt;0,SUMPRODUCT((P$107:P$108)*TRANSPOSE(($D114:$E114))),0)</f>
        <v>-17890</v>
      </c>
      <c r="Q114" s="31" cm="1">
        <f t="array" ref="Q114">Q$106+IF($C114&lt;&gt;0,SUMPRODUCT((Q$107:Q$108)*TRANSPOSE(($D114:$E114))),0)</f>
        <v>-17890</v>
      </c>
      <c r="R114" s="31" cm="1">
        <f t="array" ref="R114">R$106+IF($C114&lt;&gt;0,SUMPRODUCT((R$107:R$108)*TRANSPOSE(($D114:$E114))),0)</f>
        <v>-17890</v>
      </c>
      <c r="S114" s="31" cm="1">
        <f t="array" ref="S114">S$106+IF($C114&lt;&gt;0,SUMPRODUCT((S$107:S$108)*TRANSPOSE(($D114:$E114))),0)</f>
        <v>-17890</v>
      </c>
      <c r="T114" s="31" cm="1">
        <f t="array" ref="T114">T$106+IF($C114&lt;&gt;0,SUMPRODUCT((T$107:T$108)*TRANSPOSE(($D114:$E114))),0)</f>
        <v>-17890</v>
      </c>
      <c r="U114" s="31" cm="1">
        <f t="array" ref="U114">U$106+IF($C114&lt;&gt;0,SUMPRODUCT((U$107:U$108)*TRANSPOSE(($D114:$E114))),0)</f>
        <v>-17890</v>
      </c>
      <c r="V114" s="31" cm="1">
        <f t="array" ref="V114">V$106+IF($C114&lt;&gt;0,SUMPRODUCT((V$107:V$108)*TRANSPOSE(($D114:$E114))),0)</f>
        <v>-17890</v>
      </c>
      <c r="W114" s="31" cm="1">
        <f t="array" ref="W114">W$106+IF($C114&lt;&gt;0,SUMPRODUCT((W$107:W$108)*TRANSPOSE(($D114:$E114))),0)</f>
        <v>-17890</v>
      </c>
      <c r="X114" s="31" cm="1">
        <f t="array" ref="X114">X$106+IF($C114&lt;&gt;0,SUMPRODUCT((X$107:X$108)*TRANSPOSE(($D114:$E114))),0)</f>
        <v>-17890</v>
      </c>
      <c r="Y114" s="31" cm="1">
        <f t="array" ref="Y114">Y$106+IF($C114&lt;&gt;0,SUMPRODUCT((Y$107:Y$108)*TRANSPOSE(($D114:$E114))),0)</f>
        <v>-17890</v>
      </c>
      <c r="Z114" s="31" cm="1">
        <f t="array" ref="Z114">Z$106+IF($C114&lt;&gt;0,SUMPRODUCT((Z$107:Z$108)*TRANSPOSE(($D114:$E114))),0)</f>
        <v>-17890</v>
      </c>
      <c r="AA114" s="31" cm="1">
        <f t="array" ref="AA114">AA$106+IF($C114&lt;&gt;0,SUMPRODUCT((AA$107:AA$108)*TRANSPOSE(($D114:$E114))),0)</f>
        <v>-17890</v>
      </c>
      <c r="AB114" s="31" cm="1">
        <f t="array" ref="AB114">AB$106+IF($C114&lt;&gt;0,SUMPRODUCT((AB$107:AB$108)*TRANSPOSE(($D114:$E114))),0)</f>
        <v>-17890</v>
      </c>
      <c r="AC114" s="31" cm="1">
        <f t="array" ref="AC114">AC$106+IF($C114&lt;&gt;0,SUMPRODUCT((AC$107:AC$108)*TRANSPOSE(($D114:$E114))),0)</f>
        <v>-17890</v>
      </c>
      <c r="AD114" s="31" cm="1">
        <f t="array" ref="AD114">AD$106+IF($C114&lt;&gt;0,SUMPRODUCT((AD$107:AD$108)*TRANSPOSE(($D114:$E114))),0)</f>
        <v>-17890</v>
      </c>
      <c r="AE114" s="31" cm="1">
        <f t="array" ref="AE114">AE$106+IF($C114&lt;&gt;0,SUMPRODUCT((AE$107:AE$108)*TRANSPOSE(($D114:$E114))),0)</f>
        <v>-17890</v>
      </c>
      <c r="AF114" s="31" cm="1">
        <f t="array" ref="AF114">AF$106+IF($C114&lt;&gt;0,SUMPRODUCT((AF$107:AF$108)*TRANSPOSE(($D114:$E114))),0)</f>
        <v>-17890</v>
      </c>
      <c r="AG114" s="31" cm="1">
        <f t="array" ref="AG114">AG$106+IF($C114&lt;&gt;0,SUMPRODUCT((AG$107:AG$108)*TRANSPOSE(($D114:$E114))),0)</f>
        <v>-17890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-17890</v>
      </c>
      <c r="J115" s="31" cm="1">
        <f t="array" ref="J115">J$106+IF($C115&lt;&gt;0,SUMPRODUCT((J$107:J$108)*TRANSPOSE(($D115:$E115))),0)</f>
        <v>-17890</v>
      </c>
      <c r="K115" s="31" cm="1">
        <f t="array" ref="K115">K$106+IF($C115&lt;&gt;0,SUMPRODUCT((K$107:K$108)*TRANSPOSE(($D115:$E115))),0)</f>
        <v>-17890</v>
      </c>
      <c r="L115" s="31" cm="1">
        <f t="array" ref="L115">L$106+IF($C115&lt;&gt;0,SUMPRODUCT((L$107:L$108)*TRANSPOSE(($D115:$E115))),0)</f>
        <v>-17890</v>
      </c>
      <c r="M115" s="31" cm="1">
        <f t="array" ref="M115">M$106+IF($C115&lt;&gt;0,SUMPRODUCT((M$107:M$108)*TRANSPOSE(($D115:$E115))),0)</f>
        <v>-17890</v>
      </c>
      <c r="N115" s="31" cm="1">
        <f t="array" ref="N115">N$106+IF($C115&lt;&gt;0,SUMPRODUCT((N$107:N$108)*TRANSPOSE(($D115:$E115))),0)</f>
        <v>-17890</v>
      </c>
      <c r="O115" s="31" cm="1">
        <f t="array" ref="O115">O$106+IF($C115&lt;&gt;0,SUMPRODUCT((O$107:O$108)*TRANSPOSE(($D115:$E115))),0)</f>
        <v>-17890</v>
      </c>
      <c r="P115" s="31" cm="1">
        <f t="array" ref="P115">P$106+IF($C115&lt;&gt;0,SUMPRODUCT((P$107:P$108)*TRANSPOSE(($D115:$E115))),0)</f>
        <v>-17890</v>
      </c>
      <c r="Q115" s="31" cm="1">
        <f t="array" ref="Q115">Q$106+IF($C115&lt;&gt;0,SUMPRODUCT((Q$107:Q$108)*TRANSPOSE(($D115:$E115))),0)</f>
        <v>-17890</v>
      </c>
      <c r="R115" s="31" cm="1">
        <f t="array" ref="R115">R$106+IF($C115&lt;&gt;0,SUMPRODUCT((R$107:R$108)*TRANSPOSE(($D115:$E115))),0)</f>
        <v>-17890</v>
      </c>
      <c r="S115" s="31" cm="1">
        <f t="array" ref="S115">S$106+IF($C115&lt;&gt;0,SUMPRODUCT((S$107:S$108)*TRANSPOSE(($D115:$E115))),0)</f>
        <v>-17890</v>
      </c>
      <c r="T115" s="31" cm="1">
        <f t="array" ref="T115">T$106+IF($C115&lt;&gt;0,SUMPRODUCT((T$107:T$108)*TRANSPOSE(($D115:$E115))),0)</f>
        <v>-17890</v>
      </c>
      <c r="U115" s="31" cm="1">
        <f t="array" ref="U115">U$106+IF($C115&lt;&gt;0,SUMPRODUCT((U$107:U$108)*TRANSPOSE(($D115:$E115))),0)</f>
        <v>-17890</v>
      </c>
      <c r="V115" s="31" cm="1">
        <f t="array" ref="V115">V$106+IF($C115&lt;&gt;0,SUMPRODUCT((V$107:V$108)*TRANSPOSE(($D115:$E115))),0)</f>
        <v>-17890</v>
      </c>
      <c r="W115" s="31" cm="1">
        <f t="array" ref="W115">W$106+IF($C115&lt;&gt;0,SUMPRODUCT((W$107:W$108)*TRANSPOSE(($D115:$E115))),0)</f>
        <v>-17890</v>
      </c>
      <c r="X115" s="31" cm="1">
        <f t="array" ref="X115">X$106+IF($C115&lt;&gt;0,SUMPRODUCT((X$107:X$108)*TRANSPOSE(($D115:$E115))),0)</f>
        <v>-17890</v>
      </c>
      <c r="Y115" s="31" cm="1">
        <f t="array" ref="Y115">Y$106+IF($C115&lt;&gt;0,SUMPRODUCT((Y$107:Y$108)*TRANSPOSE(($D115:$E115))),0)</f>
        <v>-17890</v>
      </c>
      <c r="Z115" s="31" cm="1">
        <f t="array" ref="Z115">Z$106+IF($C115&lt;&gt;0,SUMPRODUCT((Z$107:Z$108)*TRANSPOSE(($D115:$E115))),0)</f>
        <v>-17890</v>
      </c>
      <c r="AA115" s="31" cm="1">
        <f t="array" ref="AA115">AA$106+IF($C115&lt;&gt;0,SUMPRODUCT((AA$107:AA$108)*TRANSPOSE(($D115:$E115))),0)</f>
        <v>-17890</v>
      </c>
      <c r="AB115" s="31" cm="1">
        <f t="array" ref="AB115">AB$106+IF($C115&lt;&gt;0,SUMPRODUCT((AB$107:AB$108)*TRANSPOSE(($D115:$E115))),0)</f>
        <v>-17890</v>
      </c>
      <c r="AC115" s="31" cm="1">
        <f t="array" ref="AC115">AC$106+IF($C115&lt;&gt;0,SUMPRODUCT((AC$107:AC$108)*TRANSPOSE(($D115:$E115))),0)</f>
        <v>-17890</v>
      </c>
      <c r="AD115" s="31" cm="1">
        <f t="array" ref="AD115">AD$106+IF($C115&lt;&gt;0,SUMPRODUCT((AD$107:AD$108)*TRANSPOSE(($D115:$E115))),0)</f>
        <v>-17890</v>
      </c>
      <c r="AE115" s="31" cm="1">
        <f t="array" ref="AE115">AE$106+IF($C115&lt;&gt;0,SUMPRODUCT((AE$107:AE$108)*TRANSPOSE(($D115:$E115))),0)</f>
        <v>-17890</v>
      </c>
      <c r="AF115" s="31" cm="1">
        <f t="array" ref="AF115">AF$106+IF($C115&lt;&gt;0,SUMPRODUCT((AF$107:AF$108)*TRANSPOSE(($D115:$E115))),0)</f>
        <v>-17890</v>
      </c>
      <c r="AG115" s="31" cm="1">
        <f t="array" ref="AG115">AG$106+IF($C115&lt;&gt;0,SUMPRODUCT((AG$107:AG$108)*TRANSPOSE(($D115:$E115))),0)</f>
        <v>-17890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-17890</v>
      </c>
      <c r="J116" s="31" cm="1">
        <f t="array" ref="J116">J$106+IF($C116&lt;&gt;0,SUMPRODUCT((J$107:J$108)*TRANSPOSE(($D116:$E116))),0)</f>
        <v>-17890</v>
      </c>
      <c r="K116" s="31" cm="1">
        <f t="array" ref="K116">K$106+IF($C116&lt;&gt;0,SUMPRODUCT((K$107:K$108)*TRANSPOSE(($D116:$E116))),0)</f>
        <v>-17890</v>
      </c>
      <c r="L116" s="31" cm="1">
        <f t="array" ref="L116">L$106+IF($C116&lt;&gt;0,SUMPRODUCT((L$107:L$108)*TRANSPOSE(($D116:$E116))),0)</f>
        <v>-17890</v>
      </c>
      <c r="M116" s="31" cm="1">
        <f t="array" ref="M116">M$106+IF($C116&lt;&gt;0,SUMPRODUCT((M$107:M$108)*TRANSPOSE(($D116:$E116))),0)</f>
        <v>-17890</v>
      </c>
      <c r="N116" s="31" cm="1">
        <f t="array" ref="N116">N$106+IF($C116&lt;&gt;0,SUMPRODUCT((N$107:N$108)*TRANSPOSE(($D116:$E116))),0)</f>
        <v>-17890</v>
      </c>
      <c r="O116" s="31" cm="1">
        <f t="array" ref="O116">O$106+IF($C116&lt;&gt;0,SUMPRODUCT((O$107:O$108)*TRANSPOSE(($D116:$E116))),0)</f>
        <v>-17890</v>
      </c>
      <c r="P116" s="31" cm="1">
        <f t="array" ref="P116">P$106+IF($C116&lt;&gt;0,SUMPRODUCT((P$107:P$108)*TRANSPOSE(($D116:$E116))),0)</f>
        <v>-17890</v>
      </c>
      <c r="Q116" s="31" cm="1">
        <f t="array" ref="Q116">Q$106+IF($C116&lt;&gt;0,SUMPRODUCT((Q$107:Q$108)*TRANSPOSE(($D116:$E116))),0)</f>
        <v>-17890</v>
      </c>
      <c r="R116" s="31" cm="1">
        <f t="array" ref="R116">R$106+IF($C116&lt;&gt;0,SUMPRODUCT((R$107:R$108)*TRANSPOSE(($D116:$E116))),0)</f>
        <v>-17890</v>
      </c>
      <c r="S116" s="31" cm="1">
        <f t="array" ref="S116">S$106+IF($C116&lt;&gt;0,SUMPRODUCT((S$107:S$108)*TRANSPOSE(($D116:$E116))),0)</f>
        <v>-17890</v>
      </c>
      <c r="T116" s="31" cm="1">
        <f t="array" ref="T116">T$106+IF($C116&lt;&gt;0,SUMPRODUCT((T$107:T$108)*TRANSPOSE(($D116:$E116))),0)</f>
        <v>-17890</v>
      </c>
      <c r="U116" s="31" cm="1">
        <f t="array" ref="U116">U$106+IF($C116&lt;&gt;0,SUMPRODUCT((U$107:U$108)*TRANSPOSE(($D116:$E116))),0)</f>
        <v>-17890</v>
      </c>
      <c r="V116" s="31" cm="1">
        <f t="array" ref="V116">V$106+IF($C116&lt;&gt;0,SUMPRODUCT((V$107:V$108)*TRANSPOSE(($D116:$E116))),0)</f>
        <v>-17890</v>
      </c>
      <c r="W116" s="31" cm="1">
        <f t="array" ref="W116">W$106+IF($C116&lt;&gt;0,SUMPRODUCT((W$107:W$108)*TRANSPOSE(($D116:$E116))),0)</f>
        <v>-17890</v>
      </c>
      <c r="X116" s="31" cm="1">
        <f t="array" ref="X116">X$106+IF($C116&lt;&gt;0,SUMPRODUCT((X$107:X$108)*TRANSPOSE(($D116:$E116))),0)</f>
        <v>-17890</v>
      </c>
      <c r="Y116" s="31" cm="1">
        <f t="array" ref="Y116">Y$106+IF($C116&lt;&gt;0,SUMPRODUCT((Y$107:Y$108)*TRANSPOSE(($D116:$E116))),0)</f>
        <v>-17890</v>
      </c>
      <c r="Z116" s="31" cm="1">
        <f t="array" ref="Z116">Z$106+IF($C116&lt;&gt;0,SUMPRODUCT((Z$107:Z$108)*TRANSPOSE(($D116:$E116))),0)</f>
        <v>-17890</v>
      </c>
      <c r="AA116" s="31" cm="1">
        <f t="array" ref="AA116">AA$106+IF($C116&lt;&gt;0,SUMPRODUCT((AA$107:AA$108)*TRANSPOSE(($D116:$E116))),0)</f>
        <v>-17890</v>
      </c>
      <c r="AB116" s="31" cm="1">
        <f t="array" ref="AB116">AB$106+IF($C116&lt;&gt;0,SUMPRODUCT((AB$107:AB$108)*TRANSPOSE(($D116:$E116))),0)</f>
        <v>-17890</v>
      </c>
      <c r="AC116" s="31" cm="1">
        <f t="array" ref="AC116">AC$106+IF($C116&lt;&gt;0,SUMPRODUCT((AC$107:AC$108)*TRANSPOSE(($D116:$E116))),0)</f>
        <v>-17890</v>
      </c>
      <c r="AD116" s="31" cm="1">
        <f t="array" ref="AD116">AD$106+IF($C116&lt;&gt;0,SUMPRODUCT((AD$107:AD$108)*TRANSPOSE(($D116:$E116))),0)</f>
        <v>-17890</v>
      </c>
      <c r="AE116" s="31" cm="1">
        <f t="array" ref="AE116">AE$106+IF($C116&lt;&gt;0,SUMPRODUCT((AE$107:AE$108)*TRANSPOSE(($D116:$E116))),0)</f>
        <v>-17890</v>
      </c>
      <c r="AF116" s="31" cm="1">
        <f t="array" ref="AF116">AF$106+IF($C116&lt;&gt;0,SUMPRODUCT((AF$107:AF$108)*TRANSPOSE(($D116:$E116))),0)</f>
        <v>-17890</v>
      </c>
      <c r="AG116" s="31" cm="1">
        <f t="array" ref="AG116">AG$106+IF($C116&lt;&gt;0,SUMPRODUCT((AG$107:AG$108)*TRANSPOSE(($D116:$E116))),0)</f>
        <v>-17890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-17890</v>
      </c>
      <c r="J117" s="31" cm="1">
        <f t="array" ref="J117">J$106+IF($C117&lt;&gt;0,SUMPRODUCT((J$107:J$108)*TRANSPOSE(($D117:$E117))),0)</f>
        <v>-17890</v>
      </c>
      <c r="K117" s="31" cm="1">
        <f t="array" ref="K117">K$106+IF($C117&lt;&gt;0,SUMPRODUCT((K$107:K$108)*TRANSPOSE(($D117:$E117))),0)</f>
        <v>-17890</v>
      </c>
      <c r="L117" s="31" cm="1">
        <f t="array" ref="L117">L$106+IF($C117&lt;&gt;0,SUMPRODUCT((L$107:L$108)*TRANSPOSE(($D117:$E117))),0)</f>
        <v>-17890</v>
      </c>
      <c r="M117" s="31" cm="1">
        <f t="array" ref="M117">M$106+IF($C117&lt;&gt;0,SUMPRODUCT((M$107:M$108)*TRANSPOSE(($D117:$E117))),0)</f>
        <v>-17890</v>
      </c>
      <c r="N117" s="31" cm="1">
        <f t="array" ref="N117">N$106+IF($C117&lt;&gt;0,SUMPRODUCT((N$107:N$108)*TRANSPOSE(($D117:$E117))),0)</f>
        <v>-17890</v>
      </c>
      <c r="O117" s="31" cm="1">
        <f t="array" ref="O117">O$106+IF($C117&lt;&gt;0,SUMPRODUCT((O$107:O$108)*TRANSPOSE(($D117:$E117))),0)</f>
        <v>-17890</v>
      </c>
      <c r="P117" s="31" cm="1">
        <f t="array" ref="P117">P$106+IF($C117&lt;&gt;0,SUMPRODUCT((P$107:P$108)*TRANSPOSE(($D117:$E117))),0)</f>
        <v>-17890</v>
      </c>
      <c r="Q117" s="31" cm="1">
        <f t="array" ref="Q117">Q$106+IF($C117&lt;&gt;0,SUMPRODUCT((Q$107:Q$108)*TRANSPOSE(($D117:$E117))),0)</f>
        <v>-17890</v>
      </c>
      <c r="R117" s="31" cm="1">
        <f t="array" ref="R117">R$106+IF($C117&lt;&gt;0,SUMPRODUCT((R$107:R$108)*TRANSPOSE(($D117:$E117))),0)</f>
        <v>-17890</v>
      </c>
      <c r="S117" s="31" cm="1">
        <f t="array" ref="S117">S$106+IF($C117&lt;&gt;0,SUMPRODUCT((S$107:S$108)*TRANSPOSE(($D117:$E117))),0)</f>
        <v>-17890</v>
      </c>
      <c r="T117" s="31" cm="1">
        <f t="array" ref="T117">T$106+IF($C117&lt;&gt;0,SUMPRODUCT((T$107:T$108)*TRANSPOSE(($D117:$E117))),0)</f>
        <v>-17890</v>
      </c>
      <c r="U117" s="31" cm="1">
        <f t="array" ref="U117">U$106+IF($C117&lt;&gt;0,SUMPRODUCT((U$107:U$108)*TRANSPOSE(($D117:$E117))),0)</f>
        <v>-17890</v>
      </c>
      <c r="V117" s="31" cm="1">
        <f t="array" ref="V117">V$106+IF($C117&lt;&gt;0,SUMPRODUCT((V$107:V$108)*TRANSPOSE(($D117:$E117))),0)</f>
        <v>-17890</v>
      </c>
      <c r="W117" s="31" cm="1">
        <f t="array" ref="W117">W$106+IF($C117&lt;&gt;0,SUMPRODUCT((W$107:W$108)*TRANSPOSE(($D117:$E117))),0)</f>
        <v>-17890</v>
      </c>
      <c r="X117" s="31" cm="1">
        <f t="array" ref="X117">X$106+IF($C117&lt;&gt;0,SUMPRODUCT((X$107:X$108)*TRANSPOSE(($D117:$E117))),0)</f>
        <v>-17890</v>
      </c>
      <c r="Y117" s="31" cm="1">
        <f t="array" ref="Y117">Y$106+IF($C117&lt;&gt;0,SUMPRODUCT((Y$107:Y$108)*TRANSPOSE(($D117:$E117))),0)</f>
        <v>-17890</v>
      </c>
      <c r="Z117" s="31" cm="1">
        <f t="array" ref="Z117">Z$106+IF($C117&lt;&gt;0,SUMPRODUCT((Z$107:Z$108)*TRANSPOSE(($D117:$E117))),0)</f>
        <v>-17890</v>
      </c>
      <c r="AA117" s="31" cm="1">
        <f t="array" ref="AA117">AA$106+IF($C117&lt;&gt;0,SUMPRODUCT((AA$107:AA$108)*TRANSPOSE(($D117:$E117))),0)</f>
        <v>-17890</v>
      </c>
      <c r="AB117" s="31" cm="1">
        <f t="array" ref="AB117">AB$106+IF($C117&lt;&gt;0,SUMPRODUCT((AB$107:AB$108)*TRANSPOSE(($D117:$E117))),0)</f>
        <v>-17890</v>
      </c>
      <c r="AC117" s="31" cm="1">
        <f t="array" ref="AC117">AC$106+IF($C117&lt;&gt;0,SUMPRODUCT((AC$107:AC$108)*TRANSPOSE(($D117:$E117))),0)</f>
        <v>-17890</v>
      </c>
      <c r="AD117" s="31" cm="1">
        <f t="array" ref="AD117">AD$106+IF($C117&lt;&gt;0,SUMPRODUCT((AD$107:AD$108)*TRANSPOSE(($D117:$E117))),0)</f>
        <v>-17890</v>
      </c>
      <c r="AE117" s="31" cm="1">
        <f t="array" ref="AE117">AE$106+IF($C117&lt;&gt;0,SUMPRODUCT((AE$107:AE$108)*TRANSPOSE(($D117:$E117))),0)</f>
        <v>-17890</v>
      </c>
      <c r="AF117" s="31" cm="1">
        <f t="array" ref="AF117">AF$106+IF($C117&lt;&gt;0,SUMPRODUCT((AF$107:AF$108)*TRANSPOSE(($D117:$E117))),0)</f>
        <v>-17890</v>
      </c>
      <c r="AG117" s="31" cm="1">
        <f t="array" ref="AG117">AG$106+IF($C117&lt;&gt;0,SUMPRODUCT((AG$107:AG$108)*TRANSPOSE(($D117:$E117))),0)</f>
        <v>-17890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31" activePane="bottomRight" state="frozen"/>
      <selection activeCell="S27" sqref="S27"/>
      <selection pane="topRight" activeCell="S27" sqref="S27"/>
      <selection pane="bottomLeft" activeCell="S27" sqref="S27"/>
      <selection pane="bottomRight" activeCell="K54" sqref="K5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Northern Murray harmonics management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Active harmonic filters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290</v>
      </c>
      <c r="D14"/>
      <c r="E14" s="148">
        <v>30</v>
      </c>
      <c r="G14" s="207">
        <f>input_dollars</f>
        <v>45291</v>
      </c>
      <c r="H14" s="149"/>
      <c r="I14" s="32">
        <v>527348.16529999999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291</v>
      </c>
      <c r="D15"/>
      <c r="E15" s="148">
        <v>30</v>
      </c>
      <c r="G15" s="207">
        <f>input_dollars</f>
        <v>45291</v>
      </c>
      <c r="H15" s="2"/>
      <c r="I15" s="32">
        <v>602348.16529999999</v>
      </c>
      <c r="J15" s="32">
        <v>1582044.4959</v>
      </c>
      <c r="K15" s="32">
        <v>1054696.3306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292</v>
      </c>
      <c r="D16"/>
      <c r="E16" s="148">
        <v>30</v>
      </c>
      <c r="G16" s="207">
        <f>input_dollars</f>
        <v>45291</v>
      </c>
      <c r="H16" s="2"/>
      <c r="I16" s="32">
        <v>1054696.3306</v>
      </c>
      <c r="J16" s="32">
        <v>1054696.3306</v>
      </c>
      <c r="K16" s="32">
        <v>1054696.3306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2184392.6612</v>
      </c>
      <c r="J17" s="106">
        <f t="shared" si="0"/>
        <v>2636740.8265</v>
      </c>
      <c r="K17" s="106">
        <f t="shared" si="0"/>
        <v>2109392.6612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293</v>
      </c>
      <c r="D54" s="205"/>
      <c r="G54" s="207">
        <f>input_dollars</f>
        <v>45291</v>
      </c>
      <c r="I54" s="32">
        <v>0</v>
      </c>
      <c r="J54" s="32">
        <v>0</v>
      </c>
      <c r="K54" s="32">
        <f>Workings_benefits!$I$21*Workings_risks!I$41</f>
        <v>3900</v>
      </c>
      <c r="L54" s="32">
        <f>Workings_benefits!$I$21*Workings_risks!J$41</f>
        <v>4017</v>
      </c>
      <c r="M54" s="32">
        <f>Workings_benefits!$I$21*Workings_risks!K$41</f>
        <v>4137.51</v>
      </c>
      <c r="N54" s="32">
        <f>Workings_benefits!$I$21*Workings_risks!L$41</f>
        <v>4261.6352999999999</v>
      </c>
      <c r="O54" s="32">
        <f>Workings_benefits!$I$21*Workings_risks!M$41</f>
        <v>4389.4843590000009</v>
      </c>
      <c r="P54" s="32">
        <f>Workings_benefits!$I$21*Workings_risks!N$41</f>
        <v>4521.1688897700005</v>
      </c>
      <c r="Q54" s="32">
        <f>Workings_benefits!$I$21*Workings_risks!O$41</f>
        <v>4656.8039564631008</v>
      </c>
      <c r="R54" s="32">
        <f>Workings_benefits!$I$21*Workings_risks!P$41</f>
        <v>4796.508075156994</v>
      </c>
      <c r="S54" s="32">
        <f>Workings_benefits!$I$21*Workings_risks!Q$41</f>
        <v>4940.4033174117039</v>
      </c>
      <c r="T54" s="32">
        <f>Workings_benefits!$I$21*Workings_risks!R$41</f>
        <v>5088.6154169340552</v>
      </c>
      <c r="U54" s="32">
        <f>Workings_benefits!$I$21*Workings_risks!S$41</f>
        <v>5241.2738794420766</v>
      </c>
      <c r="V54" s="32">
        <f>Workings_benefits!$I$21*Workings_risks!T$41</f>
        <v>5398.5120958253392</v>
      </c>
      <c r="W54" s="32">
        <f>Workings_benefits!$I$21*Workings_risks!U$41</f>
        <v>5560.4674587000991</v>
      </c>
      <c r="X54" s="32">
        <f>Workings_benefits!$I$21*Workings_risks!V$41</f>
        <v>5727.2814824611023</v>
      </c>
      <c r="Y54" s="32">
        <f>Workings_benefits!$I$21*Workings_risks!W$41</f>
        <v>5899.0999269349368</v>
      </c>
      <c r="Z54" s="32">
        <f>Workings_benefits!$I$21*Workings_risks!X$41</f>
        <v>6076.0729247429845</v>
      </c>
      <c r="AA54" s="32">
        <f>Workings_benefits!$I$21*Workings_risks!Y$41</f>
        <v>6258.3551124852747</v>
      </c>
      <c r="AB54" s="32">
        <f>Workings_benefits!$I$21*Workings_risks!Z$41</f>
        <v>6446.1057658598329</v>
      </c>
      <c r="AC54" s="32">
        <f>Workings_benefits!$I$21*Workings_risks!AA$41</f>
        <v>6639.4889388356278</v>
      </c>
      <c r="AD54" s="32">
        <f>Workings_benefits!$I$21*Workings_risks!AB$41</f>
        <v>6838.6736070006973</v>
      </c>
      <c r="AE54" s="32">
        <f>Workings_benefits!$I$21*Workings_risks!AC$41</f>
        <v>7043.833815210719</v>
      </c>
      <c r="AF54" s="32">
        <f>Workings_benefits!$I$21*Workings_risks!AD$41</f>
        <v>7255.1488296670404</v>
      </c>
      <c r="AG54" s="32">
        <f>Workings_benefits!$I$21*Workings_risks!AE$41</f>
        <v>7472.8032945570521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3900</v>
      </c>
      <c r="L57" s="170" cm="1">
        <f t="array" ref="L57">SUMPRODUCT((L$45:L$52)*($E$45:$E$52))+SUM(L54:L55)+L42</f>
        <v>4017</v>
      </c>
      <c r="M57" s="170" cm="1">
        <f t="array" ref="M57">SUMPRODUCT((M$45:M$52)*($E$45:$E$52))+SUM(M54:M55)+M42</f>
        <v>4137.51</v>
      </c>
      <c r="N57" s="170" cm="1">
        <f t="array" ref="N57">SUMPRODUCT((N$45:N$52)*($E$45:$E$52))+SUM(N54:N55)+N42</f>
        <v>4261.6352999999999</v>
      </c>
      <c r="O57" s="170" cm="1">
        <f t="array" ref="O57">SUMPRODUCT((O$45:O$52)*($E$45:$E$52))+SUM(O54:O55)+O42</f>
        <v>4389.4843590000009</v>
      </c>
      <c r="P57" s="170" cm="1">
        <f t="array" ref="P57">SUMPRODUCT((P$45:P$52)*($E$45:$E$52))+SUM(P54:P55)+P42</f>
        <v>4521.1688897700005</v>
      </c>
      <c r="Q57" s="170" cm="1">
        <f t="array" ref="Q57">SUMPRODUCT((Q$45:Q$52)*($E$45:$E$52))+SUM(Q54:Q55)+Q42</f>
        <v>4656.8039564631008</v>
      </c>
      <c r="R57" s="170" cm="1">
        <f t="array" ref="R57">SUMPRODUCT((R$45:R$52)*($E$45:$E$52))+SUM(R54:R55)+R42</f>
        <v>4796.508075156994</v>
      </c>
      <c r="S57" s="170" cm="1">
        <f t="array" ref="S57">SUMPRODUCT((S$45:S$52)*($E$45:$E$52))+SUM(S54:S55)+S42</f>
        <v>4940.4033174117039</v>
      </c>
      <c r="T57" s="170" cm="1">
        <f t="array" ref="T57">SUMPRODUCT((T$45:T$52)*($E$45:$E$52))+SUM(T54:T55)+T42</f>
        <v>5088.6154169340552</v>
      </c>
      <c r="U57" s="170" cm="1">
        <f t="array" ref="U57">SUMPRODUCT((U$45:U$52)*($E$45:$E$52))+SUM(U54:U55)+U42</f>
        <v>5241.2738794420766</v>
      </c>
      <c r="V57" s="170" cm="1">
        <f t="array" ref="V57">SUMPRODUCT((V$45:V$52)*($E$45:$E$52))+SUM(V54:V55)+V42</f>
        <v>5398.5120958253392</v>
      </c>
      <c r="W57" s="170" cm="1">
        <f t="array" ref="W57">SUMPRODUCT((W$45:W$52)*($E$45:$E$52))+SUM(W54:W55)+W42</f>
        <v>5560.4674587000991</v>
      </c>
      <c r="X57" s="170" cm="1">
        <f t="array" ref="X57">SUMPRODUCT((X$45:X$52)*($E$45:$E$52))+SUM(X54:X55)+X42</f>
        <v>5727.2814824611023</v>
      </c>
      <c r="Y57" s="170" cm="1">
        <f t="array" ref="Y57">SUMPRODUCT((Y$45:Y$52)*($E$45:$E$52))+SUM(Y54:Y55)+Y42</f>
        <v>5899.0999269349368</v>
      </c>
      <c r="Z57" s="170" cm="1">
        <f t="array" ref="Z57">SUMPRODUCT((Z$45:Z$52)*($E$45:$E$52))+SUM(Z54:Z55)+Z42</f>
        <v>6076.0729247429845</v>
      </c>
      <c r="AA57" s="170" cm="1">
        <f t="array" ref="AA57">SUMPRODUCT((AA$45:AA$52)*($E$45:$E$52))+SUM(AA54:AA55)+AA42</f>
        <v>6258.3551124852747</v>
      </c>
      <c r="AB57" s="170" cm="1">
        <f t="array" ref="AB57">SUMPRODUCT((AB$45:AB$52)*($E$45:$E$52))+SUM(AB54:AB55)+AB42</f>
        <v>6446.1057658598329</v>
      </c>
      <c r="AC57" s="170" cm="1">
        <f t="array" ref="AC57">SUMPRODUCT((AC$45:AC$52)*($E$45:$E$52))+SUM(AC54:AC55)+AC42</f>
        <v>6639.4889388356278</v>
      </c>
      <c r="AD57" s="170" cm="1">
        <f t="array" ref="AD57">SUMPRODUCT((AD$45:AD$52)*($E$45:$E$52))+SUM(AD54:AD55)+AD42</f>
        <v>6838.6736070006973</v>
      </c>
      <c r="AE57" s="170" cm="1">
        <f t="array" ref="AE57">SUMPRODUCT((AE$45:AE$52)*($E$45:$E$52))+SUM(AE54:AE55)+AE42</f>
        <v>7043.833815210719</v>
      </c>
      <c r="AF57" s="170" cm="1">
        <f t="array" ref="AF57">SUMPRODUCT((AF$45:AF$52)*($E$45:$E$52))+SUM(AF54:AF55)+AF42</f>
        <v>7255.1488296670404</v>
      </c>
      <c r="AG57" s="170" cm="1">
        <f t="array" ref="AG57">SUMPRODUCT((AG$45:AG$52)*($E$45:$E$52))+SUM(AG54:AG55)+AG42</f>
        <v>7472.8032945570521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12936.947425617627</v>
      </c>
      <c r="J64" s="132">
        <f>(1-INDEX(Data!$C$9:$C$13, MATCH($A$3, options,0)))*('Option1 (base case)'!J36-J36)</f>
        <v>13325.055848386157</v>
      </c>
      <c r="K64" s="132">
        <f>(1-INDEX(Data!$C$9:$C$13, MATCH($A$3, options,0)))*('Option1 (base case)'!K36-K36)</f>
        <v>13724.807523837739</v>
      </c>
      <c r="L64" s="132">
        <f>(1-INDEX(Data!$C$9:$C$13, MATCH($A$3, options,0)))*('Option1 (base case)'!L36-L36)</f>
        <v>14136.551749552871</v>
      </c>
      <c r="M64" s="132">
        <f>(1-INDEX(Data!$C$9:$C$13, MATCH($A$3, options,0)))*('Option1 (base case)'!M36-M36)</f>
        <v>14560.648302039459</v>
      </c>
      <c r="N64" s="132">
        <f>(1-INDEX(Data!$C$9:$C$13, MATCH($A$3, options,0)))*('Option1 (base case)'!N36-N36)</f>
        <v>14997.467751100643</v>
      </c>
      <c r="O64" s="132">
        <f>(1-INDEX(Data!$C$9:$C$13, MATCH($A$3, options,0)))*('Option1 (base case)'!O36-O36)</f>
        <v>15447.391783633664</v>
      </c>
      <c r="P64" s="132">
        <f>(1-INDEX(Data!$C$9:$C$13, MATCH($A$3, options,0)))*('Option1 (base case)'!P36-P36)</f>
        <v>15910.813537142674</v>
      </c>
      <c r="Q64" s="132">
        <f>(1-INDEX(Data!$C$9:$C$13, MATCH($A$3, options,0)))*('Option1 (base case)'!Q36-Q36)</f>
        <v>16388.137943256956</v>
      </c>
      <c r="R64" s="132">
        <f>(1-INDEX(Data!$C$9:$C$13, MATCH($A$3, options,0)))*('Option1 (base case)'!R36-R36)</f>
        <v>16879.782081554662</v>
      </c>
      <c r="S64" s="132">
        <f>(1-INDEX(Data!$C$9:$C$13, MATCH($A$3, options,0)))*('Option1 (base case)'!S36-S36)</f>
        <v>17386.175544001304</v>
      </c>
      <c r="T64" s="132">
        <f>(1-INDEX(Data!$C$9:$C$13, MATCH($A$3, options,0)))*('Option1 (base case)'!T36-T36)</f>
        <v>17907.760810321342</v>
      </c>
      <c r="U64" s="132">
        <f>(1-INDEX(Data!$C$9:$C$13, MATCH($A$3, options,0)))*('Option1 (base case)'!U36-U36)</f>
        <v>18444.993634630984</v>
      </c>
      <c r="V64" s="132">
        <f>(1-INDEX(Data!$C$9:$C$13, MATCH($A$3, options,0)))*('Option1 (base case)'!V36-V36)</f>
        <v>18998.343443669914</v>
      </c>
      <c r="W64" s="132">
        <f>(1-INDEX(Data!$C$9:$C$13, MATCH($A$3, options,0)))*('Option1 (base case)'!W36-W36)</f>
        <v>19568.293746980013</v>
      </c>
      <c r="X64" s="132">
        <f>(1-INDEX(Data!$C$9:$C$13, MATCH($A$3, options,0)))*('Option1 (base case)'!X36-X36)</f>
        <v>20155.342559389414</v>
      </c>
      <c r="Y64" s="132">
        <f>(1-INDEX(Data!$C$9:$C$13, MATCH($A$3, options,0)))*('Option1 (base case)'!Y36-Y36)</f>
        <v>20760.002836171101</v>
      </c>
      <c r="Z64" s="132">
        <f>(1-INDEX(Data!$C$9:$C$13, MATCH($A$3, options,0)))*('Option1 (base case)'!Z36-Z36)</f>
        <v>21382.802921256232</v>
      </c>
      <c r="AA64" s="132">
        <f>(1-INDEX(Data!$C$9:$C$13, MATCH($A$3, options,0)))*('Option1 (base case)'!AA36-AA36)</f>
        <v>22024.28700889392</v>
      </c>
      <c r="AB64" s="132">
        <f>(1-INDEX(Data!$C$9:$C$13, MATCH($A$3, options,0)))*('Option1 (base case)'!AB36-AB36)</f>
        <v>22685.015619160738</v>
      </c>
      <c r="AC64" s="132">
        <f>(1-INDEX(Data!$C$9:$C$13, MATCH($A$3, options,0)))*('Option1 (base case)'!AC36-AC36)</f>
        <v>23365.566087735562</v>
      </c>
      <c r="AD64" s="132">
        <f>(1-INDEX(Data!$C$9:$C$13, MATCH($A$3, options,0)))*('Option1 (base case)'!AD36-AD36)</f>
        <v>24066.53307036763</v>
      </c>
      <c r="AE64" s="132">
        <f>(1-INDEX(Data!$C$9:$C$13, MATCH($A$3, options,0)))*('Option1 (base case)'!AE36-AE36)</f>
        <v>24788.529062478658</v>
      </c>
      <c r="AF64" s="132">
        <f>(1-INDEX(Data!$C$9:$C$13, MATCH($A$3, options,0)))*('Option1 (base case)'!AF36-AF36)</f>
        <v>25532.184934353023</v>
      </c>
      <c r="AG64" s="132">
        <f>(1-INDEX(Data!$C$9:$C$13, MATCH($A$3, options,0)))*('Option1 (base case)'!AG36-AG36)</f>
        <v>26298.150482383615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1 X 500A harmonic filter at MBN31</v>
      </c>
      <c r="D67" s="38"/>
      <c r="F67" s="97"/>
      <c r="G67" s="210">
        <f>input_dollars</f>
        <v>45291</v>
      </c>
      <c r="H67" s="31"/>
      <c r="I67" s="119">
        <f t="shared" ref="I67:AG67" si="5">-I14</f>
        <v>-527348.16529999999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6 X 500A harmonic filters + a HV cap at BBD</v>
      </c>
      <c r="D68" s="38"/>
      <c r="F68" s="97"/>
      <c r="G68" s="210">
        <f>input_dollars</f>
        <v>45291</v>
      </c>
      <c r="H68" s="31"/>
      <c r="I68" s="119">
        <f t="shared" ref="I68:AG68" si="6">-I15</f>
        <v>-602348.16529999999</v>
      </c>
      <c r="J68" s="119">
        <f t="shared" si="6"/>
        <v>-1582044.4959</v>
      </c>
      <c r="K68" s="119">
        <f t="shared" si="6"/>
        <v>-1054696.3306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6 X 500A harmonic filters at WMN</v>
      </c>
      <c r="D69" s="38"/>
      <c r="F69" s="97"/>
      <c r="G69" s="210">
        <f>input_dollars</f>
        <v>45291</v>
      </c>
      <c r="H69" s="31"/>
      <c r="I69" s="119">
        <f t="shared" ref="I69:AG69" si="7">-I16</f>
        <v>-1054696.3306</v>
      </c>
      <c r="J69" s="119">
        <f t="shared" si="7"/>
        <v>-1054696.3306</v>
      </c>
      <c r="K69" s="119">
        <f t="shared" si="7"/>
        <v>-1054696.3306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1 X 500A harmonic filter at MBN31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-527348.16529999999</v>
      </c>
      <c r="J72" s="119" cm="1">
        <f t="array" ref="J72">SUMPRODUCT(($I67:J67))-SUMPRODUCT(($I67:J67)*($I$6:J$6&lt;=(J$6-$E14)))</f>
        <v>-527348.16529999999</v>
      </c>
      <c r="K72" s="119" cm="1">
        <f t="array" ref="K72">SUMPRODUCT(($I67:K67))-SUMPRODUCT(($I67:K67)*($I$6:K$6&lt;=(K$6-$E14)))</f>
        <v>-527348.16529999999</v>
      </c>
      <c r="L72" s="119" cm="1">
        <f t="array" ref="L72">SUMPRODUCT(($I67:L67))-SUMPRODUCT(($I67:L67)*($I$6:L$6&lt;=(L$6-$E14)))</f>
        <v>-527348.16529999999</v>
      </c>
      <c r="M72" s="119" cm="1">
        <f t="array" ref="M72">SUMPRODUCT(($I67:M67))-SUMPRODUCT(($I67:M67)*($I$6:M$6&lt;=(M$6-$E14)))</f>
        <v>-527348.16529999999</v>
      </c>
      <c r="N72" s="119" cm="1">
        <f t="array" ref="N72">SUMPRODUCT(($I67:N67))-SUMPRODUCT(($I67:N67)*($I$6:N$6&lt;=(N$6-$E14)))</f>
        <v>-527348.16529999999</v>
      </c>
      <c r="O72" s="119" cm="1">
        <f t="array" ref="O72">SUMPRODUCT(($I67:O67))-SUMPRODUCT(($I67:O67)*($I$6:O$6&lt;=(O$6-$E14)))</f>
        <v>-527348.16529999999</v>
      </c>
      <c r="P72" s="119" cm="1">
        <f t="array" ref="P72">SUMPRODUCT(($I67:P67))-SUMPRODUCT(($I67:P67)*($I$6:P$6&lt;=(P$6-$E14)))</f>
        <v>-527348.16529999999</v>
      </c>
      <c r="Q72" s="119" cm="1">
        <f t="array" ref="Q72">SUMPRODUCT(($I67:Q67))-SUMPRODUCT(($I67:Q67)*($I$6:Q$6&lt;=(Q$6-$E14)))</f>
        <v>-527348.16529999999</v>
      </c>
      <c r="R72" s="119" cm="1">
        <f t="array" ref="R72">SUMPRODUCT(($I67:R67))-SUMPRODUCT(($I67:R67)*($I$6:R$6&lt;=(R$6-$E14)))</f>
        <v>-527348.16529999999</v>
      </c>
      <c r="S72" s="119" cm="1">
        <f t="array" ref="S72">SUMPRODUCT(($I67:S67))-SUMPRODUCT(($I67:S67)*($I$6:S$6&lt;=(S$6-$E14)))</f>
        <v>-527348.16529999999</v>
      </c>
      <c r="T72" s="119" cm="1">
        <f t="array" ref="T72">SUMPRODUCT(($I67:T67))-SUMPRODUCT(($I67:T67)*($I$6:T$6&lt;=(T$6-$E14)))</f>
        <v>-527348.16529999999</v>
      </c>
      <c r="U72" s="119" cm="1">
        <f t="array" ref="U72">SUMPRODUCT(($I67:U67))-SUMPRODUCT(($I67:U67)*($I$6:U$6&lt;=(U$6-$E14)))</f>
        <v>-527348.16529999999</v>
      </c>
      <c r="V72" s="119" cm="1">
        <f t="array" ref="V72">SUMPRODUCT(($I67:V67))-SUMPRODUCT(($I67:V67)*($I$6:V$6&lt;=(V$6-$E14)))</f>
        <v>-527348.16529999999</v>
      </c>
      <c r="W72" s="119" cm="1">
        <f t="array" ref="W72">SUMPRODUCT(($I67:W67))-SUMPRODUCT(($I67:W67)*($I$6:W$6&lt;=(W$6-$E14)))</f>
        <v>-527348.16529999999</v>
      </c>
      <c r="X72" s="119" cm="1">
        <f t="array" ref="X72">SUMPRODUCT(($I67:X67))-SUMPRODUCT(($I67:X67)*($I$6:X$6&lt;=(X$6-$E14)))</f>
        <v>-527348.16529999999</v>
      </c>
      <c r="Y72" s="119" cm="1">
        <f t="array" ref="Y72">SUMPRODUCT(($I67:Y67))-SUMPRODUCT(($I67:Y67)*($I$6:Y$6&lt;=(Y$6-$E14)))</f>
        <v>-527348.16529999999</v>
      </c>
      <c r="Z72" s="119" cm="1">
        <f t="array" ref="Z72">SUMPRODUCT(($I67:Z67))-SUMPRODUCT(($I67:Z67)*($I$6:Z$6&lt;=(Z$6-$E14)))</f>
        <v>-527348.16529999999</v>
      </c>
      <c r="AA72" s="119" cm="1">
        <f t="array" ref="AA72">SUMPRODUCT(($I67:AA67))-SUMPRODUCT(($I67:AA67)*($I$6:AA$6&lt;=(AA$6-$E14)))</f>
        <v>-527348.16529999999</v>
      </c>
      <c r="AB72" s="119" cm="1">
        <f t="array" ref="AB72">SUMPRODUCT(($I67:AB67))-SUMPRODUCT(($I67:AB67)*($I$6:AB$6&lt;=(AB$6-$E14)))</f>
        <v>-527348.16529999999</v>
      </c>
      <c r="AC72" s="119" cm="1">
        <f t="array" ref="AC72">SUMPRODUCT(($I67:AC67))-SUMPRODUCT(($I67:AC67)*($I$6:AC$6&lt;=(AC$6-$E14)))</f>
        <v>-527348.16529999999</v>
      </c>
      <c r="AD72" s="119" cm="1">
        <f t="array" ref="AD72">SUMPRODUCT(($I67:AD67))-SUMPRODUCT(($I67:AD67)*($I$6:AD$6&lt;=(AD$6-$E14)))</f>
        <v>-527348.16529999999</v>
      </c>
      <c r="AE72" s="119" cm="1">
        <f t="array" ref="AE72">SUMPRODUCT(($I67:AE67))-SUMPRODUCT(($I67:AE67)*($I$6:AE$6&lt;=(AE$6-$E14)))</f>
        <v>-527348.16529999999</v>
      </c>
      <c r="AF72" s="119" cm="1">
        <f t="array" ref="AF72">SUMPRODUCT(($I67:AF67))-SUMPRODUCT(($I67:AF67)*($I$6:AF$6&lt;=(AF$6-$E14)))</f>
        <v>-527348.16529999999</v>
      </c>
      <c r="AG72" s="119" cm="1">
        <f t="array" ref="AG72">SUMPRODUCT(($I67:AG67))-SUMPRODUCT(($I67:AG67)*($I$6:AG$6&lt;=(AG$6-$E14)))</f>
        <v>-527348.16529999999</v>
      </c>
    </row>
    <row r="73" spans="1:33" x14ac:dyDescent="0.2">
      <c r="A73" s="8"/>
      <c r="B73" s="8"/>
      <c r="C73" s="4" t="str">
        <f>C15</f>
        <v>6 X 500A harmonic filters + a HV cap at BBD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-602348.16529999999</v>
      </c>
      <c r="J73" s="119" cm="1">
        <f t="array" ref="J73">SUMPRODUCT(($I68:J68))-SUMPRODUCT(($I68:J68)*($I$6:J$6&lt;=(J$6-$E15)))</f>
        <v>-2184392.6612</v>
      </c>
      <c r="K73" s="119" cm="1">
        <f t="array" ref="K73">SUMPRODUCT(($I68:K68))-SUMPRODUCT(($I68:K68)*($I$6:K$6&lt;=(K$6-$E15)))</f>
        <v>-3239088.9918</v>
      </c>
      <c r="L73" s="119" cm="1">
        <f t="array" ref="L73">SUMPRODUCT(($I68:L68))-SUMPRODUCT(($I68:L68)*($I$6:L$6&lt;=(L$6-$E15)))</f>
        <v>-3239088.9918</v>
      </c>
      <c r="M73" s="119" cm="1">
        <f t="array" ref="M73">SUMPRODUCT(($I68:M68))-SUMPRODUCT(($I68:M68)*($I$6:M$6&lt;=(M$6-$E15)))</f>
        <v>-3239088.9918</v>
      </c>
      <c r="N73" s="119" cm="1">
        <f t="array" ref="N73">SUMPRODUCT(($I68:N68))-SUMPRODUCT(($I68:N68)*($I$6:N$6&lt;=(N$6-$E15)))</f>
        <v>-3239088.9918</v>
      </c>
      <c r="O73" s="119" cm="1">
        <f t="array" ref="O73">SUMPRODUCT(($I68:O68))-SUMPRODUCT(($I68:O68)*($I$6:O$6&lt;=(O$6-$E15)))</f>
        <v>-3239088.9918</v>
      </c>
      <c r="P73" s="119" cm="1">
        <f t="array" ref="P73">SUMPRODUCT(($I68:P68))-SUMPRODUCT(($I68:P68)*($I$6:P$6&lt;=(P$6-$E15)))</f>
        <v>-3239088.9918</v>
      </c>
      <c r="Q73" s="119" cm="1">
        <f t="array" ref="Q73">SUMPRODUCT(($I68:Q68))-SUMPRODUCT(($I68:Q68)*($I$6:Q$6&lt;=(Q$6-$E15)))</f>
        <v>-3239088.9918</v>
      </c>
      <c r="R73" s="119" cm="1">
        <f t="array" ref="R73">SUMPRODUCT(($I68:R68))-SUMPRODUCT(($I68:R68)*($I$6:R$6&lt;=(R$6-$E15)))</f>
        <v>-3239088.9918</v>
      </c>
      <c r="S73" s="119" cm="1">
        <f t="array" ref="S73">SUMPRODUCT(($I68:S68))-SUMPRODUCT(($I68:S68)*($I$6:S$6&lt;=(S$6-$E15)))</f>
        <v>-3239088.9918</v>
      </c>
      <c r="T73" s="119" cm="1">
        <f t="array" ref="T73">SUMPRODUCT(($I68:T68))-SUMPRODUCT(($I68:T68)*($I$6:T$6&lt;=(T$6-$E15)))</f>
        <v>-3239088.9918</v>
      </c>
      <c r="U73" s="119" cm="1">
        <f t="array" ref="U73">SUMPRODUCT(($I68:U68))-SUMPRODUCT(($I68:U68)*($I$6:U$6&lt;=(U$6-$E15)))</f>
        <v>-3239088.9918</v>
      </c>
      <c r="V73" s="119" cm="1">
        <f t="array" ref="V73">SUMPRODUCT(($I68:V68))-SUMPRODUCT(($I68:V68)*($I$6:V$6&lt;=(V$6-$E15)))</f>
        <v>-3239088.9918</v>
      </c>
      <c r="W73" s="119" cm="1">
        <f t="array" ref="W73">SUMPRODUCT(($I68:W68))-SUMPRODUCT(($I68:W68)*($I$6:W$6&lt;=(W$6-$E15)))</f>
        <v>-3239088.9918</v>
      </c>
      <c r="X73" s="119" cm="1">
        <f t="array" ref="X73">SUMPRODUCT(($I68:X68))-SUMPRODUCT(($I68:X68)*($I$6:X$6&lt;=(X$6-$E15)))</f>
        <v>-3239088.9918</v>
      </c>
      <c r="Y73" s="119" cm="1">
        <f t="array" ref="Y73">SUMPRODUCT(($I68:Y68))-SUMPRODUCT(($I68:Y68)*($I$6:Y$6&lt;=(Y$6-$E15)))</f>
        <v>-3239088.9918</v>
      </c>
      <c r="Z73" s="119" cm="1">
        <f t="array" ref="Z73">SUMPRODUCT(($I68:Z68))-SUMPRODUCT(($I68:Z68)*($I$6:Z$6&lt;=(Z$6-$E15)))</f>
        <v>-3239088.9918</v>
      </c>
      <c r="AA73" s="119" cm="1">
        <f t="array" ref="AA73">SUMPRODUCT(($I68:AA68))-SUMPRODUCT(($I68:AA68)*($I$6:AA$6&lt;=(AA$6-$E15)))</f>
        <v>-3239088.9918</v>
      </c>
      <c r="AB73" s="119" cm="1">
        <f t="array" ref="AB73">SUMPRODUCT(($I68:AB68))-SUMPRODUCT(($I68:AB68)*($I$6:AB$6&lt;=(AB$6-$E15)))</f>
        <v>-3239088.9918</v>
      </c>
      <c r="AC73" s="119" cm="1">
        <f t="array" ref="AC73">SUMPRODUCT(($I68:AC68))-SUMPRODUCT(($I68:AC68)*($I$6:AC$6&lt;=(AC$6-$E15)))</f>
        <v>-3239088.9918</v>
      </c>
      <c r="AD73" s="119" cm="1">
        <f t="array" ref="AD73">SUMPRODUCT(($I68:AD68))-SUMPRODUCT(($I68:AD68)*($I$6:AD$6&lt;=(AD$6-$E15)))</f>
        <v>-3239088.9918</v>
      </c>
      <c r="AE73" s="119" cm="1">
        <f t="array" ref="AE73">SUMPRODUCT(($I68:AE68))-SUMPRODUCT(($I68:AE68)*($I$6:AE$6&lt;=(AE$6-$E15)))</f>
        <v>-3239088.9918</v>
      </c>
      <c r="AF73" s="119" cm="1">
        <f t="array" ref="AF73">SUMPRODUCT(($I68:AF68))-SUMPRODUCT(($I68:AF68)*($I$6:AF$6&lt;=(AF$6-$E15)))</f>
        <v>-3239088.9918</v>
      </c>
      <c r="AG73" s="119" cm="1">
        <f t="array" ref="AG73">SUMPRODUCT(($I68:AG68))-SUMPRODUCT(($I68:AG68)*($I$6:AG$6&lt;=(AG$6-$E15)))</f>
        <v>-3239088.9918</v>
      </c>
    </row>
    <row r="74" spans="1:33" x14ac:dyDescent="0.2">
      <c r="A74" s="8"/>
      <c r="B74" s="8"/>
      <c r="C74" s="4" t="str">
        <f>C16</f>
        <v>6 X 500A harmonic filters at WMN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-1054696.3306</v>
      </c>
      <c r="J74" s="119" cm="1">
        <f t="array" ref="J74">SUMPRODUCT(($I69:J69))-SUMPRODUCT(($I69:J69)*($I$6:J$6&lt;=(J$6-$E16)))</f>
        <v>-2109392.6612</v>
      </c>
      <c r="K74" s="119" cm="1">
        <f t="array" ref="K74">SUMPRODUCT(($I69:K69))-SUMPRODUCT(($I69:K69)*($I$6:K$6&lt;=(K$6-$E16)))</f>
        <v>-3164088.9918</v>
      </c>
      <c r="L74" s="119" cm="1">
        <f t="array" ref="L74">SUMPRODUCT(($I69:L69))-SUMPRODUCT(($I69:L69)*($I$6:L$6&lt;=(L$6-$E16)))</f>
        <v>-3164088.9918</v>
      </c>
      <c r="M74" s="119" cm="1">
        <f t="array" ref="M74">SUMPRODUCT(($I69:M69))-SUMPRODUCT(($I69:M69)*($I$6:M$6&lt;=(M$6-$E16)))</f>
        <v>-3164088.9918</v>
      </c>
      <c r="N74" s="119" cm="1">
        <f t="array" ref="N74">SUMPRODUCT(($I69:N69))-SUMPRODUCT(($I69:N69)*($I$6:N$6&lt;=(N$6-$E16)))</f>
        <v>-3164088.9918</v>
      </c>
      <c r="O74" s="119" cm="1">
        <f t="array" ref="O74">SUMPRODUCT(($I69:O69))-SUMPRODUCT(($I69:O69)*($I$6:O$6&lt;=(O$6-$E16)))</f>
        <v>-3164088.9918</v>
      </c>
      <c r="P74" s="119" cm="1">
        <f t="array" ref="P74">SUMPRODUCT(($I69:P69))-SUMPRODUCT(($I69:P69)*($I$6:P$6&lt;=(P$6-$E16)))</f>
        <v>-3164088.9918</v>
      </c>
      <c r="Q74" s="119" cm="1">
        <f t="array" ref="Q74">SUMPRODUCT(($I69:Q69))-SUMPRODUCT(($I69:Q69)*($I$6:Q$6&lt;=(Q$6-$E16)))</f>
        <v>-3164088.9918</v>
      </c>
      <c r="R74" s="119" cm="1">
        <f t="array" ref="R74">SUMPRODUCT(($I69:R69))-SUMPRODUCT(($I69:R69)*($I$6:R$6&lt;=(R$6-$E16)))</f>
        <v>-3164088.9918</v>
      </c>
      <c r="S74" s="119" cm="1">
        <f t="array" ref="S74">SUMPRODUCT(($I69:S69))-SUMPRODUCT(($I69:S69)*($I$6:S$6&lt;=(S$6-$E16)))</f>
        <v>-3164088.9918</v>
      </c>
      <c r="T74" s="119" cm="1">
        <f t="array" ref="T74">SUMPRODUCT(($I69:T69))-SUMPRODUCT(($I69:T69)*($I$6:T$6&lt;=(T$6-$E16)))</f>
        <v>-3164088.9918</v>
      </c>
      <c r="U74" s="119" cm="1">
        <f t="array" ref="U74">SUMPRODUCT(($I69:U69))-SUMPRODUCT(($I69:U69)*($I$6:U$6&lt;=(U$6-$E16)))</f>
        <v>-3164088.9918</v>
      </c>
      <c r="V74" s="119" cm="1">
        <f t="array" ref="V74">SUMPRODUCT(($I69:V69))-SUMPRODUCT(($I69:V69)*($I$6:V$6&lt;=(V$6-$E16)))</f>
        <v>-3164088.9918</v>
      </c>
      <c r="W74" s="119" cm="1">
        <f t="array" ref="W74">SUMPRODUCT(($I69:W69))-SUMPRODUCT(($I69:W69)*($I$6:W$6&lt;=(W$6-$E16)))</f>
        <v>-3164088.9918</v>
      </c>
      <c r="X74" s="119" cm="1">
        <f t="array" ref="X74">SUMPRODUCT(($I69:X69))-SUMPRODUCT(($I69:X69)*($I$6:X$6&lt;=(X$6-$E16)))</f>
        <v>-3164088.9918</v>
      </c>
      <c r="Y74" s="119" cm="1">
        <f t="array" ref="Y74">SUMPRODUCT(($I69:Y69))-SUMPRODUCT(($I69:Y69)*($I$6:Y$6&lt;=(Y$6-$E16)))</f>
        <v>-3164088.9918</v>
      </c>
      <c r="Z74" s="119" cm="1">
        <f t="array" ref="Z74">SUMPRODUCT(($I69:Z69))-SUMPRODUCT(($I69:Z69)*($I$6:Z$6&lt;=(Z$6-$E16)))</f>
        <v>-3164088.9918</v>
      </c>
      <c r="AA74" s="119" cm="1">
        <f t="array" ref="AA74">SUMPRODUCT(($I69:AA69))-SUMPRODUCT(($I69:AA69)*($I$6:AA$6&lt;=(AA$6-$E16)))</f>
        <v>-3164088.9918</v>
      </c>
      <c r="AB74" s="119" cm="1">
        <f t="array" ref="AB74">SUMPRODUCT(($I69:AB69))-SUMPRODUCT(($I69:AB69)*($I$6:AB$6&lt;=(AB$6-$E16)))</f>
        <v>-3164088.9918</v>
      </c>
      <c r="AC74" s="119" cm="1">
        <f t="array" ref="AC74">SUMPRODUCT(($I69:AC69))-SUMPRODUCT(($I69:AC69)*($I$6:AC$6&lt;=(AC$6-$E16)))</f>
        <v>-3164088.9918</v>
      </c>
      <c r="AD74" s="119" cm="1">
        <f t="array" ref="AD74">SUMPRODUCT(($I69:AD69))-SUMPRODUCT(($I69:AD69)*($I$6:AD$6&lt;=(AD$6-$E16)))</f>
        <v>-3164088.9918</v>
      </c>
      <c r="AE74" s="119" cm="1">
        <f t="array" ref="AE74">SUMPRODUCT(($I69:AE69))-SUMPRODUCT(($I69:AE69)*($I$6:AE$6&lt;=(AE$6-$E16)))</f>
        <v>-3164088.9918</v>
      </c>
      <c r="AF74" s="119" cm="1">
        <f t="array" ref="AF74">SUMPRODUCT(($I69:AF69))-SUMPRODUCT(($I69:AF69)*($I$6:AF$6&lt;=(AF$6-$E16)))</f>
        <v>-3164088.9918</v>
      </c>
      <c r="AG74" s="119" cm="1">
        <f t="array" ref="AG74">SUMPRODUCT(($I69:AG69))-SUMPRODUCT(($I69:AG69)*($I$6:AG$6&lt;=(AG$6-$E16)))</f>
        <v>-3164088.9918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- 1 X 500A harmonic filter at MBN31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-28672.62196809271</v>
      </c>
      <c r="K77" s="119">
        <f t="shared" si="8"/>
        <v>-28672.62196809271</v>
      </c>
      <c r="L77" s="119">
        <f t="shared" si="8"/>
        <v>-28672.62196809271</v>
      </c>
      <c r="M77" s="119">
        <f t="shared" si="8"/>
        <v>-28672.62196809271</v>
      </c>
      <c r="N77" s="119">
        <f t="shared" si="8"/>
        <v>-28672.62196809271</v>
      </c>
      <c r="O77" s="119">
        <f t="shared" si="8"/>
        <v>-28672.62196809271</v>
      </c>
      <c r="P77" s="119">
        <f t="shared" si="8"/>
        <v>-28672.62196809271</v>
      </c>
      <c r="Q77" s="119">
        <f t="shared" si="8"/>
        <v>-28672.62196809271</v>
      </c>
      <c r="R77" s="119">
        <f t="shared" si="8"/>
        <v>-28672.62196809271</v>
      </c>
      <c r="S77" s="119">
        <f t="shared" si="8"/>
        <v>-28672.62196809271</v>
      </c>
      <c r="T77" s="119">
        <f t="shared" si="8"/>
        <v>-28672.62196809271</v>
      </c>
      <c r="U77" s="119">
        <f t="shared" si="8"/>
        <v>-28672.62196809271</v>
      </c>
      <c r="V77" s="119">
        <f t="shared" si="8"/>
        <v>-28672.62196809271</v>
      </c>
      <c r="W77" s="119">
        <f t="shared" si="8"/>
        <v>-28672.62196809271</v>
      </c>
      <c r="X77" s="119">
        <f t="shared" si="8"/>
        <v>-28672.62196809271</v>
      </c>
      <c r="Y77" s="119">
        <f t="shared" si="8"/>
        <v>-28672.62196809271</v>
      </c>
      <c r="Z77" s="119">
        <f t="shared" si="8"/>
        <v>-28672.62196809271</v>
      </c>
      <c r="AA77" s="119">
        <f t="shared" si="8"/>
        <v>-28672.62196809271</v>
      </c>
      <c r="AB77" s="119">
        <f t="shared" si="8"/>
        <v>-28672.62196809271</v>
      </c>
      <c r="AC77" s="119">
        <f t="shared" si="8"/>
        <v>-28672.62196809271</v>
      </c>
      <c r="AD77" s="119">
        <f t="shared" si="8"/>
        <v>-28672.62196809271</v>
      </c>
      <c r="AE77" s="119">
        <f t="shared" si="8"/>
        <v>-28672.62196809271</v>
      </c>
      <c r="AF77" s="119">
        <f t="shared" si="8"/>
        <v>-28672.62196809271</v>
      </c>
      <c r="AG77" s="119">
        <f t="shared" si="8"/>
        <v>-28672.62196809271</v>
      </c>
    </row>
    <row r="78" spans="1:33" x14ac:dyDescent="0.2">
      <c r="A78" s="8"/>
      <c r="B78" s="8"/>
      <c r="C78" s="4" t="str">
        <f>$C$76&amp;" - "&amp;C15</f>
        <v>Annualised capex - 6 X 500A harmonic filters + a HV cap at BBD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-32750.471838649475</v>
      </c>
      <c r="K78" s="119">
        <f t="shared" si="9"/>
        <v>-118768.33774292759</v>
      </c>
      <c r="L78" s="119">
        <f t="shared" si="9"/>
        <v>-176113.58167911301</v>
      </c>
      <c r="M78" s="119">
        <f t="shared" si="9"/>
        <v>-176113.58167911301</v>
      </c>
      <c r="N78" s="119">
        <f t="shared" si="9"/>
        <v>-176113.58167911301</v>
      </c>
      <c r="O78" s="119">
        <f t="shared" si="9"/>
        <v>-176113.58167911301</v>
      </c>
      <c r="P78" s="119">
        <f t="shared" si="9"/>
        <v>-176113.58167911301</v>
      </c>
      <c r="Q78" s="119">
        <f t="shared" si="9"/>
        <v>-176113.58167911301</v>
      </c>
      <c r="R78" s="119">
        <f t="shared" si="9"/>
        <v>-176113.58167911301</v>
      </c>
      <c r="S78" s="119">
        <f t="shared" si="9"/>
        <v>-176113.58167911301</v>
      </c>
      <c r="T78" s="119">
        <f t="shared" si="9"/>
        <v>-176113.58167911301</v>
      </c>
      <c r="U78" s="119">
        <f t="shared" si="9"/>
        <v>-176113.58167911301</v>
      </c>
      <c r="V78" s="119">
        <f t="shared" si="9"/>
        <v>-176113.58167911301</v>
      </c>
      <c r="W78" s="119">
        <f t="shared" si="9"/>
        <v>-176113.58167911301</v>
      </c>
      <c r="X78" s="119">
        <f t="shared" si="9"/>
        <v>-176113.58167911301</v>
      </c>
      <c r="Y78" s="119">
        <f t="shared" si="9"/>
        <v>-176113.58167911301</v>
      </c>
      <c r="Z78" s="119">
        <f t="shared" si="9"/>
        <v>-176113.58167911301</v>
      </c>
      <c r="AA78" s="119">
        <f t="shared" si="9"/>
        <v>-176113.58167911301</v>
      </c>
      <c r="AB78" s="119">
        <f t="shared" si="9"/>
        <v>-176113.58167911301</v>
      </c>
      <c r="AC78" s="119">
        <f t="shared" si="9"/>
        <v>-176113.58167911301</v>
      </c>
      <c r="AD78" s="119">
        <f t="shared" si="9"/>
        <v>-176113.58167911301</v>
      </c>
      <c r="AE78" s="119">
        <f t="shared" si="9"/>
        <v>-176113.58167911301</v>
      </c>
      <c r="AF78" s="119">
        <f t="shared" si="9"/>
        <v>-176113.58167911301</v>
      </c>
      <c r="AG78" s="119">
        <f t="shared" si="9"/>
        <v>-176113.58167911301</v>
      </c>
    </row>
    <row r="79" spans="1:33" x14ac:dyDescent="0.2">
      <c r="A79" s="8"/>
      <c r="B79" s="8"/>
      <c r="C79" s="4" t="str">
        <f>$C$76&amp;" - "&amp;C16</f>
        <v>Annualised capex - 6 X 500A harmonic filters at WMN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-57345.243936185419</v>
      </c>
      <c r="K79" s="119">
        <f t="shared" si="10"/>
        <v>-114690.48787237084</v>
      </c>
      <c r="L79" s="119">
        <f t="shared" si="10"/>
        <v>-172035.73180855627</v>
      </c>
      <c r="M79" s="119">
        <f t="shared" si="10"/>
        <v>-172035.73180855627</v>
      </c>
      <c r="N79" s="119">
        <f t="shared" si="10"/>
        <v>-172035.73180855627</v>
      </c>
      <c r="O79" s="119">
        <f t="shared" si="10"/>
        <v>-172035.73180855627</v>
      </c>
      <c r="P79" s="119">
        <f t="shared" si="10"/>
        <v>-172035.73180855627</v>
      </c>
      <c r="Q79" s="119">
        <f t="shared" si="10"/>
        <v>-172035.73180855627</v>
      </c>
      <c r="R79" s="119">
        <f t="shared" si="10"/>
        <v>-172035.73180855627</v>
      </c>
      <c r="S79" s="119">
        <f t="shared" si="10"/>
        <v>-172035.73180855627</v>
      </c>
      <c r="T79" s="119">
        <f t="shared" si="10"/>
        <v>-172035.73180855627</v>
      </c>
      <c r="U79" s="119">
        <f t="shared" si="10"/>
        <v>-172035.73180855627</v>
      </c>
      <c r="V79" s="119">
        <f t="shared" si="10"/>
        <v>-172035.73180855627</v>
      </c>
      <c r="W79" s="119">
        <f t="shared" si="10"/>
        <v>-172035.73180855627</v>
      </c>
      <c r="X79" s="119">
        <f t="shared" si="10"/>
        <v>-172035.73180855627</v>
      </c>
      <c r="Y79" s="119">
        <f t="shared" si="10"/>
        <v>-172035.73180855627</v>
      </c>
      <c r="Z79" s="119">
        <f t="shared" si="10"/>
        <v>-172035.73180855627</v>
      </c>
      <c r="AA79" s="119">
        <f t="shared" si="10"/>
        <v>-172035.73180855627</v>
      </c>
      <c r="AB79" s="119">
        <f t="shared" si="10"/>
        <v>-172035.73180855627</v>
      </c>
      <c r="AC79" s="119">
        <f t="shared" si="10"/>
        <v>-172035.73180855627</v>
      </c>
      <c r="AD79" s="119">
        <f t="shared" si="10"/>
        <v>-172035.73180855627</v>
      </c>
      <c r="AE79" s="119">
        <f t="shared" si="10"/>
        <v>-172035.73180855627</v>
      </c>
      <c r="AF79" s="119">
        <f t="shared" si="10"/>
        <v>-172035.73180855627</v>
      </c>
      <c r="AG79" s="119">
        <f t="shared" si="10"/>
        <v>-172035.73180855627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-118768.3377429276</v>
      </c>
      <c r="K80" s="176">
        <f t="shared" si="11"/>
        <v>-262131.44758339113</v>
      </c>
      <c r="L80" s="176">
        <f t="shared" si="11"/>
        <v>-376821.93545576197</v>
      </c>
      <c r="M80" s="176">
        <f t="shared" si="11"/>
        <v>-376821.93545576197</v>
      </c>
      <c r="N80" s="176">
        <f t="shared" si="11"/>
        <v>-376821.93545576197</v>
      </c>
      <c r="O80" s="176">
        <f t="shared" si="11"/>
        <v>-376821.93545576197</v>
      </c>
      <c r="P80" s="176">
        <f t="shared" si="11"/>
        <v>-376821.93545576197</v>
      </c>
      <c r="Q80" s="176">
        <f t="shared" si="11"/>
        <v>-376821.93545576197</v>
      </c>
      <c r="R80" s="176">
        <f t="shared" si="11"/>
        <v>-376821.93545576197</v>
      </c>
      <c r="S80" s="176">
        <f t="shared" si="11"/>
        <v>-376821.93545576197</v>
      </c>
      <c r="T80" s="176">
        <f t="shared" si="11"/>
        <v>-376821.93545576197</v>
      </c>
      <c r="U80" s="176">
        <f t="shared" si="11"/>
        <v>-376821.93545576197</v>
      </c>
      <c r="V80" s="176">
        <f t="shared" si="11"/>
        <v>-376821.93545576197</v>
      </c>
      <c r="W80" s="176">
        <f t="shared" si="11"/>
        <v>-376821.93545576197</v>
      </c>
      <c r="X80" s="176">
        <f t="shared" si="11"/>
        <v>-376821.93545576197</v>
      </c>
      <c r="Y80" s="176">
        <f t="shared" si="11"/>
        <v>-376821.93545576197</v>
      </c>
      <c r="Z80" s="176">
        <f t="shared" si="11"/>
        <v>-376821.93545576197</v>
      </c>
      <c r="AA80" s="176">
        <f t="shared" si="11"/>
        <v>-376821.93545576197</v>
      </c>
      <c r="AB80" s="176">
        <f t="shared" si="11"/>
        <v>-376821.93545576197</v>
      </c>
      <c r="AC80" s="176">
        <f>SUM(AC77:AC79)</f>
        <v>-376821.93545576197</v>
      </c>
      <c r="AD80" s="176">
        <f>SUM(AD77:AD79)</f>
        <v>-376821.93545576197</v>
      </c>
      <c r="AE80" s="176">
        <f>SUM(AE77:AE79)</f>
        <v>-376821.93545576197</v>
      </c>
      <c r="AF80" s="176">
        <f>SUM(AF77:AF79)</f>
        <v>-376821.93545576197</v>
      </c>
      <c r="AG80" s="176">
        <f>SUM(AG77:AG79)</f>
        <v>-376821.93545576197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-118768.3377429276</v>
      </c>
      <c r="K82" s="119">
        <f t="shared" si="13"/>
        <v>-262131.44758339113</v>
      </c>
      <c r="L82" s="119">
        <f t="shared" si="13"/>
        <v>-376821.93545576197</v>
      </c>
      <c r="M82" s="119">
        <f t="shared" si="13"/>
        <v>-376821.93545576197</v>
      </c>
      <c r="N82" s="119">
        <f t="shared" si="13"/>
        <v>-376821.93545576197</v>
      </c>
      <c r="O82" s="119">
        <f t="shared" si="13"/>
        <v>-376821.93545576197</v>
      </c>
      <c r="P82" s="119">
        <f t="shared" si="13"/>
        <v>-376821.93545576197</v>
      </c>
      <c r="Q82" s="119">
        <f t="shared" si="13"/>
        <v>-376821.93545576197</v>
      </c>
      <c r="R82" s="119">
        <f t="shared" si="13"/>
        <v>-376821.93545576197</v>
      </c>
      <c r="S82" s="119">
        <f t="shared" si="13"/>
        <v>-376821.93545576197</v>
      </c>
      <c r="T82" s="119">
        <f t="shared" si="13"/>
        <v>-376821.93545576197</v>
      </c>
      <c r="U82" s="119">
        <f t="shared" si="13"/>
        <v>-376821.93545576197</v>
      </c>
      <c r="V82" s="119">
        <f t="shared" si="13"/>
        <v>-376821.93545576197</v>
      </c>
      <c r="W82" s="119">
        <f t="shared" si="13"/>
        <v>-376821.93545576197</v>
      </c>
      <c r="X82" s="119">
        <f t="shared" si="13"/>
        <v>-376821.93545576197</v>
      </c>
      <c r="Y82" s="119">
        <f t="shared" si="13"/>
        <v>-376821.93545576197</v>
      </c>
      <c r="Z82" s="119">
        <f t="shared" si="13"/>
        <v>-376821.93545576197</v>
      </c>
      <c r="AA82" s="119">
        <f t="shared" si="13"/>
        <v>-376821.93545576197</v>
      </c>
      <c r="AB82" s="119">
        <f t="shared" si="13"/>
        <v>-376821.93545576197</v>
      </c>
      <c r="AC82" s="119">
        <f>AC80</f>
        <v>-376821.93545576197</v>
      </c>
      <c r="AD82" s="119">
        <f>AD80</f>
        <v>-376821.93545576197</v>
      </c>
      <c r="AE82" s="119">
        <f>AE80</f>
        <v>-376821.93545576197</v>
      </c>
      <c r="AF82" s="119">
        <f>AF80</f>
        <v>-376821.93545576197</v>
      </c>
      <c r="AG82" s="119">
        <f>AG80</f>
        <v>-376821.93545576197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12936.947425617627</v>
      </c>
      <c r="J84" s="31">
        <f t="shared" ref="J84:AB84" si="15">J64</f>
        <v>13325.055848386157</v>
      </c>
      <c r="K84" s="31">
        <f t="shared" si="15"/>
        <v>13724.807523837739</v>
      </c>
      <c r="L84" s="31">
        <f t="shared" si="15"/>
        <v>14136.551749552871</v>
      </c>
      <c r="M84" s="31">
        <f t="shared" si="15"/>
        <v>14560.648302039459</v>
      </c>
      <c r="N84" s="31">
        <f t="shared" si="15"/>
        <v>14997.467751100643</v>
      </c>
      <c r="O84" s="31">
        <f t="shared" si="15"/>
        <v>15447.391783633664</v>
      </c>
      <c r="P84" s="31">
        <f t="shared" si="15"/>
        <v>15910.813537142674</v>
      </c>
      <c r="Q84" s="31">
        <f t="shared" si="15"/>
        <v>16388.137943256956</v>
      </c>
      <c r="R84" s="31">
        <f t="shared" si="15"/>
        <v>16879.782081554662</v>
      </c>
      <c r="S84" s="31">
        <f t="shared" si="15"/>
        <v>17386.175544001304</v>
      </c>
      <c r="T84" s="31">
        <f t="shared" si="15"/>
        <v>17907.760810321342</v>
      </c>
      <c r="U84" s="31">
        <f t="shared" si="15"/>
        <v>18444.993634630984</v>
      </c>
      <c r="V84" s="31">
        <f t="shared" si="15"/>
        <v>18998.343443669914</v>
      </c>
      <c r="W84" s="31">
        <f t="shared" si="15"/>
        <v>19568.293746980013</v>
      </c>
      <c r="X84" s="31">
        <f t="shared" si="15"/>
        <v>20155.342559389414</v>
      </c>
      <c r="Y84" s="31">
        <f t="shared" si="15"/>
        <v>20760.002836171101</v>
      </c>
      <c r="Z84" s="31">
        <f t="shared" si="15"/>
        <v>21382.802921256232</v>
      </c>
      <c r="AA84" s="31">
        <f t="shared" si="15"/>
        <v>22024.28700889392</v>
      </c>
      <c r="AB84" s="31">
        <f t="shared" si="15"/>
        <v>22685.015619160738</v>
      </c>
      <c r="AC84" s="31">
        <f>AC64</f>
        <v>23365.566087735562</v>
      </c>
      <c r="AD84" s="31">
        <f>AD64</f>
        <v>24066.53307036763</v>
      </c>
      <c r="AE84" s="31">
        <f>AE64</f>
        <v>24788.529062478658</v>
      </c>
      <c r="AF84" s="31">
        <f>AF64</f>
        <v>25532.184934353023</v>
      </c>
      <c r="AG84" s="31">
        <f>AG64</f>
        <v>26298.150482383615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3900</v>
      </c>
      <c r="L85" s="31">
        <f t="shared" si="16"/>
        <v>4017</v>
      </c>
      <c r="M85" s="31">
        <f t="shared" si="16"/>
        <v>4137.51</v>
      </c>
      <c r="N85" s="31">
        <f t="shared" si="16"/>
        <v>4261.6352999999999</v>
      </c>
      <c r="O85" s="31">
        <f t="shared" si="16"/>
        <v>4389.4843590000009</v>
      </c>
      <c r="P85" s="31">
        <f t="shared" si="16"/>
        <v>4521.1688897700005</v>
      </c>
      <c r="Q85" s="31">
        <f t="shared" si="16"/>
        <v>4656.8039564631008</v>
      </c>
      <c r="R85" s="31">
        <f t="shared" si="16"/>
        <v>4796.508075156994</v>
      </c>
      <c r="S85" s="31">
        <f t="shared" si="16"/>
        <v>4940.4033174117039</v>
      </c>
      <c r="T85" s="31">
        <f t="shared" si="16"/>
        <v>5088.6154169340552</v>
      </c>
      <c r="U85" s="31">
        <f t="shared" si="16"/>
        <v>5241.2738794420766</v>
      </c>
      <c r="V85" s="31">
        <f t="shared" si="16"/>
        <v>5398.5120958253392</v>
      </c>
      <c r="W85" s="31">
        <f t="shared" si="16"/>
        <v>5560.4674587000991</v>
      </c>
      <c r="X85" s="31">
        <f t="shared" si="16"/>
        <v>5727.2814824611023</v>
      </c>
      <c r="Y85" s="31">
        <f t="shared" si="16"/>
        <v>5899.0999269349368</v>
      </c>
      <c r="Z85" s="31">
        <f t="shared" si="16"/>
        <v>6076.0729247429845</v>
      </c>
      <c r="AA85" s="31">
        <f t="shared" si="16"/>
        <v>6258.3551124852747</v>
      </c>
      <c r="AB85" s="31">
        <f t="shared" si="16"/>
        <v>6446.1057658598329</v>
      </c>
      <c r="AC85" s="31">
        <f t="shared" si="16"/>
        <v>6639.4889388356278</v>
      </c>
      <c r="AD85" s="31">
        <f t="shared" si="16"/>
        <v>6838.6736070006973</v>
      </c>
      <c r="AE85" s="31">
        <f t="shared" si="16"/>
        <v>7043.833815210719</v>
      </c>
      <c r="AF85" s="31">
        <f t="shared" si="16"/>
        <v>7255.1488296670404</v>
      </c>
      <c r="AG85" s="31">
        <f t="shared" si="16"/>
        <v>7472.8032945570521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12936.947425617627</v>
      </c>
      <c r="J87" s="179">
        <f t="shared" si="17"/>
        <v>-105443.28189454145</v>
      </c>
      <c r="K87" s="179">
        <f t="shared" si="17"/>
        <v>-244506.64005955338</v>
      </c>
      <c r="L87" s="179">
        <f t="shared" si="17"/>
        <v>-358668.38370620908</v>
      </c>
      <c r="M87" s="179">
        <f t="shared" si="17"/>
        <v>-358123.77715372248</v>
      </c>
      <c r="N87" s="179">
        <f t="shared" si="17"/>
        <v>-357562.83240466128</v>
      </c>
      <c r="O87" s="179">
        <f t="shared" si="17"/>
        <v>-356985.05931312829</v>
      </c>
      <c r="P87" s="179">
        <f t="shared" si="17"/>
        <v>-356389.95302884933</v>
      </c>
      <c r="Q87" s="179">
        <f t="shared" si="17"/>
        <v>-355776.99355604191</v>
      </c>
      <c r="R87" s="179">
        <f t="shared" si="17"/>
        <v>-355145.64529905032</v>
      </c>
      <c r="S87" s="179">
        <f t="shared" si="17"/>
        <v>-354495.35659434897</v>
      </c>
      <c r="T87" s="179">
        <f t="shared" si="17"/>
        <v>-353825.55922850658</v>
      </c>
      <c r="U87" s="179">
        <f t="shared" si="17"/>
        <v>-353135.66794168891</v>
      </c>
      <c r="V87" s="179">
        <f t="shared" si="17"/>
        <v>-352425.07991626672</v>
      </c>
      <c r="W87" s="179">
        <f t="shared" si="17"/>
        <v>-351693.17425008182</v>
      </c>
      <c r="X87" s="179">
        <f t="shared" si="17"/>
        <v>-350939.31141391146</v>
      </c>
      <c r="Y87" s="179">
        <f t="shared" si="17"/>
        <v>-350162.83269265597</v>
      </c>
      <c r="Z87" s="179">
        <f t="shared" si="17"/>
        <v>-349363.05960976274</v>
      </c>
      <c r="AA87" s="179">
        <f t="shared" si="17"/>
        <v>-348539.29333438276</v>
      </c>
      <c r="AB87" s="179">
        <f t="shared" si="17"/>
        <v>-347690.81407074141</v>
      </c>
      <c r="AC87" s="179">
        <f>SUM(AC82:AC86)</f>
        <v>-346816.88042919076</v>
      </c>
      <c r="AD87" s="179">
        <f>SUM(AD82:AD86)</f>
        <v>-345916.72877839365</v>
      </c>
      <c r="AE87" s="179">
        <f>SUM(AE82:AE86)</f>
        <v>-344989.57257807255</v>
      </c>
      <c r="AF87" s="179">
        <f>SUM(AF82:AF86)</f>
        <v>-344034.6016917419</v>
      </c>
      <c r="AG87" s="179">
        <f>SUM(AG82:AG86)</f>
        <v>-343050.98167882132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12936.947425617627</v>
      </c>
      <c r="J106" s="31">
        <f t="shared" ref="J106:AG106" si="18">J87</f>
        <v>-105443.28189454145</v>
      </c>
      <c r="K106" s="31">
        <f t="shared" si="18"/>
        <v>-244506.64005955338</v>
      </c>
      <c r="L106" s="31">
        <f t="shared" si="18"/>
        <v>-358668.38370620908</v>
      </c>
      <c r="M106" s="31">
        <f t="shared" si="18"/>
        <v>-358123.77715372248</v>
      </c>
      <c r="N106" s="31">
        <f t="shared" si="18"/>
        <v>-357562.83240466128</v>
      </c>
      <c r="O106" s="31">
        <f t="shared" si="18"/>
        <v>-356985.05931312829</v>
      </c>
      <c r="P106" s="31">
        <f t="shared" si="18"/>
        <v>-356389.95302884933</v>
      </c>
      <c r="Q106" s="31">
        <f t="shared" si="18"/>
        <v>-355776.99355604191</v>
      </c>
      <c r="R106" s="31">
        <f t="shared" si="18"/>
        <v>-355145.64529905032</v>
      </c>
      <c r="S106" s="31">
        <f t="shared" si="18"/>
        <v>-354495.35659434897</v>
      </c>
      <c r="T106" s="31">
        <f t="shared" si="18"/>
        <v>-353825.55922850658</v>
      </c>
      <c r="U106" s="31">
        <f t="shared" si="18"/>
        <v>-353135.66794168891</v>
      </c>
      <c r="V106" s="31">
        <f t="shared" si="18"/>
        <v>-352425.07991626672</v>
      </c>
      <c r="W106" s="31">
        <f t="shared" si="18"/>
        <v>-351693.17425008182</v>
      </c>
      <c r="X106" s="31">
        <f t="shared" si="18"/>
        <v>-350939.31141391146</v>
      </c>
      <c r="Y106" s="31">
        <f t="shared" si="18"/>
        <v>-350162.83269265597</v>
      </c>
      <c r="Z106" s="31">
        <f t="shared" si="18"/>
        <v>-349363.05960976274</v>
      </c>
      <c r="AA106" s="31">
        <f t="shared" si="18"/>
        <v>-348539.29333438276</v>
      </c>
      <c r="AB106" s="31">
        <f t="shared" si="18"/>
        <v>-347690.81407074141</v>
      </c>
      <c r="AC106" s="31">
        <f t="shared" si="18"/>
        <v>-346816.88042919076</v>
      </c>
      <c r="AD106" s="31">
        <f t="shared" si="18"/>
        <v>-345916.72877839365</v>
      </c>
      <c r="AE106" s="31">
        <f t="shared" si="18"/>
        <v>-344989.57257807255</v>
      </c>
      <c r="AF106" s="31">
        <f t="shared" si="18"/>
        <v>-344034.6016917419</v>
      </c>
      <c r="AG106" s="31">
        <f t="shared" si="18"/>
        <v>-343050.98167882132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-118768.3377429276</v>
      </c>
      <c r="K107" s="31">
        <f t="shared" si="19"/>
        <v>-262131.44758339113</v>
      </c>
      <c r="L107" s="31">
        <f t="shared" si="19"/>
        <v>-376821.93545576197</v>
      </c>
      <c r="M107" s="31">
        <f t="shared" si="19"/>
        <v>-376821.93545576197</v>
      </c>
      <c r="N107" s="31">
        <f t="shared" si="19"/>
        <v>-376821.93545576197</v>
      </c>
      <c r="O107" s="31">
        <f t="shared" si="19"/>
        <v>-376821.93545576197</v>
      </c>
      <c r="P107" s="31">
        <f t="shared" si="19"/>
        <v>-376821.93545576197</v>
      </c>
      <c r="Q107" s="31">
        <f t="shared" si="19"/>
        <v>-376821.93545576197</v>
      </c>
      <c r="R107" s="31">
        <f t="shared" si="19"/>
        <v>-376821.93545576197</v>
      </c>
      <c r="S107" s="31">
        <f t="shared" si="19"/>
        <v>-376821.93545576197</v>
      </c>
      <c r="T107" s="31">
        <f t="shared" si="19"/>
        <v>-376821.93545576197</v>
      </c>
      <c r="U107" s="31">
        <f t="shared" si="19"/>
        <v>-376821.93545576197</v>
      </c>
      <c r="V107" s="31">
        <f t="shared" si="19"/>
        <v>-376821.93545576197</v>
      </c>
      <c r="W107" s="31">
        <f t="shared" si="19"/>
        <v>-376821.93545576197</v>
      </c>
      <c r="X107" s="31">
        <f t="shared" si="19"/>
        <v>-376821.93545576197</v>
      </c>
      <c r="Y107" s="31">
        <f t="shared" si="19"/>
        <v>-376821.93545576197</v>
      </c>
      <c r="Z107" s="31">
        <f t="shared" si="19"/>
        <v>-376821.93545576197</v>
      </c>
      <c r="AA107" s="31">
        <f t="shared" si="19"/>
        <v>-376821.93545576197</v>
      </c>
      <c r="AB107" s="31">
        <f t="shared" si="19"/>
        <v>-376821.93545576197</v>
      </c>
      <c r="AC107" s="31">
        <f t="shared" si="19"/>
        <v>-376821.93545576197</v>
      </c>
      <c r="AD107" s="31">
        <f t="shared" si="19"/>
        <v>-376821.93545576197</v>
      </c>
      <c r="AE107" s="31">
        <f t="shared" si="19"/>
        <v>-376821.93545576197</v>
      </c>
      <c r="AF107" s="31">
        <f t="shared" si="19"/>
        <v>-376821.93545576197</v>
      </c>
      <c r="AG107" s="31">
        <f t="shared" si="19"/>
        <v>-376821.93545576197</v>
      </c>
    </row>
    <row r="108" spans="1:43" x14ac:dyDescent="0.2">
      <c r="C108" s="1" t="s">
        <v>239</v>
      </c>
      <c r="D108" s="252"/>
      <c r="E108" s="38"/>
      <c r="I108" s="31">
        <f>SUM(I84:I85)</f>
        <v>12936.947425617627</v>
      </c>
      <c r="J108" s="31">
        <f t="shared" ref="J108:AG108" si="20">SUM(J84:J85)</f>
        <v>13325.055848386157</v>
      </c>
      <c r="K108" s="31">
        <f t="shared" si="20"/>
        <v>17624.807523837739</v>
      </c>
      <c r="L108" s="31">
        <f t="shared" si="20"/>
        <v>18153.551749552869</v>
      </c>
      <c r="M108" s="31">
        <f t="shared" si="20"/>
        <v>18698.158302039461</v>
      </c>
      <c r="N108" s="31">
        <f t="shared" si="20"/>
        <v>19259.103051100643</v>
      </c>
      <c r="O108" s="31">
        <f t="shared" si="20"/>
        <v>19836.876142633664</v>
      </c>
      <c r="P108" s="31">
        <f t="shared" si="20"/>
        <v>20431.982426912677</v>
      </c>
      <c r="Q108" s="31">
        <f t="shared" si="20"/>
        <v>21044.941899720056</v>
      </c>
      <c r="R108" s="31">
        <f t="shared" si="20"/>
        <v>21676.290156711657</v>
      </c>
      <c r="S108" s="31">
        <f t="shared" si="20"/>
        <v>22326.578861413007</v>
      </c>
      <c r="T108" s="31">
        <f t="shared" si="20"/>
        <v>22996.376227255398</v>
      </c>
      <c r="U108" s="31">
        <f t="shared" si="20"/>
        <v>23686.267514073061</v>
      </c>
      <c r="V108" s="31">
        <f t="shared" si="20"/>
        <v>24396.855539495253</v>
      </c>
      <c r="W108" s="31">
        <f t="shared" si="20"/>
        <v>25128.761205680112</v>
      </c>
      <c r="X108" s="31">
        <f t="shared" si="20"/>
        <v>25882.624041850515</v>
      </c>
      <c r="Y108" s="31">
        <f t="shared" si="20"/>
        <v>26659.102763106039</v>
      </c>
      <c r="Z108" s="31">
        <f t="shared" si="20"/>
        <v>27458.875845999217</v>
      </c>
      <c r="AA108" s="31">
        <f t="shared" si="20"/>
        <v>28282.642121379195</v>
      </c>
      <c r="AB108" s="31">
        <f t="shared" si="20"/>
        <v>29131.121385020571</v>
      </c>
      <c r="AC108" s="31">
        <f t="shared" si="20"/>
        <v>30005.05502657119</v>
      </c>
      <c r="AD108" s="31">
        <f t="shared" si="20"/>
        <v>30905.206677368325</v>
      </c>
      <c r="AE108" s="31">
        <f t="shared" si="20"/>
        <v>31832.362877689375</v>
      </c>
      <c r="AF108" s="31">
        <f t="shared" si="20"/>
        <v>32787.333764020063</v>
      </c>
      <c r="AG108" s="31">
        <f t="shared" si="20"/>
        <v>33770.953776940667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12936.947425617627</v>
      </c>
      <c r="J110" s="31" cm="1">
        <f t="array" ref="J110">J$106+IF($C110&lt;&gt;0,SUMPRODUCT((J$107:J$108)*TRANSPOSE(($D110:$E110))),0)</f>
        <v>-117320.11566883422</v>
      </c>
      <c r="K110" s="31" cm="1">
        <f t="array" ref="K110">K$106+IF($C110&lt;&gt;0,SUMPRODUCT((K$107:K$108)*TRANSPOSE(($D110:$E110))),0)</f>
        <v>-270719.78481789248</v>
      </c>
      <c r="L110" s="31" cm="1">
        <f t="array" ref="L110">L$106+IF($C110&lt;&gt;0,SUMPRODUCT((L$107:L$108)*TRANSPOSE(($D110:$E110))),0)</f>
        <v>-396350.57725178526</v>
      </c>
      <c r="M110" s="31" cm="1">
        <f t="array" ref="M110">M$106+IF($C110&lt;&gt;0,SUMPRODUCT((M$107:M$108)*TRANSPOSE(($D110:$E110))),0)</f>
        <v>-395805.97069929866</v>
      </c>
      <c r="N110" s="31" cm="1">
        <f t="array" ref="N110">N$106+IF($C110&lt;&gt;0,SUMPRODUCT((N$107:N$108)*TRANSPOSE(($D110:$E110))),0)</f>
        <v>-395245.02595023747</v>
      </c>
      <c r="O110" s="31" cm="1">
        <f t="array" ref="O110">O$106+IF($C110&lt;&gt;0,SUMPRODUCT((O$107:O$108)*TRANSPOSE(($D110:$E110))),0)</f>
        <v>-394667.25285870448</v>
      </c>
      <c r="P110" s="31" cm="1">
        <f t="array" ref="P110">P$106+IF($C110&lt;&gt;0,SUMPRODUCT((P$107:P$108)*TRANSPOSE(($D110:$E110))),0)</f>
        <v>-394072.14657442551</v>
      </c>
      <c r="Q110" s="31" cm="1">
        <f t="array" ref="Q110">Q$106+IF($C110&lt;&gt;0,SUMPRODUCT((Q$107:Q$108)*TRANSPOSE(($D110:$E110))),0)</f>
        <v>-393459.1871016181</v>
      </c>
      <c r="R110" s="31" cm="1">
        <f t="array" ref="R110">R$106+IF($C110&lt;&gt;0,SUMPRODUCT((R$107:R$108)*TRANSPOSE(($D110:$E110))),0)</f>
        <v>-392827.8388446265</v>
      </c>
      <c r="S110" s="31" cm="1">
        <f t="array" ref="S110">S$106+IF($C110&lt;&gt;0,SUMPRODUCT((S$107:S$108)*TRANSPOSE(($D110:$E110))),0)</f>
        <v>-392177.55013992515</v>
      </c>
      <c r="T110" s="31" cm="1">
        <f t="array" ref="T110">T$106+IF($C110&lt;&gt;0,SUMPRODUCT((T$107:T$108)*TRANSPOSE(($D110:$E110))),0)</f>
        <v>-391507.75277408276</v>
      </c>
      <c r="U110" s="31" cm="1">
        <f t="array" ref="U110">U$106+IF($C110&lt;&gt;0,SUMPRODUCT((U$107:U$108)*TRANSPOSE(($D110:$E110))),0)</f>
        <v>-390817.86148726509</v>
      </c>
      <c r="V110" s="31" cm="1">
        <f t="array" ref="V110">V$106+IF($C110&lt;&gt;0,SUMPRODUCT((V$107:V$108)*TRANSPOSE(($D110:$E110))),0)</f>
        <v>-390107.27346184291</v>
      </c>
      <c r="W110" s="31" cm="1">
        <f t="array" ref="W110">W$106+IF($C110&lt;&gt;0,SUMPRODUCT((W$107:W$108)*TRANSPOSE(($D110:$E110))),0)</f>
        <v>-389375.36779565801</v>
      </c>
      <c r="X110" s="31" cm="1">
        <f t="array" ref="X110">X$106+IF($C110&lt;&gt;0,SUMPRODUCT((X$107:X$108)*TRANSPOSE(($D110:$E110))),0)</f>
        <v>-388621.50495948765</v>
      </c>
      <c r="Y110" s="31" cm="1">
        <f t="array" ref="Y110">Y$106+IF($C110&lt;&gt;0,SUMPRODUCT((Y$107:Y$108)*TRANSPOSE(($D110:$E110))),0)</f>
        <v>-387845.02623823215</v>
      </c>
      <c r="Z110" s="31" cm="1">
        <f t="array" ref="Z110">Z$106+IF($C110&lt;&gt;0,SUMPRODUCT((Z$107:Z$108)*TRANSPOSE(($D110:$E110))),0)</f>
        <v>-387045.25315533893</v>
      </c>
      <c r="AA110" s="31" cm="1">
        <f t="array" ref="AA110">AA$106+IF($C110&lt;&gt;0,SUMPRODUCT((AA$107:AA$108)*TRANSPOSE(($D110:$E110))),0)</f>
        <v>-386221.48687995895</v>
      </c>
      <c r="AB110" s="31" cm="1">
        <f t="array" ref="AB110">AB$106+IF($C110&lt;&gt;0,SUMPRODUCT((AB$107:AB$108)*TRANSPOSE(($D110:$E110))),0)</f>
        <v>-385373.0076163176</v>
      </c>
      <c r="AC110" s="31" cm="1">
        <f t="array" ref="AC110">AC$106+IF($C110&lt;&gt;0,SUMPRODUCT((AC$107:AC$108)*TRANSPOSE(($D110:$E110))),0)</f>
        <v>-384499.07397476694</v>
      </c>
      <c r="AD110" s="31" cm="1">
        <f t="array" ref="AD110">AD$106+IF($C110&lt;&gt;0,SUMPRODUCT((AD$107:AD$108)*TRANSPOSE(($D110:$E110))),0)</f>
        <v>-383598.92232396983</v>
      </c>
      <c r="AE110" s="31" cm="1">
        <f t="array" ref="AE110">AE$106+IF($C110&lt;&gt;0,SUMPRODUCT((AE$107:AE$108)*TRANSPOSE(($D110:$E110))),0)</f>
        <v>-382671.76612364873</v>
      </c>
      <c r="AF110" s="31" cm="1">
        <f t="array" ref="AF110">AF$106+IF($C110&lt;&gt;0,SUMPRODUCT((AF$107:AF$108)*TRANSPOSE(($D110:$E110))),0)</f>
        <v>-381716.79523731809</v>
      </c>
      <c r="AG110" s="31" cm="1">
        <f t="array" ref="AG110">AG$106+IF($C110&lt;&gt;0,SUMPRODUCT((AG$107:AG$108)*TRANSPOSE(($D110:$E110))),0)</f>
        <v>-380733.17522439751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12936.947425617627</v>
      </c>
      <c r="J111" s="31" cm="1">
        <f t="array" ref="J111">J$106+IF($C111&lt;&gt;0,SUMPRODUCT((J$107:J$108)*TRANSPOSE(($D111:$E111))),0)</f>
        <v>-93566.448120248679</v>
      </c>
      <c r="K111" s="31" cm="1">
        <f t="array" ref="K111">K$106+IF($C111&lt;&gt;0,SUMPRODUCT((K$107:K$108)*TRANSPOSE(($D111:$E111))),0)</f>
        <v>-218293.49530121428</v>
      </c>
      <c r="L111" s="31" cm="1">
        <f t="array" ref="L111">L$106+IF($C111&lt;&gt;0,SUMPRODUCT((L$107:L$108)*TRANSPOSE(($D111:$E111))),0)</f>
        <v>-320986.19016063289</v>
      </c>
      <c r="M111" s="31" cm="1">
        <f t="array" ref="M111">M$106+IF($C111&lt;&gt;0,SUMPRODUCT((M$107:M$108)*TRANSPOSE(($D111:$E111))),0)</f>
        <v>-320441.58360814629</v>
      </c>
      <c r="N111" s="31" cm="1">
        <f t="array" ref="N111">N$106+IF($C111&lt;&gt;0,SUMPRODUCT((N$107:N$108)*TRANSPOSE(($D111:$E111))),0)</f>
        <v>-319880.6388590851</v>
      </c>
      <c r="O111" s="31" cm="1">
        <f t="array" ref="O111">O$106+IF($C111&lt;&gt;0,SUMPRODUCT((O$107:O$108)*TRANSPOSE(($D111:$E111))),0)</f>
        <v>-319302.86576755211</v>
      </c>
      <c r="P111" s="31" cm="1">
        <f t="array" ref="P111">P$106+IF($C111&lt;&gt;0,SUMPRODUCT((P$107:P$108)*TRANSPOSE(($D111:$E111))),0)</f>
        <v>-318707.75948327314</v>
      </c>
      <c r="Q111" s="31" cm="1">
        <f t="array" ref="Q111">Q$106+IF($C111&lt;&gt;0,SUMPRODUCT((Q$107:Q$108)*TRANSPOSE(($D111:$E111))),0)</f>
        <v>-318094.80001046573</v>
      </c>
      <c r="R111" s="31" cm="1">
        <f t="array" ref="R111">R$106+IF($C111&lt;&gt;0,SUMPRODUCT((R$107:R$108)*TRANSPOSE(($D111:$E111))),0)</f>
        <v>-317463.45175347413</v>
      </c>
      <c r="S111" s="31" cm="1">
        <f t="array" ref="S111">S$106+IF($C111&lt;&gt;0,SUMPRODUCT((S$107:S$108)*TRANSPOSE(($D111:$E111))),0)</f>
        <v>-316813.16304877278</v>
      </c>
      <c r="T111" s="31" cm="1">
        <f t="array" ref="T111">T$106+IF($C111&lt;&gt;0,SUMPRODUCT((T$107:T$108)*TRANSPOSE(($D111:$E111))),0)</f>
        <v>-316143.36568293039</v>
      </c>
      <c r="U111" s="31" cm="1">
        <f t="array" ref="U111">U$106+IF($C111&lt;&gt;0,SUMPRODUCT((U$107:U$108)*TRANSPOSE(($D111:$E111))),0)</f>
        <v>-315453.47439611272</v>
      </c>
      <c r="V111" s="31" cm="1">
        <f t="array" ref="V111">V$106+IF($C111&lt;&gt;0,SUMPRODUCT((V$107:V$108)*TRANSPOSE(($D111:$E111))),0)</f>
        <v>-314742.88637069054</v>
      </c>
      <c r="W111" s="31" cm="1">
        <f t="array" ref="W111">W$106+IF($C111&lt;&gt;0,SUMPRODUCT((W$107:W$108)*TRANSPOSE(($D111:$E111))),0)</f>
        <v>-314010.98070450564</v>
      </c>
      <c r="X111" s="31" cm="1">
        <f t="array" ref="X111">X$106+IF($C111&lt;&gt;0,SUMPRODUCT((X$107:X$108)*TRANSPOSE(($D111:$E111))),0)</f>
        <v>-313257.11786833528</v>
      </c>
      <c r="Y111" s="31" cm="1">
        <f t="array" ref="Y111">Y$106+IF($C111&lt;&gt;0,SUMPRODUCT((Y$107:Y$108)*TRANSPOSE(($D111:$E111))),0)</f>
        <v>-312480.63914707978</v>
      </c>
      <c r="Z111" s="31" cm="1">
        <f t="array" ref="Z111">Z$106+IF($C111&lt;&gt;0,SUMPRODUCT((Z$107:Z$108)*TRANSPOSE(($D111:$E111))),0)</f>
        <v>-311680.86606418656</v>
      </c>
      <c r="AA111" s="31" cm="1">
        <f t="array" ref="AA111">AA$106+IF($C111&lt;&gt;0,SUMPRODUCT((AA$107:AA$108)*TRANSPOSE(($D111:$E111))),0)</f>
        <v>-310857.09978880658</v>
      </c>
      <c r="AB111" s="31" cm="1">
        <f t="array" ref="AB111">AB$106+IF($C111&lt;&gt;0,SUMPRODUCT((AB$107:AB$108)*TRANSPOSE(($D111:$E111))),0)</f>
        <v>-310008.62052516523</v>
      </c>
      <c r="AC111" s="31" cm="1">
        <f t="array" ref="AC111">AC$106+IF($C111&lt;&gt;0,SUMPRODUCT((AC$107:AC$108)*TRANSPOSE(($D111:$E111))),0)</f>
        <v>-309134.68688361457</v>
      </c>
      <c r="AD111" s="31" cm="1">
        <f t="array" ref="AD111">AD$106+IF($C111&lt;&gt;0,SUMPRODUCT((AD$107:AD$108)*TRANSPOSE(($D111:$E111))),0)</f>
        <v>-308234.53523281746</v>
      </c>
      <c r="AE111" s="31" cm="1">
        <f t="array" ref="AE111">AE$106+IF($C111&lt;&gt;0,SUMPRODUCT((AE$107:AE$108)*TRANSPOSE(($D111:$E111))),0)</f>
        <v>-307307.37903249636</v>
      </c>
      <c r="AF111" s="31" cm="1">
        <f t="array" ref="AF111">AF$106+IF($C111&lt;&gt;0,SUMPRODUCT((AF$107:AF$108)*TRANSPOSE(($D111:$E111))),0)</f>
        <v>-306352.40814616572</v>
      </c>
      <c r="AG111" s="31" cm="1">
        <f t="array" ref="AG111">AG$106+IF($C111&lt;&gt;0,SUMPRODUCT((AG$107:AG$108)*TRANSPOSE(($D111:$E111))),0)</f>
        <v>-305368.78813324514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14230.642168179391</v>
      </c>
      <c r="J112" s="31" cm="1">
        <f t="array" ref="J112">J$106+IF($C112&lt;&gt;0,SUMPRODUCT((J$107:J$108)*TRANSPOSE(($D112:$E112))),0)</f>
        <v>-104110.77630970284</v>
      </c>
      <c r="K112" s="31" cm="1">
        <f t="array" ref="K112">K$106+IF($C112&lt;&gt;0,SUMPRODUCT((K$107:K$108)*TRANSPOSE(($D112:$E112))),0)</f>
        <v>-242744.15930716961</v>
      </c>
      <c r="L112" s="31" cm="1">
        <f t="array" ref="L112">L$106+IF($C112&lt;&gt;0,SUMPRODUCT((L$107:L$108)*TRANSPOSE(($D112:$E112))),0)</f>
        <v>-356853.0285312538</v>
      </c>
      <c r="M112" s="31" cm="1">
        <f t="array" ref="M112">M$106+IF($C112&lt;&gt;0,SUMPRODUCT((M$107:M$108)*TRANSPOSE(($D112:$E112))),0)</f>
        <v>-356253.96132351854</v>
      </c>
      <c r="N112" s="31" cm="1">
        <f t="array" ref="N112">N$106+IF($C112&lt;&gt;0,SUMPRODUCT((N$107:N$108)*TRANSPOSE(($D112:$E112))),0)</f>
        <v>-355636.92209955124</v>
      </c>
      <c r="O112" s="31" cm="1">
        <f t="array" ref="O112">O$106+IF($C112&lt;&gt;0,SUMPRODUCT((O$107:O$108)*TRANSPOSE(($D112:$E112))),0)</f>
        <v>-355001.37169886491</v>
      </c>
      <c r="P112" s="31" cm="1">
        <f t="array" ref="P112">P$106+IF($C112&lt;&gt;0,SUMPRODUCT((P$107:P$108)*TRANSPOSE(($D112:$E112))),0)</f>
        <v>-354346.75478615804</v>
      </c>
      <c r="Q112" s="31" cm="1">
        <f t="array" ref="Q112">Q$106+IF($C112&lt;&gt;0,SUMPRODUCT((Q$107:Q$108)*TRANSPOSE(($D112:$E112))),0)</f>
        <v>-353672.49936606991</v>
      </c>
      <c r="R112" s="31" cm="1">
        <f t="array" ref="R112">R$106+IF($C112&lt;&gt;0,SUMPRODUCT((R$107:R$108)*TRANSPOSE(($D112:$E112))),0)</f>
        <v>-352978.01628337917</v>
      </c>
      <c r="S112" s="31" cm="1">
        <f t="array" ref="S112">S$106+IF($C112&lt;&gt;0,SUMPRODUCT((S$107:S$108)*TRANSPOSE(($D112:$E112))),0)</f>
        <v>-352262.69870820764</v>
      </c>
      <c r="T112" s="31" cm="1">
        <f t="array" ref="T112">T$106+IF($C112&lt;&gt;0,SUMPRODUCT((T$107:T$108)*TRANSPOSE(($D112:$E112))),0)</f>
        <v>-351525.92160578101</v>
      </c>
      <c r="U112" s="31" cm="1">
        <f t="array" ref="U112">U$106+IF($C112&lt;&gt;0,SUMPRODUCT((U$107:U$108)*TRANSPOSE(($D112:$E112))),0)</f>
        <v>-350767.04119028163</v>
      </c>
      <c r="V112" s="31" cm="1">
        <f t="array" ref="V112">V$106+IF($C112&lt;&gt;0,SUMPRODUCT((V$107:V$108)*TRANSPOSE(($D112:$E112))),0)</f>
        <v>-349985.39436231722</v>
      </c>
      <c r="W112" s="31" cm="1">
        <f t="array" ref="W112">W$106+IF($C112&lt;&gt;0,SUMPRODUCT((W$107:W$108)*TRANSPOSE(($D112:$E112))),0)</f>
        <v>-349180.2981295138</v>
      </c>
      <c r="X112" s="31" cm="1">
        <f t="array" ref="X112">X$106+IF($C112&lt;&gt;0,SUMPRODUCT((X$107:X$108)*TRANSPOSE(($D112:$E112))),0)</f>
        <v>-348351.04900972638</v>
      </c>
      <c r="Y112" s="31" cm="1">
        <f t="array" ref="Y112">Y$106+IF($C112&lt;&gt;0,SUMPRODUCT((Y$107:Y$108)*TRANSPOSE(($D112:$E112))),0)</f>
        <v>-347496.92241634539</v>
      </c>
      <c r="Z112" s="31" cm="1">
        <f t="array" ref="Z112">Z$106+IF($C112&lt;&gt;0,SUMPRODUCT((Z$107:Z$108)*TRANSPOSE(($D112:$E112))),0)</f>
        <v>-346617.17202516284</v>
      </c>
      <c r="AA112" s="31" cm="1">
        <f t="array" ref="AA112">AA$106+IF($C112&lt;&gt;0,SUMPRODUCT((AA$107:AA$108)*TRANSPOSE(($D112:$E112))),0)</f>
        <v>-345711.02912224486</v>
      </c>
      <c r="AB112" s="31" cm="1">
        <f t="array" ref="AB112">AB$106+IF($C112&lt;&gt;0,SUMPRODUCT((AB$107:AB$108)*TRANSPOSE(($D112:$E112))),0)</f>
        <v>-344777.70193223935</v>
      </c>
      <c r="AC112" s="31" cm="1">
        <f t="array" ref="AC112">AC$106+IF($C112&lt;&gt;0,SUMPRODUCT((AC$107:AC$108)*TRANSPOSE(($D112:$E112))),0)</f>
        <v>-343816.37492653367</v>
      </c>
      <c r="AD112" s="31" cm="1">
        <f t="array" ref="AD112">AD$106+IF($C112&lt;&gt;0,SUMPRODUCT((AD$107:AD$108)*TRANSPOSE(($D112:$E112))),0)</f>
        <v>-342826.20811065682</v>
      </c>
      <c r="AE112" s="31" cm="1">
        <f t="array" ref="AE112">AE$106+IF($C112&lt;&gt;0,SUMPRODUCT((AE$107:AE$108)*TRANSPOSE(($D112:$E112))),0)</f>
        <v>-341806.33629030362</v>
      </c>
      <c r="AF112" s="31" cm="1">
        <f t="array" ref="AF112">AF$106+IF($C112&lt;&gt;0,SUMPRODUCT((AF$107:AF$108)*TRANSPOSE(($D112:$E112))),0)</f>
        <v>-340755.8683153399</v>
      </c>
      <c r="AG112" s="31" cm="1">
        <f t="array" ref="AG112">AG$106+IF($C112&lt;&gt;0,SUMPRODUCT((AG$107:AG$108)*TRANSPOSE(($D112:$E112))),0)</f>
        <v>-339673.88630112726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11643.252683055864</v>
      </c>
      <c r="J113" s="31" cm="1">
        <f t="array" ref="J113">J$106+IF($C113&lt;&gt;0,SUMPRODUCT((J$107:J$108)*TRANSPOSE(($D113:$E113))),0)</f>
        <v>-106775.78747938006</v>
      </c>
      <c r="K113" s="31" cm="1">
        <f t="array" ref="K113">K$106+IF($C113&lt;&gt;0,SUMPRODUCT((K$107:K$108)*TRANSPOSE(($D113:$E113))),0)</f>
        <v>-246269.12081193714</v>
      </c>
      <c r="L113" s="31" cm="1">
        <f t="array" ref="L113">L$106+IF($C113&lt;&gt;0,SUMPRODUCT((L$107:L$108)*TRANSPOSE(($D113:$E113))),0)</f>
        <v>-360483.73888116435</v>
      </c>
      <c r="M113" s="31" cm="1">
        <f t="array" ref="M113">M$106+IF($C113&lt;&gt;0,SUMPRODUCT((M$107:M$108)*TRANSPOSE(($D113:$E113))),0)</f>
        <v>-359993.59298392641</v>
      </c>
      <c r="N113" s="31" cm="1">
        <f t="array" ref="N113">N$106+IF($C113&lt;&gt;0,SUMPRODUCT((N$107:N$108)*TRANSPOSE(($D113:$E113))),0)</f>
        <v>-359488.74270977132</v>
      </c>
      <c r="O113" s="31" cm="1">
        <f t="array" ref="O113">O$106+IF($C113&lt;&gt;0,SUMPRODUCT((O$107:O$108)*TRANSPOSE(($D113:$E113))),0)</f>
        <v>-358968.74692739168</v>
      </c>
      <c r="P113" s="31" cm="1">
        <f t="array" ref="P113">P$106+IF($C113&lt;&gt;0,SUMPRODUCT((P$107:P$108)*TRANSPOSE(($D113:$E113))),0)</f>
        <v>-358433.15127154061</v>
      </c>
      <c r="Q113" s="31" cm="1">
        <f t="array" ref="Q113">Q$106+IF($C113&lt;&gt;0,SUMPRODUCT((Q$107:Q$108)*TRANSPOSE(($D113:$E113))),0)</f>
        <v>-357881.48774601391</v>
      </c>
      <c r="R113" s="31" cm="1">
        <f t="array" ref="R113">R$106+IF($C113&lt;&gt;0,SUMPRODUCT((R$107:R$108)*TRANSPOSE(($D113:$E113))),0)</f>
        <v>-357313.27431472146</v>
      </c>
      <c r="S113" s="31" cm="1">
        <f t="array" ref="S113">S$106+IF($C113&lt;&gt;0,SUMPRODUCT((S$107:S$108)*TRANSPOSE(($D113:$E113))),0)</f>
        <v>-356728.0144804903</v>
      </c>
      <c r="T113" s="31" cm="1">
        <f t="array" ref="T113">T$106+IF($C113&lt;&gt;0,SUMPRODUCT((T$107:T$108)*TRANSPOSE(($D113:$E113))),0)</f>
        <v>-356125.19685123215</v>
      </c>
      <c r="U113" s="31" cm="1">
        <f t="array" ref="U113">U$106+IF($C113&lt;&gt;0,SUMPRODUCT((U$107:U$108)*TRANSPOSE(($D113:$E113))),0)</f>
        <v>-355504.29469309619</v>
      </c>
      <c r="V113" s="31" cm="1">
        <f t="array" ref="V113">V$106+IF($C113&lt;&gt;0,SUMPRODUCT((V$107:V$108)*TRANSPOSE(($D113:$E113))),0)</f>
        <v>-354864.76547021623</v>
      </c>
      <c r="W113" s="31" cm="1">
        <f t="array" ref="W113">W$106+IF($C113&lt;&gt;0,SUMPRODUCT((W$107:W$108)*TRANSPOSE(($D113:$E113))),0)</f>
        <v>-354206.05037064984</v>
      </c>
      <c r="X113" s="31" cm="1">
        <f t="array" ref="X113">X$106+IF($C113&lt;&gt;0,SUMPRODUCT((X$107:X$108)*TRANSPOSE(($D113:$E113))),0)</f>
        <v>-353527.57381809654</v>
      </c>
      <c r="Y113" s="31" cm="1">
        <f t="array" ref="Y113">Y$106+IF($C113&lt;&gt;0,SUMPRODUCT((Y$107:Y$108)*TRANSPOSE(($D113:$E113))),0)</f>
        <v>-352828.74296896654</v>
      </c>
      <c r="Z113" s="31" cm="1">
        <f t="array" ref="Z113">Z$106+IF($C113&lt;&gt;0,SUMPRODUCT((Z$107:Z$108)*TRANSPOSE(($D113:$E113))),0)</f>
        <v>-352108.94719436264</v>
      </c>
      <c r="AA113" s="31" cm="1">
        <f t="array" ref="AA113">AA$106+IF($C113&lt;&gt;0,SUMPRODUCT((AA$107:AA$108)*TRANSPOSE(($D113:$E113))),0)</f>
        <v>-351367.55754652066</v>
      </c>
      <c r="AB113" s="31" cm="1">
        <f t="array" ref="AB113">AB$106+IF($C113&lt;&gt;0,SUMPRODUCT((AB$107:AB$108)*TRANSPOSE(($D113:$E113))),0)</f>
        <v>-350603.92620924348</v>
      </c>
      <c r="AC113" s="31" cm="1">
        <f t="array" ref="AC113">AC$106+IF($C113&lt;&gt;0,SUMPRODUCT((AC$107:AC$108)*TRANSPOSE(($D113:$E113))),0)</f>
        <v>-349817.38593184785</v>
      </c>
      <c r="AD113" s="31" cm="1">
        <f t="array" ref="AD113">AD$106+IF($C113&lt;&gt;0,SUMPRODUCT((AD$107:AD$108)*TRANSPOSE(($D113:$E113))),0)</f>
        <v>-349007.24944613047</v>
      </c>
      <c r="AE113" s="31" cm="1">
        <f t="array" ref="AE113">AE$106+IF($C113&lt;&gt;0,SUMPRODUCT((AE$107:AE$108)*TRANSPOSE(($D113:$E113))),0)</f>
        <v>-348172.80886584148</v>
      </c>
      <c r="AF113" s="31" cm="1">
        <f t="array" ref="AF113">AF$106+IF($C113&lt;&gt;0,SUMPRODUCT((AF$107:AF$108)*TRANSPOSE(($D113:$E113))),0)</f>
        <v>-347313.3350681439</v>
      </c>
      <c r="AG113" s="31" cm="1">
        <f t="array" ref="AG113">AG$106+IF($C113&lt;&gt;0,SUMPRODUCT((AG$107:AG$108)*TRANSPOSE(($D113:$E113))),0)</f>
        <v>-346428.07705651538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11643.252683055864</v>
      </c>
      <c r="J114" s="31" cm="1">
        <f t="array" ref="J114">J$106+IF($C114&lt;&gt;0,SUMPRODUCT((J$107:J$108)*TRANSPOSE(($D114:$E114))),0)</f>
        <v>-118652.62125367283</v>
      </c>
      <c r="K114" s="31" cm="1">
        <f t="array" ref="K114">K$106+IF($C114&lt;&gt;0,SUMPRODUCT((K$107:K$108)*TRANSPOSE(($D114:$E114))),0)</f>
        <v>-272482.26557027624</v>
      </c>
      <c r="L114" s="31" cm="1">
        <f t="array" ref="L114">L$106+IF($C114&lt;&gt;0,SUMPRODUCT((L$107:L$108)*TRANSPOSE(($D114:$E114))),0)</f>
        <v>-398165.93242674053</v>
      </c>
      <c r="M114" s="31" cm="1">
        <f t="array" ref="M114">M$106+IF($C114&lt;&gt;0,SUMPRODUCT((M$107:M$108)*TRANSPOSE(($D114:$E114))),0)</f>
        <v>-397675.7865295026</v>
      </c>
      <c r="N114" s="31" cm="1">
        <f t="array" ref="N114">N$106+IF($C114&lt;&gt;0,SUMPRODUCT((N$107:N$108)*TRANSPOSE(($D114:$E114))),0)</f>
        <v>-397170.93625534757</v>
      </c>
      <c r="O114" s="31" cm="1">
        <f t="array" ref="O114">O$106+IF($C114&lt;&gt;0,SUMPRODUCT((O$107:O$108)*TRANSPOSE(($D114:$E114))),0)</f>
        <v>-396650.94047296786</v>
      </c>
      <c r="P114" s="31" cm="1">
        <f t="array" ref="P114">P$106+IF($C114&lt;&gt;0,SUMPRODUCT((P$107:P$108)*TRANSPOSE(($D114:$E114))),0)</f>
        <v>-396115.3448171168</v>
      </c>
      <c r="Q114" s="31" cm="1">
        <f t="array" ref="Q114">Q$106+IF($C114&lt;&gt;0,SUMPRODUCT((Q$107:Q$108)*TRANSPOSE(($D114:$E114))),0)</f>
        <v>-395563.6812915901</v>
      </c>
      <c r="R114" s="31" cm="1">
        <f t="array" ref="R114">R$106+IF($C114&lt;&gt;0,SUMPRODUCT((R$107:R$108)*TRANSPOSE(($D114:$E114))),0)</f>
        <v>-394995.46786029765</v>
      </c>
      <c r="S114" s="31" cm="1">
        <f t="array" ref="S114">S$106+IF($C114&lt;&gt;0,SUMPRODUCT((S$107:S$108)*TRANSPOSE(($D114:$E114))),0)</f>
        <v>-394410.20802606648</v>
      </c>
      <c r="T114" s="31" cm="1">
        <f t="array" ref="T114">T$106+IF($C114&lt;&gt;0,SUMPRODUCT((T$107:T$108)*TRANSPOSE(($D114:$E114))),0)</f>
        <v>-393807.39039680833</v>
      </c>
      <c r="U114" s="31" cm="1">
        <f t="array" ref="U114">U$106+IF($C114&lt;&gt;0,SUMPRODUCT((U$107:U$108)*TRANSPOSE(($D114:$E114))),0)</f>
        <v>-393186.48823867243</v>
      </c>
      <c r="V114" s="31" cm="1">
        <f t="array" ref="V114">V$106+IF($C114&lt;&gt;0,SUMPRODUCT((V$107:V$108)*TRANSPOSE(($D114:$E114))),0)</f>
        <v>-392546.95901579247</v>
      </c>
      <c r="W114" s="31" cm="1">
        <f t="array" ref="W114">W$106+IF($C114&lt;&gt;0,SUMPRODUCT((W$107:W$108)*TRANSPOSE(($D114:$E114))),0)</f>
        <v>-391888.24391622603</v>
      </c>
      <c r="X114" s="31" cm="1">
        <f t="array" ref="X114">X$106+IF($C114&lt;&gt;0,SUMPRODUCT((X$107:X$108)*TRANSPOSE(($D114:$E114))),0)</f>
        <v>-391209.76736367273</v>
      </c>
      <c r="Y114" s="31" cm="1">
        <f t="array" ref="Y114">Y$106+IF($C114&lt;&gt;0,SUMPRODUCT((Y$107:Y$108)*TRANSPOSE(($D114:$E114))),0)</f>
        <v>-390510.93651454279</v>
      </c>
      <c r="Z114" s="31" cm="1">
        <f t="array" ref="Z114">Z$106+IF($C114&lt;&gt;0,SUMPRODUCT((Z$107:Z$108)*TRANSPOSE(($D114:$E114))),0)</f>
        <v>-389791.14073993888</v>
      </c>
      <c r="AA114" s="31" cm="1">
        <f t="array" ref="AA114">AA$106+IF($C114&lt;&gt;0,SUMPRODUCT((AA$107:AA$108)*TRANSPOSE(($D114:$E114))),0)</f>
        <v>-389049.75109209691</v>
      </c>
      <c r="AB114" s="31" cm="1">
        <f t="array" ref="AB114">AB$106+IF($C114&lt;&gt;0,SUMPRODUCT((AB$107:AB$108)*TRANSPOSE(($D114:$E114))),0)</f>
        <v>-388286.11975481967</v>
      </c>
      <c r="AC114" s="31" cm="1">
        <f t="array" ref="AC114">AC$106+IF($C114&lt;&gt;0,SUMPRODUCT((AC$107:AC$108)*TRANSPOSE(($D114:$E114))),0)</f>
        <v>-387499.57947742409</v>
      </c>
      <c r="AD114" s="31" cm="1">
        <f t="array" ref="AD114">AD$106+IF($C114&lt;&gt;0,SUMPRODUCT((AD$107:AD$108)*TRANSPOSE(($D114:$E114))),0)</f>
        <v>-386689.44299170666</v>
      </c>
      <c r="AE114" s="31" cm="1">
        <f t="array" ref="AE114">AE$106+IF($C114&lt;&gt;0,SUMPRODUCT((AE$107:AE$108)*TRANSPOSE(($D114:$E114))),0)</f>
        <v>-385855.00241141766</v>
      </c>
      <c r="AF114" s="31" cm="1">
        <f t="array" ref="AF114">AF$106+IF($C114&lt;&gt;0,SUMPRODUCT((AF$107:AF$108)*TRANSPOSE(($D114:$E114))),0)</f>
        <v>-384995.52861372009</v>
      </c>
      <c r="AG114" s="31" cm="1">
        <f t="array" ref="AG114">AG$106+IF($C114&lt;&gt;0,SUMPRODUCT((AG$107:AG$108)*TRANSPOSE(($D114:$E114))),0)</f>
        <v>-384110.27060209156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12936.947425617627</v>
      </c>
      <c r="J115" s="31" cm="1">
        <f t="array" ref="J115">J$106+IF($C115&lt;&gt;0,SUMPRODUCT((J$107:J$108)*TRANSPOSE(($D115:$E115))),0)</f>
        <v>-105443.28189454145</v>
      </c>
      <c r="K115" s="31" cm="1">
        <f t="array" ref="K115">K$106+IF($C115&lt;&gt;0,SUMPRODUCT((K$107:K$108)*TRANSPOSE(($D115:$E115))),0)</f>
        <v>-244506.64005955338</v>
      </c>
      <c r="L115" s="31" cm="1">
        <f t="array" ref="L115">L$106+IF($C115&lt;&gt;0,SUMPRODUCT((L$107:L$108)*TRANSPOSE(($D115:$E115))),0)</f>
        <v>-358668.38370620908</v>
      </c>
      <c r="M115" s="31" cm="1">
        <f t="array" ref="M115">M$106+IF($C115&lt;&gt;0,SUMPRODUCT((M$107:M$108)*TRANSPOSE(($D115:$E115))),0)</f>
        <v>-358123.77715372248</v>
      </c>
      <c r="N115" s="31" cm="1">
        <f t="array" ref="N115">N$106+IF($C115&lt;&gt;0,SUMPRODUCT((N$107:N$108)*TRANSPOSE(($D115:$E115))),0)</f>
        <v>-357562.83240466128</v>
      </c>
      <c r="O115" s="31" cm="1">
        <f t="array" ref="O115">O$106+IF($C115&lt;&gt;0,SUMPRODUCT((O$107:O$108)*TRANSPOSE(($D115:$E115))),0)</f>
        <v>-356985.05931312829</v>
      </c>
      <c r="P115" s="31" cm="1">
        <f t="array" ref="P115">P$106+IF($C115&lt;&gt;0,SUMPRODUCT((P$107:P$108)*TRANSPOSE(($D115:$E115))),0)</f>
        <v>-356389.95302884933</v>
      </c>
      <c r="Q115" s="31" cm="1">
        <f t="array" ref="Q115">Q$106+IF($C115&lt;&gt;0,SUMPRODUCT((Q$107:Q$108)*TRANSPOSE(($D115:$E115))),0)</f>
        <v>-355776.99355604191</v>
      </c>
      <c r="R115" s="31" cm="1">
        <f t="array" ref="R115">R$106+IF($C115&lt;&gt;0,SUMPRODUCT((R$107:R$108)*TRANSPOSE(($D115:$E115))),0)</f>
        <v>-355145.64529905032</v>
      </c>
      <c r="S115" s="31" cm="1">
        <f t="array" ref="S115">S$106+IF($C115&lt;&gt;0,SUMPRODUCT((S$107:S$108)*TRANSPOSE(($D115:$E115))),0)</f>
        <v>-354495.35659434897</v>
      </c>
      <c r="T115" s="31" cm="1">
        <f t="array" ref="T115">T$106+IF($C115&lt;&gt;0,SUMPRODUCT((T$107:T$108)*TRANSPOSE(($D115:$E115))),0)</f>
        <v>-353825.55922850658</v>
      </c>
      <c r="U115" s="31" cm="1">
        <f t="array" ref="U115">U$106+IF($C115&lt;&gt;0,SUMPRODUCT((U$107:U$108)*TRANSPOSE(($D115:$E115))),0)</f>
        <v>-353135.66794168891</v>
      </c>
      <c r="V115" s="31" cm="1">
        <f t="array" ref="V115">V$106+IF($C115&lt;&gt;0,SUMPRODUCT((V$107:V$108)*TRANSPOSE(($D115:$E115))),0)</f>
        <v>-352425.07991626672</v>
      </c>
      <c r="W115" s="31" cm="1">
        <f t="array" ref="W115">W$106+IF($C115&lt;&gt;0,SUMPRODUCT((W$107:W$108)*TRANSPOSE(($D115:$E115))),0)</f>
        <v>-351693.17425008182</v>
      </c>
      <c r="X115" s="31" cm="1">
        <f t="array" ref="X115">X$106+IF($C115&lt;&gt;0,SUMPRODUCT((X$107:X$108)*TRANSPOSE(($D115:$E115))),0)</f>
        <v>-350939.31141391146</v>
      </c>
      <c r="Y115" s="31" cm="1">
        <f t="array" ref="Y115">Y$106+IF($C115&lt;&gt;0,SUMPRODUCT((Y$107:Y$108)*TRANSPOSE(($D115:$E115))),0)</f>
        <v>-350162.83269265597</v>
      </c>
      <c r="Z115" s="31" cm="1">
        <f t="array" ref="Z115">Z$106+IF($C115&lt;&gt;0,SUMPRODUCT((Z$107:Z$108)*TRANSPOSE(($D115:$E115))),0)</f>
        <v>-349363.05960976274</v>
      </c>
      <c r="AA115" s="31" cm="1">
        <f t="array" ref="AA115">AA$106+IF($C115&lt;&gt;0,SUMPRODUCT((AA$107:AA$108)*TRANSPOSE(($D115:$E115))),0)</f>
        <v>-348539.29333438276</v>
      </c>
      <c r="AB115" s="31" cm="1">
        <f t="array" ref="AB115">AB$106+IF($C115&lt;&gt;0,SUMPRODUCT((AB$107:AB$108)*TRANSPOSE(($D115:$E115))),0)</f>
        <v>-347690.81407074141</v>
      </c>
      <c r="AC115" s="31" cm="1">
        <f t="array" ref="AC115">AC$106+IF($C115&lt;&gt;0,SUMPRODUCT((AC$107:AC$108)*TRANSPOSE(($D115:$E115))),0)</f>
        <v>-346816.88042919076</v>
      </c>
      <c r="AD115" s="31" cm="1">
        <f t="array" ref="AD115">AD$106+IF($C115&lt;&gt;0,SUMPRODUCT((AD$107:AD$108)*TRANSPOSE(($D115:$E115))),0)</f>
        <v>-345916.72877839365</v>
      </c>
      <c r="AE115" s="31" cm="1">
        <f t="array" ref="AE115">AE$106+IF($C115&lt;&gt;0,SUMPRODUCT((AE$107:AE$108)*TRANSPOSE(($D115:$E115))),0)</f>
        <v>-344989.57257807255</v>
      </c>
      <c r="AF115" s="31" cm="1">
        <f t="array" ref="AF115">AF$106+IF($C115&lt;&gt;0,SUMPRODUCT((AF$107:AF$108)*TRANSPOSE(($D115:$E115))),0)</f>
        <v>-344034.6016917419</v>
      </c>
      <c r="AG115" s="31" cm="1">
        <f t="array" ref="AG115">AG$106+IF($C115&lt;&gt;0,SUMPRODUCT((AG$107:AG$108)*TRANSPOSE(($D115:$E115))),0)</f>
        <v>-343050.98167882132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12936.947425617627</v>
      </c>
      <c r="J116" s="31" cm="1">
        <f t="array" ref="J116">J$106+IF($C116&lt;&gt;0,SUMPRODUCT((J$107:J$108)*TRANSPOSE(($D116:$E116))),0)</f>
        <v>-105443.28189454145</v>
      </c>
      <c r="K116" s="31" cm="1">
        <f t="array" ref="K116">K$106+IF($C116&lt;&gt;0,SUMPRODUCT((K$107:K$108)*TRANSPOSE(($D116:$E116))),0)</f>
        <v>-244506.64005955338</v>
      </c>
      <c r="L116" s="31" cm="1">
        <f t="array" ref="L116">L$106+IF($C116&lt;&gt;0,SUMPRODUCT((L$107:L$108)*TRANSPOSE(($D116:$E116))),0)</f>
        <v>-358668.38370620908</v>
      </c>
      <c r="M116" s="31" cm="1">
        <f t="array" ref="M116">M$106+IF($C116&lt;&gt;0,SUMPRODUCT((M$107:M$108)*TRANSPOSE(($D116:$E116))),0)</f>
        <v>-358123.77715372248</v>
      </c>
      <c r="N116" s="31" cm="1">
        <f t="array" ref="N116">N$106+IF($C116&lt;&gt;0,SUMPRODUCT((N$107:N$108)*TRANSPOSE(($D116:$E116))),0)</f>
        <v>-357562.83240466128</v>
      </c>
      <c r="O116" s="31" cm="1">
        <f t="array" ref="O116">O$106+IF($C116&lt;&gt;0,SUMPRODUCT((O$107:O$108)*TRANSPOSE(($D116:$E116))),0)</f>
        <v>-356985.05931312829</v>
      </c>
      <c r="P116" s="31" cm="1">
        <f t="array" ref="P116">P$106+IF($C116&lt;&gt;0,SUMPRODUCT((P$107:P$108)*TRANSPOSE(($D116:$E116))),0)</f>
        <v>-356389.95302884933</v>
      </c>
      <c r="Q116" s="31" cm="1">
        <f t="array" ref="Q116">Q$106+IF($C116&lt;&gt;0,SUMPRODUCT((Q$107:Q$108)*TRANSPOSE(($D116:$E116))),0)</f>
        <v>-355776.99355604191</v>
      </c>
      <c r="R116" s="31" cm="1">
        <f t="array" ref="R116">R$106+IF($C116&lt;&gt;0,SUMPRODUCT((R$107:R$108)*TRANSPOSE(($D116:$E116))),0)</f>
        <v>-355145.64529905032</v>
      </c>
      <c r="S116" s="31" cm="1">
        <f t="array" ref="S116">S$106+IF($C116&lt;&gt;0,SUMPRODUCT((S$107:S$108)*TRANSPOSE(($D116:$E116))),0)</f>
        <v>-354495.35659434897</v>
      </c>
      <c r="T116" s="31" cm="1">
        <f t="array" ref="T116">T$106+IF($C116&lt;&gt;0,SUMPRODUCT((T$107:T$108)*TRANSPOSE(($D116:$E116))),0)</f>
        <v>-353825.55922850658</v>
      </c>
      <c r="U116" s="31" cm="1">
        <f t="array" ref="U116">U$106+IF($C116&lt;&gt;0,SUMPRODUCT((U$107:U$108)*TRANSPOSE(($D116:$E116))),0)</f>
        <v>-353135.66794168891</v>
      </c>
      <c r="V116" s="31" cm="1">
        <f t="array" ref="V116">V$106+IF($C116&lt;&gt;0,SUMPRODUCT((V$107:V$108)*TRANSPOSE(($D116:$E116))),0)</f>
        <v>-352425.07991626672</v>
      </c>
      <c r="W116" s="31" cm="1">
        <f t="array" ref="W116">W$106+IF($C116&lt;&gt;0,SUMPRODUCT((W$107:W$108)*TRANSPOSE(($D116:$E116))),0)</f>
        <v>-351693.17425008182</v>
      </c>
      <c r="X116" s="31" cm="1">
        <f t="array" ref="X116">X$106+IF($C116&lt;&gt;0,SUMPRODUCT((X$107:X$108)*TRANSPOSE(($D116:$E116))),0)</f>
        <v>-350939.31141391146</v>
      </c>
      <c r="Y116" s="31" cm="1">
        <f t="array" ref="Y116">Y$106+IF($C116&lt;&gt;0,SUMPRODUCT((Y$107:Y$108)*TRANSPOSE(($D116:$E116))),0)</f>
        <v>-350162.83269265597</v>
      </c>
      <c r="Z116" s="31" cm="1">
        <f t="array" ref="Z116">Z$106+IF($C116&lt;&gt;0,SUMPRODUCT((Z$107:Z$108)*TRANSPOSE(($D116:$E116))),0)</f>
        <v>-349363.05960976274</v>
      </c>
      <c r="AA116" s="31" cm="1">
        <f t="array" ref="AA116">AA$106+IF($C116&lt;&gt;0,SUMPRODUCT((AA$107:AA$108)*TRANSPOSE(($D116:$E116))),0)</f>
        <v>-348539.29333438276</v>
      </c>
      <c r="AB116" s="31" cm="1">
        <f t="array" ref="AB116">AB$106+IF($C116&lt;&gt;0,SUMPRODUCT((AB$107:AB$108)*TRANSPOSE(($D116:$E116))),0)</f>
        <v>-347690.81407074141</v>
      </c>
      <c r="AC116" s="31" cm="1">
        <f t="array" ref="AC116">AC$106+IF($C116&lt;&gt;0,SUMPRODUCT((AC$107:AC$108)*TRANSPOSE(($D116:$E116))),0)</f>
        <v>-346816.88042919076</v>
      </c>
      <c r="AD116" s="31" cm="1">
        <f t="array" ref="AD116">AD$106+IF($C116&lt;&gt;0,SUMPRODUCT((AD$107:AD$108)*TRANSPOSE(($D116:$E116))),0)</f>
        <v>-345916.72877839365</v>
      </c>
      <c r="AE116" s="31" cm="1">
        <f t="array" ref="AE116">AE$106+IF($C116&lt;&gt;0,SUMPRODUCT((AE$107:AE$108)*TRANSPOSE(($D116:$E116))),0)</f>
        <v>-344989.57257807255</v>
      </c>
      <c r="AF116" s="31" cm="1">
        <f t="array" ref="AF116">AF$106+IF($C116&lt;&gt;0,SUMPRODUCT((AF$107:AF$108)*TRANSPOSE(($D116:$E116))),0)</f>
        <v>-344034.6016917419</v>
      </c>
      <c r="AG116" s="31" cm="1">
        <f t="array" ref="AG116">AG$106+IF($C116&lt;&gt;0,SUMPRODUCT((AG$107:AG$108)*TRANSPOSE(($D116:$E116))),0)</f>
        <v>-343050.98167882132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12936.947425617627</v>
      </c>
      <c r="J117" s="31" cm="1">
        <f t="array" ref="J117">J$106+IF($C117&lt;&gt;0,SUMPRODUCT((J$107:J$108)*TRANSPOSE(($D117:$E117))),0)</f>
        <v>-105443.28189454145</v>
      </c>
      <c r="K117" s="31" cm="1">
        <f t="array" ref="K117">K$106+IF($C117&lt;&gt;0,SUMPRODUCT((K$107:K$108)*TRANSPOSE(($D117:$E117))),0)</f>
        <v>-244506.64005955338</v>
      </c>
      <c r="L117" s="31" cm="1">
        <f t="array" ref="L117">L$106+IF($C117&lt;&gt;0,SUMPRODUCT((L$107:L$108)*TRANSPOSE(($D117:$E117))),0)</f>
        <v>-358668.38370620908</v>
      </c>
      <c r="M117" s="31" cm="1">
        <f t="array" ref="M117">M$106+IF($C117&lt;&gt;0,SUMPRODUCT((M$107:M$108)*TRANSPOSE(($D117:$E117))),0)</f>
        <v>-358123.77715372248</v>
      </c>
      <c r="N117" s="31" cm="1">
        <f t="array" ref="N117">N$106+IF($C117&lt;&gt;0,SUMPRODUCT((N$107:N$108)*TRANSPOSE(($D117:$E117))),0)</f>
        <v>-357562.83240466128</v>
      </c>
      <c r="O117" s="31" cm="1">
        <f t="array" ref="O117">O$106+IF($C117&lt;&gt;0,SUMPRODUCT((O$107:O$108)*TRANSPOSE(($D117:$E117))),0)</f>
        <v>-356985.05931312829</v>
      </c>
      <c r="P117" s="31" cm="1">
        <f t="array" ref="P117">P$106+IF($C117&lt;&gt;0,SUMPRODUCT((P$107:P$108)*TRANSPOSE(($D117:$E117))),0)</f>
        <v>-356389.95302884933</v>
      </c>
      <c r="Q117" s="31" cm="1">
        <f t="array" ref="Q117">Q$106+IF($C117&lt;&gt;0,SUMPRODUCT((Q$107:Q$108)*TRANSPOSE(($D117:$E117))),0)</f>
        <v>-355776.99355604191</v>
      </c>
      <c r="R117" s="31" cm="1">
        <f t="array" ref="R117">R$106+IF($C117&lt;&gt;0,SUMPRODUCT((R$107:R$108)*TRANSPOSE(($D117:$E117))),0)</f>
        <v>-355145.64529905032</v>
      </c>
      <c r="S117" s="31" cm="1">
        <f t="array" ref="S117">S$106+IF($C117&lt;&gt;0,SUMPRODUCT((S$107:S$108)*TRANSPOSE(($D117:$E117))),0)</f>
        <v>-354495.35659434897</v>
      </c>
      <c r="T117" s="31" cm="1">
        <f t="array" ref="T117">T$106+IF($C117&lt;&gt;0,SUMPRODUCT((T$107:T$108)*TRANSPOSE(($D117:$E117))),0)</f>
        <v>-353825.55922850658</v>
      </c>
      <c r="U117" s="31" cm="1">
        <f t="array" ref="U117">U$106+IF($C117&lt;&gt;0,SUMPRODUCT((U$107:U$108)*TRANSPOSE(($D117:$E117))),0)</f>
        <v>-353135.66794168891</v>
      </c>
      <c r="V117" s="31" cm="1">
        <f t="array" ref="V117">V$106+IF($C117&lt;&gt;0,SUMPRODUCT((V$107:V$108)*TRANSPOSE(($D117:$E117))),0)</f>
        <v>-352425.07991626672</v>
      </c>
      <c r="W117" s="31" cm="1">
        <f t="array" ref="W117">W$106+IF($C117&lt;&gt;0,SUMPRODUCT((W$107:W$108)*TRANSPOSE(($D117:$E117))),0)</f>
        <v>-351693.17425008182</v>
      </c>
      <c r="X117" s="31" cm="1">
        <f t="array" ref="X117">X$106+IF($C117&lt;&gt;0,SUMPRODUCT((X$107:X$108)*TRANSPOSE(($D117:$E117))),0)</f>
        <v>-350939.31141391146</v>
      </c>
      <c r="Y117" s="31" cm="1">
        <f t="array" ref="Y117">Y$106+IF($C117&lt;&gt;0,SUMPRODUCT((Y$107:Y$108)*TRANSPOSE(($D117:$E117))),0)</f>
        <v>-350162.83269265597</v>
      </c>
      <c r="Z117" s="31" cm="1">
        <f t="array" ref="Z117">Z$106+IF($C117&lt;&gt;0,SUMPRODUCT((Z$107:Z$108)*TRANSPOSE(($D117:$E117))),0)</f>
        <v>-349363.05960976274</v>
      </c>
      <c r="AA117" s="31" cm="1">
        <f t="array" ref="AA117">AA$106+IF($C117&lt;&gt;0,SUMPRODUCT((AA$107:AA$108)*TRANSPOSE(($D117:$E117))),0)</f>
        <v>-348539.29333438276</v>
      </c>
      <c r="AB117" s="31" cm="1">
        <f t="array" ref="AB117">AB$106+IF($C117&lt;&gt;0,SUMPRODUCT((AB$107:AB$108)*TRANSPOSE(($D117:$E117))),0)</f>
        <v>-347690.81407074141</v>
      </c>
      <c r="AC117" s="31" cm="1">
        <f t="array" ref="AC117">AC$106+IF($C117&lt;&gt;0,SUMPRODUCT((AC$107:AC$108)*TRANSPOSE(($D117:$E117))),0)</f>
        <v>-346816.88042919076</v>
      </c>
      <c r="AD117" s="31" cm="1">
        <f t="array" ref="AD117">AD$106+IF($C117&lt;&gt;0,SUMPRODUCT((AD$107:AD$108)*TRANSPOSE(($D117:$E117))),0)</f>
        <v>-345916.72877839365</v>
      </c>
      <c r="AE117" s="31" cm="1">
        <f t="array" ref="AE117">AE$106+IF($C117&lt;&gt;0,SUMPRODUCT((AE$107:AE$108)*TRANSPOSE(($D117:$E117))),0)</f>
        <v>-344989.57257807255</v>
      </c>
      <c r="AF117" s="31" cm="1">
        <f t="array" ref="AF117">AF$106+IF($C117&lt;&gt;0,SUMPRODUCT((AF$107:AF$108)*TRANSPOSE(($D117:$E117))),0)</f>
        <v>-344034.6016917419</v>
      </c>
      <c r="AG117" s="31" cm="1">
        <f t="array" ref="AG117">AG$106+IF($C117&lt;&gt;0,SUMPRODUCT((AG$107:AG$108)*TRANSPOSE(($D117:$E117))),0)</f>
        <v>-343050.98167882132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14:E16">
    <cfRule type="expression" dxfId="10" priority="1">
      <formula>AND(SUM($I14:$AB14)&lt;&gt;0, E14=0)</formula>
    </cfRule>
  </conditionalFormatting>
  <conditionalFormatting sqref="E28">
    <cfRule type="expression" dxfId="9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Northern Murray harmonics management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Passive harmonic filters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287</v>
      </c>
      <c r="D14"/>
      <c r="E14" s="148">
        <v>30</v>
      </c>
      <c r="G14" s="207">
        <f>input_dollars</f>
        <v>45291</v>
      </c>
      <c r="H14" s="149"/>
      <c r="I14" s="32">
        <v>927180.58990000002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288</v>
      </c>
      <c r="D15"/>
      <c r="E15" s="148">
        <v>30</v>
      </c>
      <c r="G15" s="207">
        <f>input_dollars</f>
        <v>45291</v>
      </c>
      <c r="H15" s="2"/>
      <c r="I15" s="32">
        <v>927180.58990000002</v>
      </c>
      <c r="J15" s="32">
        <v>927180.58990000002</v>
      </c>
      <c r="K15" s="32">
        <v>927180.58990000002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289</v>
      </c>
      <c r="D16"/>
      <c r="E16" s="148">
        <v>30</v>
      </c>
      <c r="G16" s="207">
        <f>input_dollars</f>
        <v>45291</v>
      </c>
      <c r="H16" s="2"/>
      <c r="I16" s="32">
        <v>1390770.88485</v>
      </c>
      <c r="J16" s="32">
        <v>927180.58990000002</v>
      </c>
      <c r="K16" s="32">
        <v>927180.58990000002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3245132.0646500001</v>
      </c>
      <c r="J17" s="106">
        <f t="shared" si="0"/>
        <v>1854361.1798</v>
      </c>
      <c r="K17" s="106">
        <f t="shared" si="0"/>
        <v>1854361.1798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293</v>
      </c>
      <c r="D54" s="205"/>
      <c r="G54" s="207">
        <f>input_dollars</f>
        <v>45291</v>
      </c>
      <c r="I54" s="32">
        <v>0</v>
      </c>
      <c r="J54" s="32">
        <v>0</v>
      </c>
      <c r="K54" s="32">
        <f>Workings_benefits!$I$21*Workings_risks!I$41</f>
        <v>3900</v>
      </c>
      <c r="L54" s="32">
        <f>Workings_benefits!$I$21*Workings_risks!J$41</f>
        <v>4017</v>
      </c>
      <c r="M54" s="32">
        <f>Workings_benefits!$I$21*Workings_risks!K$41</f>
        <v>4137.51</v>
      </c>
      <c r="N54" s="32">
        <f>Workings_benefits!$I$21*Workings_risks!L$41</f>
        <v>4261.6352999999999</v>
      </c>
      <c r="O54" s="32">
        <f>Workings_benefits!$I$21*Workings_risks!M$41</f>
        <v>4389.4843590000009</v>
      </c>
      <c r="P54" s="32">
        <f>Workings_benefits!$I$21*Workings_risks!N$41</f>
        <v>4521.1688897700005</v>
      </c>
      <c r="Q54" s="32">
        <f>Workings_benefits!$I$21*Workings_risks!O$41</f>
        <v>4656.8039564631008</v>
      </c>
      <c r="R54" s="32">
        <f>Workings_benefits!$I$21*Workings_risks!P$41</f>
        <v>4796.508075156994</v>
      </c>
      <c r="S54" s="32">
        <f>Workings_benefits!$I$21*Workings_risks!Q$41</f>
        <v>4940.4033174117039</v>
      </c>
      <c r="T54" s="32">
        <f>Workings_benefits!$I$21*Workings_risks!R$41</f>
        <v>5088.6154169340552</v>
      </c>
      <c r="U54" s="32">
        <f>Workings_benefits!$I$21*Workings_risks!S$41</f>
        <v>5241.2738794420766</v>
      </c>
      <c r="V54" s="32">
        <f>Workings_benefits!$I$21*Workings_risks!T$41</f>
        <v>5398.5120958253392</v>
      </c>
      <c r="W54" s="32">
        <f>Workings_benefits!$I$21*Workings_risks!U$41</f>
        <v>5560.4674587000991</v>
      </c>
      <c r="X54" s="32">
        <f>Workings_benefits!$I$21*Workings_risks!V$41</f>
        <v>5727.2814824611023</v>
      </c>
      <c r="Y54" s="32">
        <f>Workings_benefits!$I$21*Workings_risks!W$41</f>
        <v>5899.0999269349368</v>
      </c>
      <c r="Z54" s="32">
        <f>Workings_benefits!$I$21*Workings_risks!X$41</f>
        <v>6076.0729247429845</v>
      </c>
      <c r="AA54" s="32">
        <f>Workings_benefits!$I$21*Workings_risks!Y$41</f>
        <v>6258.3551124852747</v>
      </c>
      <c r="AB54" s="32">
        <f>Workings_benefits!$I$21*Workings_risks!Z$41</f>
        <v>6446.1057658598329</v>
      </c>
      <c r="AC54" s="32">
        <f>Workings_benefits!$I$21*Workings_risks!AA$41</f>
        <v>6639.4889388356278</v>
      </c>
      <c r="AD54" s="32">
        <f>Workings_benefits!$I$21*Workings_risks!AB$41</f>
        <v>6838.6736070006973</v>
      </c>
      <c r="AE54" s="32">
        <f>Workings_benefits!$I$21*Workings_risks!AC$41</f>
        <v>7043.833815210719</v>
      </c>
      <c r="AF54" s="32">
        <f>Workings_benefits!$I$21*Workings_risks!AD$41</f>
        <v>7255.1488296670404</v>
      </c>
      <c r="AG54" s="32">
        <f>Workings_benefits!$I$21*Workings_risks!AE$41</f>
        <v>7472.8032945570521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3900</v>
      </c>
      <c r="L57" s="170" cm="1">
        <f t="array" ref="L57">SUMPRODUCT((L$45:L$52)*($E$45:$E$52))+SUM(L54:L55)+L42</f>
        <v>4017</v>
      </c>
      <c r="M57" s="170" cm="1">
        <f t="array" ref="M57">SUMPRODUCT((M$45:M$52)*($E$45:$E$52))+SUM(M54:M55)+M42</f>
        <v>4137.51</v>
      </c>
      <c r="N57" s="170" cm="1">
        <f t="array" ref="N57">SUMPRODUCT((N$45:N$52)*($E$45:$E$52))+SUM(N54:N55)+N42</f>
        <v>4261.6352999999999</v>
      </c>
      <c r="O57" s="170" cm="1">
        <f t="array" ref="O57">SUMPRODUCT((O$45:O$52)*($E$45:$E$52))+SUM(O54:O55)+O42</f>
        <v>4389.4843590000009</v>
      </c>
      <c r="P57" s="170" cm="1">
        <f t="array" ref="P57">SUMPRODUCT((P$45:P$52)*($E$45:$E$52))+SUM(P54:P55)+P42</f>
        <v>4521.1688897700005</v>
      </c>
      <c r="Q57" s="170" cm="1">
        <f t="array" ref="Q57">SUMPRODUCT((Q$45:Q$52)*($E$45:$E$52))+SUM(Q54:Q55)+Q42</f>
        <v>4656.8039564631008</v>
      </c>
      <c r="R57" s="170" cm="1">
        <f t="array" ref="R57">SUMPRODUCT((R$45:R$52)*($E$45:$E$52))+SUM(R54:R55)+R42</f>
        <v>4796.508075156994</v>
      </c>
      <c r="S57" s="170" cm="1">
        <f t="array" ref="S57">SUMPRODUCT((S$45:S$52)*($E$45:$E$52))+SUM(S54:S55)+S42</f>
        <v>4940.4033174117039</v>
      </c>
      <c r="T57" s="170" cm="1">
        <f t="array" ref="T57">SUMPRODUCT((T$45:T$52)*($E$45:$E$52))+SUM(T54:T55)+T42</f>
        <v>5088.6154169340552</v>
      </c>
      <c r="U57" s="170" cm="1">
        <f t="array" ref="U57">SUMPRODUCT((U$45:U$52)*($E$45:$E$52))+SUM(U54:U55)+U42</f>
        <v>5241.2738794420766</v>
      </c>
      <c r="V57" s="170" cm="1">
        <f t="array" ref="V57">SUMPRODUCT((V$45:V$52)*($E$45:$E$52))+SUM(V54:V55)+V42</f>
        <v>5398.5120958253392</v>
      </c>
      <c r="W57" s="170" cm="1">
        <f t="array" ref="W57">SUMPRODUCT((W$45:W$52)*($E$45:$E$52))+SUM(W54:W55)+W42</f>
        <v>5560.4674587000991</v>
      </c>
      <c r="X57" s="170" cm="1">
        <f t="array" ref="X57">SUMPRODUCT((X$45:X$52)*($E$45:$E$52))+SUM(X54:X55)+X42</f>
        <v>5727.2814824611023</v>
      </c>
      <c r="Y57" s="170" cm="1">
        <f t="array" ref="Y57">SUMPRODUCT((Y$45:Y$52)*($E$45:$E$52))+SUM(Y54:Y55)+Y42</f>
        <v>5899.0999269349368</v>
      </c>
      <c r="Z57" s="170" cm="1">
        <f t="array" ref="Z57">SUMPRODUCT((Z$45:Z$52)*($E$45:$E$52))+SUM(Z54:Z55)+Z42</f>
        <v>6076.0729247429845</v>
      </c>
      <c r="AA57" s="170" cm="1">
        <f t="array" ref="AA57">SUMPRODUCT((AA$45:AA$52)*($E$45:$E$52))+SUM(AA54:AA55)+AA42</f>
        <v>6258.3551124852747</v>
      </c>
      <c r="AB57" s="170" cm="1">
        <f t="array" ref="AB57">SUMPRODUCT((AB$45:AB$52)*($E$45:$E$52))+SUM(AB54:AB55)+AB42</f>
        <v>6446.1057658598329</v>
      </c>
      <c r="AC57" s="170" cm="1">
        <f t="array" ref="AC57">SUMPRODUCT((AC$45:AC$52)*($E$45:$E$52))+SUM(AC54:AC55)+AC42</f>
        <v>6639.4889388356278</v>
      </c>
      <c r="AD57" s="170" cm="1">
        <f t="array" ref="AD57">SUMPRODUCT((AD$45:AD$52)*($E$45:$E$52))+SUM(AD54:AD55)+AD42</f>
        <v>6838.6736070006973</v>
      </c>
      <c r="AE57" s="170" cm="1">
        <f t="array" ref="AE57">SUMPRODUCT((AE$45:AE$52)*($E$45:$E$52))+SUM(AE54:AE55)+AE42</f>
        <v>7043.833815210719</v>
      </c>
      <c r="AF57" s="170" cm="1">
        <f t="array" ref="AF57">SUMPRODUCT((AF$45:AF$52)*($E$45:$E$52))+SUM(AF54:AF55)+AF42</f>
        <v>7255.1488296670404</v>
      </c>
      <c r="AG57" s="170" cm="1">
        <f t="array" ref="AG57">SUMPRODUCT((AG$45:AG$52)*($E$45:$E$52))+SUM(AG54:AG55)+AG42</f>
        <v>7472.8032945570521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12936.947425617627</v>
      </c>
      <c r="J64" s="132">
        <f>(1-INDEX(Data!$C$9:$C$13, MATCH($A$3, options,0)))*('Option1 (base case)'!J36-J36)</f>
        <v>13325.055848386157</v>
      </c>
      <c r="K64" s="132">
        <f>(1-INDEX(Data!$C$9:$C$13, MATCH($A$3, options,0)))*('Option1 (base case)'!K36-K36)</f>
        <v>13724.807523837739</v>
      </c>
      <c r="L64" s="132">
        <f>(1-INDEX(Data!$C$9:$C$13, MATCH($A$3, options,0)))*('Option1 (base case)'!L36-L36)</f>
        <v>14136.551749552871</v>
      </c>
      <c r="M64" s="132">
        <f>(1-INDEX(Data!$C$9:$C$13, MATCH($A$3, options,0)))*('Option1 (base case)'!M36-M36)</f>
        <v>14560.648302039459</v>
      </c>
      <c r="N64" s="132">
        <f>(1-INDEX(Data!$C$9:$C$13, MATCH($A$3, options,0)))*('Option1 (base case)'!N36-N36)</f>
        <v>14997.467751100643</v>
      </c>
      <c r="O64" s="132">
        <f>(1-INDEX(Data!$C$9:$C$13, MATCH($A$3, options,0)))*('Option1 (base case)'!O36-O36)</f>
        <v>15447.391783633664</v>
      </c>
      <c r="P64" s="132">
        <f>(1-INDEX(Data!$C$9:$C$13, MATCH($A$3, options,0)))*('Option1 (base case)'!P36-P36)</f>
        <v>15910.813537142674</v>
      </c>
      <c r="Q64" s="132">
        <f>(1-INDEX(Data!$C$9:$C$13, MATCH($A$3, options,0)))*('Option1 (base case)'!Q36-Q36)</f>
        <v>16388.137943256956</v>
      </c>
      <c r="R64" s="132">
        <f>(1-INDEX(Data!$C$9:$C$13, MATCH($A$3, options,0)))*('Option1 (base case)'!R36-R36)</f>
        <v>16879.782081554662</v>
      </c>
      <c r="S64" s="132">
        <f>(1-INDEX(Data!$C$9:$C$13, MATCH($A$3, options,0)))*('Option1 (base case)'!S36-S36)</f>
        <v>17386.175544001304</v>
      </c>
      <c r="T64" s="132">
        <f>(1-INDEX(Data!$C$9:$C$13, MATCH($A$3, options,0)))*('Option1 (base case)'!T36-T36)</f>
        <v>17907.760810321342</v>
      </c>
      <c r="U64" s="132">
        <f>(1-INDEX(Data!$C$9:$C$13, MATCH($A$3, options,0)))*('Option1 (base case)'!U36-U36)</f>
        <v>18444.993634630984</v>
      </c>
      <c r="V64" s="132">
        <f>(1-INDEX(Data!$C$9:$C$13, MATCH($A$3, options,0)))*('Option1 (base case)'!V36-V36)</f>
        <v>18998.343443669914</v>
      </c>
      <c r="W64" s="132">
        <f>(1-INDEX(Data!$C$9:$C$13, MATCH($A$3, options,0)))*('Option1 (base case)'!W36-W36)</f>
        <v>19568.293746980013</v>
      </c>
      <c r="X64" s="132">
        <f>(1-INDEX(Data!$C$9:$C$13, MATCH($A$3, options,0)))*('Option1 (base case)'!X36-X36)</f>
        <v>20155.342559389414</v>
      </c>
      <c r="Y64" s="132">
        <f>(1-INDEX(Data!$C$9:$C$13, MATCH($A$3, options,0)))*('Option1 (base case)'!Y36-Y36)</f>
        <v>20760.002836171101</v>
      </c>
      <c r="Z64" s="132">
        <f>(1-INDEX(Data!$C$9:$C$13, MATCH($A$3, options,0)))*('Option1 (base case)'!Z36-Z36)</f>
        <v>21382.802921256232</v>
      </c>
      <c r="AA64" s="132">
        <f>(1-INDEX(Data!$C$9:$C$13, MATCH($A$3, options,0)))*('Option1 (base case)'!AA36-AA36)</f>
        <v>22024.28700889392</v>
      </c>
      <c r="AB64" s="132">
        <f>(1-INDEX(Data!$C$9:$C$13, MATCH($A$3, options,0)))*('Option1 (base case)'!AB36-AB36)</f>
        <v>22685.015619160738</v>
      </c>
      <c r="AC64" s="132">
        <f>(1-INDEX(Data!$C$9:$C$13, MATCH($A$3, options,0)))*('Option1 (base case)'!AC36-AC36)</f>
        <v>23365.566087735562</v>
      </c>
      <c r="AD64" s="132">
        <f>(1-INDEX(Data!$C$9:$C$13, MATCH($A$3, options,0)))*('Option1 (base case)'!AD36-AD36)</f>
        <v>24066.53307036763</v>
      </c>
      <c r="AE64" s="132">
        <f>(1-INDEX(Data!$C$9:$C$13, MATCH($A$3, options,0)))*('Option1 (base case)'!AE36-AE36)</f>
        <v>24788.529062478658</v>
      </c>
      <c r="AF64" s="132">
        <f>(1-INDEX(Data!$C$9:$C$13, MATCH($A$3, options,0)))*('Option1 (base case)'!AF36-AF36)</f>
        <v>25532.184934353023</v>
      </c>
      <c r="AG64" s="132">
        <f>(1-INDEX(Data!$C$9:$C$13, MATCH($A$3, options,0)))*('Option1 (base case)'!AG36-AG36)</f>
        <v>26298.150482383615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1 X 2MVA filters at MBN31</v>
      </c>
      <c r="D67" s="38"/>
      <c r="F67" s="97"/>
      <c r="G67" s="210">
        <f>input_dollars</f>
        <v>45291</v>
      </c>
      <c r="H67" s="31"/>
      <c r="I67" s="119">
        <f t="shared" ref="I67:AG67" si="5">-I14</f>
        <v>-927180.58990000002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3 X 2MVA filters at BBD feeders</v>
      </c>
      <c r="D68" s="38"/>
      <c r="F68" s="97"/>
      <c r="G68" s="210">
        <f>input_dollars</f>
        <v>45291</v>
      </c>
      <c r="H68" s="31"/>
      <c r="I68" s="119">
        <f t="shared" ref="I68:AG68" si="6">-I15</f>
        <v>-927180.58990000002</v>
      </c>
      <c r="J68" s="119">
        <f t="shared" si="6"/>
        <v>-927180.58990000002</v>
      </c>
      <c r="K68" s="119">
        <f t="shared" si="6"/>
        <v>-927180.58990000002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 t="str">
        <f>C16</f>
        <v>A 4MVA at ZSS + 2 X 2MVA filters at WMN feeders</v>
      </c>
      <c r="D69" s="38"/>
      <c r="F69" s="97"/>
      <c r="G69" s="210">
        <f>input_dollars</f>
        <v>45291</v>
      </c>
      <c r="H69" s="31"/>
      <c r="I69" s="119">
        <f t="shared" ref="I69:AG69" si="7">-I16</f>
        <v>-1390770.88485</v>
      </c>
      <c r="J69" s="119">
        <f t="shared" si="7"/>
        <v>-927180.58990000002</v>
      </c>
      <c r="K69" s="119">
        <f t="shared" si="7"/>
        <v>-927180.58990000002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1 X 2MVA filters at MBN31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-927180.58990000002</v>
      </c>
      <c r="J72" s="119" cm="1">
        <f t="array" ref="J72">SUMPRODUCT(($I67:J67))-SUMPRODUCT(($I67:J67)*($I$6:J$6&lt;=(J$6-$E14)))</f>
        <v>-927180.58990000002</v>
      </c>
      <c r="K72" s="119" cm="1">
        <f t="array" ref="K72">SUMPRODUCT(($I67:K67))-SUMPRODUCT(($I67:K67)*($I$6:K$6&lt;=(K$6-$E14)))</f>
        <v>-927180.58990000002</v>
      </c>
      <c r="L72" s="119" cm="1">
        <f t="array" ref="L72">SUMPRODUCT(($I67:L67))-SUMPRODUCT(($I67:L67)*($I$6:L$6&lt;=(L$6-$E14)))</f>
        <v>-927180.58990000002</v>
      </c>
      <c r="M72" s="119" cm="1">
        <f t="array" ref="M72">SUMPRODUCT(($I67:M67))-SUMPRODUCT(($I67:M67)*($I$6:M$6&lt;=(M$6-$E14)))</f>
        <v>-927180.58990000002</v>
      </c>
      <c r="N72" s="119" cm="1">
        <f t="array" ref="N72">SUMPRODUCT(($I67:N67))-SUMPRODUCT(($I67:N67)*($I$6:N$6&lt;=(N$6-$E14)))</f>
        <v>-927180.58990000002</v>
      </c>
      <c r="O72" s="119" cm="1">
        <f t="array" ref="O72">SUMPRODUCT(($I67:O67))-SUMPRODUCT(($I67:O67)*($I$6:O$6&lt;=(O$6-$E14)))</f>
        <v>-927180.58990000002</v>
      </c>
      <c r="P72" s="119" cm="1">
        <f t="array" ref="P72">SUMPRODUCT(($I67:P67))-SUMPRODUCT(($I67:P67)*($I$6:P$6&lt;=(P$6-$E14)))</f>
        <v>-927180.58990000002</v>
      </c>
      <c r="Q72" s="119" cm="1">
        <f t="array" ref="Q72">SUMPRODUCT(($I67:Q67))-SUMPRODUCT(($I67:Q67)*($I$6:Q$6&lt;=(Q$6-$E14)))</f>
        <v>-927180.58990000002</v>
      </c>
      <c r="R72" s="119" cm="1">
        <f t="array" ref="R72">SUMPRODUCT(($I67:R67))-SUMPRODUCT(($I67:R67)*($I$6:R$6&lt;=(R$6-$E14)))</f>
        <v>-927180.58990000002</v>
      </c>
      <c r="S72" s="119" cm="1">
        <f t="array" ref="S72">SUMPRODUCT(($I67:S67))-SUMPRODUCT(($I67:S67)*($I$6:S$6&lt;=(S$6-$E14)))</f>
        <v>-927180.58990000002</v>
      </c>
      <c r="T72" s="119" cm="1">
        <f t="array" ref="T72">SUMPRODUCT(($I67:T67))-SUMPRODUCT(($I67:T67)*($I$6:T$6&lt;=(T$6-$E14)))</f>
        <v>-927180.58990000002</v>
      </c>
      <c r="U72" s="119" cm="1">
        <f t="array" ref="U72">SUMPRODUCT(($I67:U67))-SUMPRODUCT(($I67:U67)*($I$6:U$6&lt;=(U$6-$E14)))</f>
        <v>-927180.58990000002</v>
      </c>
      <c r="V72" s="119" cm="1">
        <f t="array" ref="V72">SUMPRODUCT(($I67:V67))-SUMPRODUCT(($I67:V67)*($I$6:V$6&lt;=(V$6-$E14)))</f>
        <v>-927180.58990000002</v>
      </c>
      <c r="W72" s="119" cm="1">
        <f t="array" ref="W72">SUMPRODUCT(($I67:W67))-SUMPRODUCT(($I67:W67)*($I$6:W$6&lt;=(W$6-$E14)))</f>
        <v>-927180.58990000002</v>
      </c>
      <c r="X72" s="119" cm="1">
        <f t="array" ref="X72">SUMPRODUCT(($I67:X67))-SUMPRODUCT(($I67:X67)*($I$6:X$6&lt;=(X$6-$E14)))</f>
        <v>-927180.58990000002</v>
      </c>
      <c r="Y72" s="119" cm="1">
        <f t="array" ref="Y72">SUMPRODUCT(($I67:Y67))-SUMPRODUCT(($I67:Y67)*($I$6:Y$6&lt;=(Y$6-$E14)))</f>
        <v>-927180.58990000002</v>
      </c>
      <c r="Z72" s="119" cm="1">
        <f t="array" ref="Z72">SUMPRODUCT(($I67:Z67))-SUMPRODUCT(($I67:Z67)*($I$6:Z$6&lt;=(Z$6-$E14)))</f>
        <v>-927180.58990000002</v>
      </c>
      <c r="AA72" s="119" cm="1">
        <f t="array" ref="AA72">SUMPRODUCT(($I67:AA67))-SUMPRODUCT(($I67:AA67)*($I$6:AA$6&lt;=(AA$6-$E14)))</f>
        <v>-927180.58990000002</v>
      </c>
      <c r="AB72" s="119" cm="1">
        <f t="array" ref="AB72">SUMPRODUCT(($I67:AB67))-SUMPRODUCT(($I67:AB67)*($I$6:AB$6&lt;=(AB$6-$E14)))</f>
        <v>-927180.58990000002</v>
      </c>
      <c r="AC72" s="119" cm="1">
        <f t="array" ref="AC72">SUMPRODUCT(($I67:AC67))-SUMPRODUCT(($I67:AC67)*($I$6:AC$6&lt;=(AC$6-$E14)))</f>
        <v>-927180.58990000002</v>
      </c>
      <c r="AD72" s="119" cm="1">
        <f t="array" ref="AD72">SUMPRODUCT(($I67:AD67))-SUMPRODUCT(($I67:AD67)*($I$6:AD$6&lt;=(AD$6-$E14)))</f>
        <v>-927180.58990000002</v>
      </c>
      <c r="AE72" s="119" cm="1">
        <f t="array" ref="AE72">SUMPRODUCT(($I67:AE67))-SUMPRODUCT(($I67:AE67)*($I$6:AE$6&lt;=(AE$6-$E14)))</f>
        <v>-927180.58990000002</v>
      </c>
      <c r="AF72" s="119" cm="1">
        <f t="array" ref="AF72">SUMPRODUCT(($I67:AF67))-SUMPRODUCT(($I67:AF67)*($I$6:AF$6&lt;=(AF$6-$E14)))</f>
        <v>-927180.58990000002</v>
      </c>
      <c r="AG72" s="119" cm="1">
        <f t="array" ref="AG72">SUMPRODUCT(($I67:AG67))-SUMPRODUCT(($I67:AG67)*($I$6:AG$6&lt;=(AG$6-$E14)))</f>
        <v>-927180.58990000002</v>
      </c>
      <c r="AH72"/>
    </row>
    <row r="73" spans="1:34" x14ac:dyDescent="0.2">
      <c r="A73" s="8"/>
      <c r="B73" s="8"/>
      <c r="C73" s="4" t="str">
        <f>C15</f>
        <v>3 X 2MVA filters at BBD feeders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-927180.58990000002</v>
      </c>
      <c r="J73" s="119" cm="1">
        <f t="array" ref="J73">SUMPRODUCT(($I68:J68))-SUMPRODUCT(($I68:J68)*($I$6:J$6&lt;=(J$6-$E15)))</f>
        <v>-1854361.1798</v>
      </c>
      <c r="K73" s="119" cm="1">
        <f t="array" ref="K73">SUMPRODUCT(($I68:K68))-SUMPRODUCT(($I68:K68)*($I$6:K$6&lt;=(K$6-$E15)))</f>
        <v>-2781541.7697000001</v>
      </c>
      <c r="L73" s="119" cm="1">
        <f t="array" ref="L73">SUMPRODUCT(($I68:L68))-SUMPRODUCT(($I68:L68)*($I$6:L$6&lt;=(L$6-$E15)))</f>
        <v>-2781541.7697000001</v>
      </c>
      <c r="M73" s="119" cm="1">
        <f t="array" ref="M73">SUMPRODUCT(($I68:M68))-SUMPRODUCT(($I68:M68)*($I$6:M$6&lt;=(M$6-$E15)))</f>
        <v>-2781541.7697000001</v>
      </c>
      <c r="N73" s="119" cm="1">
        <f t="array" ref="N73">SUMPRODUCT(($I68:N68))-SUMPRODUCT(($I68:N68)*($I$6:N$6&lt;=(N$6-$E15)))</f>
        <v>-2781541.7697000001</v>
      </c>
      <c r="O73" s="119" cm="1">
        <f t="array" ref="O73">SUMPRODUCT(($I68:O68))-SUMPRODUCT(($I68:O68)*($I$6:O$6&lt;=(O$6-$E15)))</f>
        <v>-2781541.7697000001</v>
      </c>
      <c r="P73" s="119" cm="1">
        <f t="array" ref="P73">SUMPRODUCT(($I68:P68))-SUMPRODUCT(($I68:P68)*($I$6:P$6&lt;=(P$6-$E15)))</f>
        <v>-2781541.7697000001</v>
      </c>
      <c r="Q73" s="119" cm="1">
        <f t="array" ref="Q73">SUMPRODUCT(($I68:Q68))-SUMPRODUCT(($I68:Q68)*($I$6:Q$6&lt;=(Q$6-$E15)))</f>
        <v>-2781541.7697000001</v>
      </c>
      <c r="R73" s="119" cm="1">
        <f t="array" ref="R73">SUMPRODUCT(($I68:R68))-SUMPRODUCT(($I68:R68)*($I$6:R$6&lt;=(R$6-$E15)))</f>
        <v>-2781541.7697000001</v>
      </c>
      <c r="S73" s="119" cm="1">
        <f t="array" ref="S73">SUMPRODUCT(($I68:S68))-SUMPRODUCT(($I68:S68)*($I$6:S$6&lt;=(S$6-$E15)))</f>
        <v>-2781541.7697000001</v>
      </c>
      <c r="T73" s="119" cm="1">
        <f t="array" ref="T73">SUMPRODUCT(($I68:T68))-SUMPRODUCT(($I68:T68)*($I$6:T$6&lt;=(T$6-$E15)))</f>
        <v>-2781541.7697000001</v>
      </c>
      <c r="U73" s="119" cm="1">
        <f t="array" ref="U73">SUMPRODUCT(($I68:U68))-SUMPRODUCT(($I68:U68)*($I$6:U$6&lt;=(U$6-$E15)))</f>
        <v>-2781541.7697000001</v>
      </c>
      <c r="V73" s="119" cm="1">
        <f t="array" ref="V73">SUMPRODUCT(($I68:V68))-SUMPRODUCT(($I68:V68)*($I$6:V$6&lt;=(V$6-$E15)))</f>
        <v>-2781541.7697000001</v>
      </c>
      <c r="W73" s="119" cm="1">
        <f t="array" ref="W73">SUMPRODUCT(($I68:W68))-SUMPRODUCT(($I68:W68)*($I$6:W$6&lt;=(W$6-$E15)))</f>
        <v>-2781541.7697000001</v>
      </c>
      <c r="X73" s="119" cm="1">
        <f t="array" ref="X73">SUMPRODUCT(($I68:X68))-SUMPRODUCT(($I68:X68)*($I$6:X$6&lt;=(X$6-$E15)))</f>
        <v>-2781541.7697000001</v>
      </c>
      <c r="Y73" s="119" cm="1">
        <f t="array" ref="Y73">SUMPRODUCT(($I68:Y68))-SUMPRODUCT(($I68:Y68)*($I$6:Y$6&lt;=(Y$6-$E15)))</f>
        <v>-2781541.7697000001</v>
      </c>
      <c r="Z73" s="119" cm="1">
        <f t="array" ref="Z73">SUMPRODUCT(($I68:Z68))-SUMPRODUCT(($I68:Z68)*($I$6:Z$6&lt;=(Z$6-$E15)))</f>
        <v>-2781541.7697000001</v>
      </c>
      <c r="AA73" s="119" cm="1">
        <f t="array" ref="AA73">SUMPRODUCT(($I68:AA68))-SUMPRODUCT(($I68:AA68)*($I$6:AA$6&lt;=(AA$6-$E15)))</f>
        <v>-2781541.7697000001</v>
      </c>
      <c r="AB73" s="119" cm="1">
        <f t="array" ref="AB73">SUMPRODUCT(($I68:AB68))-SUMPRODUCT(($I68:AB68)*($I$6:AB$6&lt;=(AB$6-$E15)))</f>
        <v>-2781541.7697000001</v>
      </c>
      <c r="AC73" s="119" cm="1">
        <f t="array" ref="AC73">SUMPRODUCT(($I68:AC68))-SUMPRODUCT(($I68:AC68)*($I$6:AC$6&lt;=(AC$6-$E15)))</f>
        <v>-2781541.7697000001</v>
      </c>
      <c r="AD73" s="119" cm="1">
        <f t="array" ref="AD73">SUMPRODUCT(($I68:AD68))-SUMPRODUCT(($I68:AD68)*($I$6:AD$6&lt;=(AD$6-$E15)))</f>
        <v>-2781541.7697000001</v>
      </c>
      <c r="AE73" s="119" cm="1">
        <f t="array" ref="AE73">SUMPRODUCT(($I68:AE68))-SUMPRODUCT(($I68:AE68)*($I$6:AE$6&lt;=(AE$6-$E15)))</f>
        <v>-2781541.7697000001</v>
      </c>
      <c r="AF73" s="119" cm="1">
        <f t="array" ref="AF73">SUMPRODUCT(($I68:AF68))-SUMPRODUCT(($I68:AF68)*($I$6:AF$6&lt;=(AF$6-$E15)))</f>
        <v>-2781541.7697000001</v>
      </c>
      <c r="AG73" s="119" cm="1">
        <f t="array" ref="AG73">SUMPRODUCT(($I68:AG68))-SUMPRODUCT(($I68:AG68)*($I$6:AG$6&lt;=(AG$6-$E15)))</f>
        <v>-2781541.7697000001</v>
      </c>
      <c r="AH73"/>
    </row>
    <row r="74" spans="1:34" x14ac:dyDescent="0.2">
      <c r="A74" s="8"/>
      <c r="B74" s="8"/>
      <c r="C74" s="4" t="str">
        <f>C16</f>
        <v>A 4MVA at ZSS + 2 X 2MVA filters at WMN feeders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-1390770.88485</v>
      </c>
      <c r="J74" s="119" cm="1">
        <f t="array" ref="J74">SUMPRODUCT(($I69:J69))-SUMPRODUCT(($I69:J69)*($I$6:J$6&lt;=(J$6-$E16)))</f>
        <v>-2317951.4747500001</v>
      </c>
      <c r="K74" s="119" cm="1">
        <f t="array" ref="K74">SUMPRODUCT(($I69:K69))-SUMPRODUCT(($I69:K69)*($I$6:K$6&lt;=(K$6-$E16)))</f>
        <v>-3245132.0646500001</v>
      </c>
      <c r="L74" s="119" cm="1">
        <f t="array" ref="L74">SUMPRODUCT(($I69:L69))-SUMPRODUCT(($I69:L69)*($I$6:L$6&lt;=(L$6-$E16)))</f>
        <v>-3245132.0646500001</v>
      </c>
      <c r="M74" s="119" cm="1">
        <f t="array" ref="M74">SUMPRODUCT(($I69:M69))-SUMPRODUCT(($I69:M69)*($I$6:M$6&lt;=(M$6-$E16)))</f>
        <v>-3245132.0646500001</v>
      </c>
      <c r="N74" s="119" cm="1">
        <f t="array" ref="N74">SUMPRODUCT(($I69:N69))-SUMPRODUCT(($I69:N69)*($I$6:N$6&lt;=(N$6-$E16)))</f>
        <v>-3245132.0646500001</v>
      </c>
      <c r="O74" s="119" cm="1">
        <f t="array" ref="O74">SUMPRODUCT(($I69:O69))-SUMPRODUCT(($I69:O69)*($I$6:O$6&lt;=(O$6-$E16)))</f>
        <v>-3245132.0646500001</v>
      </c>
      <c r="P74" s="119" cm="1">
        <f t="array" ref="P74">SUMPRODUCT(($I69:P69))-SUMPRODUCT(($I69:P69)*($I$6:P$6&lt;=(P$6-$E16)))</f>
        <v>-3245132.0646500001</v>
      </c>
      <c r="Q74" s="119" cm="1">
        <f t="array" ref="Q74">SUMPRODUCT(($I69:Q69))-SUMPRODUCT(($I69:Q69)*($I$6:Q$6&lt;=(Q$6-$E16)))</f>
        <v>-3245132.0646500001</v>
      </c>
      <c r="R74" s="119" cm="1">
        <f t="array" ref="R74">SUMPRODUCT(($I69:R69))-SUMPRODUCT(($I69:R69)*($I$6:R$6&lt;=(R$6-$E16)))</f>
        <v>-3245132.0646500001</v>
      </c>
      <c r="S74" s="119" cm="1">
        <f t="array" ref="S74">SUMPRODUCT(($I69:S69))-SUMPRODUCT(($I69:S69)*($I$6:S$6&lt;=(S$6-$E16)))</f>
        <v>-3245132.0646500001</v>
      </c>
      <c r="T74" s="119" cm="1">
        <f t="array" ref="T74">SUMPRODUCT(($I69:T69))-SUMPRODUCT(($I69:T69)*($I$6:T$6&lt;=(T$6-$E16)))</f>
        <v>-3245132.0646500001</v>
      </c>
      <c r="U74" s="119" cm="1">
        <f t="array" ref="U74">SUMPRODUCT(($I69:U69))-SUMPRODUCT(($I69:U69)*($I$6:U$6&lt;=(U$6-$E16)))</f>
        <v>-3245132.0646500001</v>
      </c>
      <c r="V74" s="119" cm="1">
        <f t="array" ref="V74">SUMPRODUCT(($I69:V69))-SUMPRODUCT(($I69:V69)*($I$6:V$6&lt;=(V$6-$E16)))</f>
        <v>-3245132.0646500001</v>
      </c>
      <c r="W74" s="119" cm="1">
        <f t="array" ref="W74">SUMPRODUCT(($I69:W69))-SUMPRODUCT(($I69:W69)*($I$6:W$6&lt;=(W$6-$E16)))</f>
        <v>-3245132.0646500001</v>
      </c>
      <c r="X74" s="119" cm="1">
        <f t="array" ref="X74">SUMPRODUCT(($I69:X69))-SUMPRODUCT(($I69:X69)*($I$6:X$6&lt;=(X$6-$E16)))</f>
        <v>-3245132.0646500001</v>
      </c>
      <c r="Y74" s="119" cm="1">
        <f t="array" ref="Y74">SUMPRODUCT(($I69:Y69))-SUMPRODUCT(($I69:Y69)*($I$6:Y$6&lt;=(Y$6-$E16)))</f>
        <v>-3245132.0646500001</v>
      </c>
      <c r="Z74" s="119" cm="1">
        <f t="array" ref="Z74">SUMPRODUCT(($I69:Z69))-SUMPRODUCT(($I69:Z69)*($I$6:Z$6&lt;=(Z$6-$E16)))</f>
        <v>-3245132.0646500001</v>
      </c>
      <c r="AA74" s="119" cm="1">
        <f t="array" ref="AA74">SUMPRODUCT(($I69:AA69))-SUMPRODUCT(($I69:AA69)*($I$6:AA$6&lt;=(AA$6-$E16)))</f>
        <v>-3245132.0646500001</v>
      </c>
      <c r="AB74" s="119" cm="1">
        <f t="array" ref="AB74">SUMPRODUCT(($I69:AB69))-SUMPRODUCT(($I69:AB69)*($I$6:AB$6&lt;=(AB$6-$E16)))</f>
        <v>-3245132.0646500001</v>
      </c>
      <c r="AC74" s="119" cm="1">
        <f t="array" ref="AC74">SUMPRODUCT(($I69:AC69))-SUMPRODUCT(($I69:AC69)*($I$6:AC$6&lt;=(AC$6-$E16)))</f>
        <v>-3245132.0646500001</v>
      </c>
      <c r="AD74" s="119" cm="1">
        <f t="array" ref="AD74">SUMPRODUCT(($I69:AD69))-SUMPRODUCT(($I69:AD69)*($I$6:AD$6&lt;=(AD$6-$E16)))</f>
        <v>-3245132.0646500001</v>
      </c>
      <c r="AE74" s="119" cm="1">
        <f t="array" ref="AE74">SUMPRODUCT(($I69:AE69))-SUMPRODUCT(($I69:AE69)*($I$6:AE$6&lt;=(AE$6-$E16)))</f>
        <v>-3245132.0646500001</v>
      </c>
      <c r="AF74" s="119" cm="1">
        <f t="array" ref="AF74">SUMPRODUCT(($I69:AF69))-SUMPRODUCT(($I69:AF69)*($I$6:AF$6&lt;=(AF$6-$E16)))</f>
        <v>-3245132.0646500001</v>
      </c>
      <c r="AG74" s="119" cm="1">
        <f t="array" ref="AG74">SUMPRODUCT(($I69:AG69))-SUMPRODUCT(($I69:AG69)*($I$6:AG$6&lt;=(AG$6-$E16)))</f>
        <v>-3245132.0646500001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- 1 X 2MVA filters at MBN31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-50412.043313419475</v>
      </c>
      <c r="K77" s="119">
        <f t="shared" si="8"/>
        <v>-50412.043313419475</v>
      </c>
      <c r="L77" s="119">
        <f t="shared" si="8"/>
        <v>-50412.043313419475</v>
      </c>
      <c r="M77" s="119">
        <f t="shared" si="8"/>
        <v>-50412.043313419475</v>
      </c>
      <c r="N77" s="119">
        <f t="shared" si="8"/>
        <v>-50412.043313419475</v>
      </c>
      <c r="O77" s="119">
        <f t="shared" si="8"/>
        <v>-50412.043313419475</v>
      </c>
      <c r="P77" s="119">
        <f t="shared" si="8"/>
        <v>-50412.043313419475</v>
      </c>
      <c r="Q77" s="119">
        <f t="shared" si="8"/>
        <v>-50412.043313419475</v>
      </c>
      <c r="R77" s="119">
        <f t="shared" si="8"/>
        <v>-50412.043313419475</v>
      </c>
      <c r="S77" s="119">
        <f t="shared" si="8"/>
        <v>-50412.043313419475</v>
      </c>
      <c r="T77" s="119">
        <f t="shared" si="8"/>
        <v>-50412.043313419475</v>
      </c>
      <c r="U77" s="119">
        <f t="shared" si="8"/>
        <v>-50412.043313419475</v>
      </c>
      <c r="V77" s="119">
        <f t="shared" si="8"/>
        <v>-50412.043313419475</v>
      </c>
      <c r="W77" s="119">
        <f t="shared" si="8"/>
        <v>-50412.043313419475</v>
      </c>
      <c r="X77" s="119">
        <f t="shared" si="8"/>
        <v>-50412.043313419475</v>
      </c>
      <c r="Y77" s="119">
        <f t="shared" si="8"/>
        <v>-50412.043313419475</v>
      </c>
      <c r="Z77" s="119">
        <f t="shared" si="8"/>
        <v>-50412.043313419475</v>
      </c>
      <c r="AA77" s="119">
        <f t="shared" si="8"/>
        <v>-50412.043313419475</v>
      </c>
      <c r="AB77" s="119">
        <f t="shared" si="8"/>
        <v>-50412.043313419475</v>
      </c>
      <c r="AC77" s="119">
        <f t="shared" si="8"/>
        <v>-50412.043313419475</v>
      </c>
      <c r="AD77" s="119">
        <f t="shared" si="8"/>
        <v>-50412.043313419475</v>
      </c>
      <c r="AE77" s="119">
        <f t="shared" si="8"/>
        <v>-50412.043313419475</v>
      </c>
      <c r="AF77" s="119">
        <f t="shared" si="8"/>
        <v>-50412.043313419475</v>
      </c>
      <c r="AG77" s="119">
        <f t="shared" si="8"/>
        <v>-50412.043313419475</v>
      </c>
      <c r="AH77"/>
    </row>
    <row r="78" spans="1:34" x14ac:dyDescent="0.2">
      <c r="A78" s="8"/>
      <c r="B78" s="8"/>
      <c r="C78" s="4" t="str">
        <f>$C$76&amp;" - "&amp;C15</f>
        <v>Annualised capex - 3 X 2MVA filters at BBD feeders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-50412.043313419475</v>
      </c>
      <c r="K78" s="119">
        <f t="shared" si="9"/>
        <v>-100824.08662683895</v>
      </c>
      <c r="L78" s="119">
        <f t="shared" si="9"/>
        <v>-151236.12994025843</v>
      </c>
      <c r="M78" s="119">
        <f t="shared" si="9"/>
        <v>-151236.12994025843</v>
      </c>
      <c r="N78" s="119">
        <f t="shared" si="9"/>
        <v>-151236.12994025843</v>
      </c>
      <c r="O78" s="119">
        <f t="shared" si="9"/>
        <v>-151236.12994025843</v>
      </c>
      <c r="P78" s="119">
        <f t="shared" si="9"/>
        <v>-151236.12994025843</v>
      </c>
      <c r="Q78" s="119">
        <f t="shared" si="9"/>
        <v>-151236.12994025843</v>
      </c>
      <c r="R78" s="119">
        <f t="shared" si="9"/>
        <v>-151236.12994025843</v>
      </c>
      <c r="S78" s="119">
        <f t="shared" si="9"/>
        <v>-151236.12994025843</v>
      </c>
      <c r="T78" s="119">
        <f t="shared" si="9"/>
        <v>-151236.12994025843</v>
      </c>
      <c r="U78" s="119">
        <f t="shared" si="9"/>
        <v>-151236.12994025843</v>
      </c>
      <c r="V78" s="119">
        <f t="shared" si="9"/>
        <v>-151236.12994025843</v>
      </c>
      <c r="W78" s="119">
        <f t="shared" si="9"/>
        <v>-151236.12994025843</v>
      </c>
      <c r="X78" s="119">
        <f t="shared" si="9"/>
        <v>-151236.12994025843</v>
      </c>
      <c r="Y78" s="119">
        <f t="shared" si="9"/>
        <v>-151236.12994025843</v>
      </c>
      <c r="Z78" s="119">
        <f t="shared" si="9"/>
        <v>-151236.12994025843</v>
      </c>
      <c r="AA78" s="119">
        <f t="shared" si="9"/>
        <v>-151236.12994025843</v>
      </c>
      <c r="AB78" s="119">
        <f t="shared" si="9"/>
        <v>-151236.12994025843</v>
      </c>
      <c r="AC78" s="119">
        <f t="shared" si="9"/>
        <v>-151236.12994025843</v>
      </c>
      <c r="AD78" s="119">
        <f t="shared" si="9"/>
        <v>-151236.12994025843</v>
      </c>
      <c r="AE78" s="119">
        <f t="shared" si="9"/>
        <v>-151236.12994025843</v>
      </c>
      <c r="AF78" s="119">
        <f t="shared" si="9"/>
        <v>-151236.12994025843</v>
      </c>
      <c r="AG78" s="119">
        <f t="shared" si="9"/>
        <v>-151236.12994025843</v>
      </c>
      <c r="AH78"/>
    </row>
    <row r="79" spans="1:34" x14ac:dyDescent="0.2">
      <c r="A79" s="8"/>
      <c r="B79" s="8"/>
      <c r="C79" s="4" t="str">
        <f>$C$76&amp;" - "&amp;C16</f>
        <v>Annualised capex - A 4MVA at ZSS + 2 X 2MVA filters at WMN feeders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-75618.064970129213</v>
      </c>
      <c r="K79" s="119">
        <f t="shared" si="10"/>
        <v>-126030.10828354872</v>
      </c>
      <c r="L79" s="119">
        <f t="shared" si="10"/>
        <v>-176442.15159696818</v>
      </c>
      <c r="M79" s="119">
        <f t="shared" si="10"/>
        <v>-176442.15159696818</v>
      </c>
      <c r="N79" s="119">
        <f t="shared" si="10"/>
        <v>-176442.15159696818</v>
      </c>
      <c r="O79" s="119">
        <f t="shared" si="10"/>
        <v>-176442.15159696818</v>
      </c>
      <c r="P79" s="119">
        <f t="shared" si="10"/>
        <v>-176442.15159696818</v>
      </c>
      <c r="Q79" s="119">
        <f t="shared" si="10"/>
        <v>-176442.15159696818</v>
      </c>
      <c r="R79" s="119">
        <f t="shared" si="10"/>
        <v>-176442.15159696818</v>
      </c>
      <c r="S79" s="119">
        <f t="shared" si="10"/>
        <v>-176442.15159696818</v>
      </c>
      <c r="T79" s="119">
        <f t="shared" si="10"/>
        <v>-176442.15159696818</v>
      </c>
      <c r="U79" s="119">
        <f t="shared" si="10"/>
        <v>-176442.15159696818</v>
      </c>
      <c r="V79" s="119">
        <f t="shared" si="10"/>
        <v>-176442.15159696818</v>
      </c>
      <c r="W79" s="119">
        <f t="shared" si="10"/>
        <v>-176442.15159696818</v>
      </c>
      <c r="X79" s="119">
        <f t="shared" si="10"/>
        <v>-176442.15159696818</v>
      </c>
      <c r="Y79" s="119">
        <f t="shared" si="10"/>
        <v>-176442.15159696818</v>
      </c>
      <c r="Z79" s="119">
        <f t="shared" si="10"/>
        <v>-176442.15159696818</v>
      </c>
      <c r="AA79" s="119">
        <f t="shared" si="10"/>
        <v>-176442.15159696818</v>
      </c>
      <c r="AB79" s="119">
        <f t="shared" si="10"/>
        <v>-176442.15159696818</v>
      </c>
      <c r="AC79" s="119">
        <f t="shared" si="10"/>
        <v>-176442.15159696818</v>
      </c>
      <c r="AD79" s="119">
        <f t="shared" si="10"/>
        <v>-176442.15159696818</v>
      </c>
      <c r="AE79" s="119">
        <f t="shared" si="10"/>
        <v>-176442.15159696818</v>
      </c>
      <c r="AF79" s="119">
        <f t="shared" si="10"/>
        <v>-176442.15159696818</v>
      </c>
      <c r="AG79" s="119">
        <f t="shared" si="10"/>
        <v>-176442.15159696818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-176442.15159696818</v>
      </c>
      <c r="K80" s="176">
        <f t="shared" si="11"/>
        <v>-277266.23822380713</v>
      </c>
      <c r="L80" s="176">
        <f t="shared" si="11"/>
        <v>-378090.32485064608</v>
      </c>
      <c r="M80" s="176">
        <f t="shared" si="11"/>
        <v>-378090.32485064608</v>
      </c>
      <c r="N80" s="176">
        <f t="shared" si="11"/>
        <v>-378090.32485064608</v>
      </c>
      <c r="O80" s="176">
        <f t="shared" si="11"/>
        <v>-378090.32485064608</v>
      </c>
      <c r="P80" s="176">
        <f t="shared" si="11"/>
        <v>-378090.32485064608</v>
      </c>
      <c r="Q80" s="176">
        <f t="shared" si="11"/>
        <v>-378090.32485064608</v>
      </c>
      <c r="R80" s="176">
        <f t="shared" si="11"/>
        <v>-378090.32485064608</v>
      </c>
      <c r="S80" s="176">
        <f t="shared" si="11"/>
        <v>-378090.32485064608</v>
      </c>
      <c r="T80" s="176">
        <f t="shared" si="11"/>
        <v>-378090.32485064608</v>
      </c>
      <c r="U80" s="176">
        <f t="shared" si="11"/>
        <v>-378090.32485064608</v>
      </c>
      <c r="V80" s="176">
        <f t="shared" si="11"/>
        <v>-378090.32485064608</v>
      </c>
      <c r="W80" s="176">
        <f t="shared" si="11"/>
        <v>-378090.32485064608</v>
      </c>
      <c r="X80" s="176">
        <f t="shared" si="11"/>
        <v>-378090.32485064608</v>
      </c>
      <c r="Y80" s="176">
        <f t="shared" si="11"/>
        <v>-378090.32485064608</v>
      </c>
      <c r="Z80" s="176">
        <f t="shared" si="11"/>
        <v>-378090.32485064608</v>
      </c>
      <c r="AA80" s="176">
        <f t="shared" si="11"/>
        <v>-378090.32485064608</v>
      </c>
      <c r="AB80" s="176">
        <f t="shared" si="11"/>
        <v>-378090.32485064608</v>
      </c>
      <c r="AC80" s="176">
        <f>SUM(AC77:AC79)</f>
        <v>-378090.32485064608</v>
      </c>
      <c r="AD80" s="176">
        <f>SUM(AD77:AD79)</f>
        <v>-378090.32485064608</v>
      </c>
      <c r="AE80" s="176">
        <f>SUM(AE77:AE79)</f>
        <v>-378090.32485064608</v>
      </c>
      <c r="AF80" s="176">
        <f>SUM(AF77:AF79)</f>
        <v>-378090.32485064608</v>
      </c>
      <c r="AG80" s="176">
        <f>SUM(AG77:AG79)</f>
        <v>-378090.32485064608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-176442.15159696818</v>
      </c>
      <c r="K82" s="119">
        <f t="shared" si="13"/>
        <v>-277266.23822380713</v>
      </c>
      <c r="L82" s="119">
        <f t="shared" si="13"/>
        <v>-378090.32485064608</v>
      </c>
      <c r="M82" s="119">
        <f t="shared" si="13"/>
        <v>-378090.32485064608</v>
      </c>
      <c r="N82" s="119">
        <f t="shared" si="13"/>
        <v>-378090.32485064608</v>
      </c>
      <c r="O82" s="119">
        <f t="shared" si="13"/>
        <v>-378090.32485064608</v>
      </c>
      <c r="P82" s="119">
        <f t="shared" si="13"/>
        <v>-378090.32485064608</v>
      </c>
      <c r="Q82" s="119">
        <f t="shared" si="13"/>
        <v>-378090.32485064608</v>
      </c>
      <c r="R82" s="119">
        <f t="shared" si="13"/>
        <v>-378090.32485064608</v>
      </c>
      <c r="S82" s="119">
        <f t="shared" si="13"/>
        <v>-378090.32485064608</v>
      </c>
      <c r="T82" s="119">
        <f t="shared" si="13"/>
        <v>-378090.32485064608</v>
      </c>
      <c r="U82" s="119">
        <f t="shared" si="13"/>
        <v>-378090.32485064608</v>
      </c>
      <c r="V82" s="119">
        <f t="shared" si="13"/>
        <v>-378090.32485064608</v>
      </c>
      <c r="W82" s="119">
        <f t="shared" si="13"/>
        <v>-378090.32485064608</v>
      </c>
      <c r="X82" s="119">
        <f t="shared" si="13"/>
        <v>-378090.32485064608</v>
      </c>
      <c r="Y82" s="119">
        <f t="shared" si="13"/>
        <v>-378090.32485064608</v>
      </c>
      <c r="Z82" s="119">
        <f t="shared" si="13"/>
        <v>-378090.32485064608</v>
      </c>
      <c r="AA82" s="119">
        <f t="shared" si="13"/>
        <v>-378090.32485064608</v>
      </c>
      <c r="AB82" s="119">
        <f t="shared" si="13"/>
        <v>-378090.32485064608</v>
      </c>
      <c r="AC82" s="119">
        <f>AC80</f>
        <v>-378090.32485064608</v>
      </c>
      <c r="AD82" s="119">
        <f>AD80</f>
        <v>-378090.32485064608</v>
      </c>
      <c r="AE82" s="119">
        <f>AE80</f>
        <v>-378090.32485064608</v>
      </c>
      <c r="AF82" s="119">
        <f>AF80</f>
        <v>-378090.32485064608</v>
      </c>
      <c r="AG82" s="119">
        <f>AG80</f>
        <v>-378090.32485064608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12936.947425617627</v>
      </c>
      <c r="J84" s="31">
        <f t="shared" si="15"/>
        <v>13325.055848386157</v>
      </c>
      <c r="K84" s="31">
        <f t="shared" si="15"/>
        <v>13724.807523837739</v>
      </c>
      <c r="L84" s="31">
        <f t="shared" si="15"/>
        <v>14136.551749552871</v>
      </c>
      <c r="M84" s="31">
        <f t="shared" si="15"/>
        <v>14560.648302039459</v>
      </c>
      <c r="N84" s="31">
        <f t="shared" si="15"/>
        <v>14997.467751100643</v>
      </c>
      <c r="O84" s="31">
        <f t="shared" si="15"/>
        <v>15447.391783633664</v>
      </c>
      <c r="P84" s="31">
        <f t="shared" si="15"/>
        <v>15910.813537142674</v>
      </c>
      <c r="Q84" s="31">
        <f t="shared" si="15"/>
        <v>16388.137943256956</v>
      </c>
      <c r="R84" s="31">
        <f t="shared" si="15"/>
        <v>16879.782081554662</v>
      </c>
      <c r="S84" s="31">
        <f t="shared" si="15"/>
        <v>17386.175544001304</v>
      </c>
      <c r="T84" s="31">
        <f t="shared" si="15"/>
        <v>17907.760810321342</v>
      </c>
      <c r="U84" s="31">
        <f t="shared" si="15"/>
        <v>18444.993634630984</v>
      </c>
      <c r="V84" s="31">
        <f t="shared" si="15"/>
        <v>18998.343443669914</v>
      </c>
      <c r="W84" s="31">
        <f t="shared" si="15"/>
        <v>19568.293746980013</v>
      </c>
      <c r="X84" s="31">
        <f t="shared" si="15"/>
        <v>20155.342559389414</v>
      </c>
      <c r="Y84" s="31">
        <f t="shared" si="15"/>
        <v>20760.002836171101</v>
      </c>
      <c r="Z84" s="31">
        <f t="shared" si="15"/>
        <v>21382.802921256232</v>
      </c>
      <c r="AA84" s="31">
        <f t="shared" si="15"/>
        <v>22024.28700889392</v>
      </c>
      <c r="AB84" s="31">
        <f t="shared" si="15"/>
        <v>22685.015619160738</v>
      </c>
      <c r="AC84" s="31">
        <f t="shared" si="15"/>
        <v>23365.566087735562</v>
      </c>
      <c r="AD84" s="31">
        <f t="shared" si="15"/>
        <v>24066.53307036763</v>
      </c>
      <c r="AE84" s="31">
        <f t="shared" si="15"/>
        <v>24788.529062478658</v>
      </c>
      <c r="AF84" s="31">
        <f t="shared" si="15"/>
        <v>25532.184934353023</v>
      </c>
      <c r="AG84" s="31">
        <f t="shared" si="15"/>
        <v>26298.150482383615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3900</v>
      </c>
      <c r="L85" s="31">
        <f t="shared" si="16"/>
        <v>4017</v>
      </c>
      <c r="M85" s="31">
        <f t="shared" si="16"/>
        <v>4137.51</v>
      </c>
      <c r="N85" s="31">
        <f t="shared" si="16"/>
        <v>4261.6352999999999</v>
      </c>
      <c r="O85" s="31">
        <f t="shared" si="16"/>
        <v>4389.4843590000009</v>
      </c>
      <c r="P85" s="31">
        <f t="shared" si="16"/>
        <v>4521.1688897700005</v>
      </c>
      <c r="Q85" s="31">
        <f t="shared" si="16"/>
        <v>4656.8039564631008</v>
      </c>
      <c r="R85" s="31">
        <f t="shared" si="16"/>
        <v>4796.508075156994</v>
      </c>
      <c r="S85" s="31">
        <f t="shared" si="16"/>
        <v>4940.4033174117039</v>
      </c>
      <c r="T85" s="31">
        <f t="shared" si="16"/>
        <v>5088.6154169340552</v>
      </c>
      <c r="U85" s="31">
        <f t="shared" si="16"/>
        <v>5241.2738794420766</v>
      </c>
      <c r="V85" s="31">
        <f t="shared" si="16"/>
        <v>5398.5120958253392</v>
      </c>
      <c r="W85" s="31">
        <f t="shared" si="16"/>
        <v>5560.4674587000991</v>
      </c>
      <c r="X85" s="31">
        <f t="shared" si="16"/>
        <v>5727.2814824611023</v>
      </c>
      <c r="Y85" s="31">
        <f t="shared" si="16"/>
        <v>5899.0999269349368</v>
      </c>
      <c r="Z85" s="31">
        <f t="shared" si="16"/>
        <v>6076.0729247429845</v>
      </c>
      <c r="AA85" s="31">
        <f t="shared" si="16"/>
        <v>6258.3551124852747</v>
      </c>
      <c r="AB85" s="31">
        <f t="shared" si="16"/>
        <v>6446.1057658598329</v>
      </c>
      <c r="AC85" s="31">
        <f t="shared" si="16"/>
        <v>6639.4889388356278</v>
      </c>
      <c r="AD85" s="31">
        <f t="shared" si="16"/>
        <v>6838.6736070006973</v>
      </c>
      <c r="AE85" s="31">
        <f t="shared" si="16"/>
        <v>7043.833815210719</v>
      </c>
      <c r="AF85" s="31">
        <f t="shared" si="16"/>
        <v>7255.1488296670404</v>
      </c>
      <c r="AG85" s="31">
        <f t="shared" si="16"/>
        <v>7472.8032945570521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12936.947425617627</v>
      </c>
      <c r="J87" s="179">
        <f t="shared" si="17"/>
        <v>-163117.09574858201</v>
      </c>
      <c r="K87" s="179">
        <f t="shared" si="17"/>
        <v>-259641.43069996941</v>
      </c>
      <c r="L87" s="179">
        <f t="shared" si="17"/>
        <v>-359936.77310109319</v>
      </c>
      <c r="M87" s="179">
        <f t="shared" si="17"/>
        <v>-359392.16654860659</v>
      </c>
      <c r="N87" s="179">
        <f t="shared" si="17"/>
        <v>-358831.2217995454</v>
      </c>
      <c r="O87" s="179">
        <f t="shared" si="17"/>
        <v>-358253.44870801241</v>
      </c>
      <c r="P87" s="179">
        <f t="shared" si="17"/>
        <v>-357658.34242373344</v>
      </c>
      <c r="Q87" s="179">
        <f t="shared" si="17"/>
        <v>-357045.38295092602</v>
      </c>
      <c r="R87" s="179">
        <f t="shared" si="17"/>
        <v>-356414.03469393443</v>
      </c>
      <c r="S87" s="179">
        <f t="shared" si="17"/>
        <v>-355763.74598923308</v>
      </c>
      <c r="T87" s="179">
        <f t="shared" si="17"/>
        <v>-355093.94862339069</v>
      </c>
      <c r="U87" s="179">
        <f t="shared" si="17"/>
        <v>-354404.05733657302</v>
      </c>
      <c r="V87" s="179">
        <f t="shared" si="17"/>
        <v>-353693.46931115084</v>
      </c>
      <c r="W87" s="179">
        <f t="shared" si="17"/>
        <v>-352961.56364496594</v>
      </c>
      <c r="X87" s="179">
        <f t="shared" si="17"/>
        <v>-352207.70080879558</v>
      </c>
      <c r="Y87" s="179">
        <f t="shared" si="17"/>
        <v>-351431.22208754008</v>
      </c>
      <c r="Z87" s="179">
        <f t="shared" si="17"/>
        <v>-350631.44900464686</v>
      </c>
      <c r="AA87" s="179">
        <f t="shared" si="17"/>
        <v>-349807.68272926687</v>
      </c>
      <c r="AB87" s="179">
        <f t="shared" si="17"/>
        <v>-348959.20346562553</v>
      </c>
      <c r="AC87" s="179">
        <f>SUM(AC82:AC86)</f>
        <v>-348085.26982407487</v>
      </c>
      <c r="AD87" s="179">
        <f>SUM(AD82:AD86)</f>
        <v>-347185.11817327776</v>
      </c>
      <c r="AE87" s="179">
        <f>SUM(AE82:AE86)</f>
        <v>-346257.96197295666</v>
      </c>
      <c r="AF87" s="179">
        <f>SUM(AF82:AF86)</f>
        <v>-345302.99108662602</v>
      </c>
      <c r="AG87" s="179">
        <f>SUM(AG82:AG86)</f>
        <v>-344319.37107370544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12936.947425617627</v>
      </c>
      <c r="J106" s="31">
        <f t="shared" ref="J106:AG106" si="18">J87</f>
        <v>-163117.09574858201</v>
      </c>
      <c r="K106" s="31">
        <f t="shared" si="18"/>
        <v>-259641.43069996941</v>
      </c>
      <c r="L106" s="31">
        <f t="shared" si="18"/>
        <v>-359936.77310109319</v>
      </c>
      <c r="M106" s="31">
        <f t="shared" si="18"/>
        <v>-359392.16654860659</v>
      </c>
      <c r="N106" s="31">
        <f t="shared" si="18"/>
        <v>-358831.2217995454</v>
      </c>
      <c r="O106" s="31">
        <f t="shared" si="18"/>
        <v>-358253.44870801241</v>
      </c>
      <c r="P106" s="31">
        <f t="shared" si="18"/>
        <v>-357658.34242373344</v>
      </c>
      <c r="Q106" s="31">
        <f t="shared" si="18"/>
        <v>-357045.38295092602</v>
      </c>
      <c r="R106" s="31">
        <f t="shared" si="18"/>
        <v>-356414.03469393443</v>
      </c>
      <c r="S106" s="31">
        <f t="shared" si="18"/>
        <v>-355763.74598923308</v>
      </c>
      <c r="T106" s="31">
        <f t="shared" si="18"/>
        <v>-355093.94862339069</v>
      </c>
      <c r="U106" s="31">
        <f t="shared" si="18"/>
        <v>-354404.05733657302</v>
      </c>
      <c r="V106" s="31">
        <f t="shared" si="18"/>
        <v>-353693.46931115084</v>
      </c>
      <c r="W106" s="31">
        <f t="shared" si="18"/>
        <v>-352961.56364496594</v>
      </c>
      <c r="X106" s="31">
        <f t="shared" si="18"/>
        <v>-352207.70080879558</v>
      </c>
      <c r="Y106" s="31">
        <f t="shared" si="18"/>
        <v>-351431.22208754008</v>
      </c>
      <c r="Z106" s="31">
        <f t="shared" si="18"/>
        <v>-350631.44900464686</v>
      </c>
      <c r="AA106" s="31">
        <f t="shared" si="18"/>
        <v>-349807.68272926687</v>
      </c>
      <c r="AB106" s="31">
        <f t="shared" si="18"/>
        <v>-348959.20346562553</v>
      </c>
      <c r="AC106" s="31">
        <f t="shared" si="18"/>
        <v>-348085.26982407487</v>
      </c>
      <c r="AD106" s="31">
        <f t="shared" si="18"/>
        <v>-347185.11817327776</v>
      </c>
      <c r="AE106" s="31">
        <f t="shared" si="18"/>
        <v>-346257.96197295666</v>
      </c>
      <c r="AF106" s="31">
        <f t="shared" si="18"/>
        <v>-345302.99108662602</v>
      </c>
      <c r="AG106" s="31">
        <f t="shared" si="18"/>
        <v>-344319.37107370544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-176442.15159696818</v>
      </c>
      <c r="K107" s="31">
        <f t="shared" si="19"/>
        <v>-277266.23822380713</v>
      </c>
      <c r="L107" s="31">
        <f t="shared" si="19"/>
        <v>-378090.32485064608</v>
      </c>
      <c r="M107" s="31">
        <f t="shared" si="19"/>
        <v>-378090.32485064608</v>
      </c>
      <c r="N107" s="31">
        <f t="shared" si="19"/>
        <v>-378090.32485064608</v>
      </c>
      <c r="O107" s="31">
        <f t="shared" si="19"/>
        <v>-378090.32485064608</v>
      </c>
      <c r="P107" s="31">
        <f t="shared" si="19"/>
        <v>-378090.32485064608</v>
      </c>
      <c r="Q107" s="31">
        <f t="shared" si="19"/>
        <v>-378090.32485064608</v>
      </c>
      <c r="R107" s="31">
        <f t="shared" si="19"/>
        <v>-378090.32485064608</v>
      </c>
      <c r="S107" s="31">
        <f t="shared" si="19"/>
        <v>-378090.32485064608</v>
      </c>
      <c r="T107" s="31">
        <f t="shared" si="19"/>
        <v>-378090.32485064608</v>
      </c>
      <c r="U107" s="31">
        <f t="shared" si="19"/>
        <v>-378090.32485064608</v>
      </c>
      <c r="V107" s="31">
        <f t="shared" si="19"/>
        <v>-378090.32485064608</v>
      </c>
      <c r="W107" s="31">
        <f t="shared" si="19"/>
        <v>-378090.32485064608</v>
      </c>
      <c r="X107" s="31">
        <f t="shared" si="19"/>
        <v>-378090.32485064608</v>
      </c>
      <c r="Y107" s="31">
        <f t="shared" si="19"/>
        <v>-378090.32485064608</v>
      </c>
      <c r="Z107" s="31">
        <f t="shared" si="19"/>
        <v>-378090.32485064608</v>
      </c>
      <c r="AA107" s="31">
        <f t="shared" si="19"/>
        <v>-378090.32485064608</v>
      </c>
      <c r="AB107" s="31">
        <f t="shared" si="19"/>
        <v>-378090.32485064608</v>
      </c>
      <c r="AC107" s="31">
        <f t="shared" si="19"/>
        <v>-378090.32485064608</v>
      </c>
      <c r="AD107" s="31">
        <f t="shared" si="19"/>
        <v>-378090.32485064608</v>
      </c>
      <c r="AE107" s="31">
        <f t="shared" si="19"/>
        <v>-378090.32485064608</v>
      </c>
      <c r="AF107" s="31">
        <f t="shared" si="19"/>
        <v>-378090.32485064608</v>
      </c>
      <c r="AG107" s="31">
        <f t="shared" si="19"/>
        <v>-378090.32485064608</v>
      </c>
    </row>
    <row r="108" spans="1:43" x14ac:dyDescent="0.2">
      <c r="C108" s="1" t="s">
        <v>239</v>
      </c>
      <c r="D108"/>
      <c r="E108"/>
      <c r="F108"/>
      <c r="G108"/>
      <c r="I108" s="31">
        <f>SUM(I84:I85)</f>
        <v>12936.947425617627</v>
      </c>
      <c r="J108" s="31">
        <f t="shared" ref="J108:AG108" si="20">SUM(J84:J85)</f>
        <v>13325.055848386157</v>
      </c>
      <c r="K108" s="31">
        <f t="shared" si="20"/>
        <v>17624.807523837739</v>
      </c>
      <c r="L108" s="31">
        <f t="shared" si="20"/>
        <v>18153.551749552869</v>
      </c>
      <c r="M108" s="31">
        <f t="shared" si="20"/>
        <v>18698.158302039461</v>
      </c>
      <c r="N108" s="31">
        <f t="shared" si="20"/>
        <v>19259.103051100643</v>
      </c>
      <c r="O108" s="31">
        <f t="shared" si="20"/>
        <v>19836.876142633664</v>
      </c>
      <c r="P108" s="31">
        <f t="shared" si="20"/>
        <v>20431.982426912677</v>
      </c>
      <c r="Q108" s="31">
        <f t="shared" si="20"/>
        <v>21044.941899720056</v>
      </c>
      <c r="R108" s="31">
        <f t="shared" si="20"/>
        <v>21676.290156711657</v>
      </c>
      <c r="S108" s="31">
        <f t="shared" si="20"/>
        <v>22326.578861413007</v>
      </c>
      <c r="T108" s="31">
        <f t="shared" si="20"/>
        <v>22996.376227255398</v>
      </c>
      <c r="U108" s="31">
        <f t="shared" si="20"/>
        <v>23686.267514073061</v>
      </c>
      <c r="V108" s="31">
        <f t="shared" si="20"/>
        <v>24396.855539495253</v>
      </c>
      <c r="W108" s="31">
        <f t="shared" si="20"/>
        <v>25128.761205680112</v>
      </c>
      <c r="X108" s="31">
        <f t="shared" si="20"/>
        <v>25882.624041850515</v>
      </c>
      <c r="Y108" s="31">
        <f t="shared" si="20"/>
        <v>26659.102763106039</v>
      </c>
      <c r="Z108" s="31">
        <f t="shared" si="20"/>
        <v>27458.875845999217</v>
      </c>
      <c r="AA108" s="31">
        <f t="shared" si="20"/>
        <v>28282.642121379195</v>
      </c>
      <c r="AB108" s="31">
        <f t="shared" si="20"/>
        <v>29131.121385020571</v>
      </c>
      <c r="AC108" s="31">
        <f t="shared" si="20"/>
        <v>30005.05502657119</v>
      </c>
      <c r="AD108" s="31">
        <f t="shared" si="20"/>
        <v>30905.206677368325</v>
      </c>
      <c r="AE108" s="31">
        <f t="shared" si="20"/>
        <v>31832.362877689375</v>
      </c>
      <c r="AF108" s="31">
        <f t="shared" si="20"/>
        <v>32787.333764020063</v>
      </c>
      <c r="AG108" s="31">
        <f t="shared" si="20"/>
        <v>33770.953776940667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12936.947425617627</v>
      </c>
      <c r="J110" s="31" cm="1">
        <f t="array" ref="J110">J$106+IF($C110&lt;&gt;0,SUMPRODUCT((J$107:J$108)*TRANSPOSE(($D110:$E110))),0)</f>
        <v>-180761.31090827883</v>
      </c>
      <c r="K110" s="31" cm="1">
        <f t="array" ref="K110">K$106+IF($C110&lt;&gt;0,SUMPRODUCT((K$107:K$108)*TRANSPOSE(($D110:$E110))),0)</f>
        <v>-287368.05452235014</v>
      </c>
      <c r="L110" s="31" cm="1">
        <f t="array" ref="L110">L$106+IF($C110&lt;&gt;0,SUMPRODUCT((L$107:L$108)*TRANSPOSE(($D110:$E110))),0)</f>
        <v>-397745.80558615777</v>
      </c>
      <c r="M110" s="31" cm="1">
        <f t="array" ref="M110">M$106+IF($C110&lt;&gt;0,SUMPRODUCT((M$107:M$108)*TRANSPOSE(($D110:$E110))),0)</f>
        <v>-397201.19903367118</v>
      </c>
      <c r="N110" s="31" cm="1">
        <f t="array" ref="N110">N$106+IF($C110&lt;&gt;0,SUMPRODUCT((N$107:N$108)*TRANSPOSE(($D110:$E110))),0)</f>
        <v>-396640.25428460998</v>
      </c>
      <c r="O110" s="31" cm="1">
        <f t="array" ref="O110">O$106+IF($C110&lt;&gt;0,SUMPRODUCT((O$107:O$108)*TRANSPOSE(($D110:$E110))),0)</f>
        <v>-396062.48119307699</v>
      </c>
      <c r="P110" s="31" cm="1">
        <f t="array" ref="P110">P$106+IF($C110&lt;&gt;0,SUMPRODUCT((P$107:P$108)*TRANSPOSE(($D110:$E110))),0)</f>
        <v>-395467.37490879802</v>
      </c>
      <c r="Q110" s="31" cm="1">
        <f t="array" ref="Q110">Q$106+IF($C110&lt;&gt;0,SUMPRODUCT((Q$107:Q$108)*TRANSPOSE(($D110:$E110))),0)</f>
        <v>-394854.41543599061</v>
      </c>
      <c r="R110" s="31" cm="1">
        <f t="array" ref="R110">R$106+IF($C110&lt;&gt;0,SUMPRODUCT((R$107:R$108)*TRANSPOSE(($D110:$E110))),0)</f>
        <v>-394223.06717899902</v>
      </c>
      <c r="S110" s="31" cm="1">
        <f t="array" ref="S110">S$106+IF($C110&lt;&gt;0,SUMPRODUCT((S$107:S$108)*TRANSPOSE(($D110:$E110))),0)</f>
        <v>-393572.77847429767</v>
      </c>
      <c r="T110" s="31" cm="1">
        <f t="array" ref="T110">T$106+IF($C110&lt;&gt;0,SUMPRODUCT((T$107:T$108)*TRANSPOSE(($D110:$E110))),0)</f>
        <v>-392902.98110845528</v>
      </c>
      <c r="U110" s="31" cm="1">
        <f t="array" ref="U110">U$106+IF($C110&lt;&gt;0,SUMPRODUCT((U$107:U$108)*TRANSPOSE(($D110:$E110))),0)</f>
        <v>-392213.08982163761</v>
      </c>
      <c r="V110" s="31" cm="1">
        <f t="array" ref="V110">V$106+IF($C110&lt;&gt;0,SUMPRODUCT((V$107:V$108)*TRANSPOSE(($D110:$E110))),0)</f>
        <v>-391502.50179621542</v>
      </c>
      <c r="W110" s="31" cm="1">
        <f t="array" ref="W110">W$106+IF($C110&lt;&gt;0,SUMPRODUCT((W$107:W$108)*TRANSPOSE(($D110:$E110))),0)</f>
        <v>-390770.59613003052</v>
      </c>
      <c r="X110" s="31" cm="1">
        <f t="array" ref="X110">X$106+IF($C110&lt;&gt;0,SUMPRODUCT((X$107:X$108)*TRANSPOSE(($D110:$E110))),0)</f>
        <v>-390016.73329386016</v>
      </c>
      <c r="Y110" s="31" cm="1">
        <f t="array" ref="Y110">Y$106+IF($C110&lt;&gt;0,SUMPRODUCT((Y$107:Y$108)*TRANSPOSE(($D110:$E110))),0)</f>
        <v>-389240.25457260467</v>
      </c>
      <c r="Z110" s="31" cm="1">
        <f t="array" ref="Z110">Z$106+IF($C110&lt;&gt;0,SUMPRODUCT((Z$107:Z$108)*TRANSPOSE(($D110:$E110))),0)</f>
        <v>-388440.48148971144</v>
      </c>
      <c r="AA110" s="31" cm="1">
        <f t="array" ref="AA110">AA$106+IF($C110&lt;&gt;0,SUMPRODUCT((AA$107:AA$108)*TRANSPOSE(($D110:$E110))),0)</f>
        <v>-387616.71521433146</v>
      </c>
      <c r="AB110" s="31" cm="1">
        <f t="array" ref="AB110">AB$106+IF($C110&lt;&gt;0,SUMPRODUCT((AB$107:AB$108)*TRANSPOSE(($D110:$E110))),0)</f>
        <v>-386768.23595069011</v>
      </c>
      <c r="AC110" s="31" cm="1">
        <f t="array" ref="AC110">AC$106+IF($C110&lt;&gt;0,SUMPRODUCT((AC$107:AC$108)*TRANSPOSE(($D110:$E110))),0)</f>
        <v>-385894.30230913946</v>
      </c>
      <c r="AD110" s="31" cm="1">
        <f t="array" ref="AD110">AD$106+IF($C110&lt;&gt;0,SUMPRODUCT((AD$107:AD$108)*TRANSPOSE(($D110:$E110))),0)</f>
        <v>-384994.15065834235</v>
      </c>
      <c r="AE110" s="31" cm="1">
        <f t="array" ref="AE110">AE$106+IF($C110&lt;&gt;0,SUMPRODUCT((AE$107:AE$108)*TRANSPOSE(($D110:$E110))),0)</f>
        <v>-384066.99445802125</v>
      </c>
      <c r="AF110" s="31" cm="1">
        <f t="array" ref="AF110">AF$106+IF($C110&lt;&gt;0,SUMPRODUCT((AF$107:AF$108)*TRANSPOSE(($D110:$E110))),0)</f>
        <v>-383112.0235716906</v>
      </c>
      <c r="AG110" s="31" cm="1">
        <f t="array" ref="AG110">AG$106+IF($C110&lt;&gt;0,SUMPRODUCT((AG$107:AG$108)*TRANSPOSE(($D110:$E110))),0)</f>
        <v>-382128.40355877002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12936.947425617627</v>
      </c>
      <c r="J111" s="31" cm="1">
        <f t="array" ref="J111">J$106+IF($C111&lt;&gt;0,SUMPRODUCT((J$107:J$108)*TRANSPOSE(($D111:$E111))),0)</f>
        <v>-145472.88058888519</v>
      </c>
      <c r="K111" s="31" cm="1">
        <f t="array" ref="K111">K$106+IF($C111&lt;&gt;0,SUMPRODUCT((K$107:K$108)*TRANSPOSE(($D111:$E111))),0)</f>
        <v>-231914.80687758868</v>
      </c>
      <c r="L111" s="31" cm="1">
        <f t="array" ref="L111">L$106+IF($C111&lt;&gt;0,SUMPRODUCT((L$107:L$108)*TRANSPOSE(($D111:$E111))),0)</f>
        <v>-322127.7406160286</v>
      </c>
      <c r="M111" s="31" cm="1">
        <f t="array" ref="M111">M$106+IF($C111&lt;&gt;0,SUMPRODUCT((M$107:M$108)*TRANSPOSE(($D111:$E111))),0)</f>
        <v>-321583.13406354201</v>
      </c>
      <c r="N111" s="31" cm="1">
        <f t="array" ref="N111">N$106+IF($C111&lt;&gt;0,SUMPRODUCT((N$107:N$108)*TRANSPOSE(($D111:$E111))),0)</f>
        <v>-321022.18931448081</v>
      </c>
      <c r="O111" s="31" cm="1">
        <f t="array" ref="O111">O$106+IF($C111&lt;&gt;0,SUMPRODUCT((O$107:O$108)*TRANSPOSE(($D111:$E111))),0)</f>
        <v>-320444.41622294782</v>
      </c>
      <c r="P111" s="31" cm="1">
        <f t="array" ref="P111">P$106+IF($C111&lt;&gt;0,SUMPRODUCT((P$107:P$108)*TRANSPOSE(($D111:$E111))),0)</f>
        <v>-319849.30993866886</v>
      </c>
      <c r="Q111" s="31" cm="1">
        <f t="array" ref="Q111">Q$106+IF($C111&lt;&gt;0,SUMPRODUCT((Q$107:Q$108)*TRANSPOSE(($D111:$E111))),0)</f>
        <v>-319236.35046586144</v>
      </c>
      <c r="R111" s="31" cm="1">
        <f t="array" ref="R111">R$106+IF($C111&lt;&gt;0,SUMPRODUCT((R$107:R$108)*TRANSPOSE(($D111:$E111))),0)</f>
        <v>-318605.00220886985</v>
      </c>
      <c r="S111" s="31" cm="1">
        <f t="array" ref="S111">S$106+IF($C111&lt;&gt;0,SUMPRODUCT((S$107:S$108)*TRANSPOSE(($D111:$E111))),0)</f>
        <v>-317954.7135041685</v>
      </c>
      <c r="T111" s="31" cm="1">
        <f t="array" ref="T111">T$106+IF($C111&lt;&gt;0,SUMPRODUCT((T$107:T$108)*TRANSPOSE(($D111:$E111))),0)</f>
        <v>-317284.91613832611</v>
      </c>
      <c r="U111" s="31" cm="1">
        <f t="array" ref="U111">U$106+IF($C111&lt;&gt;0,SUMPRODUCT((U$107:U$108)*TRANSPOSE(($D111:$E111))),0)</f>
        <v>-316595.02485150844</v>
      </c>
      <c r="V111" s="31" cm="1">
        <f t="array" ref="V111">V$106+IF($C111&lt;&gt;0,SUMPRODUCT((V$107:V$108)*TRANSPOSE(($D111:$E111))),0)</f>
        <v>-315884.43682608625</v>
      </c>
      <c r="W111" s="31" cm="1">
        <f t="array" ref="W111">W$106+IF($C111&lt;&gt;0,SUMPRODUCT((W$107:W$108)*TRANSPOSE(($D111:$E111))),0)</f>
        <v>-315152.53115990135</v>
      </c>
      <c r="X111" s="31" cm="1">
        <f t="array" ref="X111">X$106+IF($C111&lt;&gt;0,SUMPRODUCT((X$107:X$108)*TRANSPOSE(($D111:$E111))),0)</f>
        <v>-314398.66832373099</v>
      </c>
      <c r="Y111" s="31" cm="1">
        <f t="array" ref="Y111">Y$106+IF($C111&lt;&gt;0,SUMPRODUCT((Y$107:Y$108)*TRANSPOSE(($D111:$E111))),0)</f>
        <v>-313622.1896024755</v>
      </c>
      <c r="Z111" s="31" cm="1">
        <f t="array" ref="Z111">Z$106+IF($C111&lt;&gt;0,SUMPRODUCT((Z$107:Z$108)*TRANSPOSE(($D111:$E111))),0)</f>
        <v>-312822.41651958227</v>
      </c>
      <c r="AA111" s="31" cm="1">
        <f t="array" ref="AA111">AA$106+IF($C111&lt;&gt;0,SUMPRODUCT((AA$107:AA$108)*TRANSPOSE(($D111:$E111))),0)</f>
        <v>-311998.65024420229</v>
      </c>
      <c r="AB111" s="31" cm="1">
        <f t="array" ref="AB111">AB$106+IF($C111&lt;&gt;0,SUMPRODUCT((AB$107:AB$108)*TRANSPOSE(($D111:$E111))),0)</f>
        <v>-311150.17098056094</v>
      </c>
      <c r="AC111" s="31" cm="1">
        <f t="array" ref="AC111">AC$106+IF($C111&lt;&gt;0,SUMPRODUCT((AC$107:AC$108)*TRANSPOSE(($D111:$E111))),0)</f>
        <v>-310276.23733901029</v>
      </c>
      <c r="AD111" s="31" cm="1">
        <f t="array" ref="AD111">AD$106+IF($C111&lt;&gt;0,SUMPRODUCT((AD$107:AD$108)*TRANSPOSE(($D111:$E111))),0)</f>
        <v>-309376.08568821318</v>
      </c>
      <c r="AE111" s="31" cm="1">
        <f t="array" ref="AE111">AE$106+IF($C111&lt;&gt;0,SUMPRODUCT((AE$107:AE$108)*TRANSPOSE(($D111:$E111))),0)</f>
        <v>-308448.92948789208</v>
      </c>
      <c r="AF111" s="31" cm="1">
        <f t="array" ref="AF111">AF$106+IF($C111&lt;&gt;0,SUMPRODUCT((AF$107:AF$108)*TRANSPOSE(($D111:$E111))),0)</f>
        <v>-307493.95860156143</v>
      </c>
      <c r="AG111" s="31" cm="1">
        <f t="array" ref="AG111">AG$106+IF($C111&lt;&gt;0,SUMPRODUCT((AG$107:AG$108)*TRANSPOSE(($D111:$E111))),0)</f>
        <v>-306510.33858864085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14230.642168179391</v>
      </c>
      <c r="J112" s="31" cm="1">
        <f t="array" ref="J112">J$106+IF($C112&lt;&gt;0,SUMPRODUCT((J$107:J$108)*TRANSPOSE(($D112:$E112))),0)</f>
        <v>-161784.59016374339</v>
      </c>
      <c r="K112" s="31" cm="1">
        <f t="array" ref="K112">K$106+IF($C112&lt;&gt;0,SUMPRODUCT((K$107:K$108)*TRANSPOSE(($D112:$E112))),0)</f>
        <v>-257878.94994758564</v>
      </c>
      <c r="L112" s="31" cm="1">
        <f t="array" ref="L112">L$106+IF($C112&lt;&gt;0,SUMPRODUCT((L$107:L$108)*TRANSPOSE(($D112:$E112))),0)</f>
        <v>-358121.41792613792</v>
      </c>
      <c r="M112" s="31" cm="1">
        <f t="array" ref="M112">M$106+IF($C112&lt;&gt;0,SUMPRODUCT((M$107:M$108)*TRANSPOSE(($D112:$E112))),0)</f>
        <v>-357522.35071840265</v>
      </c>
      <c r="N112" s="31" cm="1">
        <f t="array" ref="N112">N$106+IF($C112&lt;&gt;0,SUMPRODUCT((N$107:N$108)*TRANSPOSE(($D112:$E112))),0)</f>
        <v>-356905.31149443536</v>
      </c>
      <c r="O112" s="31" cm="1">
        <f t="array" ref="O112">O$106+IF($C112&lt;&gt;0,SUMPRODUCT((O$107:O$108)*TRANSPOSE(($D112:$E112))),0)</f>
        <v>-356269.76109374902</v>
      </c>
      <c r="P112" s="31" cm="1">
        <f t="array" ref="P112">P$106+IF($C112&lt;&gt;0,SUMPRODUCT((P$107:P$108)*TRANSPOSE(($D112:$E112))),0)</f>
        <v>-355615.14418104215</v>
      </c>
      <c r="Q112" s="31" cm="1">
        <f t="array" ref="Q112">Q$106+IF($C112&lt;&gt;0,SUMPRODUCT((Q$107:Q$108)*TRANSPOSE(($D112:$E112))),0)</f>
        <v>-354940.88876095403</v>
      </c>
      <c r="R112" s="31" cm="1">
        <f t="array" ref="R112">R$106+IF($C112&lt;&gt;0,SUMPRODUCT((R$107:R$108)*TRANSPOSE(($D112:$E112))),0)</f>
        <v>-354246.40567826328</v>
      </c>
      <c r="S112" s="31" cm="1">
        <f t="array" ref="S112">S$106+IF($C112&lt;&gt;0,SUMPRODUCT((S$107:S$108)*TRANSPOSE(($D112:$E112))),0)</f>
        <v>-353531.08810309175</v>
      </c>
      <c r="T112" s="31" cm="1">
        <f t="array" ref="T112">T$106+IF($C112&lt;&gt;0,SUMPRODUCT((T$107:T$108)*TRANSPOSE(($D112:$E112))),0)</f>
        <v>-352794.31100066513</v>
      </c>
      <c r="U112" s="31" cm="1">
        <f t="array" ref="U112">U$106+IF($C112&lt;&gt;0,SUMPRODUCT((U$107:U$108)*TRANSPOSE(($D112:$E112))),0)</f>
        <v>-352035.43058516574</v>
      </c>
      <c r="V112" s="31" cm="1">
        <f t="array" ref="V112">V$106+IF($C112&lt;&gt;0,SUMPRODUCT((V$107:V$108)*TRANSPOSE(($D112:$E112))),0)</f>
        <v>-351253.78375720134</v>
      </c>
      <c r="W112" s="31" cm="1">
        <f t="array" ref="W112">W$106+IF($C112&lt;&gt;0,SUMPRODUCT((W$107:W$108)*TRANSPOSE(($D112:$E112))),0)</f>
        <v>-350448.68752439792</v>
      </c>
      <c r="X112" s="31" cm="1">
        <f t="array" ref="X112">X$106+IF($C112&lt;&gt;0,SUMPRODUCT((X$107:X$108)*TRANSPOSE(($D112:$E112))),0)</f>
        <v>-349619.4384046105</v>
      </c>
      <c r="Y112" s="31" cm="1">
        <f t="array" ref="Y112">Y$106+IF($C112&lt;&gt;0,SUMPRODUCT((Y$107:Y$108)*TRANSPOSE(($D112:$E112))),0)</f>
        <v>-348765.31181122951</v>
      </c>
      <c r="Z112" s="31" cm="1">
        <f t="array" ref="Z112">Z$106+IF($C112&lt;&gt;0,SUMPRODUCT((Z$107:Z$108)*TRANSPOSE(($D112:$E112))),0)</f>
        <v>-347885.56142004696</v>
      </c>
      <c r="AA112" s="31" cm="1">
        <f t="array" ref="AA112">AA$106+IF($C112&lt;&gt;0,SUMPRODUCT((AA$107:AA$108)*TRANSPOSE(($D112:$E112))),0)</f>
        <v>-346979.41851712897</v>
      </c>
      <c r="AB112" s="31" cm="1">
        <f t="array" ref="AB112">AB$106+IF($C112&lt;&gt;0,SUMPRODUCT((AB$107:AB$108)*TRANSPOSE(($D112:$E112))),0)</f>
        <v>-346046.09132712346</v>
      </c>
      <c r="AC112" s="31" cm="1">
        <f t="array" ref="AC112">AC$106+IF($C112&lt;&gt;0,SUMPRODUCT((AC$107:AC$108)*TRANSPOSE(($D112:$E112))),0)</f>
        <v>-345084.76432141778</v>
      </c>
      <c r="AD112" s="31" cm="1">
        <f t="array" ref="AD112">AD$106+IF($C112&lt;&gt;0,SUMPRODUCT((AD$107:AD$108)*TRANSPOSE(($D112:$E112))),0)</f>
        <v>-344094.59750554094</v>
      </c>
      <c r="AE112" s="31" cm="1">
        <f t="array" ref="AE112">AE$106+IF($C112&lt;&gt;0,SUMPRODUCT((AE$107:AE$108)*TRANSPOSE(($D112:$E112))),0)</f>
        <v>-343074.72568518773</v>
      </c>
      <c r="AF112" s="31" cm="1">
        <f t="array" ref="AF112">AF$106+IF($C112&lt;&gt;0,SUMPRODUCT((AF$107:AF$108)*TRANSPOSE(($D112:$E112))),0)</f>
        <v>-342024.25771022402</v>
      </c>
      <c r="AG112" s="31" cm="1">
        <f t="array" ref="AG112">AG$106+IF($C112&lt;&gt;0,SUMPRODUCT((AG$107:AG$108)*TRANSPOSE(($D112:$E112))),0)</f>
        <v>-340942.27569601138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11643.252683055864</v>
      </c>
      <c r="J113" s="31" cm="1">
        <f t="array" ref="J113">J$106+IF($C113&lt;&gt;0,SUMPRODUCT((J$107:J$108)*TRANSPOSE(($D113:$E113))),0)</f>
        <v>-164449.60133342064</v>
      </c>
      <c r="K113" s="31" cm="1">
        <f t="array" ref="K113">K$106+IF($C113&lt;&gt;0,SUMPRODUCT((K$107:K$108)*TRANSPOSE(($D113:$E113))),0)</f>
        <v>-261403.91145235318</v>
      </c>
      <c r="L113" s="31" cm="1">
        <f t="array" ref="L113">L$106+IF($C113&lt;&gt;0,SUMPRODUCT((L$107:L$108)*TRANSPOSE(($D113:$E113))),0)</f>
        <v>-361752.12827604846</v>
      </c>
      <c r="M113" s="31" cm="1">
        <f t="array" ref="M113">M$106+IF($C113&lt;&gt;0,SUMPRODUCT((M$107:M$108)*TRANSPOSE(($D113:$E113))),0)</f>
        <v>-361261.98237881053</v>
      </c>
      <c r="N113" s="31" cm="1">
        <f t="array" ref="N113">N$106+IF($C113&lt;&gt;0,SUMPRODUCT((N$107:N$108)*TRANSPOSE(($D113:$E113))),0)</f>
        <v>-360757.13210465544</v>
      </c>
      <c r="O113" s="31" cm="1">
        <f t="array" ref="O113">O$106+IF($C113&lt;&gt;0,SUMPRODUCT((O$107:O$108)*TRANSPOSE(($D113:$E113))),0)</f>
        <v>-360237.13632227579</v>
      </c>
      <c r="P113" s="31" cm="1">
        <f t="array" ref="P113">P$106+IF($C113&lt;&gt;0,SUMPRODUCT((P$107:P$108)*TRANSPOSE(($D113:$E113))),0)</f>
        <v>-359701.54066642473</v>
      </c>
      <c r="Q113" s="31" cm="1">
        <f t="array" ref="Q113">Q$106+IF($C113&lt;&gt;0,SUMPRODUCT((Q$107:Q$108)*TRANSPOSE(($D113:$E113))),0)</f>
        <v>-359149.87714089802</v>
      </c>
      <c r="R113" s="31" cm="1">
        <f t="array" ref="R113">R$106+IF($C113&lt;&gt;0,SUMPRODUCT((R$107:R$108)*TRANSPOSE(($D113:$E113))),0)</f>
        <v>-358581.66370960558</v>
      </c>
      <c r="S113" s="31" cm="1">
        <f t="array" ref="S113">S$106+IF($C113&lt;&gt;0,SUMPRODUCT((S$107:S$108)*TRANSPOSE(($D113:$E113))),0)</f>
        <v>-357996.40387537441</v>
      </c>
      <c r="T113" s="31" cm="1">
        <f t="array" ref="T113">T$106+IF($C113&lt;&gt;0,SUMPRODUCT((T$107:T$108)*TRANSPOSE(($D113:$E113))),0)</f>
        <v>-357393.58624611626</v>
      </c>
      <c r="U113" s="31" cm="1">
        <f t="array" ref="U113">U$106+IF($C113&lt;&gt;0,SUMPRODUCT((U$107:U$108)*TRANSPOSE(($D113:$E113))),0)</f>
        <v>-356772.68408798031</v>
      </c>
      <c r="V113" s="31" cm="1">
        <f t="array" ref="V113">V$106+IF($C113&lt;&gt;0,SUMPRODUCT((V$107:V$108)*TRANSPOSE(($D113:$E113))),0)</f>
        <v>-356133.15486510034</v>
      </c>
      <c r="W113" s="31" cm="1">
        <f t="array" ref="W113">W$106+IF($C113&lt;&gt;0,SUMPRODUCT((W$107:W$108)*TRANSPOSE(($D113:$E113))),0)</f>
        <v>-355474.43976553396</v>
      </c>
      <c r="X113" s="31" cm="1">
        <f t="array" ref="X113">X$106+IF($C113&lt;&gt;0,SUMPRODUCT((X$107:X$108)*TRANSPOSE(($D113:$E113))),0)</f>
        <v>-354795.96321298066</v>
      </c>
      <c r="Y113" s="31" cm="1">
        <f t="array" ref="Y113">Y$106+IF($C113&lt;&gt;0,SUMPRODUCT((Y$107:Y$108)*TRANSPOSE(($D113:$E113))),0)</f>
        <v>-354097.13236385066</v>
      </c>
      <c r="Z113" s="31" cm="1">
        <f t="array" ref="Z113">Z$106+IF($C113&lt;&gt;0,SUMPRODUCT((Z$107:Z$108)*TRANSPOSE(($D113:$E113))),0)</f>
        <v>-353377.33658924676</v>
      </c>
      <c r="AA113" s="31" cm="1">
        <f t="array" ref="AA113">AA$106+IF($C113&lt;&gt;0,SUMPRODUCT((AA$107:AA$108)*TRANSPOSE(($D113:$E113))),0)</f>
        <v>-352635.94694140478</v>
      </c>
      <c r="AB113" s="31" cm="1">
        <f t="array" ref="AB113">AB$106+IF($C113&lt;&gt;0,SUMPRODUCT((AB$107:AB$108)*TRANSPOSE(($D113:$E113))),0)</f>
        <v>-351872.31560412759</v>
      </c>
      <c r="AC113" s="31" cm="1">
        <f t="array" ref="AC113">AC$106+IF($C113&lt;&gt;0,SUMPRODUCT((AC$107:AC$108)*TRANSPOSE(($D113:$E113))),0)</f>
        <v>-351085.77532673196</v>
      </c>
      <c r="AD113" s="31" cm="1">
        <f t="array" ref="AD113">AD$106+IF($C113&lt;&gt;0,SUMPRODUCT((AD$107:AD$108)*TRANSPOSE(($D113:$E113))),0)</f>
        <v>-350275.63884101459</v>
      </c>
      <c r="AE113" s="31" cm="1">
        <f t="array" ref="AE113">AE$106+IF($C113&lt;&gt;0,SUMPRODUCT((AE$107:AE$108)*TRANSPOSE(($D113:$E113))),0)</f>
        <v>-349441.19826072559</v>
      </c>
      <c r="AF113" s="31" cm="1">
        <f t="array" ref="AF113">AF$106+IF($C113&lt;&gt;0,SUMPRODUCT((AF$107:AF$108)*TRANSPOSE(($D113:$E113))),0)</f>
        <v>-348581.72446302802</v>
      </c>
      <c r="AG113" s="31" cm="1">
        <f t="array" ref="AG113">AG$106+IF($C113&lt;&gt;0,SUMPRODUCT((AG$107:AG$108)*TRANSPOSE(($D113:$E113))),0)</f>
        <v>-347696.46645139949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11643.252683055864</v>
      </c>
      <c r="J114" s="31" cm="1">
        <f t="array" ref="J114">J$106+IF($C114&lt;&gt;0,SUMPRODUCT((J$107:J$108)*TRANSPOSE(($D114:$E114))),0)</f>
        <v>-182093.81649311745</v>
      </c>
      <c r="K114" s="31" cm="1">
        <f t="array" ref="K114">K$106+IF($C114&lt;&gt;0,SUMPRODUCT((K$107:K$108)*TRANSPOSE(($D114:$E114))),0)</f>
        <v>-289130.53527473391</v>
      </c>
      <c r="L114" s="31" cm="1">
        <f t="array" ref="L114">L$106+IF($C114&lt;&gt;0,SUMPRODUCT((L$107:L$108)*TRANSPOSE(($D114:$E114))),0)</f>
        <v>-399561.1607611131</v>
      </c>
      <c r="M114" s="31" cm="1">
        <f t="array" ref="M114">M$106+IF($C114&lt;&gt;0,SUMPRODUCT((M$107:M$108)*TRANSPOSE(($D114:$E114))),0)</f>
        <v>-399071.01486387511</v>
      </c>
      <c r="N114" s="31" cm="1">
        <f t="array" ref="N114">N$106+IF($C114&lt;&gt;0,SUMPRODUCT((N$107:N$108)*TRANSPOSE(($D114:$E114))),0)</f>
        <v>-398566.16458972008</v>
      </c>
      <c r="O114" s="31" cm="1">
        <f t="array" ref="O114">O$106+IF($C114&lt;&gt;0,SUMPRODUCT((O$107:O$108)*TRANSPOSE(($D114:$E114))),0)</f>
        <v>-398046.16880734038</v>
      </c>
      <c r="P114" s="31" cm="1">
        <f t="array" ref="P114">P$106+IF($C114&lt;&gt;0,SUMPRODUCT((P$107:P$108)*TRANSPOSE(($D114:$E114))),0)</f>
        <v>-397510.57315148931</v>
      </c>
      <c r="Q114" s="31" cm="1">
        <f t="array" ref="Q114">Q$106+IF($C114&lt;&gt;0,SUMPRODUCT((Q$107:Q$108)*TRANSPOSE(($D114:$E114))),0)</f>
        <v>-396958.90962596261</v>
      </c>
      <c r="R114" s="31" cm="1">
        <f t="array" ref="R114">R$106+IF($C114&lt;&gt;0,SUMPRODUCT((R$107:R$108)*TRANSPOSE(($D114:$E114))),0)</f>
        <v>-396390.69619467022</v>
      </c>
      <c r="S114" s="31" cm="1">
        <f t="array" ref="S114">S$106+IF($C114&lt;&gt;0,SUMPRODUCT((S$107:S$108)*TRANSPOSE(($D114:$E114))),0)</f>
        <v>-395805.43636043899</v>
      </c>
      <c r="T114" s="31" cm="1">
        <f t="array" ref="T114">T$106+IF($C114&lt;&gt;0,SUMPRODUCT((T$107:T$108)*TRANSPOSE(($D114:$E114))),0)</f>
        <v>-395202.61873118085</v>
      </c>
      <c r="U114" s="31" cm="1">
        <f t="array" ref="U114">U$106+IF($C114&lt;&gt;0,SUMPRODUCT((U$107:U$108)*TRANSPOSE(($D114:$E114))),0)</f>
        <v>-394581.71657304495</v>
      </c>
      <c r="V114" s="31" cm="1">
        <f t="array" ref="V114">V$106+IF($C114&lt;&gt;0,SUMPRODUCT((V$107:V$108)*TRANSPOSE(($D114:$E114))),0)</f>
        <v>-393942.18735016498</v>
      </c>
      <c r="W114" s="31" cm="1">
        <f t="array" ref="W114">W$106+IF($C114&lt;&gt;0,SUMPRODUCT((W$107:W$108)*TRANSPOSE(($D114:$E114))),0)</f>
        <v>-393283.47225059854</v>
      </c>
      <c r="X114" s="31" cm="1">
        <f t="array" ref="X114">X$106+IF($C114&lt;&gt;0,SUMPRODUCT((X$107:X$108)*TRANSPOSE(($D114:$E114))),0)</f>
        <v>-392604.99569804524</v>
      </c>
      <c r="Y114" s="31" cm="1">
        <f t="array" ref="Y114">Y$106+IF($C114&lt;&gt;0,SUMPRODUCT((Y$107:Y$108)*TRANSPOSE(($D114:$E114))),0)</f>
        <v>-391906.1648489153</v>
      </c>
      <c r="Z114" s="31" cm="1">
        <f t="array" ref="Z114">Z$106+IF($C114&lt;&gt;0,SUMPRODUCT((Z$107:Z$108)*TRANSPOSE(($D114:$E114))),0)</f>
        <v>-391186.3690743114</v>
      </c>
      <c r="AA114" s="31" cm="1">
        <f t="array" ref="AA114">AA$106+IF($C114&lt;&gt;0,SUMPRODUCT((AA$107:AA$108)*TRANSPOSE(($D114:$E114))),0)</f>
        <v>-390444.97942646942</v>
      </c>
      <c r="AB114" s="31" cm="1">
        <f t="array" ref="AB114">AB$106+IF($C114&lt;&gt;0,SUMPRODUCT((AB$107:AB$108)*TRANSPOSE(($D114:$E114))),0)</f>
        <v>-389681.34808919218</v>
      </c>
      <c r="AC114" s="31" cm="1">
        <f t="array" ref="AC114">AC$106+IF($C114&lt;&gt;0,SUMPRODUCT((AC$107:AC$108)*TRANSPOSE(($D114:$E114))),0)</f>
        <v>-388894.80781179661</v>
      </c>
      <c r="AD114" s="31" cm="1">
        <f t="array" ref="AD114">AD$106+IF($C114&lt;&gt;0,SUMPRODUCT((AD$107:AD$108)*TRANSPOSE(($D114:$E114))),0)</f>
        <v>-388084.67132607917</v>
      </c>
      <c r="AE114" s="31" cm="1">
        <f t="array" ref="AE114">AE$106+IF($C114&lt;&gt;0,SUMPRODUCT((AE$107:AE$108)*TRANSPOSE(($D114:$E114))),0)</f>
        <v>-387250.23074579018</v>
      </c>
      <c r="AF114" s="31" cm="1">
        <f t="array" ref="AF114">AF$106+IF($C114&lt;&gt;0,SUMPRODUCT((AF$107:AF$108)*TRANSPOSE(($D114:$E114))),0)</f>
        <v>-386390.7569480926</v>
      </c>
      <c r="AG114" s="31" cm="1">
        <f t="array" ref="AG114">AG$106+IF($C114&lt;&gt;0,SUMPRODUCT((AG$107:AG$108)*TRANSPOSE(($D114:$E114))),0)</f>
        <v>-385505.49893646408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12936.947425617627</v>
      </c>
      <c r="J115" s="31" cm="1">
        <f t="array" ref="J115">J$106+IF($C115&lt;&gt;0,SUMPRODUCT((J$107:J$108)*TRANSPOSE(($D115:$E115))),0)</f>
        <v>-163117.09574858201</v>
      </c>
      <c r="K115" s="31" cm="1">
        <f t="array" ref="K115">K$106+IF($C115&lt;&gt;0,SUMPRODUCT((K$107:K$108)*TRANSPOSE(($D115:$E115))),0)</f>
        <v>-259641.43069996941</v>
      </c>
      <c r="L115" s="31" cm="1">
        <f t="array" ref="L115">L$106+IF($C115&lt;&gt;0,SUMPRODUCT((L$107:L$108)*TRANSPOSE(($D115:$E115))),0)</f>
        <v>-359936.77310109319</v>
      </c>
      <c r="M115" s="31" cm="1">
        <f t="array" ref="M115">M$106+IF($C115&lt;&gt;0,SUMPRODUCT((M$107:M$108)*TRANSPOSE(($D115:$E115))),0)</f>
        <v>-359392.16654860659</v>
      </c>
      <c r="N115" s="31" cm="1">
        <f t="array" ref="N115">N$106+IF($C115&lt;&gt;0,SUMPRODUCT((N$107:N$108)*TRANSPOSE(($D115:$E115))),0)</f>
        <v>-358831.2217995454</v>
      </c>
      <c r="O115" s="31" cm="1">
        <f t="array" ref="O115">O$106+IF($C115&lt;&gt;0,SUMPRODUCT((O$107:O$108)*TRANSPOSE(($D115:$E115))),0)</f>
        <v>-358253.44870801241</v>
      </c>
      <c r="P115" s="31" cm="1">
        <f t="array" ref="P115">P$106+IF($C115&lt;&gt;0,SUMPRODUCT((P$107:P$108)*TRANSPOSE(($D115:$E115))),0)</f>
        <v>-357658.34242373344</v>
      </c>
      <c r="Q115" s="31" cm="1">
        <f t="array" ref="Q115">Q$106+IF($C115&lt;&gt;0,SUMPRODUCT((Q$107:Q$108)*TRANSPOSE(($D115:$E115))),0)</f>
        <v>-357045.38295092602</v>
      </c>
      <c r="R115" s="31" cm="1">
        <f t="array" ref="R115">R$106+IF($C115&lt;&gt;0,SUMPRODUCT((R$107:R$108)*TRANSPOSE(($D115:$E115))),0)</f>
        <v>-356414.03469393443</v>
      </c>
      <c r="S115" s="31" cm="1">
        <f t="array" ref="S115">S$106+IF($C115&lt;&gt;0,SUMPRODUCT((S$107:S$108)*TRANSPOSE(($D115:$E115))),0)</f>
        <v>-355763.74598923308</v>
      </c>
      <c r="T115" s="31" cm="1">
        <f t="array" ref="T115">T$106+IF($C115&lt;&gt;0,SUMPRODUCT((T$107:T$108)*TRANSPOSE(($D115:$E115))),0)</f>
        <v>-355093.94862339069</v>
      </c>
      <c r="U115" s="31" cm="1">
        <f t="array" ref="U115">U$106+IF($C115&lt;&gt;0,SUMPRODUCT((U$107:U$108)*TRANSPOSE(($D115:$E115))),0)</f>
        <v>-354404.05733657302</v>
      </c>
      <c r="V115" s="31" cm="1">
        <f t="array" ref="V115">V$106+IF($C115&lt;&gt;0,SUMPRODUCT((V$107:V$108)*TRANSPOSE(($D115:$E115))),0)</f>
        <v>-353693.46931115084</v>
      </c>
      <c r="W115" s="31" cm="1">
        <f t="array" ref="W115">W$106+IF($C115&lt;&gt;0,SUMPRODUCT((W$107:W$108)*TRANSPOSE(($D115:$E115))),0)</f>
        <v>-352961.56364496594</v>
      </c>
      <c r="X115" s="31" cm="1">
        <f t="array" ref="X115">X$106+IF($C115&lt;&gt;0,SUMPRODUCT((X$107:X$108)*TRANSPOSE(($D115:$E115))),0)</f>
        <v>-352207.70080879558</v>
      </c>
      <c r="Y115" s="31" cm="1">
        <f t="array" ref="Y115">Y$106+IF($C115&lt;&gt;0,SUMPRODUCT((Y$107:Y$108)*TRANSPOSE(($D115:$E115))),0)</f>
        <v>-351431.22208754008</v>
      </c>
      <c r="Z115" s="31" cm="1">
        <f t="array" ref="Z115">Z$106+IF($C115&lt;&gt;0,SUMPRODUCT((Z$107:Z$108)*TRANSPOSE(($D115:$E115))),0)</f>
        <v>-350631.44900464686</v>
      </c>
      <c r="AA115" s="31" cm="1">
        <f t="array" ref="AA115">AA$106+IF($C115&lt;&gt;0,SUMPRODUCT((AA$107:AA$108)*TRANSPOSE(($D115:$E115))),0)</f>
        <v>-349807.68272926687</v>
      </c>
      <c r="AB115" s="31" cm="1">
        <f t="array" ref="AB115">AB$106+IF($C115&lt;&gt;0,SUMPRODUCT((AB$107:AB$108)*TRANSPOSE(($D115:$E115))),0)</f>
        <v>-348959.20346562553</v>
      </c>
      <c r="AC115" s="31" cm="1">
        <f t="array" ref="AC115">AC$106+IF($C115&lt;&gt;0,SUMPRODUCT((AC$107:AC$108)*TRANSPOSE(($D115:$E115))),0)</f>
        <v>-348085.26982407487</v>
      </c>
      <c r="AD115" s="31" cm="1">
        <f t="array" ref="AD115">AD$106+IF($C115&lt;&gt;0,SUMPRODUCT((AD$107:AD$108)*TRANSPOSE(($D115:$E115))),0)</f>
        <v>-347185.11817327776</v>
      </c>
      <c r="AE115" s="31" cm="1">
        <f t="array" ref="AE115">AE$106+IF($C115&lt;&gt;0,SUMPRODUCT((AE$107:AE$108)*TRANSPOSE(($D115:$E115))),0)</f>
        <v>-346257.96197295666</v>
      </c>
      <c r="AF115" s="31" cm="1">
        <f t="array" ref="AF115">AF$106+IF($C115&lt;&gt;0,SUMPRODUCT((AF$107:AF$108)*TRANSPOSE(($D115:$E115))),0)</f>
        <v>-345302.99108662602</v>
      </c>
      <c r="AG115" s="31" cm="1">
        <f t="array" ref="AG115">AG$106+IF($C115&lt;&gt;0,SUMPRODUCT((AG$107:AG$108)*TRANSPOSE(($D115:$E115))),0)</f>
        <v>-344319.37107370544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12936.947425617627</v>
      </c>
      <c r="J116" s="31" cm="1">
        <f t="array" ref="J116">J$106+IF($C116&lt;&gt;0,SUMPRODUCT((J$107:J$108)*TRANSPOSE(($D116:$E116))),0)</f>
        <v>-163117.09574858201</v>
      </c>
      <c r="K116" s="31" cm="1">
        <f t="array" ref="K116">K$106+IF($C116&lt;&gt;0,SUMPRODUCT((K$107:K$108)*TRANSPOSE(($D116:$E116))),0)</f>
        <v>-259641.43069996941</v>
      </c>
      <c r="L116" s="31" cm="1">
        <f t="array" ref="L116">L$106+IF($C116&lt;&gt;0,SUMPRODUCT((L$107:L$108)*TRANSPOSE(($D116:$E116))),0)</f>
        <v>-359936.77310109319</v>
      </c>
      <c r="M116" s="31" cm="1">
        <f t="array" ref="M116">M$106+IF($C116&lt;&gt;0,SUMPRODUCT((M$107:M$108)*TRANSPOSE(($D116:$E116))),0)</f>
        <v>-359392.16654860659</v>
      </c>
      <c r="N116" s="31" cm="1">
        <f t="array" ref="N116">N$106+IF($C116&lt;&gt;0,SUMPRODUCT((N$107:N$108)*TRANSPOSE(($D116:$E116))),0)</f>
        <v>-358831.2217995454</v>
      </c>
      <c r="O116" s="31" cm="1">
        <f t="array" ref="O116">O$106+IF($C116&lt;&gt;0,SUMPRODUCT((O$107:O$108)*TRANSPOSE(($D116:$E116))),0)</f>
        <v>-358253.44870801241</v>
      </c>
      <c r="P116" s="31" cm="1">
        <f t="array" ref="P116">P$106+IF($C116&lt;&gt;0,SUMPRODUCT((P$107:P$108)*TRANSPOSE(($D116:$E116))),0)</f>
        <v>-357658.34242373344</v>
      </c>
      <c r="Q116" s="31" cm="1">
        <f t="array" ref="Q116">Q$106+IF($C116&lt;&gt;0,SUMPRODUCT((Q$107:Q$108)*TRANSPOSE(($D116:$E116))),0)</f>
        <v>-357045.38295092602</v>
      </c>
      <c r="R116" s="31" cm="1">
        <f t="array" ref="R116">R$106+IF($C116&lt;&gt;0,SUMPRODUCT((R$107:R$108)*TRANSPOSE(($D116:$E116))),0)</f>
        <v>-356414.03469393443</v>
      </c>
      <c r="S116" s="31" cm="1">
        <f t="array" ref="S116">S$106+IF($C116&lt;&gt;0,SUMPRODUCT((S$107:S$108)*TRANSPOSE(($D116:$E116))),0)</f>
        <v>-355763.74598923308</v>
      </c>
      <c r="T116" s="31" cm="1">
        <f t="array" ref="T116">T$106+IF($C116&lt;&gt;0,SUMPRODUCT((T$107:T$108)*TRANSPOSE(($D116:$E116))),0)</f>
        <v>-355093.94862339069</v>
      </c>
      <c r="U116" s="31" cm="1">
        <f t="array" ref="U116">U$106+IF($C116&lt;&gt;0,SUMPRODUCT((U$107:U$108)*TRANSPOSE(($D116:$E116))),0)</f>
        <v>-354404.05733657302</v>
      </c>
      <c r="V116" s="31" cm="1">
        <f t="array" ref="V116">V$106+IF($C116&lt;&gt;0,SUMPRODUCT((V$107:V$108)*TRANSPOSE(($D116:$E116))),0)</f>
        <v>-353693.46931115084</v>
      </c>
      <c r="W116" s="31" cm="1">
        <f t="array" ref="W116">W$106+IF($C116&lt;&gt;0,SUMPRODUCT((W$107:W$108)*TRANSPOSE(($D116:$E116))),0)</f>
        <v>-352961.56364496594</v>
      </c>
      <c r="X116" s="31" cm="1">
        <f t="array" ref="X116">X$106+IF($C116&lt;&gt;0,SUMPRODUCT((X$107:X$108)*TRANSPOSE(($D116:$E116))),0)</f>
        <v>-352207.70080879558</v>
      </c>
      <c r="Y116" s="31" cm="1">
        <f t="array" ref="Y116">Y$106+IF($C116&lt;&gt;0,SUMPRODUCT((Y$107:Y$108)*TRANSPOSE(($D116:$E116))),0)</f>
        <v>-351431.22208754008</v>
      </c>
      <c r="Z116" s="31" cm="1">
        <f t="array" ref="Z116">Z$106+IF($C116&lt;&gt;0,SUMPRODUCT((Z$107:Z$108)*TRANSPOSE(($D116:$E116))),0)</f>
        <v>-350631.44900464686</v>
      </c>
      <c r="AA116" s="31" cm="1">
        <f t="array" ref="AA116">AA$106+IF($C116&lt;&gt;0,SUMPRODUCT((AA$107:AA$108)*TRANSPOSE(($D116:$E116))),0)</f>
        <v>-349807.68272926687</v>
      </c>
      <c r="AB116" s="31" cm="1">
        <f t="array" ref="AB116">AB$106+IF($C116&lt;&gt;0,SUMPRODUCT((AB$107:AB$108)*TRANSPOSE(($D116:$E116))),0)</f>
        <v>-348959.20346562553</v>
      </c>
      <c r="AC116" s="31" cm="1">
        <f t="array" ref="AC116">AC$106+IF($C116&lt;&gt;0,SUMPRODUCT((AC$107:AC$108)*TRANSPOSE(($D116:$E116))),0)</f>
        <v>-348085.26982407487</v>
      </c>
      <c r="AD116" s="31" cm="1">
        <f t="array" ref="AD116">AD$106+IF($C116&lt;&gt;0,SUMPRODUCT((AD$107:AD$108)*TRANSPOSE(($D116:$E116))),0)</f>
        <v>-347185.11817327776</v>
      </c>
      <c r="AE116" s="31" cm="1">
        <f t="array" ref="AE116">AE$106+IF($C116&lt;&gt;0,SUMPRODUCT((AE$107:AE$108)*TRANSPOSE(($D116:$E116))),0)</f>
        <v>-346257.96197295666</v>
      </c>
      <c r="AF116" s="31" cm="1">
        <f t="array" ref="AF116">AF$106+IF($C116&lt;&gt;0,SUMPRODUCT((AF$107:AF$108)*TRANSPOSE(($D116:$E116))),0)</f>
        <v>-345302.99108662602</v>
      </c>
      <c r="AG116" s="31" cm="1">
        <f t="array" ref="AG116">AG$106+IF($C116&lt;&gt;0,SUMPRODUCT((AG$107:AG$108)*TRANSPOSE(($D116:$E116))),0)</f>
        <v>-344319.37107370544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12936.947425617627</v>
      </c>
      <c r="J117" s="31" cm="1">
        <f t="array" ref="J117">J$106+IF($C117&lt;&gt;0,SUMPRODUCT((J$107:J$108)*TRANSPOSE(($D117:$E117))),0)</f>
        <v>-163117.09574858201</v>
      </c>
      <c r="K117" s="31" cm="1">
        <f t="array" ref="K117">K$106+IF($C117&lt;&gt;0,SUMPRODUCT((K$107:K$108)*TRANSPOSE(($D117:$E117))),0)</f>
        <v>-259641.43069996941</v>
      </c>
      <c r="L117" s="31" cm="1">
        <f t="array" ref="L117">L$106+IF($C117&lt;&gt;0,SUMPRODUCT((L$107:L$108)*TRANSPOSE(($D117:$E117))),0)</f>
        <v>-359936.77310109319</v>
      </c>
      <c r="M117" s="31" cm="1">
        <f t="array" ref="M117">M$106+IF($C117&lt;&gt;0,SUMPRODUCT((M$107:M$108)*TRANSPOSE(($D117:$E117))),0)</f>
        <v>-359392.16654860659</v>
      </c>
      <c r="N117" s="31" cm="1">
        <f t="array" ref="N117">N$106+IF($C117&lt;&gt;0,SUMPRODUCT((N$107:N$108)*TRANSPOSE(($D117:$E117))),0)</f>
        <v>-358831.2217995454</v>
      </c>
      <c r="O117" s="31" cm="1">
        <f t="array" ref="O117">O$106+IF($C117&lt;&gt;0,SUMPRODUCT((O$107:O$108)*TRANSPOSE(($D117:$E117))),0)</f>
        <v>-358253.44870801241</v>
      </c>
      <c r="P117" s="31" cm="1">
        <f t="array" ref="P117">P$106+IF($C117&lt;&gt;0,SUMPRODUCT((P$107:P$108)*TRANSPOSE(($D117:$E117))),0)</f>
        <v>-357658.34242373344</v>
      </c>
      <c r="Q117" s="31" cm="1">
        <f t="array" ref="Q117">Q$106+IF($C117&lt;&gt;0,SUMPRODUCT((Q$107:Q$108)*TRANSPOSE(($D117:$E117))),0)</f>
        <v>-357045.38295092602</v>
      </c>
      <c r="R117" s="31" cm="1">
        <f t="array" ref="R117">R$106+IF($C117&lt;&gt;0,SUMPRODUCT((R$107:R$108)*TRANSPOSE(($D117:$E117))),0)</f>
        <v>-356414.03469393443</v>
      </c>
      <c r="S117" s="31" cm="1">
        <f t="array" ref="S117">S$106+IF($C117&lt;&gt;0,SUMPRODUCT((S$107:S$108)*TRANSPOSE(($D117:$E117))),0)</f>
        <v>-355763.74598923308</v>
      </c>
      <c r="T117" s="31" cm="1">
        <f t="array" ref="T117">T$106+IF($C117&lt;&gt;0,SUMPRODUCT((T$107:T$108)*TRANSPOSE(($D117:$E117))),0)</f>
        <v>-355093.94862339069</v>
      </c>
      <c r="U117" s="31" cm="1">
        <f t="array" ref="U117">U$106+IF($C117&lt;&gt;0,SUMPRODUCT((U$107:U$108)*TRANSPOSE(($D117:$E117))),0)</f>
        <v>-354404.05733657302</v>
      </c>
      <c r="V117" s="31" cm="1">
        <f t="array" ref="V117">V$106+IF($C117&lt;&gt;0,SUMPRODUCT((V$107:V$108)*TRANSPOSE(($D117:$E117))),0)</f>
        <v>-353693.46931115084</v>
      </c>
      <c r="W117" s="31" cm="1">
        <f t="array" ref="W117">W$106+IF($C117&lt;&gt;0,SUMPRODUCT((W$107:W$108)*TRANSPOSE(($D117:$E117))),0)</f>
        <v>-352961.56364496594</v>
      </c>
      <c r="X117" s="31" cm="1">
        <f t="array" ref="X117">X$106+IF($C117&lt;&gt;0,SUMPRODUCT((X$107:X$108)*TRANSPOSE(($D117:$E117))),0)</f>
        <v>-352207.70080879558</v>
      </c>
      <c r="Y117" s="31" cm="1">
        <f t="array" ref="Y117">Y$106+IF($C117&lt;&gt;0,SUMPRODUCT((Y$107:Y$108)*TRANSPOSE(($D117:$E117))),0)</f>
        <v>-351431.22208754008</v>
      </c>
      <c r="Z117" s="31" cm="1">
        <f t="array" ref="Z117">Z$106+IF($C117&lt;&gt;0,SUMPRODUCT((Z$107:Z$108)*TRANSPOSE(($D117:$E117))),0)</f>
        <v>-350631.44900464686</v>
      </c>
      <c r="AA117" s="31" cm="1">
        <f t="array" ref="AA117">AA$106+IF($C117&lt;&gt;0,SUMPRODUCT((AA$107:AA$108)*TRANSPOSE(($D117:$E117))),0)</f>
        <v>-349807.68272926687</v>
      </c>
      <c r="AB117" s="31" cm="1">
        <f t="array" ref="AB117">AB$106+IF($C117&lt;&gt;0,SUMPRODUCT((AB$107:AB$108)*TRANSPOSE(($D117:$E117))),0)</f>
        <v>-348959.20346562553</v>
      </c>
      <c r="AC117" s="31" cm="1">
        <f t="array" ref="AC117">AC$106+IF($C117&lt;&gt;0,SUMPRODUCT((AC$107:AC$108)*TRANSPOSE(($D117:$E117))),0)</f>
        <v>-348085.26982407487</v>
      </c>
      <c r="AD117" s="31" cm="1">
        <f t="array" ref="AD117">AD$106+IF($C117&lt;&gt;0,SUMPRODUCT((AD$107:AD$108)*TRANSPOSE(($D117:$E117))),0)</f>
        <v>-347185.11817327776</v>
      </c>
      <c r="AE117" s="31" cm="1">
        <f t="array" ref="AE117">AE$106+IF($C117&lt;&gt;0,SUMPRODUCT((AE$107:AE$108)*TRANSPOSE(($D117:$E117))),0)</f>
        <v>-346257.96197295666</v>
      </c>
      <c r="AF117" s="31" cm="1">
        <f t="array" ref="AF117">AF$106+IF($C117&lt;&gt;0,SUMPRODUCT((AF$107:AF$108)*TRANSPOSE(($D117:$E117))),0)</f>
        <v>-345302.99108662602</v>
      </c>
      <c r="AG117" s="31" cm="1">
        <f t="array" ref="AG117">AG$106+IF($C117&lt;&gt;0,SUMPRODUCT((AG$107:AG$108)*TRANSPOSE(($D117:$E117))),0)</f>
        <v>-344319.37107370544</v>
      </c>
    </row>
  </sheetData>
  <conditionalFormatting sqref="E14:E16">
    <cfRule type="expression" dxfId="7" priority="1">
      <formula>AND(SUM($I14:$AB14)&lt;&gt;0, E14=0)</formula>
    </cfRule>
  </conditionalFormatting>
  <conditionalFormatting sqref="E28">
    <cfRule type="expression" dxfId="6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Northern Murray harmonics management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SOFIA harmonic filters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281</v>
      </c>
      <c r="D14"/>
      <c r="E14" s="148">
        <v>30</v>
      </c>
      <c r="G14" s="207">
        <f>input_dollars</f>
        <v>45291</v>
      </c>
      <c r="H14" s="149"/>
      <c r="I14" s="32">
        <v>767474.58000000007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282</v>
      </c>
      <c r="D15"/>
      <c r="E15" s="148">
        <v>30</v>
      </c>
      <c r="G15" s="207">
        <f>input_dollars</f>
        <v>45291</v>
      </c>
      <c r="H15" s="2"/>
      <c r="I15" s="32">
        <v>1609949.1600000001</v>
      </c>
      <c r="J15" s="32">
        <v>1151211.8700000001</v>
      </c>
      <c r="K15" s="32">
        <v>767474.58000000007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283</v>
      </c>
      <c r="D16"/>
      <c r="E16" s="148">
        <v>30</v>
      </c>
      <c r="G16" s="207">
        <f>input_dollars</f>
        <v>45291</v>
      </c>
      <c r="H16" s="2"/>
      <c r="I16" s="32">
        <v>1534949.1600000001</v>
      </c>
      <c r="J16" s="32">
        <v>1534949.1600000001</v>
      </c>
      <c r="K16" s="32">
        <v>767474.58000000007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3912372.9000000004</v>
      </c>
      <c r="J17" s="106">
        <f t="shared" si="0"/>
        <v>2686161.0300000003</v>
      </c>
      <c r="K17" s="106">
        <f t="shared" si="0"/>
        <v>1534949.1600000001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293</v>
      </c>
      <c r="D54" s="205"/>
      <c r="G54" s="207">
        <f>input_dollars</f>
        <v>45291</v>
      </c>
      <c r="I54" s="32">
        <v>0</v>
      </c>
      <c r="J54" s="32">
        <v>0</v>
      </c>
      <c r="K54" s="32">
        <f>Workings_benefits!$I$21*Workings_risks!I$41</f>
        <v>3900</v>
      </c>
      <c r="L54" s="32">
        <f>Workings_benefits!$I$21*Workings_risks!J$41</f>
        <v>4017</v>
      </c>
      <c r="M54" s="32">
        <f>Workings_benefits!$I$21*Workings_risks!K$41</f>
        <v>4137.51</v>
      </c>
      <c r="N54" s="32">
        <f>Workings_benefits!$I$21*Workings_risks!L$41</f>
        <v>4261.6352999999999</v>
      </c>
      <c r="O54" s="32">
        <f>Workings_benefits!$I$21*Workings_risks!M$41</f>
        <v>4389.4843590000009</v>
      </c>
      <c r="P54" s="32">
        <f>Workings_benefits!$I$21*Workings_risks!N$41</f>
        <v>4521.1688897700005</v>
      </c>
      <c r="Q54" s="32">
        <f>Workings_benefits!$I$21*Workings_risks!O$41</f>
        <v>4656.8039564631008</v>
      </c>
      <c r="R54" s="32">
        <f>Workings_benefits!$I$21*Workings_risks!P$41</f>
        <v>4796.508075156994</v>
      </c>
      <c r="S54" s="32">
        <f>Workings_benefits!$I$21*Workings_risks!Q$41</f>
        <v>4940.4033174117039</v>
      </c>
      <c r="T54" s="32">
        <f>Workings_benefits!$I$21*Workings_risks!R$41</f>
        <v>5088.6154169340552</v>
      </c>
      <c r="U54" s="32">
        <f>Workings_benefits!$I$21*Workings_risks!S$41</f>
        <v>5241.2738794420766</v>
      </c>
      <c r="V54" s="32">
        <f>Workings_benefits!$I$21*Workings_risks!T$41</f>
        <v>5398.5120958253392</v>
      </c>
      <c r="W54" s="32">
        <f>Workings_benefits!$I$21*Workings_risks!U$41</f>
        <v>5560.4674587000991</v>
      </c>
      <c r="X54" s="32">
        <f>Workings_benefits!$I$21*Workings_risks!V$41</f>
        <v>5727.2814824611023</v>
      </c>
      <c r="Y54" s="32">
        <f>Workings_benefits!$I$21*Workings_risks!W$41</f>
        <v>5899.0999269349368</v>
      </c>
      <c r="Z54" s="32">
        <f>Workings_benefits!$I$21*Workings_risks!X$41</f>
        <v>6076.0729247429845</v>
      </c>
      <c r="AA54" s="32">
        <f>Workings_benefits!$I$21*Workings_risks!Y$41</f>
        <v>6258.3551124852747</v>
      </c>
      <c r="AB54" s="32">
        <f>Workings_benefits!$I$21*Workings_risks!Z$41</f>
        <v>6446.1057658598329</v>
      </c>
      <c r="AC54" s="32">
        <f>Workings_benefits!$I$21*Workings_risks!AA$41</f>
        <v>6639.4889388356278</v>
      </c>
      <c r="AD54" s="32">
        <f>Workings_benefits!$I$21*Workings_risks!AB$41</f>
        <v>6838.6736070006973</v>
      </c>
      <c r="AE54" s="32">
        <f>Workings_benefits!$I$21*Workings_risks!AC$41</f>
        <v>7043.833815210719</v>
      </c>
      <c r="AF54" s="32">
        <f>Workings_benefits!$I$21*Workings_risks!AD$41</f>
        <v>7255.1488296670404</v>
      </c>
      <c r="AG54" s="32">
        <f>Workings_benefits!$I$21*Workings_risks!AE$41</f>
        <v>7472.8032945570521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3900</v>
      </c>
      <c r="L57" s="170" cm="1">
        <f t="array" ref="L57">SUMPRODUCT((L$45:L$52)*($E$45:$E$52))+SUM(L54:L55)+L42</f>
        <v>4017</v>
      </c>
      <c r="M57" s="170" cm="1">
        <f t="array" ref="M57">SUMPRODUCT((M$45:M$52)*($E$45:$E$52))+SUM(M54:M55)+M42</f>
        <v>4137.51</v>
      </c>
      <c r="N57" s="170" cm="1">
        <f t="array" ref="N57">SUMPRODUCT((N$45:N$52)*($E$45:$E$52))+SUM(N54:N55)+N42</f>
        <v>4261.6352999999999</v>
      </c>
      <c r="O57" s="170" cm="1">
        <f t="array" ref="O57">SUMPRODUCT((O$45:O$52)*($E$45:$E$52))+SUM(O54:O55)+O42</f>
        <v>4389.4843590000009</v>
      </c>
      <c r="P57" s="170" cm="1">
        <f t="array" ref="P57">SUMPRODUCT((P$45:P$52)*($E$45:$E$52))+SUM(P54:P55)+P42</f>
        <v>4521.1688897700005</v>
      </c>
      <c r="Q57" s="170" cm="1">
        <f t="array" ref="Q57">SUMPRODUCT((Q$45:Q$52)*($E$45:$E$52))+SUM(Q54:Q55)+Q42</f>
        <v>4656.8039564631008</v>
      </c>
      <c r="R57" s="170" cm="1">
        <f t="array" ref="R57">SUMPRODUCT((R$45:R$52)*($E$45:$E$52))+SUM(R54:R55)+R42</f>
        <v>4796.508075156994</v>
      </c>
      <c r="S57" s="170" cm="1">
        <f t="array" ref="S57">SUMPRODUCT((S$45:S$52)*($E$45:$E$52))+SUM(S54:S55)+S42</f>
        <v>4940.4033174117039</v>
      </c>
      <c r="T57" s="170" cm="1">
        <f t="array" ref="T57">SUMPRODUCT((T$45:T$52)*($E$45:$E$52))+SUM(T54:T55)+T42</f>
        <v>5088.6154169340552</v>
      </c>
      <c r="U57" s="170" cm="1">
        <f t="array" ref="U57">SUMPRODUCT((U$45:U$52)*($E$45:$E$52))+SUM(U54:U55)+U42</f>
        <v>5241.2738794420766</v>
      </c>
      <c r="V57" s="170" cm="1">
        <f t="array" ref="V57">SUMPRODUCT((V$45:V$52)*($E$45:$E$52))+SUM(V54:V55)+V42</f>
        <v>5398.5120958253392</v>
      </c>
      <c r="W57" s="170" cm="1">
        <f t="array" ref="W57">SUMPRODUCT((W$45:W$52)*($E$45:$E$52))+SUM(W54:W55)+W42</f>
        <v>5560.4674587000991</v>
      </c>
      <c r="X57" s="170" cm="1">
        <f t="array" ref="X57">SUMPRODUCT((X$45:X$52)*($E$45:$E$52))+SUM(X54:X55)+X42</f>
        <v>5727.2814824611023</v>
      </c>
      <c r="Y57" s="170" cm="1">
        <f t="array" ref="Y57">SUMPRODUCT((Y$45:Y$52)*($E$45:$E$52))+SUM(Y54:Y55)+Y42</f>
        <v>5899.0999269349368</v>
      </c>
      <c r="Z57" s="170" cm="1">
        <f t="array" ref="Z57">SUMPRODUCT((Z$45:Z$52)*($E$45:$E$52))+SUM(Z54:Z55)+Z42</f>
        <v>6076.0729247429845</v>
      </c>
      <c r="AA57" s="170" cm="1">
        <f t="array" ref="AA57">SUMPRODUCT((AA$45:AA$52)*($E$45:$E$52))+SUM(AA54:AA55)+AA42</f>
        <v>6258.3551124852747</v>
      </c>
      <c r="AB57" s="170" cm="1">
        <f t="array" ref="AB57">SUMPRODUCT((AB$45:AB$52)*($E$45:$E$52))+SUM(AB54:AB55)+AB42</f>
        <v>6446.1057658598329</v>
      </c>
      <c r="AC57" s="170" cm="1">
        <f t="array" ref="AC57">SUMPRODUCT((AC$45:AC$52)*($E$45:$E$52))+SUM(AC54:AC55)+AC42</f>
        <v>6639.4889388356278</v>
      </c>
      <c r="AD57" s="170" cm="1">
        <f t="array" ref="AD57">SUMPRODUCT((AD$45:AD$52)*($E$45:$E$52))+SUM(AD54:AD55)+AD42</f>
        <v>6838.6736070006973</v>
      </c>
      <c r="AE57" s="170" cm="1">
        <f t="array" ref="AE57">SUMPRODUCT((AE$45:AE$52)*($E$45:$E$52))+SUM(AE54:AE55)+AE42</f>
        <v>7043.833815210719</v>
      </c>
      <c r="AF57" s="170" cm="1">
        <f t="array" ref="AF57">SUMPRODUCT((AF$45:AF$52)*($E$45:$E$52))+SUM(AF54:AF55)+AF42</f>
        <v>7255.1488296670404</v>
      </c>
      <c r="AG57" s="170" cm="1">
        <f t="array" ref="AG57">SUMPRODUCT((AG$45:AG$52)*($E$45:$E$52))+SUM(AG54:AG55)+AG42</f>
        <v>7472.8032945570521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12936.947425617627</v>
      </c>
      <c r="J64" s="132">
        <f>(1-INDEX(Data!$C$9:$C$13, MATCH($A$3, options,0)))*('Option1 (base case)'!J36-J36)</f>
        <v>13325.055848386157</v>
      </c>
      <c r="K64" s="132">
        <f>(1-INDEX(Data!$C$9:$C$13, MATCH($A$3, options,0)))*('Option1 (base case)'!K36-K36)</f>
        <v>13724.807523837739</v>
      </c>
      <c r="L64" s="132">
        <f>(1-INDEX(Data!$C$9:$C$13, MATCH($A$3, options,0)))*('Option1 (base case)'!L36-L36)</f>
        <v>14136.551749552871</v>
      </c>
      <c r="M64" s="132">
        <f>(1-INDEX(Data!$C$9:$C$13, MATCH($A$3, options,0)))*('Option1 (base case)'!M36-M36)</f>
        <v>14560.648302039459</v>
      </c>
      <c r="N64" s="132">
        <f>(1-INDEX(Data!$C$9:$C$13, MATCH($A$3, options,0)))*('Option1 (base case)'!N36-N36)</f>
        <v>14997.467751100643</v>
      </c>
      <c r="O64" s="132">
        <f>(1-INDEX(Data!$C$9:$C$13, MATCH($A$3, options,0)))*('Option1 (base case)'!O36-O36)</f>
        <v>15447.391783633664</v>
      </c>
      <c r="P64" s="132">
        <f>(1-INDEX(Data!$C$9:$C$13, MATCH($A$3, options,0)))*('Option1 (base case)'!P36-P36)</f>
        <v>15910.813537142674</v>
      </c>
      <c r="Q64" s="132">
        <f>(1-INDEX(Data!$C$9:$C$13, MATCH($A$3, options,0)))*('Option1 (base case)'!Q36-Q36)</f>
        <v>16388.137943256956</v>
      </c>
      <c r="R64" s="132">
        <f>(1-INDEX(Data!$C$9:$C$13, MATCH($A$3, options,0)))*('Option1 (base case)'!R36-R36)</f>
        <v>16879.782081554662</v>
      </c>
      <c r="S64" s="132">
        <f>(1-INDEX(Data!$C$9:$C$13, MATCH($A$3, options,0)))*('Option1 (base case)'!S36-S36)</f>
        <v>17386.175544001304</v>
      </c>
      <c r="T64" s="132">
        <f>(1-INDEX(Data!$C$9:$C$13, MATCH($A$3, options,0)))*('Option1 (base case)'!T36-T36)</f>
        <v>17907.760810321342</v>
      </c>
      <c r="U64" s="132">
        <f>(1-INDEX(Data!$C$9:$C$13, MATCH($A$3, options,0)))*('Option1 (base case)'!U36-U36)</f>
        <v>18444.993634630984</v>
      </c>
      <c r="V64" s="132">
        <f>(1-INDEX(Data!$C$9:$C$13, MATCH($A$3, options,0)))*('Option1 (base case)'!V36-V36)</f>
        <v>18998.343443669914</v>
      </c>
      <c r="W64" s="132">
        <f>(1-INDEX(Data!$C$9:$C$13, MATCH($A$3, options,0)))*('Option1 (base case)'!W36-W36)</f>
        <v>19568.293746980013</v>
      </c>
      <c r="X64" s="132">
        <f>(1-INDEX(Data!$C$9:$C$13, MATCH($A$3, options,0)))*('Option1 (base case)'!X36-X36)</f>
        <v>20155.342559389414</v>
      </c>
      <c r="Y64" s="132">
        <f>(1-INDEX(Data!$C$9:$C$13, MATCH($A$3, options,0)))*('Option1 (base case)'!Y36-Y36)</f>
        <v>20760.002836171101</v>
      </c>
      <c r="Z64" s="132">
        <f>(1-INDEX(Data!$C$9:$C$13, MATCH($A$3, options,0)))*('Option1 (base case)'!Z36-Z36)</f>
        <v>21382.802921256232</v>
      </c>
      <c r="AA64" s="132">
        <f>(1-INDEX(Data!$C$9:$C$13, MATCH($A$3, options,0)))*('Option1 (base case)'!AA36-AA36)</f>
        <v>22024.28700889392</v>
      </c>
      <c r="AB64" s="132">
        <f>(1-INDEX(Data!$C$9:$C$13, MATCH($A$3, options,0)))*('Option1 (base case)'!AB36-AB36)</f>
        <v>22685.015619160738</v>
      </c>
      <c r="AC64" s="132">
        <f>(1-INDEX(Data!$C$9:$C$13, MATCH($A$3, options,0)))*('Option1 (base case)'!AC36-AC36)</f>
        <v>23365.566087735562</v>
      </c>
      <c r="AD64" s="132">
        <f>(1-INDEX(Data!$C$9:$C$13, MATCH($A$3, options,0)))*('Option1 (base case)'!AD36-AD36)</f>
        <v>24066.53307036763</v>
      </c>
      <c r="AE64" s="132">
        <f>(1-INDEX(Data!$C$9:$C$13, MATCH($A$3, options,0)))*('Option1 (base case)'!AE36-AE36)</f>
        <v>24788.529062478658</v>
      </c>
      <c r="AF64" s="132">
        <f>(1-INDEX(Data!$C$9:$C$13, MATCH($A$3, options,0)))*('Option1 (base case)'!AF36-AF36)</f>
        <v>25532.184934353023</v>
      </c>
      <c r="AG64" s="132">
        <f>(1-INDEX(Data!$C$9:$C$13, MATCH($A$3, options,0)))*('Option1 (base case)'!AG36-AG36)</f>
        <v>26298.150482383615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1 filters at MBN31 (300A)</v>
      </c>
      <c r="D67" s="38"/>
      <c r="F67" s="97"/>
      <c r="G67" s="210">
        <f>input_dollars</f>
        <v>45291</v>
      </c>
      <c r="H67" s="31"/>
      <c r="I67" s="119">
        <f t="shared" ref="I67:AG67" si="5">-I14</f>
        <v>-767474.58000000007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3 filters at BBD feeders (300A, 600A, 900A) + a HV cap at BBD</v>
      </c>
      <c r="D68" s="38"/>
      <c r="F68" s="97"/>
      <c r="G68" s="210">
        <f>input_dollars</f>
        <v>45291</v>
      </c>
      <c r="H68" s="31"/>
      <c r="I68" s="119">
        <f t="shared" ref="I68:AG68" si="6">-I15</f>
        <v>-1609949.1600000001</v>
      </c>
      <c r="J68" s="119">
        <f t="shared" si="6"/>
        <v>-1151211.8700000001</v>
      </c>
      <c r="K68" s="119">
        <f t="shared" si="6"/>
        <v>-767474.58000000007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3 filters at WMN feeders (300A, 900A, 900A)</v>
      </c>
      <c r="D69" s="38"/>
      <c r="F69" s="97"/>
      <c r="G69" s="210">
        <f>input_dollars</f>
        <v>45291</v>
      </c>
      <c r="H69" s="31"/>
      <c r="I69" s="119">
        <f t="shared" ref="I69:AG69" si="7">-I16</f>
        <v>-1534949.1600000001</v>
      </c>
      <c r="J69" s="119">
        <f t="shared" si="7"/>
        <v>-1534949.1600000001</v>
      </c>
      <c r="K69" s="119">
        <f t="shared" si="7"/>
        <v>-767474.58000000007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1 filters at MBN31 (300A)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-767474.58000000007</v>
      </c>
      <c r="J72" s="119" cm="1">
        <f t="array" ref="J72">SUMPRODUCT(($I67:J67))-SUMPRODUCT(($I67:J67)*($I$6:J$6&lt;=(J$6-$E14)))</f>
        <v>-767474.58000000007</v>
      </c>
      <c r="K72" s="119" cm="1">
        <f t="array" ref="K72">SUMPRODUCT(($I67:K67))-SUMPRODUCT(($I67:K67)*($I$6:K$6&lt;=(K$6-$E14)))</f>
        <v>-767474.58000000007</v>
      </c>
      <c r="L72" s="119" cm="1">
        <f t="array" ref="L72">SUMPRODUCT(($I67:L67))-SUMPRODUCT(($I67:L67)*($I$6:L$6&lt;=(L$6-$E14)))</f>
        <v>-767474.58000000007</v>
      </c>
      <c r="M72" s="119" cm="1">
        <f t="array" ref="M72">SUMPRODUCT(($I67:M67))-SUMPRODUCT(($I67:M67)*($I$6:M$6&lt;=(M$6-$E14)))</f>
        <v>-767474.58000000007</v>
      </c>
      <c r="N72" s="119" cm="1">
        <f t="array" ref="N72">SUMPRODUCT(($I67:N67))-SUMPRODUCT(($I67:N67)*($I$6:N$6&lt;=(N$6-$E14)))</f>
        <v>-767474.58000000007</v>
      </c>
      <c r="O72" s="119" cm="1">
        <f t="array" ref="O72">SUMPRODUCT(($I67:O67))-SUMPRODUCT(($I67:O67)*($I$6:O$6&lt;=(O$6-$E14)))</f>
        <v>-767474.58000000007</v>
      </c>
      <c r="P72" s="119" cm="1">
        <f t="array" ref="P72">SUMPRODUCT(($I67:P67))-SUMPRODUCT(($I67:P67)*($I$6:P$6&lt;=(P$6-$E14)))</f>
        <v>-767474.58000000007</v>
      </c>
      <c r="Q72" s="119" cm="1">
        <f t="array" ref="Q72">SUMPRODUCT(($I67:Q67))-SUMPRODUCT(($I67:Q67)*($I$6:Q$6&lt;=(Q$6-$E14)))</f>
        <v>-767474.58000000007</v>
      </c>
      <c r="R72" s="119" cm="1">
        <f t="array" ref="R72">SUMPRODUCT(($I67:R67))-SUMPRODUCT(($I67:R67)*($I$6:R$6&lt;=(R$6-$E14)))</f>
        <v>-767474.58000000007</v>
      </c>
      <c r="S72" s="119" cm="1">
        <f t="array" ref="S72">SUMPRODUCT(($I67:S67))-SUMPRODUCT(($I67:S67)*($I$6:S$6&lt;=(S$6-$E14)))</f>
        <v>-767474.58000000007</v>
      </c>
      <c r="T72" s="119" cm="1">
        <f t="array" ref="T72">SUMPRODUCT(($I67:T67))-SUMPRODUCT(($I67:T67)*($I$6:T$6&lt;=(T$6-$E14)))</f>
        <v>-767474.58000000007</v>
      </c>
      <c r="U72" s="119" cm="1">
        <f t="array" ref="U72">SUMPRODUCT(($I67:U67))-SUMPRODUCT(($I67:U67)*($I$6:U$6&lt;=(U$6-$E14)))</f>
        <v>-767474.58000000007</v>
      </c>
      <c r="V72" s="119" cm="1">
        <f t="array" ref="V72">SUMPRODUCT(($I67:V67))-SUMPRODUCT(($I67:V67)*($I$6:V$6&lt;=(V$6-$E14)))</f>
        <v>-767474.58000000007</v>
      </c>
      <c r="W72" s="119" cm="1">
        <f t="array" ref="W72">SUMPRODUCT(($I67:W67))-SUMPRODUCT(($I67:W67)*($I$6:W$6&lt;=(W$6-$E14)))</f>
        <v>-767474.58000000007</v>
      </c>
      <c r="X72" s="119" cm="1">
        <f t="array" ref="X72">SUMPRODUCT(($I67:X67))-SUMPRODUCT(($I67:X67)*($I$6:X$6&lt;=(X$6-$E14)))</f>
        <v>-767474.58000000007</v>
      </c>
      <c r="Y72" s="119" cm="1">
        <f t="array" ref="Y72">SUMPRODUCT(($I67:Y67))-SUMPRODUCT(($I67:Y67)*($I$6:Y$6&lt;=(Y$6-$E14)))</f>
        <v>-767474.58000000007</v>
      </c>
      <c r="Z72" s="119" cm="1">
        <f t="array" ref="Z72">SUMPRODUCT(($I67:Z67))-SUMPRODUCT(($I67:Z67)*($I$6:Z$6&lt;=(Z$6-$E14)))</f>
        <v>-767474.58000000007</v>
      </c>
      <c r="AA72" s="119" cm="1">
        <f t="array" ref="AA72">SUMPRODUCT(($I67:AA67))-SUMPRODUCT(($I67:AA67)*($I$6:AA$6&lt;=(AA$6-$E14)))</f>
        <v>-767474.58000000007</v>
      </c>
      <c r="AB72" s="119" cm="1">
        <f t="array" ref="AB72">SUMPRODUCT(($I67:AB67))-SUMPRODUCT(($I67:AB67)*($I$6:AB$6&lt;=(AB$6-$E14)))</f>
        <v>-767474.58000000007</v>
      </c>
      <c r="AC72" s="119" cm="1">
        <f t="array" ref="AC72">SUMPRODUCT(($I67:AC67))-SUMPRODUCT(($I67:AC67)*($I$6:AC$6&lt;=(AC$6-$E14)))</f>
        <v>-767474.58000000007</v>
      </c>
      <c r="AD72" s="119" cm="1">
        <f t="array" ref="AD72">SUMPRODUCT(($I67:AD67))-SUMPRODUCT(($I67:AD67)*($I$6:AD$6&lt;=(AD$6-$E14)))</f>
        <v>-767474.58000000007</v>
      </c>
      <c r="AE72" s="119" cm="1">
        <f t="array" ref="AE72">SUMPRODUCT(($I67:AE67))-SUMPRODUCT(($I67:AE67)*($I$6:AE$6&lt;=(AE$6-$E14)))</f>
        <v>-767474.58000000007</v>
      </c>
      <c r="AF72" s="119" cm="1">
        <f t="array" ref="AF72">SUMPRODUCT(($I67:AF67))-SUMPRODUCT(($I67:AF67)*($I$6:AF$6&lt;=(AF$6-$E14)))</f>
        <v>-767474.58000000007</v>
      </c>
      <c r="AG72" s="119" cm="1">
        <f t="array" ref="AG72">SUMPRODUCT(($I67:AG67))-SUMPRODUCT(($I67:AG67)*($I$6:AG$6&lt;=(AG$6-$E14)))</f>
        <v>-767474.58000000007</v>
      </c>
    </row>
    <row r="73" spans="1:33" x14ac:dyDescent="0.2">
      <c r="A73" s="8"/>
      <c r="B73" s="8"/>
      <c r="C73" s="4" t="str">
        <f>C15</f>
        <v>3 filters at BBD feeders (300A, 600A, 900A) + a HV cap at BBD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-1609949.1600000001</v>
      </c>
      <c r="J73" s="119" cm="1">
        <f t="array" ref="J73">SUMPRODUCT(($I68:J68))-SUMPRODUCT(($I68:J68)*($I$6:J$6&lt;=(J$6-$E15)))</f>
        <v>-2761161.0300000003</v>
      </c>
      <c r="K73" s="119" cm="1">
        <f t="array" ref="K73">SUMPRODUCT(($I68:K68))-SUMPRODUCT(($I68:K68)*($I$6:K$6&lt;=(K$6-$E15)))</f>
        <v>-3528635.6100000003</v>
      </c>
      <c r="L73" s="119" cm="1">
        <f t="array" ref="L73">SUMPRODUCT(($I68:L68))-SUMPRODUCT(($I68:L68)*($I$6:L$6&lt;=(L$6-$E15)))</f>
        <v>-3528635.6100000003</v>
      </c>
      <c r="M73" s="119" cm="1">
        <f t="array" ref="M73">SUMPRODUCT(($I68:M68))-SUMPRODUCT(($I68:M68)*($I$6:M$6&lt;=(M$6-$E15)))</f>
        <v>-3528635.6100000003</v>
      </c>
      <c r="N73" s="119" cm="1">
        <f t="array" ref="N73">SUMPRODUCT(($I68:N68))-SUMPRODUCT(($I68:N68)*($I$6:N$6&lt;=(N$6-$E15)))</f>
        <v>-3528635.6100000003</v>
      </c>
      <c r="O73" s="119" cm="1">
        <f t="array" ref="O73">SUMPRODUCT(($I68:O68))-SUMPRODUCT(($I68:O68)*($I$6:O$6&lt;=(O$6-$E15)))</f>
        <v>-3528635.6100000003</v>
      </c>
      <c r="P73" s="119" cm="1">
        <f t="array" ref="P73">SUMPRODUCT(($I68:P68))-SUMPRODUCT(($I68:P68)*($I$6:P$6&lt;=(P$6-$E15)))</f>
        <v>-3528635.6100000003</v>
      </c>
      <c r="Q73" s="119" cm="1">
        <f t="array" ref="Q73">SUMPRODUCT(($I68:Q68))-SUMPRODUCT(($I68:Q68)*($I$6:Q$6&lt;=(Q$6-$E15)))</f>
        <v>-3528635.6100000003</v>
      </c>
      <c r="R73" s="119" cm="1">
        <f t="array" ref="R73">SUMPRODUCT(($I68:R68))-SUMPRODUCT(($I68:R68)*($I$6:R$6&lt;=(R$6-$E15)))</f>
        <v>-3528635.6100000003</v>
      </c>
      <c r="S73" s="119" cm="1">
        <f t="array" ref="S73">SUMPRODUCT(($I68:S68))-SUMPRODUCT(($I68:S68)*($I$6:S$6&lt;=(S$6-$E15)))</f>
        <v>-3528635.6100000003</v>
      </c>
      <c r="T73" s="119" cm="1">
        <f t="array" ref="T73">SUMPRODUCT(($I68:T68))-SUMPRODUCT(($I68:T68)*($I$6:T$6&lt;=(T$6-$E15)))</f>
        <v>-3528635.6100000003</v>
      </c>
      <c r="U73" s="119" cm="1">
        <f t="array" ref="U73">SUMPRODUCT(($I68:U68))-SUMPRODUCT(($I68:U68)*($I$6:U$6&lt;=(U$6-$E15)))</f>
        <v>-3528635.6100000003</v>
      </c>
      <c r="V73" s="119" cm="1">
        <f t="array" ref="V73">SUMPRODUCT(($I68:V68))-SUMPRODUCT(($I68:V68)*($I$6:V$6&lt;=(V$6-$E15)))</f>
        <v>-3528635.6100000003</v>
      </c>
      <c r="W73" s="119" cm="1">
        <f t="array" ref="W73">SUMPRODUCT(($I68:W68))-SUMPRODUCT(($I68:W68)*($I$6:W$6&lt;=(W$6-$E15)))</f>
        <v>-3528635.6100000003</v>
      </c>
      <c r="X73" s="119" cm="1">
        <f t="array" ref="X73">SUMPRODUCT(($I68:X68))-SUMPRODUCT(($I68:X68)*($I$6:X$6&lt;=(X$6-$E15)))</f>
        <v>-3528635.6100000003</v>
      </c>
      <c r="Y73" s="119" cm="1">
        <f t="array" ref="Y73">SUMPRODUCT(($I68:Y68))-SUMPRODUCT(($I68:Y68)*($I$6:Y$6&lt;=(Y$6-$E15)))</f>
        <v>-3528635.6100000003</v>
      </c>
      <c r="Z73" s="119" cm="1">
        <f t="array" ref="Z73">SUMPRODUCT(($I68:Z68))-SUMPRODUCT(($I68:Z68)*($I$6:Z$6&lt;=(Z$6-$E15)))</f>
        <v>-3528635.6100000003</v>
      </c>
      <c r="AA73" s="119" cm="1">
        <f t="array" ref="AA73">SUMPRODUCT(($I68:AA68))-SUMPRODUCT(($I68:AA68)*($I$6:AA$6&lt;=(AA$6-$E15)))</f>
        <v>-3528635.6100000003</v>
      </c>
      <c r="AB73" s="119" cm="1">
        <f t="array" ref="AB73">SUMPRODUCT(($I68:AB68))-SUMPRODUCT(($I68:AB68)*($I$6:AB$6&lt;=(AB$6-$E15)))</f>
        <v>-3528635.6100000003</v>
      </c>
      <c r="AC73" s="119" cm="1">
        <f t="array" ref="AC73">SUMPRODUCT(($I68:AC68))-SUMPRODUCT(($I68:AC68)*($I$6:AC$6&lt;=(AC$6-$E15)))</f>
        <v>-3528635.6100000003</v>
      </c>
      <c r="AD73" s="119" cm="1">
        <f t="array" ref="AD73">SUMPRODUCT(($I68:AD68))-SUMPRODUCT(($I68:AD68)*($I$6:AD$6&lt;=(AD$6-$E15)))</f>
        <v>-3528635.6100000003</v>
      </c>
      <c r="AE73" s="119" cm="1">
        <f t="array" ref="AE73">SUMPRODUCT(($I68:AE68))-SUMPRODUCT(($I68:AE68)*($I$6:AE$6&lt;=(AE$6-$E15)))</f>
        <v>-3528635.6100000003</v>
      </c>
      <c r="AF73" s="119" cm="1">
        <f t="array" ref="AF73">SUMPRODUCT(($I68:AF68))-SUMPRODUCT(($I68:AF68)*($I$6:AF$6&lt;=(AF$6-$E15)))</f>
        <v>-3528635.6100000003</v>
      </c>
      <c r="AG73" s="119" cm="1">
        <f t="array" ref="AG73">SUMPRODUCT(($I68:AG68))-SUMPRODUCT(($I68:AG68)*($I$6:AG$6&lt;=(AG$6-$E15)))</f>
        <v>-3528635.6100000003</v>
      </c>
    </row>
    <row r="74" spans="1:33" x14ac:dyDescent="0.2">
      <c r="A74" s="8"/>
      <c r="B74" s="8"/>
      <c r="C74" s="4" t="str">
        <f>C16</f>
        <v>3 filters at WMN feeders (300A, 900A, 900A)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-1534949.1600000001</v>
      </c>
      <c r="J74" s="119" cm="1">
        <f t="array" ref="J74">SUMPRODUCT(($I69:J69))-SUMPRODUCT(($I69:J69)*($I$6:J$6&lt;=(J$6-$E16)))</f>
        <v>-3069898.3200000003</v>
      </c>
      <c r="K74" s="119" cm="1">
        <f t="array" ref="K74">SUMPRODUCT(($I69:K69))-SUMPRODUCT(($I69:K69)*($I$6:K$6&lt;=(K$6-$E16)))</f>
        <v>-3837372.9000000004</v>
      </c>
      <c r="L74" s="119" cm="1">
        <f t="array" ref="L74">SUMPRODUCT(($I69:L69))-SUMPRODUCT(($I69:L69)*($I$6:L$6&lt;=(L$6-$E16)))</f>
        <v>-3837372.9000000004</v>
      </c>
      <c r="M74" s="119" cm="1">
        <f t="array" ref="M74">SUMPRODUCT(($I69:M69))-SUMPRODUCT(($I69:M69)*($I$6:M$6&lt;=(M$6-$E16)))</f>
        <v>-3837372.9000000004</v>
      </c>
      <c r="N74" s="119" cm="1">
        <f t="array" ref="N74">SUMPRODUCT(($I69:N69))-SUMPRODUCT(($I69:N69)*($I$6:N$6&lt;=(N$6-$E16)))</f>
        <v>-3837372.9000000004</v>
      </c>
      <c r="O74" s="119" cm="1">
        <f t="array" ref="O74">SUMPRODUCT(($I69:O69))-SUMPRODUCT(($I69:O69)*($I$6:O$6&lt;=(O$6-$E16)))</f>
        <v>-3837372.9000000004</v>
      </c>
      <c r="P74" s="119" cm="1">
        <f t="array" ref="P74">SUMPRODUCT(($I69:P69))-SUMPRODUCT(($I69:P69)*($I$6:P$6&lt;=(P$6-$E16)))</f>
        <v>-3837372.9000000004</v>
      </c>
      <c r="Q74" s="119" cm="1">
        <f t="array" ref="Q74">SUMPRODUCT(($I69:Q69))-SUMPRODUCT(($I69:Q69)*($I$6:Q$6&lt;=(Q$6-$E16)))</f>
        <v>-3837372.9000000004</v>
      </c>
      <c r="R74" s="119" cm="1">
        <f t="array" ref="R74">SUMPRODUCT(($I69:R69))-SUMPRODUCT(($I69:R69)*($I$6:R$6&lt;=(R$6-$E16)))</f>
        <v>-3837372.9000000004</v>
      </c>
      <c r="S74" s="119" cm="1">
        <f t="array" ref="S74">SUMPRODUCT(($I69:S69))-SUMPRODUCT(($I69:S69)*($I$6:S$6&lt;=(S$6-$E16)))</f>
        <v>-3837372.9000000004</v>
      </c>
      <c r="T74" s="119" cm="1">
        <f t="array" ref="T74">SUMPRODUCT(($I69:T69))-SUMPRODUCT(($I69:T69)*($I$6:T$6&lt;=(T$6-$E16)))</f>
        <v>-3837372.9000000004</v>
      </c>
      <c r="U74" s="119" cm="1">
        <f t="array" ref="U74">SUMPRODUCT(($I69:U69))-SUMPRODUCT(($I69:U69)*($I$6:U$6&lt;=(U$6-$E16)))</f>
        <v>-3837372.9000000004</v>
      </c>
      <c r="V74" s="119" cm="1">
        <f t="array" ref="V74">SUMPRODUCT(($I69:V69))-SUMPRODUCT(($I69:V69)*($I$6:V$6&lt;=(V$6-$E16)))</f>
        <v>-3837372.9000000004</v>
      </c>
      <c r="W74" s="119" cm="1">
        <f t="array" ref="W74">SUMPRODUCT(($I69:W69))-SUMPRODUCT(($I69:W69)*($I$6:W$6&lt;=(W$6-$E16)))</f>
        <v>-3837372.9000000004</v>
      </c>
      <c r="X74" s="119" cm="1">
        <f t="array" ref="X74">SUMPRODUCT(($I69:X69))-SUMPRODUCT(($I69:X69)*($I$6:X$6&lt;=(X$6-$E16)))</f>
        <v>-3837372.9000000004</v>
      </c>
      <c r="Y74" s="119" cm="1">
        <f t="array" ref="Y74">SUMPRODUCT(($I69:Y69))-SUMPRODUCT(($I69:Y69)*($I$6:Y$6&lt;=(Y$6-$E16)))</f>
        <v>-3837372.9000000004</v>
      </c>
      <c r="Z74" s="119" cm="1">
        <f t="array" ref="Z74">SUMPRODUCT(($I69:Z69))-SUMPRODUCT(($I69:Z69)*($I$6:Z$6&lt;=(Z$6-$E16)))</f>
        <v>-3837372.9000000004</v>
      </c>
      <c r="AA74" s="119" cm="1">
        <f t="array" ref="AA74">SUMPRODUCT(($I69:AA69))-SUMPRODUCT(($I69:AA69)*($I$6:AA$6&lt;=(AA$6-$E16)))</f>
        <v>-3837372.9000000004</v>
      </c>
      <c r="AB74" s="119" cm="1">
        <f t="array" ref="AB74">SUMPRODUCT(($I69:AB69))-SUMPRODUCT(($I69:AB69)*($I$6:AB$6&lt;=(AB$6-$E16)))</f>
        <v>-3837372.9000000004</v>
      </c>
      <c r="AC74" s="119" cm="1">
        <f t="array" ref="AC74">SUMPRODUCT(($I69:AC69))-SUMPRODUCT(($I69:AC69)*($I$6:AC$6&lt;=(AC$6-$E16)))</f>
        <v>-3837372.9000000004</v>
      </c>
      <c r="AD74" s="119" cm="1">
        <f t="array" ref="AD74">SUMPRODUCT(($I69:AD69))-SUMPRODUCT(($I69:AD69)*($I$6:AD$6&lt;=(AD$6-$E16)))</f>
        <v>-3837372.9000000004</v>
      </c>
      <c r="AE74" s="119" cm="1">
        <f t="array" ref="AE74">SUMPRODUCT(($I69:AE69))-SUMPRODUCT(($I69:AE69)*($I$6:AE$6&lt;=(AE$6-$E16)))</f>
        <v>-3837372.9000000004</v>
      </c>
      <c r="AF74" s="119" cm="1">
        <f t="array" ref="AF74">SUMPRODUCT(($I69:AF69))-SUMPRODUCT(($I69:AF69)*($I$6:AF$6&lt;=(AF$6-$E16)))</f>
        <v>-3837372.9000000004</v>
      </c>
      <c r="AG74" s="119" cm="1">
        <f t="array" ref="AG74">SUMPRODUCT(($I69:AG69))-SUMPRODUCT(($I69:AG69)*($I$6:AG$6&lt;=(AG$6-$E16)))</f>
        <v>-3837372.9000000004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- 1 filters at MBN31 (300A)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-41728.614889448116</v>
      </c>
      <c r="K77" s="119">
        <f t="shared" si="8"/>
        <v>-41728.614889448116</v>
      </c>
      <c r="L77" s="119">
        <f t="shared" si="8"/>
        <v>-41728.614889448116</v>
      </c>
      <c r="M77" s="119">
        <f t="shared" si="8"/>
        <v>-41728.614889448116</v>
      </c>
      <c r="N77" s="119">
        <f t="shared" si="8"/>
        <v>-41728.614889448116</v>
      </c>
      <c r="O77" s="119">
        <f t="shared" si="8"/>
        <v>-41728.614889448116</v>
      </c>
      <c r="P77" s="119">
        <f t="shared" si="8"/>
        <v>-41728.614889448116</v>
      </c>
      <c r="Q77" s="119">
        <f t="shared" si="8"/>
        <v>-41728.614889448116</v>
      </c>
      <c r="R77" s="119">
        <f t="shared" si="8"/>
        <v>-41728.614889448116</v>
      </c>
      <c r="S77" s="119">
        <f t="shared" si="8"/>
        <v>-41728.614889448116</v>
      </c>
      <c r="T77" s="119">
        <f t="shared" si="8"/>
        <v>-41728.614889448116</v>
      </c>
      <c r="U77" s="119">
        <f t="shared" si="8"/>
        <v>-41728.614889448116</v>
      </c>
      <c r="V77" s="119">
        <f t="shared" si="8"/>
        <v>-41728.614889448116</v>
      </c>
      <c r="W77" s="119">
        <f t="shared" si="8"/>
        <v>-41728.614889448116</v>
      </c>
      <c r="X77" s="119">
        <f t="shared" si="8"/>
        <v>-41728.614889448116</v>
      </c>
      <c r="Y77" s="119">
        <f t="shared" si="8"/>
        <v>-41728.614889448116</v>
      </c>
      <c r="Z77" s="119">
        <f t="shared" si="8"/>
        <v>-41728.614889448116</v>
      </c>
      <c r="AA77" s="119">
        <f t="shared" si="8"/>
        <v>-41728.614889448116</v>
      </c>
      <c r="AB77" s="119">
        <f t="shared" si="8"/>
        <v>-41728.614889448116</v>
      </c>
      <c r="AC77" s="119">
        <f t="shared" si="8"/>
        <v>-41728.614889448116</v>
      </c>
      <c r="AD77" s="119">
        <f t="shared" si="8"/>
        <v>-41728.614889448116</v>
      </c>
      <c r="AE77" s="119">
        <f t="shared" si="8"/>
        <v>-41728.614889448116</v>
      </c>
      <c r="AF77" s="119">
        <f t="shared" si="8"/>
        <v>-41728.614889448116</v>
      </c>
      <c r="AG77" s="119">
        <f t="shared" si="8"/>
        <v>-41728.614889448116</v>
      </c>
    </row>
    <row r="78" spans="1:33" x14ac:dyDescent="0.2">
      <c r="A78" s="8"/>
      <c r="B78" s="8"/>
      <c r="C78" s="4" t="str">
        <f>$C$76&amp;" - "&amp;C15</f>
        <v>Annualised capex - 3 filters at BBD feeders (300A, 600A, 900A) + a HV cap at BBD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-87535.079649452993</v>
      </c>
      <c r="K78" s="119">
        <f t="shared" si="9"/>
        <v>-150128.00198362517</v>
      </c>
      <c r="L78" s="119">
        <f t="shared" si="9"/>
        <v>-191856.61687307328</v>
      </c>
      <c r="M78" s="119">
        <f t="shared" si="9"/>
        <v>-191856.61687307328</v>
      </c>
      <c r="N78" s="119">
        <f t="shared" si="9"/>
        <v>-191856.61687307328</v>
      </c>
      <c r="O78" s="119">
        <f t="shared" si="9"/>
        <v>-191856.61687307328</v>
      </c>
      <c r="P78" s="119">
        <f t="shared" si="9"/>
        <v>-191856.61687307328</v>
      </c>
      <c r="Q78" s="119">
        <f t="shared" si="9"/>
        <v>-191856.61687307328</v>
      </c>
      <c r="R78" s="119">
        <f t="shared" si="9"/>
        <v>-191856.61687307328</v>
      </c>
      <c r="S78" s="119">
        <f t="shared" si="9"/>
        <v>-191856.61687307328</v>
      </c>
      <c r="T78" s="119">
        <f t="shared" si="9"/>
        <v>-191856.61687307328</v>
      </c>
      <c r="U78" s="119">
        <f t="shared" si="9"/>
        <v>-191856.61687307328</v>
      </c>
      <c r="V78" s="119">
        <f t="shared" si="9"/>
        <v>-191856.61687307328</v>
      </c>
      <c r="W78" s="119">
        <f t="shared" si="9"/>
        <v>-191856.61687307328</v>
      </c>
      <c r="X78" s="119">
        <f t="shared" si="9"/>
        <v>-191856.61687307328</v>
      </c>
      <c r="Y78" s="119">
        <f t="shared" si="9"/>
        <v>-191856.61687307328</v>
      </c>
      <c r="Z78" s="119">
        <f t="shared" si="9"/>
        <v>-191856.61687307328</v>
      </c>
      <c r="AA78" s="119">
        <f t="shared" si="9"/>
        <v>-191856.61687307328</v>
      </c>
      <c r="AB78" s="119">
        <f t="shared" si="9"/>
        <v>-191856.61687307328</v>
      </c>
      <c r="AC78" s="119">
        <f t="shared" si="9"/>
        <v>-191856.61687307328</v>
      </c>
      <c r="AD78" s="119">
        <f t="shared" si="9"/>
        <v>-191856.61687307328</v>
      </c>
      <c r="AE78" s="119">
        <f t="shared" si="9"/>
        <v>-191856.61687307328</v>
      </c>
      <c r="AF78" s="119">
        <f t="shared" si="9"/>
        <v>-191856.61687307328</v>
      </c>
      <c r="AG78" s="119">
        <f t="shared" si="9"/>
        <v>-191856.61687307328</v>
      </c>
    </row>
    <row r="79" spans="1:33" x14ac:dyDescent="0.2">
      <c r="A79" s="8"/>
      <c r="B79" s="8"/>
      <c r="C79" s="4" t="str">
        <f>$C$76&amp;" - "&amp;C16</f>
        <v>Annualised capex - 3 filters at WMN feeders (300A, 900A, 900A)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-83457.229778896231</v>
      </c>
      <c r="K79" s="119">
        <f t="shared" si="10"/>
        <v>-166914.45955779246</v>
      </c>
      <c r="L79" s="119">
        <f t="shared" si="10"/>
        <v>-208643.07444724059</v>
      </c>
      <c r="M79" s="119">
        <f t="shared" si="10"/>
        <v>-208643.07444724059</v>
      </c>
      <c r="N79" s="119">
        <f t="shared" si="10"/>
        <v>-208643.07444724059</v>
      </c>
      <c r="O79" s="119">
        <f t="shared" si="10"/>
        <v>-208643.07444724059</v>
      </c>
      <c r="P79" s="119">
        <f t="shared" si="10"/>
        <v>-208643.07444724059</v>
      </c>
      <c r="Q79" s="119">
        <f t="shared" si="10"/>
        <v>-208643.07444724059</v>
      </c>
      <c r="R79" s="119">
        <f t="shared" si="10"/>
        <v>-208643.07444724059</v>
      </c>
      <c r="S79" s="119">
        <f t="shared" si="10"/>
        <v>-208643.07444724059</v>
      </c>
      <c r="T79" s="119">
        <f t="shared" si="10"/>
        <v>-208643.07444724059</v>
      </c>
      <c r="U79" s="119">
        <f t="shared" si="10"/>
        <v>-208643.07444724059</v>
      </c>
      <c r="V79" s="119">
        <f t="shared" si="10"/>
        <v>-208643.07444724059</v>
      </c>
      <c r="W79" s="119">
        <f t="shared" si="10"/>
        <v>-208643.07444724059</v>
      </c>
      <c r="X79" s="119">
        <f t="shared" si="10"/>
        <v>-208643.07444724059</v>
      </c>
      <c r="Y79" s="119">
        <f t="shared" si="10"/>
        <v>-208643.07444724059</v>
      </c>
      <c r="Z79" s="119">
        <f t="shared" si="10"/>
        <v>-208643.07444724059</v>
      </c>
      <c r="AA79" s="119">
        <f t="shared" si="10"/>
        <v>-208643.07444724059</v>
      </c>
      <c r="AB79" s="119">
        <f t="shared" si="10"/>
        <v>-208643.07444724059</v>
      </c>
      <c r="AC79" s="119">
        <f t="shared" si="10"/>
        <v>-208643.07444724059</v>
      </c>
      <c r="AD79" s="119">
        <f t="shared" si="10"/>
        <v>-208643.07444724059</v>
      </c>
      <c r="AE79" s="119">
        <f t="shared" si="10"/>
        <v>-208643.07444724059</v>
      </c>
      <c r="AF79" s="119">
        <f t="shared" si="10"/>
        <v>-208643.07444724059</v>
      </c>
      <c r="AG79" s="119">
        <f t="shared" si="10"/>
        <v>-208643.07444724059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-212720.92431779735</v>
      </c>
      <c r="K80" s="176">
        <f t="shared" si="11"/>
        <v>-358771.07643086574</v>
      </c>
      <c r="L80" s="176">
        <f t="shared" si="11"/>
        <v>-442228.306209762</v>
      </c>
      <c r="M80" s="176">
        <f t="shared" si="11"/>
        <v>-442228.306209762</v>
      </c>
      <c r="N80" s="176">
        <f t="shared" si="11"/>
        <v>-442228.306209762</v>
      </c>
      <c r="O80" s="176">
        <f t="shared" si="11"/>
        <v>-442228.306209762</v>
      </c>
      <c r="P80" s="176">
        <f t="shared" si="11"/>
        <v>-442228.306209762</v>
      </c>
      <c r="Q80" s="176">
        <f t="shared" si="11"/>
        <v>-442228.306209762</v>
      </c>
      <c r="R80" s="176">
        <f t="shared" si="11"/>
        <v>-442228.306209762</v>
      </c>
      <c r="S80" s="176">
        <f t="shared" si="11"/>
        <v>-442228.306209762</v>
      </c>
      <c r="T80" s="176">
        <f t="shared" si="11"/>
        <v>-442228.306209762</v>
      </c>
      <c r="U80" s="176">
        <f t="shared" si="11"/>
        <v>-442228.306209762</v>
      </c>
      <c r="V80" s="176">
        <f t="shared" si="11"/>
        <v>-442228.306209762</v>
      </c>
      <c r="W80" s="176">
        <f t="shared" si="11"/>
        <v>-442228.306209762</v>
      </c>
      <c r="X80" s="176">
        <f t="shared" si="11"/>
        <v>-442228.306209762</v>
      </c>
      <c r="Y80" s="176">
        <f t="shared" si="11"/>
        <v>-442228.306209762</v>
      </c>
      <c r="Z80" s="176">
        <f t="shared" si="11"/>
        <v>-442228.306209762</v>
      </c>
      <c r="AA80" s="176">
        <f t="shared" si="11"/>
        <v>-442228.306209762</v>
      </c>
      <c r="AB80" s="176">
        <f t="shared" si="11"/>
        <v>-442228.306209762</v>
      </c>
      <c r="AC80" s="176">
        <f>SUM(AC77:AC79)</f>
        <v>-442228.306209762</v>
      </c>
      <c r="AD80" s="176">
        <f>SUM(AD77:AD79)</f>
        <v>-442228.306209762</v>
      </c>
      <c r="AE80" s="176">
        <f>SUM(AE77:AE79)</f>
        <v>-442228.306209762</v>
      </c>
      <c r="AF80" s="176">
        <f>SUM(AF77:AF79)</f>
        <v>-442228.306209762</v>
      </c>
      <c r="AG80" s="176">
        <f>SUM(AG77:AG79)</f>
        <v>-442228.306209762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-212720.92431779735</v>
      </c>
      <c r="K82" s="119">
        <f t="shared" si="13"/>
        <v>-358771.07643086574</v>
      </c>
      <c r="L82" s="119">
        <f t="shared" si="13"/>
        <v>-442228.306209762</v>
      </c>
      <c r="M82" s="119">
        <f t="shared" si="13"/>
        <v>-442228.306209762</v>
      </c>
      <c r="N82" s="119">
        <f t="shared" si="13"/>
        <v>-442228.306209762</v>
      </c>
      <c r="O82" s="119">
        <f t="shared" si="13"/>
        <v>-442228.306209762</v>
      </c>
      <c r="P82" s="119">
        <f t="shared" si="13"/>
        <v>-442228.306209762</v>
      </c>
      <c r="Q82" s="119">
        <f t="shared" si="13"/>
        <v>-442228.306209762</v>
      </c>
      <c r="R82" s="119">
        <f t="shared" si="13"/>
        <v>-442228.306209762</v>
      </c>
      <c r="S82" s="119">
        <f t="shared" si="13"/>
        <v>-442228.306209762</v>
      </c>
      <c r="T82" s="119">
        <f t="shared" si="13"/>
        <v>-442228.306209762</v>
      </c>
      <c r="U82" s="119">
        <f t="shared" si="13"/>
        <v>-442228.306209762</v>
      </c>
      <c r="V82" s="119">
        <f t="shared" si="13"/>
        <v>-442228.306209762</v>
      </c>
      <c r="W82" s="119">
        <f t="shared" si="13"/>
        <v>-442228.306209762</v>
      </c>
      <c r="X82" s="119">
        <f t="shared" si="13"/>
        <v>-442228.306209762</v>
      </c>
      <c r="Y82" s="119">
        <f t="shared" si="13"/>
        <v>-442228.306209762</v>
      </c>
      <c r="Z82" s="119">
        <f t="shared" si="13"/>
        <v>-442228.306209762</v>
      </c>
      <c r="AA82" s="119">
        <f t="shared" si="13"/>
        <v>-442228.306209762</v>
      </c>
      <c r="AB82" s="119">
        <f t="shared" si="13"/>
        <v>-442228.306209762</v>
      </c>
      <c r="AC82" s="119">
        <f>AC80</f>
        <v>-442228.306209762</v>
      </c>
      <c r="AD82" s="119">
        <f>AD80</f>
        <v>-442228.306209762</v>
      </c>
      <c r="AE82" s="119">
        <f>AE80</f>
        <v>-442228.306209762</v>
      </c>
      <c r="AF82" s="119">
        <f>AF80</f>
        <v>-442228.306209762</v>
      </c>
      <c r="AG82" s="119">
        <f>AG80</f>
        <v>-442228.306209762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12936.947425617627</v>
      </c>
      <c r="J84" s="31">
        <f t="shared" ref="J84:AB84" si="15">J64</f>
        <v>13325.055848386157</v>
      </c>
      <c r="K84" s="31">
        <f t="shared" si="15"/>
        <v>13724.807523837739</v>
      </c>
      <c r="L84" s="31">
        <f t="shared" si="15"/>
        <v>14136.551749552871</v>
      </c>
      <c r="M84" s="31">
        <f t="shared" si="15"/>
        <v>14560.648302039459</v>
      </c>
      <c r="N84" s="31">
        <f t="shared" si="15"/>
        <v>14997.467751100643</v>
      </c>
      <c r="O84" s="31">
        <f t="shared" si="15"/>
        <v>15447.391783633664</v>
      </c>
      <c r="P84" s="31">
        <f t="shared" si="15"/>
        <v>15910.813537142674</v>
      </c>
      <c r="Q84" s="31">
        <f t="shared" si="15"/>
        <v>16388.137943256956</v>
      </c>
      <c r="R84" s="31">
        <f t="shared" si="15"/>
        <v>16879.782081554662</v>
      </c>
      <c r="S84" s="31">
        <f t="shared" si="15"/>
        <v>17386.175544001304</v>
      </c>
      <c r="T84" s="31">
        <f t="shared" si="15"/>
        <v>17907.760810321342</v>
      </c>
      <c r="U84" s="31">
        <f t="shared" si="15"/>
        <v>18444.993634630984</v>
      </c>
      <c r="V84" s="31">
        <f t="shared" si="15"/>
        <v>18998.343443669914</v>
      </c>
      <c r="W84" s="31">
        <f t="shared" si="15"/>
        <v>19568.293746980013</v>
      </c>
      <c r="X84" s="31">
        <f t="shared" si="15"/>
        <v>20155.342559389414</v>
      </c>
      <c r="Y84" s="31">
        <f t="shared" si="15"/>
        <v>20760.002836171101</v>
      </c>
      <c r="Z84" s="31">
        <f t="shared" si="15"/>
        <v>21382.802921256232</v>
      </c>
      <c r="AA84" s="31">
        <f t="shared" si="15"/>
        <v>22024.28700889392</v>
      </c>
      <c r="AB84" s="31">
        <f t="shared" si="15"/>
        <v>22685.015619160738</v>
      </c>
      <c r="AC84" s="31">
        <f>AC64</f>
        <v>23365.566087735562</v>
      </c>
      <c r="AD84" s="31">
        <f>AD64</f>
        <v>24066.53307036763</v>
      </c>
      <c r="AE84" s="31">
        <f>AE64</f>
        <v>24788.529062478658</v>
      </c>
      <c r="AF84" s="31">
        <f>AF64</f>
        <v>25532.184934353023</v>
      </c>
      <c r="AG84" s="31">
        <f>AG64</f>
        <v>26298.150482383615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3900</v>
      </c>
      <c r="L85" s="31">
        <f t="shared" si="16"/>
        <v>4017</v>
      </c>
      <c r="M85" s="31">
        <f t="shared" si="16"/>
        <v>4137.51</v>
      </c>
      <c r="N85" s="31">
        <f t="shared" si="16"/>
        <v>4261.6352999999999</v>
      </c>
      <c r="O85" s="31">
        <f t="shared" si="16"/>
        <v>4389.4843590000009</v>
      </c>
      <c r="P85" s="31">
        <f t="shared" si="16"/>
        <v>4521.1688897700005</v>
      </c>
      <c r="Q85" s="31">
        <f t="shared" si="16"/>
        <v>4656.8039564631008</v>
      </c>
      <c r="R85" s="31">
        <f t="shared" si="16"/>
        <v>4796.508075156994</v>
      </c>
      <c r="S85" s="31">
        <f t="shared" si="16"/>
        <v>4940.4033174117039</v>
      </c>
      <c r="T85" s="31">
        <f t="shared" si="16"/>
        <v>5088.6154169340552</v>
      </c>
      <c r="U85" s="31">
        <f t="shared" si="16"/>
        <v>5241.2738794420766</v>
      </c>
      <c r="V85" s="31">
        <f t="shared" si="16"/>
        <v>5398.5120958253392</v>
      </c>
      <c r="W85" s="31">
        <f t="shared" si="16"/>
        <v>5560.4674587000991</v>
      </c>
      <c r="X85" s="31">
        <f t="shared" si="16"/>
        <v>5727.2814824611023</v>
      </c>
      <c r="Y85" s="31">
        <f t="shared" si="16"/>
        <v>5899.0999269349368</v>
      </c>
      <c r="Z85" s="31">
        <f t="shared" si="16"/>
        <v>6076.0729247429845</v>
      </c>
      <c r="AA85" s="31">
        <f t="shared" si="16"/>
        <v>6258.3551124852747</v>
      </c>
      <c r="AB85" s="31">
        <f t="shared" si="16"/>
        <v>6446.1057658598329</v>
      </c>
      <c r="AC85" s="31">
        <f t="shared" si="16"/>
        <v>6639.4889388356278</v>
      </c>
      <c r="AD85" s="31">
        <f t="shared" si="16"/>
        <v>6838.6736070006973</v>
      </c>
      <c r="AE85" s="31">
        <f t="shared" si="16"/>
        <v>7043.833815210719</v>
      </c>
      <c r="AF85" s="31">
        <f t="shared" si="16"/>
        <v>7255.1488296670404</v>
      </c>
      <c r="AG85" s="31">
        <f t="shared" si="16"/>
        <v>7472.8032945570521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12936.947425617627</v>
      </c>
      <c r="J87" s="179">
        <f t="shared" si="17"/>
        <v>-199395.86846941119</v>
      </c>
      <c r="K87" s="179">
        <f t="shared" si="17"/>
        <v>-341146.26890702802</v>
      </c>
      <c r="L87" s="179">
        <f t="shared" si="17"/>
        <v>-424074.75446020911</v>
      </c>
      <c r="M87" s="179">
        <f t="shared" si="17"/>
        <v>-423530.14790772251</v>
      </c>
      <c r="N87" s="179">
        <f t="shared" si="17"/>
        <v>-422969.20315866132</v>
      </c>
      <c r="O87" s="179">
        <f t="shared" si="17"/>
        <v>-422391.43006712833</v>
      </c>
      <c r="P87" s="179">
        <f t="shared" si="17"/>
        <v>-421796.32378284936</v>
      </c>
      <c r="Q87" s="179">
        <f t="shared" si="17"/>
        <v>-421183.36431004194</v>
      </c>
      <c r="R87" s="179">
        <f t="shared" si="17"/>
        <v>-420552.01605305035</v>
      </c>
      <c r="S87" s="179">
        <f t="shared" si="17"/>
        <v>-419901.727348349</v>
      </c>
      <c r="T87" s="179">
        <f t="shared" si="17"/>
        <v>-419231.92998250661</v>
      </c>
      <c r="U87" s="179">
        <f t="shared" si="17"/>
        <v>-418542.03869568894</v>
      </c>
      <c r="V87" s="179">
        <f t="shared" si="17"/>
        <v>-417831.45067026676</v>
      </c>
      <c r="W87" s="179">
        <f t="shared" si="17"/>
        <v>-417099.54500408185</v>
      </c>
      <c r="X87" s="179">
        <f t="shared" si="17"/>
        <v>-416345.68216791149</v>
      </c>
      <c r="Y87" s="179">
        <f t="shared" si="17"/>
        <v>-415569.203446656</v>
      </c>
      <c r="Z87" s="179">
        <f t="shared" si="17"/>
        <v>-414769.43036376277</v>
      </c>
      <c r="AA87" s="179">
        <f t="shared" si="17"/>
        <v>-413945.66408838279</v>
      </c>
      <c r="AB87" s="179">
        <f t="shared" si="17"/>
        <v>-413097.18482474145</v>
      </c>
      <c r="AC87" s="179">
        <f>SUM(AC82:AC86)</f>
        <v>-412223.25118319079</v>
      </c>
      <c r="AD87" s="179">
        <f>SUM(AD82:AD86)</f>
        <v>-411323.09953239368</v>
      </c>
      <c r="AE87" s="179">
        <f>SUM(AE82:AE86)</f>
        <v>-410395.94333207258</v>
      </c>
      <c r="AF87" s="179">
        <f>SUM(AF82:AF86)</f>
        <v>-409440.97244574194</v>
      </c>
      <c r="AG87" s="179">
        <f>SUM(AG82:AG86)</f>
        <v>-408457.35243282135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12936.947425617627</v>
      </c>
      <c r="J106" s="31">
        <f t="shared" ref="J106:AG106" si="18">J87</f>
        <v>-199395.86846941119</v>
      </c>
      <c r="K106" s="31">
        <f t="shared" si="18"/>
        <v>-341146.26890702802</v>
      </c>
      <c r="L106" s="31">
        <f t="shared" si="18"/>
        <v>-424074.75446020911</v>
      </c>
      <c r="M106" s="31">
        <f t="shared" si="18"/>
        <v>-423530.14790772251</v>
      </c>
      <c r="N106" s="31">
        <f t="shared" si="18"/>
        <v>-422969.20315866132</v>
      </c>
      <c r="O106" s="31">
        <f t="shared" si="18"/>
        <v>-422391.43006712833</v>
      </c>
      <c r="P106" s="31">
        <f t="shared" si="18"/>
        <v>-421796.32378284936</v>
      </c>
      <c r="Q106" s="31">
        <f t="shared" si="18"/>
        <v>-421183.36431004194</v>
      </c>
      <c r="R106" s="31">
        <f t="shared" si="18"/>
        <v>-420552.01605305035</v>
      </c>
      <c r="S106" s="31">
        <f t="shared" si="18"/>
        <v>-419901.727348349</v>
      </c>
      <c r="T106" s="31">
        <f t="shared" si="18"/>
        <v>-419231.92998250661</v>
      </c>
      <c r="U106" s="31">
        <f t="shared" si="18"/>
        <v>-418542.03869568894</v>
      </c>
      <c r="V106" s="31">
        <f t="shared" si="18"/>
        <v>-417831.45067026676</v>
      </c>
      <c r="W106" s="31">
        <f t="shared" si="18"/>
        <v>-417099.54500408185</v>
      </c>
      <c r="X106" s="31">
        <f t="shared" si="18"/>
        <v>-416345.68216791149</v>
      </c>
      <c r="Y106" s="31">
        <f t="shared" si="18"/>
        <v>-415569.203446656</v>
      </c>
      <c r="Z106" s="31">
        <f t="shared" si="18"/>
        <v>-414769.43036376277</v>
      </c>
      <c r="AA106" s="31">
        <f t="shared" si="18"/>
        <v>-413945.66408838279</v>
      </c>
      <c r="AB106" s="31">
        <f t="shared" si="18"/>
        <v>-413097.18482474145</v>
      </c>
      <c r="AC106" s="31">
        <f t="shared" si="18"/>
        <v>-412223.25118319079</v>
      </c>
      <c r="AD106" s="31">
        <f t="shared" si="18"/>
        <v>-411323.09953239368</v>
      </c>
      <c r="AE106" s="31">
        <f t="shared" si="18"/>
        <v>-410395.94333207258</v>
      </c>
      <c r="AF106" s="31">
        <f t="shared" si="18"/>
        <v>-409440.97244574194</v>
      </c>
      <c r="AG106" s="31">
        <f t="shared" si="18"/>
        <v>-408457.35243282135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-212720.92431779735</v>
      </c>
      <c r="K107" s="31">
        <f t="shared" si="19"/>
        <v>-358771.07643086574</v>
      </c>
      <c r="L107" s="31">
        <f t="shared" si="19"/>
        <v>-442228.306209762</v>
      </c>
      <c r="M107" s="31">
        <f t="shared" si="19"/>
        <v>-442228.306209762</v>
      </c>
      <c r="N107" s="31">
        <f t="shared" si="19"/>
        <v>-442228.306209762</v>
      </c>
      <c r="O107" s="31">
        <f t="shared" si="19"/>
        <v>-442228.306209762</v>
      </c>
      <c r="P107" s="31">
        <f t="shared" si="19"/>
        <v>-442228.306209762</v>
      </c>
      <c r="Q107" s="31">
        <f t="shared" si="19"/>
        <v>-442228.306209762</v>
      </c>
      <c r="R107" s="31">
        <f t="shared" si="19"/>
        <v>-442228.306209762</v>
      </c>
      <c r="S107" s="31">
        <f t="shared" si="19"/>
        <v>-442228.306209762</v>
      </c>
      <c r="T107" s="31">
        <f t="shared" si="19"/>
        <v>-442228.306209762</v>
      </c>
      <c r="U107" s="31">
        <f t="shared" si="19"/>
        <v>-442228.306209762</v>
      </c>
      <c r="V107" s="31">
        <f t="shared" si="19"/>
        <v>-442228.306209762</v>
      </c>
      <c r="W107" s="31">
        <f t="shared" si="19"/>
        <v>-442228.306209762</v>
      </c>
      <c r="X107" s="31">
        <f t="shared" si="19"/>
        <v>-442228.306209762</v>
      </c>
      <c r="Y107" s="31">
        <f t="shared" si="19"/>
        <v>-442228.306209762</v>
      </c>
      <c r="Z107" s="31">
        <f t="shared" si="19"/>
        <v>-442228.306209762</v>
      </c>
      <c r="AA107" s="31">
        <f t="shared" si="19"/>
        <v>-442228.306209762</v>
      </c>
      <c r="AB107" s="31">
        <f t="shared" si="19"/>
        <v>-442228.306209762</v>
      </c>
      <c r="AC107" s="31">
        <f t="shared" si="19"/>
        <v>-442228.306209762</v>
      </c>
      <c r="AD107" s="31">
        <f t="shared" si="19"/>
        <v>-442228.306209762</v>
      </c>
      <c r="AE107" s="31">
        <f t="shared" si="19"/>
        <v>-442228.306209762</v>
      </c>
      <c r="AF107" s="31">
        <f t="shared" si="19"/>
        <v>-442228.306209762</v>
      </c>
      <c r="AG107" s="31">
        <f t="shared" si="19"/>
        <v>-442228.306209762</v>
      </c>
    </row>
    <row r="108" spans="1:43" x14ac:dyDescent="0.2">
      <c r="C108" s="1" t="s">
        <v>239</v>
      </c>
      <c r="D108"/>
      <c r="E108"/>
      <c r="F108"/>
      <c r="G108"/>
      <c r="I108" s="31">
        <f>SUM(I84:I85)</f>
        <v>12936.947425617627</v>
      </c>
      <c r="J108" s="31">
        <f t="shared" ref="J108:AG108" si="20">SUM(J84:J85)</f>
        <v>13325.055848386157</v>
      </c>
      <c r="K108" s="31">
        <f t="shared" si="20"/>
        <v>17624.807523837739</v>
      </c>
      <c r="L108" s="31">
        <f t="shared" si="20"/>
        <v>18153.551749552869</v>
      </c>
      <c r="M108" s="31">
        <f t="shared" si="20"/>
        <v>18698.158302039461</v>
      </c>
      <c r="N108" s="31">
        <f t="shared" si="20"/>
        <v>19259.103051100643</v>
      </c>
      <c r="O108" s="31">
        <f t="shared" si="20"/>
        <v>19836.876142633664</v>
      </c>
      <c r="P108" s="31">
        <f t="shared" si="20"/>
        <v>20431.982426912677</v>
      </c>
      <c r="Q108" s="31">
        <f t="shared" si="20"/>
        <v>21044.941899720056</v>
      </c>
      <c r="R108" s="31">
        <f t="shared" si="20"/>
        <v>21676.290156711657</v>
      </c>
      <c r="S108" s="31">
        <f t="shared" si="20"/>
        <v>22326.578861413007</v>
      </c>
      <c r="T108" s="31">
        <f t="shared" si="20"/>
        <v>22996.376227255398</v>
      </c>
      <c r="U108" s="31">
        <f t="shared" si="20"/>
        <v>23686.267514073061</v>
      </c>
      <c r="V108" s="31">
        <f t="shared" si="20"/>
        <v>24396.855539495253</v>
      </c>
      <c r="W108" s="31">
        <f t="shared" si="20"/>
        <v>25128.761205680112</v>
      </c>
      <c r="X108" s="31">
        <f t="shared" si="20"/>
        <v>25882.624041850515</v>
      </c>
      <c r="Y108" s="31">
        <f t="shared" si="20"/>
        <v>26659.102763106039</v>
      </c>
      <c r="Z108" s="31">
        <f t="shared" si="20"/>
        <v>27458.875845999217</v>
      </c>
      <c r="AA108" s="31">
        <f t="shared" si="20"/>
        <v>28282.642121379195</v>
      </c>
      <c r="AB108" s="31">
        <f t="shared" si="20"/>
        <v>29131.121385020571</v>
      </c>
      <c r="AC108" s="31">
        <f t="shared" si="20"/>
        <v>30005.05502657119</v>
      </c>
      <c r="AD108" s="31">
        <f t="shared" si="20"/>
        <v>30905.206677368325</v>
      </c>
      <c r="AE108" s="31">
        <f t="shared" si="20"/>
        <v>31832.362877689375</v>
      </c>
      <c r="AF108" s="31">
        <f t="shared" si="20"/>
        <v>32787.333764020063</v>
      </c>
      <c r="AG108" s="31">
        <f t="shared" si="20"/>
        <v>33770.953776940667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12936.947425617627</v>
      </c>
      <c r="J110" s="31" cm="1">
        <f t="array" ref="J110">J$106+IF($C110&lt;&gt;0,SUMPRODUCT((J$107:J$108)*TRANSPOSE(($D110:$E110))),0)</f>
        <v>-220667.96090119093</v>
      </c>
      <c r="K110" s="31" cm="1">
        <f t="array" ref="K110">K$106+IF($C110&lt;&gt;0,SUMPRODUCT((K$107:K$108)*TRANSPOSE(($D110:$E110))),0)</f>
        <v>-377023.3765501146</v>
      </c>
      <c r="L110" s="31" cm="1">
        <f t="array" ref="L110">L$106+IF($C110&lt;&gt;0,SUMPRODUCT((L$107:L$108)*TRANSPOSE(($D110:$E110))),0)</f>
        <v>-468297.58508118533</v>
      </c>
      <c r="M110" s="31" cm="1">
        <f t="array" ref="M110">M$106+IF($C110&lt;&gt;0,SUMPRODUCT((M$107:M$108)*TRANSPOSE(($D110:$E110))),0)</f>
        <v>-467752.97852869873</v>
      </c>
      <c r="N110" s="31" cm="1">
        <f t="array" ref="N110">N$106+IF($C110&lt;&gt;0,SUMPRODUCT((N$107:N$108)*TRANSPOSE(($D110:$E110))),0)</f>
        <v>-467192.03377963754</v>
      </c>
      <c r="O110" s="31" cm="1">
        <f t="array" ref="O110">O$106+IF($C110&lt;&gt;0,SUMPRODUCT((O$107:O$108)*TRANSPOSE(($D110:$E110))),0)</f>
        <v>-466614.26068810455</v>
      </c>
      <c r="P110" s="31" cm="1">
        <f t="array" ref="P110">P$106+IF($C110&lt;&gt;0,SUMPRODUCT((P$107:P$108)*TRANSPOSE(($D110:$E110))),0)</f>
        <v>-466019.15440382558</v>
      </c>
      <c r="Q110" s="31" cm="1">
        <f t="array" ref="Q110">Q$106+IF($C110&lt;&gt;0,SUMPRODUCT((Q$107:Q$108)*TRANSPOSE(($D110:$E110))),0)</f>
        <v>-465406.19493101817</v>
      </c>
      <c r="R110" s="31" cm="1">
        <f t="array" ref="R110">R$106+IF($C110&lt;&gt;0,SUMPRODUCT((R$107:R$108)*TRANSPOSE(($D110:$E110))),0)</f>
        <v>-464774.84667402657</v>
      </c>
      <c r="S110" s="31" cm="1">
        <f t="array" ref="S110">S$106+IF($C110&lt;&gt;0,SUMPRODUCT((S$107:S$108)*TRANSPOSE(($D110:$E110))),0)</f>
        <v>-464124.55796932522</v>
      </c>
      <c r="T110" s="31" cm="1">
        <f t="array" ref="T110">T$106+IF($C110&lt;&gt;0,SUMPRODUCT((T$107:T$108)*TRANSPOSE(($D110:$E110))),0)</f>
        <v>-463454.76060348283</v>
      </c>
      <c r="U110" s="31" cm="1">
        <f t="array" ref="U110">U$106+IF($C110&lt;&gt;0,SUMPRODUCT((U$107:U$108)*TRANSPOSE(($D110:$E110))),0)</f>
        <v>-462764.86931666516</v>
      </c>
      <c r="V110" s="31" cm="1">
        <f t="array" ref="V110">V$106+IF($C110&lt;&gt;0,SUMPRODUCT((V$107:V$108)*TRANSPOSE(($D110:$E110))),0)</f>
        <v>-462054.28129124298</v>
      </c>
      <c r="W110" s="31" cm="1">
        <f t="array" ref="W110">W$106+IF($C110&lt;&gt;0,SUMPRODUCT((W$107:W$108)*TRANSPOSE(($D110:$E110))),0)</f>
        <v>-461322.37562505808</v>
      </c>
      <c r="X110" s="31" cm="1">
        <f t="array" ref="X110">X$106+IF($C110&lt;&gt;0,SUMPRODUCT((X$107:X$108)*TRANSPOSE(($D110:$E110))),0)</f>
        <v>-460568.51278888772</v>
      </c>
      <c r="Y110" s="31" cm="1">
        <f t="array" ref="Y110">Y$106+IF($C110&lt;&gt;0,SUMPRODUCT((Y$107:Y$108)*TRANSPOSE(($D110:$E110))),0)</f>
        <v>-459792.03406763222</v>
      </c>
      <c r="Z110" s="31" cm="1">
        <f t="array" ref="Z110">Z$106+IF($C110&lt;&gt;0,SUMPRODUCT((Z$107:Z$108)*TRANSPOSE(($D110:$E110))),0)</f>
        <v>-458992.260984739</v>
      </c>
      <c r="AA110" s="31" cm="1">
        <f t="array" ref="AA110">AA$106+IF($C110&lt;&gt;0,SUMPRODUCT((AA$107:AA$108)*TRANSPOSE(($D110:$E110))),0)</f>
        <v>-458168.49470935902</v>
      </c>
      <c r="AB110" s="31" cm="1">
        <f t="array" ref="AB110">AB$106+IF($C110&lt;&gt;0,SUMPRODUCT((AB$107:AB$108)*TRANSPOSE(($D110:$E110))),0)</f>
        <v>-457320.01544571767</v>
      </c>
      <c r="AC110" s="31" cm="1">
        <f t="array" ref="AC110">AC$106+IF($C110&lt;&gt;0,SUMPRODUCT((AC$107:AC$108)*TRANSPOSE(($D110:$E110))),0)</f>
        <v>-456446.08180416701</v>
      </c>
      <c r="AD110" s="31" cm="1">
        <f t="array" ref="AD110">AD$106+IF($C110&lt;&gt;0,SUMPRODUCT((AD$107:AD$108)*TRANSPOSE(($D110:$E110))),0)</f>
        <v>-455545.9301533699</v>
      </c>
      <c r="AE110" s="31" cm="1">
        <f t="array" ref="AE110">AE$106+IF($C110&lt;&gt;0,SUMPRODUCT((AE$107:AE$108)*TRANSPOSE(($D110:$E110))),0)</f>
        <v>-454618.7739530488</v>
      </c>
      <c r="AF110" s="31" cm="1">
        <f t="array" ref="AF110">AF$106+IF($C110&lt;&gt;0,SUMPRODUCT((AF$107:AF$108)*TRANSPOSE(($D110:$E110))),0)</f>
        <v>-453663.80306671816</v>
      </c>
      <c r="AG110" s="31" cm="1">
        <f t="array" ref="AG110">AG$106+IF($C110&lt;&gt;0,SUMPRODUCT((AG$107:AG$108)*TRANSPOSE(($D110:$E110))),0)</f>
        <v>-452680.18305379758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12936.947425617627</v>
      </c>
      <c r="J111" s="31" cm="1">
        <f t="array" ref="J111">J$106+IF($C111&lt;&gt;0,SUMPRODUCT((J$107:J$108)*TRANSPOSE(($D111:$E111))),0)</f>
        <v>-178123.77603763144</v>
      </c>
      <c r="K111" s="31" cm="1">
        <f t="array" ref="K111">K$106+IF($C111&lt;&gt;0,SUMPRODUCT((K$107:K$108)*TRANSPOSE(($D111:$E111))),0)</f>
        <v>-305269.16126394144</v>
      </c>
      <c r="L111" s="31" cm="1">
        <f t="array" ref="L111">L$106+IF($C111&lt;&gt;0,SUMPRODUCT((L$107:L$108)*TRANSPOSE(($D111:$E111))),0)</f>
        <v>-379851.92383923288</v>
      </c>
      <c r="M111" s="31" cm="1">
        <f t="array" ref="M111">M$106+IF($C111&lt;&gt;0,SUMPRODUCT((M$107:M$108)*TRANSPOSE(($D111:$E111))),0)</f>
        <v>-379307.31728674629</v>
      </c>
      <c r="N111" s="31" cm="1">
        <f t="array" ref="N111">N$106+IF($C111&lt;&gt;0,SUMPRODUCT((N$107:N$108)*TRANSPOSE(($D111:$E111))),0)</f>
        <v>-378746.37253768509</v>
      </c>
      <c r="O111" s="31" cm="1">
        <f t="array" ref="O111">O$106+IF($C111&lt;&gt;0,SUMPRODUCT((O$107:O$108)*TRANSPOSE(($D111:$E111))),0)</f>
        <v>-378168.5994461521</v>
      </c>
      <c r="P111" s="31" cm="1">
        <f t="array" ref="P111">P$106+IF($C111&lt;&gt;0,SUMPRODUCT((P$107:P$108)*TRANSPOSE(($D111:$E111))),0)</f>
        <v>-377573.49316187314</v>
      </c>
      <c r="Q111" s="31" cm="1">
        <f t="array" ref="Q111">Q$106+IF($C111&lt;&gt;0,SUMPRODUCT((Q$107:Q$108)*TRANSPOSE(($D111:$E111))),0)</f>
        <v>-376960.53368906572</v>
      </c>
      <c r="R111" s="31" cm="1">
        <f t="array" ref="R111">R$106+IF($C111&lt;&gt;0,SUMPRODUCT((R$107:R$108)*TRANSPOSE(($D111:$E111))),0)</f>
        <v>-376329.18543207413</v>
      </c>
      <c r="S111" s="31" cm="1">
        <f t="array" ref="S111">S$106+IF($C111&lt;&gt;0,SUMPRODUCT((S$107:S$108)*TRANSPOSE(($D111:$E111))),0)</f>
        <v>-375678.89672737278</v>
      </c>
      <c r="T111" s="31" cm="1">
        <f t="array" ref="T111">T$106+IF($C111&lt;&gt;0,SUMPRODUCT((T$107:T$108)*TRANSPOSE(($D111:$E111))),0)</f>
        <v>-375009.09936153039</v>
      </c>
      <c r="U111" s="31" cm="1">
        <f t="array" ref="U111">U$106+IF($C111&lt;&gt;0,SUMPRODUCT((U$107:U$108)*TRANSPOSE(($D111:$E111))),0)</f>
        <v>-374319.20807471272</v>
      </c>
      <c r="V111" s="31" cm="1">
        <f t="array" ref="V111">V$106+IF($C111&lt;&gt;0,SUMPRODUCT((V$107:V$108)*TRANSPOSE(($D111:$E111))),0)</f>
        <v>-373608.62004929053</v>
      </c>
      <c r="W111" s="31" cm="1">
        <f t="array" ref="W111">W$106+IF($C111&lt;&gt;0,SUMPRODUCT((W$107:W$108)*TRANSPOSE(($D111:$E111))),0)</f>
        <v>-372876.71438310563</v>
      </c>
      <c r="X111" s="31" cm="1">
        <f t="array" ref="X111">X$106+IF($C111&lt;&gt;0,SUMPRODUCT((X$107:X$108)*TRANSPOSE(($D111:$E111))),0)</f>
        <v>-372122.85154693527</v>
      </c>
      <c r="Y111" s="31" cm="1">
        <f t="array" ref="Y111">Y$106+IF($C111&lt;&gt;0,SUMPRODUCT((Y$107:Y$108)*TRANSPOSE(($D111:$E111))),0)</f>
        <v>-371346.37282567978</v>
      </c>
      <c r="Z111" s="31" cm="1">
        <f t="array" ref="Z111">Z$106+IF($C111&lt;&gt;0,SUMPRODUCT((Z$107:Z$108)*TRANSPOSE(($D111:$E111))),0)</f>
        <v>-370546.59974278655</v>
      </c>
      <c r="AA111" s="31" cm="1">
        <f t="array" ref="AA111">AA$106+IF($C111&lt;&gt;0,SUMPRODUCT((AA$107:AA$108)*TRANSPOSE(($D111:$E111))),0)</f>
        <v>-369722.83346740657</v>
      </c>
      <c r="AB111" s="31" cm="1">
        <f t="array" ref="AB111">AB$106+IF($C111&lt;&gt;0,SUMPRODUCT((AB$107:AB$108)*TRANSPOSE(($D111:$E111))),0)</f>
        <v>-368874.35420376522</v>
      </c>
      <c r="AC111" s="31" cm="1">
        <f t="array" ref="AC111">AC$106+IF($C111&lt;&gt;0,SUMPRODUCT((AC$107:AC$108)*TRANSPOSE(($D111:$E111))),0)</f>
        <v>-368000.42056221457</v>
      </c>
      <c r="AD111" s="31" cm="1">
        <f t="array" ref="AD111">AD$106+IF($C111&lt;&gt;0,SUMPRODUCT((AD$107:AD$108)*TRANSPOSE(($D111:$E111))),0)</f>
        <v>-367100.26891141746</v>
      </c>
      <c r="AE111" s="31" cm="1">
        <f t="array" ref="AE111">AE$106+IF($C111&lt;&gt;0,SUMPRODUCT((AE$107:AE$108)*TRANSPOSE(($D111:$E111))),0)</f>
        <v>-366173.11271109636</v>
      </c>
      <c r="AF111" s="31" cm="1">
        <f t="array" ref="AF111">AF$106+IF($C111&lt;&gt;0,SUMPRODUCT((AF$107:AF$108)*TRANSPOSE(($D111:$E111))),0)</f>
        <v>-365218.14182476571</v>
      </c>
      <c r="AG111" s="31" cm="1">
        <f t="array" ref="AG111">AG$106+IF($C111&lt;&gt;0,SUMPRODUCT((AG$107:AG$108)*TRANSPOSE(($D111:$E111))),0)</f>
        <v>-364234.52181184513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14230.642168179391</v>
      </c>
      <c r="J112" s="31" cm="1">
        <f t="array" ref="J112">J$106+IF($C112&lt;&gt;0,SUMPRODUCT((J$107:J$108)*TRANSPOSE(($D112:$E112))),0)</f>
        <v>-198063.36288457256</v>
      </c>
      <c r="K112" s="31" cm="1">
        <f t="array" ref="K112">K$106+IF($C112&lt;&gt;0,SUMPRODUCT((K$107:K$108)*TRANSPOSE(($D112:$E112))),0)</f>
        <v>-339383.78815464425</v>
      </c>
      <c r="L112" s="31" cm="1">
        <f t="array" ref="L112">L$106+IF($C112&lt;&gt;0,SUMPRODUCT((L$107:L$108)*TRANSPOSE(($D112:$E112))),0)</f>
        <v>-422259.39928525384</v>
      </c>
      <c r="M112" s="31" cm="1">
        <f t="array" ref="M112">M$106+IF($C112&lt;&gt;0,SUMPRODUCT((M$107:M$108)*TRANSPOSE(($D112:$E112))),0)</f>
        <v>-421660.33207751857</v>
      </c>
      <c r="N112" s="31" cm="1">
        <f t="array" ref="N112">N$106+IF($C112&lt;&gt;0,SUMPRODUCT((N$107:N$108)*TRANSPOSE(($D112:$E112))),0)</f>
        <v>-421043.29285355128</v>
      </c>
      <c r="O112" s="31" cm="1">
        <f t="array" ref="O112">O$106+IF($C112&lt;&gt;0,SUMPRODUCT((O$107:O$108)*TRANSPOSE(($D112:$E112))),0)</f>
        <v>-420407.74245286494</v>
      </c>
      <c r="P112" s="31" cm="1">
        <f t="array" ref="P112">P$106+IF($C112&lt;&gt;0,SUMPRODUCT((P$107:P$108)*TRANSPOSE(($D112:$E112))),0)</f>
        <v>-419753.12554015807</v>
      </c>
      <c r="Q112" s="31" cm="1">
        <f t="array" ref="Q112">Q$106+IF($C112&lt;&gt;0,SUMPRODUCT((Q$107:Q$108)*TRANSPOSE(($D112:$E112))),0)</f>
        <v>-419078.87012006994</v>
      </c>
      <c r="R112" s="31" cm="1">
        <f t="array" ref="R112">R$106+IF($C112&lt;&gt;0,SUMPRODUCT((R$107:R$108)*TRANSPOSE(($D112:$E112))),0)</f>
        <v>-418384.3870373792</v>
      </c>
      <c r="S112" s="31" cm="1">
        <f t="array" ref="S112">S$106+IF($C112&lt;&gt;0,SUMPRODUCT((S$107:S$108)*TRANSPOSE(($D112:$E112))),0)</f>
        <v>-417669.06946220767</v>
      </c>
      <c r="T112" s="31" cm="1">
        <f t="array" ref="T112">T$106+IF($C112&lt;&gt;0,SUMPRODUCT((T$107:T$108)*TRANSPOSE(($D112:$E112))),0)</f>
        <v>-416932.29235978104</v>
      </c>
      <c r="U112" s="31" cm="1">
        <f t="array" ref="U112">U$106+IF($C112&lt;&gt;0,SUMPRODUCT((U$107:U$108)*TRANSPOSE(($D112:$E112))),0)</f>
        <v>-416173.41194428166</v>
      </c>
      <c r="V112" s="31" cm="1">
        <f t="array" ref="V112">V$106+IF($C112&lt;&gt;0,SUMPRODUCT((V$107:V$108)*TRANSPOSE(($D112:$E112))),0)</f>
        <v>-415391.76511631726</v>
      </c>
      <c r="W112" s="31" cm="1">
        <f t="array" ref="W112">W$106+IF($C112&lt;&gt;0,SUMPRODUCT((W$107:W$108)*TRANSPOSE(($D112:$E112))),0)</f>
        <v>-414586.66888351383</v>
      </c>
      <c r="X112" s="31" cm="1">
        <f t="array" ref="X112">X$106+IF($C112&lt;&gt;0,SUMPRODUCT((X$107:X$108)*TRANSPOSE(($D112:$E112))),0)</f>
        <v>-413757.41976372642</v>
      </c>
      <c r="Y112" s="31" cm="1">
        <f t="array" ref="Y112">Y$106+IF($C112&lt;&gt;0,SUMPRODUCT((Y$107:Y$108)*TRANSPOSE(($D112:$E112))),0)</f>
        <v>-412903.29317034542</v>
      </c>
      <c r="Z112" s="31" cm="1">
        <f t="array" ref="Z112">Z$106+IF($C112&lt;&gt;0,SUMPRODUCT((Z$107:Z$108)*TRANSPOSE(($D112:$E112))),0)</f>
        <v>-412023.54277916288</v>
      </c>
      <c r="AA112" s="31" cm="1">
        <f t="array" ref="AA112">AA$106+IF($C112&lt;&gt;0,SUMPRODUCT((AA$107:AA$108)*TRANSPOSE(($D112:$E112))),0)</f>
        <v>-411117.39987624489</v>
      </c>
      <c r="AB112" s="31" cm="1">
        <f t="array" ref="AB112">AB$106+IF($C112&lt;&gt;0,SUMPRODUCT((AB$107:AB$108)*TRANSPOSE(($D112:$E112))),0)</f>
        <v>-410184.07268623938</v>
      </c>
      <c r="AC112" s="31" cm="1">
        <f t="array" ref="AC112">AC$106+IF($C112&lt;&gt;0,SUMPRODUCT((AC$107:AC$108)*TRANSPOSE(($D112:$E112))),0)</f>
        <v>-409222.7456805337</v>
      </c>
      <c r="AD112" s="31" cm="1">
        <f t="array" ref="AD112">AD$106+IF($C112&lt;&gt;0,SUMPRODUCT((AD$107:AD$108)*TRANSPOSE(($D112:$E112))),0)</f>
        <v>-408232.57886465685</v>
      </c>
      <c r="AE112" s="31" cm="1">
        <f t="array" ref="AE112">AE$106+IF($C112&lt;&gt;0,SUMPRODUCT((AE$107:AE$108)*TRANSPOSE(($D112:$E112))),0)</f>
        <v>-407212.70704430365</v>
      </c>
      <c r="AF112" s="31" cm="1">
        <f t="array" ref="AF112">AF$106+IF($C112&lt;&gt;0,SUMPRODUCT((AF$107:AF$108)*TRANSPOSE(($D112:$E112))),0)</f>
        <v>-406162.23906933994</v>
      </c>
      <c r="AG112" s="31" cm="1">
        <f t="array" ref="AG112">AG$106+IF($C112&lt;&gt;0,SUMPRODUCT((AG$107:AG$108)*TRANSPOSE(($D112:$E112))),0)</f>
        <v>-405080.25705512729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11643.252683055864</v>
      </c>
      <c r="J113" s="31" cm="1">
        <f t="array" ref="J113">J$106+IF($C113&lt;&gt;0,SUMPRODUCT((J$107:J$108)*TRANSPOSE(($D113:$E113))),0)</f>
        <v>-200728.37405424981</v>
      </c>
      <c r="K113" s="31" cm="1">
        <f t="array" ref="K113">K$106+IF($C113&lt;&gt;0,SUMPRODUCT((K$107:K$108)*TRANSPOSE(($D113:$E113))),0)</f>
        <v>-342908.74965941178</v>
      </c>
      <c r="L113" s="31" cm="1">
        <f t="array" ref="L113">L$106+IF($C113&lt;&gt;0,SUMPRODUCT((L$107:L$108)*TRANSPOSE(($D113:$E113))),0)</f>
        <v>-425890.10963516438</v>
      </c>
      <c r="M113" s="31" cm="1">
        <f t="array" ref="M113">M$106+IF($C113&lt;&gt;0,SUMPRODUCT((M$107:M$108)*TRANSPOSE(($D113:$E113))),0)</f>
        <v>-425399.96373792645</v>
      </c>
      <c r="N113" s="31" cm="1">
        <f t="array" ref="N113">N$106+IF($C113&lt;&gt;0,SUMPRODUCT((N$107:N$108)*TRANSPOSE(($D113:$E113))),0)</f>
        <v>-424895.11346377135</v>
      </c>
      <c r="O113" s="31" cm="1">
        <f t="array" ref="O113">O$106+IF($C113&lt;&gt;0,SUMPRODUCT((O$107:O$108)*TRANSPOSE(($D113:$E113))),0)</f>
        <v>-424375.11768139171</v>
      </c>
      <c r="P113" s="31" cm="1">
        <f t="array" ref="P113">P$106+IF($C113&lt;&gt;0,SUMPRODUCT((P$107:P$108)*TRANSPOSE(($D113:$E113))),0)</f>
        <v>-423839.52202554065</v>
      </c>
      <c r="Q113" s="31" cm="1">
        <f t="array" ref="Q113">Q$106+IF($C113&lt;&gt;0,SUMPRODUCT((Q$107:Q$108)*TRANSPOSE(($D113:$E113))),0)</f>
        <v>-423287.85850001394</v>
      </c>
      <c r="R113" s="31" cm="1">
        <f t="array" ref="R113">R$106+IF($C113&lt;&gt;0,SUMPRODUCT((R$107:R$108)*TRANSPOSE(($D113:$E113))),0)</f>
        <v>-422719.6450687215</v>
      </c>
      <c r="S113" s="31" cm="1">
        <f t="array" ref="S113">S$106+IF($C113&lt;&gt;0,SUMPRODUCT((S$107:S$108)*TRANSPOSE(($D113:$E113))),0)</f>
        <v>-422134.38523449033</v>
      </c>
      <c r="T113" s="31" cm="1">
        <f t="array" ref="T113">T$106+IF($C113&lt;&gt;0,SUMPRODUCT((T$107:T$108)*TRANSPOSE(($D113:$E113))),0)</f>
        <v>-421531.56760523218</v>
      </c>
      <c r="U113" s="31" cm="1">
        <f t="array" ref="U113">U$106+IF($C113&lt;&gt;0,SUMPRODUCT((U$107:U$108)*TRANSPOSE(($D113:$E113))),0)</f>
        <v>-420910.66544709622</v>
      </c>
      <c r="V113" s="31" cm="1">
        <f t="array" ref="V113">V$106+IF($C113&lt;&gt;0,SUMPRODUCT((V$107:V$108)*TRANSPOSE(($D113:$E113))),0)</f>
        <v>-420271.13622421626</v>
      </c>
      <c r="W113" s="31" cm="1">
        <f t="array" ref="W113">W$106+IF($C113&lt;&gt;0,SUMPRODUCT((W$107:W$108)*TRANSPOSE(($D113:$E113))),0)</f>
        <v>-419612.42112464987</v>
      </c>
      <c r="X113" s="31" cm="1">
        <f t="array" ref="X113">X$106+IF($C113&lt;&gt;0,SUMPRODUCT((X$107:X$108)*TRANSPOSE(($D113:$E113))),0)</f>
        <v>-418933.94457209657</v>
      </c>
      <c r="Y113" s="31" cm="1">
        <f t="array" ref="Y113">Y$106+IF($C113&lt;&gt;0,SUMPRODUCT((Y$107:Y$108)*TRANSPOSE(($D113:$E113))),0)</f>
        <v>-418235.11372296658</v>
      </c>
      <c r="Z113" s="31" cm="1">
        <f t="array" ref="Z113">Z$106+IF($C113&lt;&gt;0,SUMPRODUCT((Z$107:Z$108)*TRANSPOSE(($D113:$E113))),0)</f>
        <v>-417515.31794836267</v>
      </c>
      <c r="AA113" s="31" cm="1">
        <f t="array" ref="AA113">AA$106+IF($C113&lt;&gt;0,SUMPRODUCT((AA$107:AA$108)*TRANSPOSE(($D113:$E113))),0)</f>
        <v>-416773.9283005207</v>
      </c>
      <c r="AB113" s="31" cm="1">
        <f t="array" ref="AB113">AB$106+IF($C113&lt;&gt;0,SUMPRODUCT((AB$107:AB$108)*TRANSPOSE(($D113:$E113))),0)</f>
        <v>-416010.29696324351</v>
      </c>
      <c r="AC113" s="31" cm="1">
        <f t="array" ref="AC113">AC$106+IF($C113&lt;&gt;0,SUMPRODUCT((AC$107:AC$108)*TRANSPOSE(($D113:$E113))),0)</f>
        <v>-415223.75668584788</v>
      </c>
      <c r="AD113" s="31" cm="1">
        <f t="array" ref="AD113">AD$106+IF($C113&lt;&gt;0,SUMPRODUCT((AD$107:AD$108)*TRANSPOSE(($D113:$E113))),0)</f>
        <v>-414413.62020013051</v>
      </c>
      <c r="AE113" s="31" cm="1">
        <f t="array" ref="AE113">AE$106+IF($C113&lt;&gt;0,SUMPRODUCT((AE$107:AE$108)*TRANSPOSE(($D113:$E113))),0)</f>
        <v>-413579.17961984151</v>
      </c>
      <c r="AF113" s="31" cm="1">
        <f t="array" ref="AF113">AF$106+IF($C113&lt;&gt;0,SUMPRODUCT((AF$107:AF$108)*TRANSPOSE(($D113:$E113))),0)</f>
        <v>-412719.70582214394</v>
      </c>
      <c r="AG113" s="31" cm="1">
        <f t="array" ref="AG113">AG$106+IF($C113&lt;&gt;0,SUMPRODUCT((AG$107:AG$108)*TRANSPOSE(($D113:$E113))),0)</f>
        <v>-411834.44781051541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11643.252683055864</v>
      </c>
      <c r="J114" s="31" cm="1">
        <f t="array" ref="J114">J$106+IF($C114&lt;&gt;0,SUMPRODUCT((J$107:J$108)*TRANSPOSE(($D114:$E114))),0)</f>
        <v>-222000.46648602953</v>
      </c>
      <c r="K114" s="31" cm="1">
        <f t="array" ref="K114">K$106+IF($C114&lt;&gt;0,SUMPRODUCT((K$107:K$108)*TRANSPOSE(($D114:$E114))),0)</f>
        <v>-378785.85730249836</v>
      </c>
      <c r="L114" s="31" cm="1">
        <f t="array" ref="L114">L$106+IF($C114&lt;&gt;0,SUMPRODUCT((L$107:L$108)*TRANSPOSE(($D114:$E114))),0)</f>
        <v>-470112.9402561406</v>
      </c>
      <c r="M114" s="31" cm="1">
        <f t="array" ref="M114">M$106+IF($C114&lt;&gt;0,SUMPRODUCT((M$107:M$108)*TRANSPOSE(($D114:$E114))),0)</f>
        <v>-469622.79435890267</v>
      </c>
      <c r="N114" s="31" cm="1">
        <f t="array" ref="N114">N$106+IF($C114&lt;&gt;0,SUMPRODUCT((N$107:N$108)*TRANSPOSE(($D114:$E114))),0)</f>
        <v>-469117.94408474758</v>
      </c>
      <c r="O114" s="31" cm="1">
        <f t="array" ref="O114">O$106+IF($C114&lt;&gt;0,SUMPRODUCT((O$107:O$108)*TRANSPOSE(($D114:$E114))),0)</f>
        <v>-468597.94830236788</v>
      </c>
      <c r="P114" s="31" cm="1">
        <f t="array" ref="P114">P$106+IF($C114&lt;&gt;0,SUMPRODUCT((P$107:P$108)*TRANSPOSE(($D114:$E114))),0)</f>
        <v>-468062.35264651681</v>
      </c>
      <c r="Q114" s="31" cm="1">
        <f t="array" ref="Q114">Q$106+IF($C114&lt;&gt;0,SUMPRODUCT((Q$107:Q$108)*TRANSPOSE(($D114:$E114))),0)</f>
        <v>-467510.68912099017</v>
      </c>
      <c r="R114" s="31" cm="1">
        <f t="array" ref="R114">R$106+IF($C114&lt;&gt;0,SUMPRODUCT((R$107:R$108)*TRANSPOSE(($D114:$E114))),0)</f>
        <v>-466942.47568969772</v>
      </c>
      <c r="S114" s="31" cm="1">
        <f t="array" ref="S114">S$106+IF($C114&lt;&gt;0,SUMPRODUCT((S$107:S$108)*TRANSPOSE(($D114:$E114))),0)</f>
        <v>-466357.21585546649</v>
      </c>
      <c r="T114" s="31" cm="1">
        <f t="array" ref="T114">T$106+IF($C114&lt;&gt;0,SUMPRODUCT((T$107:T$108)*TRANSPOSE(($D114:$E114))),0)</f>
        <v>-465754.39822620834</v>
      </c>
      <c r="U114" s="31" cm="1">
        <f t="array" ref="U114">U$106+IF($C114&lt;&gt;0,SUMPRODUCT((U$107:U$108)*TRANSPOSE(($D114:$E114))),0)</f>
        <v>-465133.49606807245</v>
      </c>
      <c r="V114" s="31" cm="1">
        <f t="array" ref="V114">V$106+IF($C114&lt;&gt;0,SUMPRODUCT((V$107:V$108)*TRANSPOSE(($D114:$E114))),0)</f>
        <v>-464493.96684519248</v>
      </c>
      <c r="W114" s="31" cm="1">
        <f t="array" ref="W114">W$106+IF($C114&lt;&gt;0,SUMPRODUCT((W$107:W$108)*TRANSPOSE(($D114:$E114))),0)</f>
        <v>-463835.2517456261</v>
      </c>
      <c r="X114" s="31" cm="1">
        <f t="array" ref="X114">X$106+IF($C114&lt;&gt;0,SUMPRODUCT((X$107:X$108)*TRANSPOSE(($D114:$E114))),0)</f>
        <v>-463156.77519307274</v>
      </c>
      <c r="Y114" s="31" cm="1">
        <f t="array" ref="Y114">Y$106+IF($C114&lt;&gt;0,SUMPRODUCT((Y$107:Y$108)*TRANSPOSE(($D114:$E114))),0)</f>
        <v>-462457.9443439428</v>
      </c>
      <c r="Z114" s="31" cm="1">
        <f t="array" ref="Z114">Z$106+IF($C114&lt;&gt;0,SUMPRODUCT((Z$107:Z$108)*TRANSPOSE(($D114:$E114))),0)</f>
        <v>-461738.1485693389</v>
      </c>
      <c r="AA114" s="31" cm="1">
        <f t="array" ref="AA114">AA$106+IF($C114&lt;&gt;0,SUMPRODUCT((AA$107:AA$108)*TRANSPOSE(($D114:$E114))),0)</f>
        <v>-460996.75892149692</v>
      </c>
      <c r="AB114" s="31" cm="1">
        <f t="array" ref="AB114">AB$106+IF($C114&lt;&gt;0,SUMPRODUCT((AB$107:AB$108)*TRANSPOSE(($D114:$E114))),0)</f>
        <v>-460233.12758421968</v>
      </c>
      <c r="AC114" s="31" cm="1">
        <f t="array" ref="AC114">AC$106+IF($C114&lt;&gt;0,SUMPRODUCT((AC$107:AC$108)*TRANSPOSE(($D114:$E114))),0)</f>
        <v>-459446.58730682411</v>
      </c>
      <c r="AD114" s="31" cm="1">
        <f t="array" ref="AD114">AD$106+IF($C114&lt;&gt;0,SUMPRODUCT((AD$107:AD$108)*TRANSPOSE(($D114:$E114))),0)</f>
        <v>-458636.45082110673</v>
      </c>
      <c r="AE114" s="31" cm="1">
        <f t="array" ref="AE114">AE$106+IF($C114&lt;&gt;0,SUMPRODUCT((AE$107:AE$108)*TRANSPOSE(($D114:$E114))),0)</f>
        <v>-457802.01024081773</v>
      </c>
      <c r="AF114" s="31" cm="1">
        <f t="array" ref="AF114">AF$106+IF($C114&lt;&gt;0,SUMPRODUCT((AF$107:AF$108)*TRANSPOSE(($D114:$E114))),0)</f>
        <v>-456942.53644312016</v>
      </c>
      <c r="AG114" s="31" cm="1">
        <f t="array" ref="AG114">AG$106+IF($C114&lt;&gt;0,SUMPRODUCT((AG$107:AG$108)*TRANSPOSE(($D114:$E114))),0)</f>
        <v>-456057.27843149164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12936.947425617627</v>
      </c>
      <c r="J115" s="31" cm="1">
        <f t="array" ref="J115">J$106+IF($C115&lt;&gt;0,SUMPRODUCT((J$107:J$108)*TRANSPOSE(($D115:$E115))),0)</f>
        <v>-199395.86846941119</v>
      </c>
      <c r="K115" s="31" cm="1">
        <f t="array" ref="K115">K$106+IF($C115&lt;&gt;0,SUMPRODUCT((K$107:K$108)*TRANSPOSE(($D115:$E115))),0)</f>
        <v>-341146.26890702802</v>
      </c>
      <c r="L115" s="31" cm="1">
        <f t="array" ref="L115">L$106+IF($C115&lt;&gt;0,SUMPRODUCT((L$107:L$108)*TRANSPOSE(($D115:$E115))),0)</f>
        <v>-424074.75446020911</v>
      </c>
      <c r="M115" s="31" cm="1">
        <f t="array" ref="M115">M$106+IF($C115&lt;&gt;0,SUMPRODUCT((M$107:M$108)*TRANSPOSE(($D115:$E115))),0)</f>
        <v>-423530.14790772251</v>
      </c>
      <c r="N115" s="31" cm="1">
        <f t="array" ref="N115">N$106+IF($C115&lt;&gt;0,SUMPRODUCT((N$107:N$108)*TRANSPOSE(($D115:$E115))),0)</f>
        <v>-422969.20315866132</v>
      </c>
      <c r="O115" s="31" cm="1">
        <f t="array" ref="O115">O$106+IF($C115&lt;&gt;0,SUMPRODUCT((O$107:O$108)*TRANSPOSE(($D115:$E115))),0)</f>
        <v>-422391.43006712833</v>
      </c>
      <c r="P115" s="31" cm="1">
        <f t="array" ref="P115">P$106+IF($C115&lt;&gt;0,SUMPRODUCT((P$107:P$108)*TRANSPOSE(($D115:$E115))),0)</f>
        <v>-421796.32378284936</v>
      </c>
      <c r="Q115" s="31" cm="1">
        <f t="array" ref="Q115">Q$106+IF($C115&lt;&gt;0,SUMPRODUCT((Q$107:Q$108)*TRANSPOSE(($D115:$E115))),0)</f>
        <v>-421183.36431004194</v>
      </c>
      <c r="R115" s="31" cm="1">
        <f t="array" ref="R115">R$106+IF($C115&lt;&gt;0,SUMPRODUCT((R$107:R$108)*TRANSPOSE(($D115:$E115))),0)</f>
        <v>-420552.01605305035</v>
      </c>
      <c r="S115" s="31" cm="1">
        <f t="array" ref="S115">S$106+IF($C115&lt;&gt;0,SUMPRODUCT((S$107:S$108)*TRANSPOSE(($D115:$E115))),0)</f>
        <v>-419901.727348349</v>
      </c>
      <c r="T115" s="31" cm="1">
        <f t="array" ref="T115">T$106+IF($C115&lt;&gt;0,SUMPRODUCT((T$107:T$108)*TRANSPOSE(($D115:$E115))),0)</f>
        <v>-419231.92998250661</v>
      </c>
      <c r="U115" s="31" cm="1">
        <f t="array" ref="U115">U$106+IF($C115&lt;&gt;0,SUMPRODUCT((U$107:U$108)*TRANSPOSE(($D115:$E115))),0)</f>
        <v>-418542.03869568894</v>
      </c>
      <c r="V115" s="31" cm="1">
        <f t="array" ref="V115">V$106+IF($C115&lt;&gt;0,SUMPRODUCT((V$107:V$108)*TRANSPOSE(($D115:$E115))),0)</f>
        <v>-417831.45067026676</v>
      </c>
      <c r="W115" s="31" cm="1">
        <f t="array" ref="W115">W$106+IF($C115&lt;&gt;0,SUMPRODUCT((W$107:W$108)*TRANSPOSE(($D115:$E115))),0)</f>
        <v>-417099.54500408185</v>
      </c>
      <c r="X115" s="31" cm="1">
        <f t="array" ref="X115">X$106+IF($C115&lt;&gt;0,SUMPRODUCT((X$107:X$108)*TRANSPOSE(($D115:$E115))),0)</f>
        <v>-416345.68216791149</v>
      </c>
      <c r="Y115" s="31" cm="1">
        <f t="array" ref="Y115">Y$106+IF($C115&lt;&gt;0,SUMPRODUCT((Y$107:Y$108)*TRANSPOSE(($D115:$E115))),0)</f>
        <v>-415569.203446656</v>
      </c>
      <c r="Z115" s="31" cm="1">
        <f t="array" ref="Z115">Z$106+IF($C115&lt;&gt;0,SUMPRODUCT((Z$107:Z$108)*TRANSPOSE(($D115:$E115))),0)</f>
        <v>-414769.43036376277</v>
      </c>
      <c r="AA115" s="31" cm="1">
        <f t="array" ref="AA115">AA$106+IF($C115&lt;&gt;0,SUMPRODUCT((AA$107:AA$108)*TRANSPOSE(($D115:$E115))),0)</f>
        <v>-413945.66408838279</v>
      </c>
      <c r="AB115" s="31" cm="1">
        <f t="array" ref="AB115">AB$106+IF($C115&lt;&gt;0,SUMPRODUCT((AB$107:AB$108)*TRANSPOSE(($D115:$E115))),0)</f>
        <v>-413097.18482474145</v>
      </c>
      <c r="AC115" s="31" cm="1">
        <f t="array" ref="AC115">AC$106+IF($C115&lt;&gt;0,SUMPRODUCT((AC$107:AC$108)*TRANSPOSE(($D115:$E115))),0)</f>
        <v>-412223.25118319079</v>
      </c>
      <c r="AD115" s="31" cm="1">
        <f t="array" ref="AD115">AD$106+IF($C115&lt;&gt;0,SUMPRODUCT((AD$107:AD$108)*TRANSPOSE(($D115:$E115))),0)</f>
        <v>-411323.09953239368</v>
      </c>
      <c r="AE115" s="31" cm="1">
        <f t="array" ref="AE115">AE$106+IF($C115&lt;&gt;0,SUMPRODUCT((AE$107:AE$108)*TRANSPOSE(($D115:$E115))),0)</f>
        <v>-410395.94333207258</v>
      </c>
      <c r="AF115" s="31" cm="1">
        <f t="array" ref="AF115">AF$106+IF($C115&lt;&gt;0,SUMPRODUCT((AF$107:AF$108)*TRANSPOSE(($D115:$E115))),0)</f>
        <v>-409440.97244574194</v>
      </c>
      <c r="AG115" s="31" cm="1">
        <f t="array" ref="AG115">AG$106+IF($C115&lt;&gt;0,SUMPRODUCT((AG$107:AG$108)*TRANSPOSE(($D115:$E115))),0)</f>
        <v>-408457.35243282135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12936.947425617627</v>
      </c>
      <c r="J116" s="31" cm="1">
        <f t="array" ref="J116">J$106+IF($C116&lt;&gt;0,SUMPRODUCT((J$107:J$108)*TRANSPOSE(($D116:$E116))),0)</f>
        <v>-199395.86846941119</v>
      </c>
      <c r="K116" s="31" cm="1">
        <f t="array" ref="K116">K$106+IF($C116&lt;&gt;0,SUMPRODUCT((K$107:K$108)*TRANSPOSE(($D116:$E116))),0)</f>
        <v>-341146.26890702802</v>
      </c>
      <c r="L116" s="31" cm="1">
        <f t="array" ref="L116">L$106+IF($C116&lt;&gt;0,SUMPRODUCT((L$107:L$108)*TRANSPOSE(($D116:$E116))),0)</f>
        <v>-424074.75446020911</v>
      </c>
      <c r="M116" s="31" cm="1">
        <f t="array" ref="M116">M$106+IF($C116&lt;&gt;0,SUMPRODUCT((M$107:M$108)*TRANSPOSE(($D116:$E116))),0)</f>
        <v>-423530.14790772251</v>
      </c>
      <c r="N116" s="31" cm="1">
        <f t="array" ref="N116">N$106+IF($C116&lt;&gt;0,SUMPRODUCT((N$107:N$108)*TRANSPOSE(($D116:$E116))),0)</f>
        <v>-422969.20315866132</v>
      </c>
      <c r="O116" s="31" cm="1">
        <f t="array" ref="O116">O$106+IF($C116&lt;&gt;0,SUMPRODUCT((O$107:O$108)*TRANSPOSE(($D116:$E116))),0)</f>
        <v>-422391.43006712833</v>
      </c>
      <c r="P116" s="31" cm="1">
        <f t="array" ref="P116">P$106+IF($C116&lt;&gt;0,SUMPRODUCT((P$107:P$108)*TRANSPOSE(($D116:$E116))),0)</f>
        <v>-421796.32378284936</v>
      </c>
      <c r="Q116" s="31" cm="1">
        <f t="array" ref="Q116">Q$106+IF($C116&lt;&gt;0,SUMPRODUCT((Q$107:Q$108)*TRANSPOSE(($D116:$E116))),0)</f>
        <v>-421183.36431004194</v>
      </c>
      <c r="R116" s="31" cm="1">
        <f t="array" ref="R116">R$106+IF($C116&lt;&gt;0,SUMPRODUCT((R$107:R$108)*TRANSPOSE(($D116:$E116))),0)</f>
        <v>-420552.01605305035</v>
      </c>
      <c r="S116" s="31" cm="1">
        <f t="array" ref="S116">S$106+IF($C116&lt;&gt;0,SUMPRODUCT((S$107:S$108)*TRANSPOSE(($D116:$E116))),0)</f>
        <v>-419901.727348349</v>
      </c>
      <c r="T116" s="31" cm="1">
        <f t="array" ref="T116">T$106+IF($C116&lt;&gt;0,SUMPRODUCT((T$107:T$108)*TRANSPOSE(($D116:$E116))),0)</f>
        <v>-419231.92998250661</v>
      </c>
      <c r="U116" s="31" cm="1">
        <f t="array" ref="U116">U$106+IF($C116&lt;&gt;0,SUMPRODUCT((U$107:U$108)*TRANSPOSE(($D116:$E116))),0)</f>
        <v>-418542.03869568894</v>
      </c>
      <c r="V116" s="31" cm="1">
        <f t="array" ref="V116">V$106+IF($C116&lt;&gt;0,SUMPRODUCT((V$107:V$108)*TRANSPOSE(($D116:$E116))),0)</f>
        <v>-417831.45067026676</v>
      </c>
      <c r="W116" s="31" cm="1">
        <f t="array" ref="W116">W$106+IF($C116&lt;&gt;0,SUMPRODUCT((W$107:W$108)*TRANSPOSE(($D116:$E116))),0)</f>
        <v>-417099.54500408185</v>
      </c>
      <c r="X116" s="31" cm="1">
        <f t="array" ref="X116">X$106+IF($C116&lt;&gt;0,SUMPRODUCT((X$107:X$108)*TRANSPOSE(($D116:$E116))),0)</f>
        <v>-416345.68216791149</v>
      </c>
      <c r="Y116" s="31" cm="1">
        <f t="array" ref="Y116">Y$106+IF($C116&lt;&gt;0,SUMPRODUCT((Y$107:Y$108)*TRANSPOSE(($D116:$E116))),0)</f>
        <v>-415569.203446656</v>
      </c>
      <c r="Z116" s="31" cm="1">
        <f t="array" ref="Z116">Z$106+IF($C116&lt;&gt;0,SUMPRODUCT((Z$107:Z$108)*TRANSPOSE(($D116:$E116))),0)</f>
        <v>-414769.43036376277</v>
      </c>
      <c r="AA116" s="31" cm="1">
        <f t="array" ref="AA116">AA$106+IF($C116&lt;&gt;0,SUMPRODUCT((AA$107:AA$108)*TRANSPOSE(($D116:$E116))),0)</f>
        <v>-413945.66408838279</v>
      </c>
      <c r="AB116" s="31" cm="1">
        <f t="array" ref="AB116">AB$106+IF($C116&lt;&gt;0,SUMPRODUCT((AB$107:AB$108)*TRANSPOSE(($D116:$E116))),0)</f>
        <v>-413097.18482474145</v>
      </c>
      <c r="AC116" s="31" cm="1">
        <f t="array" ref="AC116">AC$106+IF($C116&lt;&gt;0,SUMPRODUCT((AC$107:AC$108)*TRANSPOSE(($D116:$E116))),0)</f>
        <v>-412223.25118319079</v>
      </c>
      <c r="AD116" s="31" cm="1">
        <f t="array" ref="AD116">AD$106+IF($C116&lt;&gt;0,SUMPRODUCT((AD$107:AD$108)*TRANSPOSE(($D116:$E116))),0)</f>
        <v>-411323.09953239368</v>
      </c>
      <c r="AE116" s="31" cm="1">
        <f t="array" ref="AE116">AE$106+IF($C116&lt;&gt;0,SUMPRODUCT((AE$107:AE$108)*TRANSPOSE(($D116:$E116))),0)</f>
        <v>-410395.94333207258</v>
      </c>
      <c r="AF116" s="31" cm="1">
        <f t="array" ref="AF116">AF$106+IF($C116&lt;&gt;0,SUMPRODUCT((AF$107:AF$108)*TRANSPOSE(($D116:$E116))),0)</f>
        <v>-409440.97244574194</v>
      </c>
      <c r="AG116" s="31" cm="1">
        <f t="array" ref="AG116">AG$106+IF($C116&lt;&gt;0,SUMPRODUCT((AG$107:AG$108)*TRANSPOSE(($D116:$E116))),0)</f>
        <v>-408457.35243282135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12936.947425617627</v>
      </c>
      <c r="J117" s="31" cm="1">
        <f t="array" ref="J117">J$106+IF($C117&lt;&gt;0,SUMPRODUCT((J$107:J$108)*TRANSPOSE(($D117:$E117))),0)</f>
        <v>-199395.86846941119</v>
      </c>
      <c r="K117" s="31" cm="1">
        <f t="array" ref="K117">K$106+IF($C117&lt;&gt;0,SUMPRODUCT((K$107:K$108)*TRANSPOSE(($D117:$E117))),0)</f>
        <v>-341146.26890702802</v>
      </c>
      <c r="L117" s="31" cm="1">
        <f t="array" ref="L117">L$106+IF($C117&lt;&gt;0,SUMPRODUCT((L$107:L$108)*TRANSPOSE(($D117:$E117))),0)</f>
        <v>-424074.75446020911</v>
      </c>
      <c r="M117" s="31" cm="1">
        <f t="array" ref="M117">M$106+IF($C117&lt;&gt;0,SUMPRODUCT((M$107:M$108)*TRANSPOSE(($D117:$E117))),0)</f>
        <v>-423530.14790772251</v>
      </c>
      <c r="N117" s="31" cm="1">
        <f t="array" ref="N117">N$106+IF($C117&lt;&gt;0,SUMPRODUCT((N$107:N$108)*TRANSPOSE(($D117:$E117))),0)</f>
        <v>-422969.20315866132</v>
      </c>
      <c r="O117" s="31" cm="1">
        <f t="array" ref="O117">O$106+IF($C117&lt;&gt;0,SUMPRODUCT((O$107:O$108)*TRANSPOSE(($D117:$E117))),0)</f>
        <v>-422391.43006712833</v>
      </c>
      <c r="P117" s="31" cm="1">
        <f t="array" ref="P117">P$106+IF($C117&lt;&gt;0,SUMPRODUCT((P$107:P$108)*TRANSPOSE(($D117:$E117))),0)</f>
        <v>-421796.32378284936</v>
      </c>
      <c r="Q117" s="31" cm="1">
        <f t="array" ref="Q117">Q$106+IF($C117&lt;&gt;0,SUMPRODUCT((Q$107:Q$108)*TRANSPOSE(($D117:$E117))),0)</f>
        <v>-421183.36431004194</v>
      </c>
      <c r="R117" s="31" cm="1">
        <f t="array" ref="R117">R$106+IF($C117&lt;&gt;0,SUMPRODUCT((R$107:R$108)*TRANSPOSE(($D117:$E117))),0)</f>
        <v>-420552.01605305035</v>
      </c>
      <c r="S117" s="31" cm="1">
        <f t="array" ref="S117">S$106+IF($C117&lt;&gt;0,SUMPRODUCT((S$107:S$108)*TRANSPOSE(($D117:$E117))),0)</f>
        <v>-419901.727348349</v>
      </c>
      <c r="T117" s="31" cm="1">
        <f t="array" ref="T117">T$106+IF($C117&lt;&gt;0,SUMPRODUCT((T$107:T$108)*TRANSPOSE(($D117:$E117))),0)</f>
        <v>-419231.92998250661</v>
      </c>
      <c r="U117" s="31" cm="1">
        <f t="array" ref="U117">U$106+IF($C117&lt;&gt;0,SUMPRODUCT((U$107:U$108)*TRANSPOSE(($D117:$E117))),0)</f>
        <v>-418542.03869568894</v>
      </c>
      <c r="V117" s="31" cm="1">
        <f t="array" ref="V117">V$106+IF($C117&lt;&gt;0,SUMPRODUCT((V$107:V$108)*TRANSPOSE(($D117:$E117))),0)</f>
        <v>-417831.45067026676</v>
      </c>
      <c r="W117" s="31" cm="1">
        <f t="array" ref="W117">W$106+IF($C117&lt;&gt;0,SUMPRODUCT((W$107:W$108)*TRANSPOSE(($D117:$E117))),0)</f>
        <v>-417099.54500408185</v>
      </c>
      <c r="X117" s="31" cm="1">
        <f t="array" ref="X117">X$106+IF($C117&lt;&gt;0,SUMPRODUCT((X$107:X$108)*TRANSPOSE(($D117:$E117))),0)</f>
        <v>-416345.68216791149</v>
      </c>
      <c r="Y117" s="31" cm="1">
        <f t="array" ref="Y117">Y$106+IF($C117&lt;&gt;0,SUMPRODUCT((Y$107:Y$108)*TRANSPOSE(($D117:$E117))),0)</f>
        <v>-415569.203446656</v>
      </c>
      <c r="Z117" s="31" cm="1">
        <f t="array" ref="Z117">Z$106+IF($C117&lt;&gt;0,SUMPRODUCT((Z$107:Z$108)*TRANSPOSE(($D117:$E117))),0)</f>
        <v>-414769.43036376277</v>
      </c>
      <c r="AA117" s="31" cm="1">
        <f t="array" ref="AA117">AA$106+IF($C117&lt;&gt;0,SUMPRODUCT((AA$107:AA$108)*TRANSPOSE(($D117:$E117))),0)</f>
        <v>-413945.66408838279</v>
      </c>
      <c r="AB117" s="31" cm="1">
        <f t="array" ref="AB117">AB$106+IF($C117&lt;&gt;0,SUMPRODUCT((AB$107:AB$108)*TRANSPOSE(($D117:$E117))),0)</f>
        <v>-413097.18482474145</v>
      </c>
      <c r="AC117" s="31" cm="1">
        <f t="array" ref="AC117">AC$106+IF($C117&lt;&gt;0,SUMPRODUCT((AC$107:AC$108)*TRANSPOSE(($D117:$E117))),0)</f>
        <v>-412223.25118319079</v>
      </c>
      <c r="AD117" s="31" cm="1">
        <f t="array" ref="AD117">AD$106+IF($C117&lt;&gt;0,SUMPRODUCT((AD$107:AD$108)*TRANSPOSE(($D117:$E117))),0)</f>
        <v>-411323.09953239368</v>
      </c>
      <c r="AE117" s="31" cm="1">
        <f t="array" ref="AE117">AE$106+IF($C117&lt;&gt;0,SUMPRODUCT((AE$107:AE$108)*TRANSPOSE(($D117:$E117))),0)</f>
        <v>-410395.94333207258</v>
      </c>
      <c r="AF117" s="31" cm="1">
        <f t="array" ref="AF117">AF$106+IF($C117&lt;&gt;0,SUMPRODUCT((AF$107:AF$108)*TRANSPOSE(($D117:$E117))),0)</f>
        <v>-409440.97244574194</v>
      </c>
      <c r="AG117" s="31" cm="1">
        <f t="array" ref="AG117">AG$106+IF($C117&lt;&gt;0,SUMPRODUCT((AG$107:AG$108)*TRANSPOSE(($D117:$E117))),0)</f>
        <v>-408457.35243282135</v>
      </c>
    </row>
  </sheetData>
  <conditionalFormatting sqref="E14:E16">
    <cfRule type="expression" dxfId="4" priority="53">
      <formula>AND(SUM($I14:$AB14)&lt;&gt;0, E14=0)</formula>
    </cfRule>
  </conditionalFormatting>
  <conditionalFormatting sqref="E28">
    <cfRule type="expression" dxfId="3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50" activePane="bottomRight" state="frozen"/>
      <selection activeCell="S27" sqref="S27"/>
      <selection pane="topRight" activeCell="S27" sqref="S27"/>
      <selection pane="bottomLeft" activeCell="S27" sqref="S27"/>
      <selection pane="bottomRight" activeCell="J54" sqref="J5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Northern Murray harmonics management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 t="str">
        <f>INDEX(Assumptions!$E$14:$E$18, MATCH(A3,_xlfn.ANCHORARRAY( Assumptions!$C$14),0))</f>
        <v>STATCOMs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284</v>
      </c>
      <c r="D14"/>
      <c r="E14" s="148">
        <v>30</v>
      </c>
      <c r="G14" s="207">
        <f>input_dollars</f>
        <v>45291</v>
      </c>
      <c r="H14" s="149"/>
      <c r="I14" s="32">
        <v>1357820.28</v>
      </c>
      <c r="J14" s="32"/>
      <c r="K14" s="32"/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285</v>
      </c>
      <c r="D15"/>
      <c r="E15" s="148">
        <v>30</v>
      </c>
      <c r="G15" s="207">
        <f>input_dollars</f>
        <v>45291</v>
      </c>
      <c r="H15" s="2"/>
      <c r="I15" s="32">
        <v>1357820.28</v>
      </c>
      <c r="J15" s="32">
        <v>1357820.28</v>
      </c>
      <c r="K15" s="32">
        <v>1357820.28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286</v>
      </c>
      <c r="D16"/>
      <c r="E16" s="148">
        <v>30</v>
      </c>
      <c r="G16" s="207">
        <f>input_dollars</f>
        <v>45291</v>
      </c>
      <c r="H16" s="2"/>
      <c r="I16" s="32">
        <v>2036730.42</v>
      </c>
      <c r="J16" s="32">
        <v>1357820.28</v>
      </c>
      <c r="K16" s="32">
        <v>1357820.28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4752370.9800000004</v>
      </c>
      <c r="J17" s="106">
        <f t="shared" si="0"/>
        <v>2715640.56</v>
      </c>
      <c r="K17" s="106">
        <f>SUM(K14:K16)</f>
        <v>2715640.56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43815.486225173103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293</v>
      </c>
      <c r="D54" s="205"/>
      <c r="G54" s="207">
        <f>input_dollars</f>
        <v>45291</v>
      </c>
      <c r="I54" s="32">
        <v>0</v>
      </c>
      <c r="J54" s="32">
        <v>0</v>
      </c>
      <c r="K54" s="32">
        <f>Workings_benefits!$I$21*Workings_risks!I$41</f>
        <v>3900</v>
      </c>
      <c r="L54" s="32">
        <f>Workings_benefits!$I$21*Workings_risks!J$41</f>
        <v>4017</v>
      </c>
      <c r="M54" s="32">
        <f>Workings_benefits!$I$21*Workings_risks!K$41</f>
        <v>4137.51</v>
      </c>
      <c r="N54" s="32">
        <f>Workings_benefits!$I$21*Workings_risks!L$41</f>
        <v>4261.6352999999999</v>
      </c>
      <c r="O54" s="32">
        <f>Workings_benefits!$I$21*Workings_risks!M$41</f>
        <v>4389.4843590000009</v>
      </c>
      <c r="P54" s="32">
        <f>Workings_benefits!$I$21*Workings_risks!N$41</f>
        <v>4521.1688897700005</v>
      </c>
      <c r="Q54" s="32">
        <f>Workings_benefits!$I$21*Workings_risks!O$41</f>
        <v>4656.8039564631008</v>
      </c>
      <c r="R54" s="32">
        <f>Workings_benefits!$I$21*Workings_risks!P$41</f>
        <v>4796.508075156994</v>
      </c>
      <c r="S54" s="32">
        <f>Workings_benefits!$I$21*Workings_risks!Q$41</f>
        <v>4940.4033174117039</v>
      </c>
      <c r="T54" s="32">
        <f>Workings_benefits!$I$21*Workings_risks!R$41</f>
        <v>5088.6154169340552</v>
      </c>
      <c r="U54" s="32">
        <f>Workings_benefits!$I$21*Workings_risks!S$41</f>
        <v>5241.2738794420766</v>
      </c>
      <c r="V54" s="32">
        <f>Workings_benefits!$I$21*Workings_risks!T$41</f>
        <v>5398.5120958253392</v>
      </c>
      <c r="W54" s="32">
        <f>Workings_benefits!$I$21*Workings_risks!U$41</f>
        <v>5560.4674587000991</v>
      </c>
      <c r="X54" s="32">
        <f>Workings_benefits!$I$21*Workings_risks!V$41</f>
        <v>5727.2814824611023</v>
      </c>
      <c r="Y54" s="32">
        <f>Workings_benefits!$I$21*Workings_risks!W$41</f>
        <v>5899.0999269349368</v>
      </c>
      <c r="Z54" s="32">
        <f>Workings_benefits!$I$21*Workings_risks!X$41</f>
        <v>6076.0729247429845</v>
      </c>
      <c r="AA54" s="32">
        <f>Workings_benefits!$I$21*Workings_risks!Y$41</f>
        <v>6258.3551124852747</v>
      </c>
      <c r="AB54" s="32">
        <f>Workings_benefits!$I$21*Workings_risks!Z$41</f>
        <v>6446.1057658598329</v>
      </c>
      <c r="AC54" s="32">
        <f>Workings_benefits!$I$21*Workings_risks!AA$41</f>
        <v>6639.4889388356278</v>
      </c>
      <c r="AD54" s="32">
        <f>Workings_benefits!$I$21*Workings_risks!AB$41</f>
        <v>6838.6736070006973</v>
      </c>
      <c r="AE54" s="32">
        <f>Workings_benefits!$I$21*Workings_risks!AC$41</f>
        <v>7043.833815210719</v>
      </c>
      <c r="AF54" s="32">
        <f>Workings_benefits!$I$21*Workings_risks!AD$41</f>
        <v>7255.1488296670404</v>
      </c>
      <c r="AG54" s="32">
        <f>Workings_benefits!$I$21*Workings_risks!AE$41</f>
        <v>7472.8032945570521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3900</v>
      </c>
      <c r="L57" s="170" cm="1">
        <f t="array" ref="L57">SUMPRODUCT((L$45:L$52)*($E$45:$E$52))+SUM(L54:L55)+L42</f>
        <v>4017</v>
      </c>
      <c r="M57" s="170" cm="1">
        <f t="array" ref="M57">SUMPRODUCT((M$45:M$52)*($E$45:$E$52))+SUM(M54:M55)+M42</f>
        <v>4137.51</v>
      </c>
      <c r="N57" s="170" cm="1">
        <f t="array" ref="N57">SUMPRODUCT((N$45:N$52)*($E$45:$E$52))+SUM(N54:N55)+N42</f>
        <v>4261.6352999999999</v>
      </c>
      <c r="O57" s="170" cm="1">
        <f t="array" ref="O57">SUMPRODUCT((O$45:O$52)*($E$45:$E$52))+SUM(O54:O55)+O42</f>
        <v>4389.4843590000009</v>
      </c>
      <c r="P57" s="170" cm="1">
        <f t="array" ref="P57">SUMPRODUCT((P$45:P$52)*($E$45:$E$52))+SUM(P54:P55)+P42</f>
        <v>4521.1688897700005</v>
      </c>
      <c r="Q57" s="170" cm="1">
        <f t="array" ref="Q57">SUMPRODUCT((Q$45:Q$52)*($E$45:$E$52))+SUM(Q54:Q55)+Q42</f>
        <v>4656.8039564631008</v>
      </c>
      <c r="R57" s="170" cm="1">
        <f t="array" ref="R57">SUMPRODUCT((R$45:R$52)*($E$45:$E$52))+SUM(R54:R55)+R42</f>
        <v>4796.508075156994</v>
      </c>
      <c r="S57" s="170" cm="1">
        <f t="array" ref="S57">SUMPRODUCT((S$45:S$52)*($E$45:$E$52))+SUM(S54:S55)+S42</f>
        <v>4940.4033174117039</v>
      </c>
      <c r="T57" s="170" cm="1">
        <f t="array" ref="T57">SUMPRODUCT((T$45:T$52)*($E$45:$E$52))+SUM(T54:T55)+T42</f>
        <v>5088.6154169340552</v>
      </c>
      <c r="U57" s="170" cm="1">
        <f t="array" ref="U57">SUMPRODUCT((U$45:U$52)*($E$45:$E$52))+SUM(U54:U55)+U42</f>
        <v>5241.2738794420766</v>
      </c>
      <c r="V57" s="170" cm="1">
        <f t="array" ref="V57">SUMPRODUCT((V$45:V$52)*($E$45:$E$52))+SUM(V54:V55)+V42</f>
        <v>5398.5120958253392</v>
      </c>
      <c r="W57" s="170" cm="1">
        <f t="array" ref="W57">SUMPRODUCT((W$45:W$52)*($E$45:$E$52))+SUM(W54:W55)+W42</f>
        <v>5560.4674587000991</v>
      </c>
      <c r="X57" s="170" cm="1">
        <f t="array" ref="X57">SUMPRODUCT((X$45:X$52)*($E$45:$E$52))+SUM(X54:X55)+X42</f>
        <v>5727.2814824611023</v>
      </c>
      <c r="Y57" s="170" cm="1">
        <f t="array" ref="Y57">SUMPRODUCT((Y$45:Y$52)*($E$45:$E$52))+SUM(Y54:Y55)+Y42</f>
        <v>5899.0999269349368</v>
      </c>
      <c r="Z57" s="170" cm="1">
        <f t="array" ref="Z57">SUMPRODUCT((Z$45:Z$52)*($E$45:$E$52))+SUM(Z54:Z55)+Z42</f>
        <v>6076.0729247429845</v>
      </c>
      <c r="AA57" s="170" cm="1">
        <f t="array" ref="AA57">SUMPRODUCT((AA$45:AA$52)*($E$45:$E$52))+SUM(AA54:AA55)+AA42</f>
        <v>6258.3551124852747</v>
      </c>
      <c r="AB57" s="170" cm="1">
        <f t="array" ref="AB57">SUMPRODUCT((AB$45:AB$52)*($E$45:$E$52))+SUM(AB54:AB55)+AB42</f>
        <v>6446.1057658598329</v>
      </c>
      <c r="AC57" s="170" cm="1">
        <f t="array" ref="AC57">SUMPRODUCT((AC$45:AC$52)*($E$45:$E$52))+SUM(AC54:AC55)+AC42</f>
        <v>6639.4889388356278</v>
      </c>
      <c r="AD57" s="170" cm="1">
        <f t="array" ref="AD57">SUMPRODUCT((AD$45:AD$52)*($E$45:$E$52))+SUM(AD54:AD55)+AD42</f>
        <v>6838.6736070006973</v>
      </c>
      <c r="AE57" s="170" cm="1">
        <f t="array" ref="AE57">SUMPRODUCT((AE$45:AE$52)*($E$45:$E$52))+SUM(AE54:AE55)+AE42</f>
        <v>7043.833815210719</v>
      </c>
      <c r="AF57" s="170" cm="1">
        <f t="array" ref="AF57">SUMPRODUCT((AF$45:AF$52)*($E$45:$E$52))+SUM(AF54:AF55)+AF42</f>
        <v>7255.1488296670404</v>
      </c>
      <c r="AG57" s="170" cm="1">
        <f t="array" ref="AG57">SUMPRODUCT((AG$45:AG$52)*($E$45:$E$52))+SUM(AG54:AG55)+AG42</f>
        <v>7472.8032945570521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12936.947425617627</v>
      </c>
      <c r="J64" s="132">
        <f>(1-INDEX(Data!$C$9:$C$13, MATCH($A$3, options,0)))*('Option1 (base case)'!J36-J36)</f>
        <v>13325.055848386157</v>
      </c>
      <c r="K64" s="132">
        <f>(1-INDEX(Data!$C$9:$C$13, MATCH($A$3, options,0)))*('Option1 (base case)'!K36-K36)</f>
        <v>13724.807523837739</v>
      </c>
      <c r="L64" s="132">
        <f>(1-INDEX(Data!$C$9:$C$13, MATCH($A$3, options,0)))*('Option1 (base case)'!L36-L36)</f>
        <v>14136.551749552871</v>
      </c>
      <c r="M64" s="132">
        <f>(1-INDEX(Data!$C$9:$C$13, MATCH($A$3, options,0)))*('Option1 (base case)'!M36-M36)</f>
        <v>14560.648302039459</v>
      </c>
      <c r="N64" s="132">
        <f>(1-INDEX(Data!$C$9:$C$13, MATCH($A$3, options,0)))*('Option1 (base case)'!N36-N36)</f>
        <v>14997.467751100643</v>
      </c>
      <c r="O64" s="132">
        <f>(1-INDEX(Data!$C$9:$C$13, MATCH($A$3, options,0)))*('Option1 (base case)'!O36-O36)</f>
        <v>15447.391783633664</v>
      </c>
      <c r="P64" s="132">
        <f>(1-INDEX(Data!$C$9:$C$13, MATCH($A$3, options,0)))*('Option1 (base case)'!P36-P36)</f>
        <v>15910.813537142674</v>
      </c>
      <c r="Q64" s="132">
        <f>(1-INDEX(Data!$C$9:$C$13, MATCH($A$3, options,0)))*('Option1 (base case)'!Q36-Q36)</f>
        <v>16388.137943256956</v>
      </c>
      <c r="R64" s="132">
        <f>(1-INDEX(Data!$C$9:$C$13, MATCH($A$3, options,0)))*('Option1 (base case)'!R36-R36)</f>
        <v>16879.782081554662</v>
      </c>
      <c r="S64" s="132">
        <f>(1-INDEX(Data!$C$9:$C$13, MATCH($A$3, options,0)))*('Option1 (base case)'!S36-S36)</f>
        <v>17386.175544001304</v>
      </c>
      <c r="T64" s="132">
        <f>(1-INDEX(Data!$C$9:$C$13, MATCH($A$3, options,0)))*('Option1 (base case)'!T36-T36)</f>
        <v>17907.760810321342</v>
      </c>
      <c r="U64" s="132">
        <f>(1-INDEX(Data!$C$9:$C$13, MATCH($A$3, options,0)))*('Option1 (base case)'!U36-U36)</f>
        <v>18444.993634630984</v>
      </c>
      <c r="V64" s="132">
        <f>(1-INDEX(Data!$C$9:$C$13, MATCH($A$3, options,0)))*('Option1 (base case)'!V36-V36)</f>
        <v>18998.343443669914</v>
      </c>
      <c r="W64" s="132">
        <f>(1-INDEX(Data!$C$9:$C$13, MATCH($A$3, options,0)))*('Option1 (base case)'!W36-W36)</f>
        <v>19568.293746980013</v>
      </c>
      <c r="X64" s="132">
        <f>(1-INDEX(Data!$C$9:$C$13, MATCH($A$3, options,0)))*('Option1 (base case)'!X36-X36)</f>
        <v>20155.342559389414</v>
      </c>
      <c r="Y64" s="132">
        <f>(1-INDEX(Data!$C$9:$C$13, MATCH($A$3, options,0)))*('Option1 (base case)'!Y36-Y36)</f>
        <v>20760.002836171101</v>
      </c>
      <c r="Z64" s="132">
        <f>(1-INDEX(Data!$C$9:$C$13, MATCH($A$3, options,0)))*('Option1 (base case)'!Z36-Z36)</f>
        <v>21382.802921256232</v>
      </c>
      <c r="AA64" s="132">
        <f>(1-INDEX(Data!$C$9:$C$13, MATCH($A$3, options,0)))*('Option1 (base case)'!AA36-AA36)</f>
        <v>22024.28700889392</v>
      </c>
      <c r="AB64" s="132">
        <f>(1-INDEX(Data!$C$9:$C$13, MATCH($A$3, options,0)))*('Option1 (base case)'!AB36-AB36)</f>
        <v>22685.015619160738</v>
      </c>
      <c r="AC64" s="132">
        <f>(1-INDEX(Data!$C$9:$C$13, MATCH($A$3, options,0)))*('Option1 (base case)'!AC36-AC36)</f>
        <v>23365.566087735562</v>
      </c>
      <c r="AD64" s="132">
        <f>(1-INDEX(Data!$C$9:$C$13, MATCH($A$3, options,0)))*('Option1 (base case)'!AD36-AD36)</f>
        <v>24066.53307036763</v>
      </c>
      <c r="AE64" s="132">
        <f>(1-INDEX(Data!$C$9:$C$13, MATCH($A$3, options,0)))*('Option1 (base case)'!AE36-AE36)</f>
        <v>24788.529062478658</v>
      </c>
      <c r="AF64" s="132">
        <f>(1-INDEX(Data!$C$9:$C$13, MATCH($A$3, options,0)))*('Option1 (base case)'!AF36-AF36)</f>
        <v>25532.184934353023</v>
      </c>
      <c r="AG64" s="132">
        <f>(1-INDEX(Data!$C$9:$C$13, MATCH($A$3, options,0)))*('Option1 (base case)'!AG36-AG36)</f>
        <v>26298.150482383615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1 STATCOMs at BBD feeders</v>
      </c>
      <c r="D67" s="38"/>
      <c r="F67" s="97"/>
      <c r="G67" s="210">
        <f>input_dollars</f>
        <v>45291</v>
      </c>
      <c r="H67" s="31"/>
      <c r="I67" s="119">
        <f t="shared" ref="I67:AG67" si="5">-I14</f>
        <v>-1357820.28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3 STATCOMs at BBD feeders</v>
      </c>
      <c r="D68" s="38"/>
      <c r="F68" s="97"/>
      <c r="G68" s="210">
        <f>input_dollars</f>
        <v>45291</v>
      </c>
      <c r="H68" s="31"/>
      <c r="I68" s="119">
        <f t="shared" ref="I68:AG68" si="6">-I15</f>
        <v>-1357820.28</v>
      </c>
      <c r="J68" s="119">
        <f t="shared" si="6"/>
        <v>-1357820.28</v>
      </c>
      <c r="K68" s="119">
        <f t="shared" si="6"/>
        <v>-1357820.28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4 STATCOMs at WMN feeders</v>
      </c>
      <c r="D69" s="38"/>
      <c r="F69" s="97"/>
      <c r="G69" s="210">
        <f>input_dollars</f>
        <v>45291</v>
      </c>
      <c r="H69" s="31"/>
      <c r="I69" s="119">
        <f t="shared" ref="I69:AG69" si="7">-I16</f>
        <v>-2036730.42</v>
      </c>
      <c r="J69" s="119">
        <f t="shared" si="7"/>
        <v>-1357820.28</v>
      </c>
      <c r="K69" s="119">
        <f t="shared" si="7"/>
        <v>-1357820.28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1 STATCOMs at BBD feeders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-1357820.28</v>
      </c>
      <c r="J72" s="119" cm="1">
        <f t="array" ref="J72">SUMPRODUCT(($I67:J67))-SUMPRODUCT(($I67:J67)*($I$6:J$6&lt;=(J$6-$E14)))</f>
        <v>-1357820.28</v>
      </c>
      <c r="K72" s="119" cm="1">
        <f t="array" ref="K72">SUMPRODUCT(($I67:K67))-SUMPRODUCT(($I67:K67)*($I$6:K$6&lt;=(K$6-$E14)))</f>
        <v>-1357820.28</v>
      </c>
      <c r="L72" s="119" cm="1">
        <f t="array" ref="L72">SUMPRODUCT(($I67:L67))-SUMPRODUCT(($I67:L67)*($I$6:L$6&lt;=(L$6-$E14)))</f>
        <v>-1357820.28</v>
      </c>
      <c r="M72" s="119" cm="1">
        <f t="array" ref="M72">SUMPRODUCT(($I67:M67))-SUMPRODUCT(($I67:M67)*($I$6:M$6&lt;=(M$6-$E14)))</f>
        <v>-1357820.28</v>
      </c>
      <c r="N72" s="119" cm="1">
        <f t="array" ref="N72">SUMPRODUCT(($I67:N67))-SUMPRODUCT(($I67:N67)*($I$6:N$6&lt;=(N$6-$E14)))</f>
        <v>-1357820.28</v>
      </c>
      <c r="O72" s="119" cm="1">
        <f t="array" ref="O72">SUMPRODUCT(($I67:O67))-SUMPRODUCT(($I67:O67)*($I$6:O$6&lt;=(O$6-$E14)))</f>
        <v>-1357820.28</v>
      </c>
      <c r="P72" s="119" cm="1">
        <f t="array" ref="P72">SUMPRODUCT(($I67:P67))-SUMPRODUCT(($I67:P67)*($I$6:P$6&lt;=(P$6-$E14)))</f>
        <v>-1357820.28</v>
      </c>
      <c r="Q72" s="119" cm="1">
        <f t="array" ref="Q72">SUMPRODUCT(($I67:Q67))-SUMPRODUCT(($I67:Q67)*($I$6:Q$6&lt;=(Q$6-$E14)))</f>
        <v>-1357820.28</v>
      </c>
      <c r="R72" s="119" cm="1">
        <f t="array" ref="R72">SUMPRODUCT(($I67:R67))-SUMPRODUCT(($I67:R67)*($I$6:R$6&lt;=(R$6-$E14)))</f>
        <v>-1357820.28</v>
      </c>
      <c r="S72" s="119" cm="1">
        <f t="array" ref="S72">SUMPRODUCT(($I67:S67))-SUMPRODUCT(($I67:S67)*($I$6:S$6&lt;=(S$6-$E14)))</f>
        <v>-1357820.28</v>
      </c>
      <c r="T72" s="119" cm="1">
        <f t="array" ref="T72">SUMPRODUCT(($I67:T67))-SUMPRODUCT(($I67:T67)*($I$6:T$6&lt;=(T$6-$E14)))</f>
        <v>-1357820.28</v>
      </c>
      <c r="U72" s="119" cm="1">
        <f t="array" ref="U72">SUMPRODUCT(($I67:U67))-SUMPRODUCT(($I67:U67)*($I$6:U$6&lt;=(U$6-$E14)))</f>
        <v>-1357820.28</v>
      </c>
      <c r="V72" s="119" cm="1">
        <f t="array" ref="V72">SUMPRODUCT(($I67:V67))-SUMPRODUCT(($I67:V67)*($I$6:V$6&lt;=(V$6-$E14)))</f>
        <v>-1357820.28</v>
      </c>
      <c r="W72" s="119" cm="1">
        <f t="array" ref="W72">SUMPRODUCT(($I67:W67))-SUMPRODUCT(($I67:W67)*($I$6:W$6&lt;=(W$6-$E14)))</f>
        <v>-1357820.28</v>
      </c>
      <c r="X72" s="119" cm="1">
        <f t="array" ref="X72">SUMPRODUCT(($I67:X67))-SUMPRODUCT(($I67:X67)*($I$6:X$6&lt;=(X$6-$E14)))</f>
        <v>-1357820.28</v>
      </c>
      <c r="Y72" s="119" cm="1">
        <f t="array" ref="Y72">SUMPRODUCT(($I67:Y67))-SUMPRODUCT(($I67:Y67)*($I$6:Y$6&lt;=(Y$6-$E14)))</f>
        <v>-1357820.28</v>
      </c>
      <c r="Z72" s="119" cm="1">
        <f t="array" ref="Z72">SUMPRODUCT(($I67:Z67))-SUMPRODUCT(($I67:Z67)*($I$6:Z$6&lt;=(Z$6-$E14)))</f>
        <v>-1357820.28</v>
      </c>
      <c r="AA72" s="119" cm="1">
        <f t="array" ref="AA72">SUMPRODUCT(($I67:AA67))-SUMPRODUCT(($I67:AA67)*($I$6:AA$6&lt;=(AA$6-$E14)))</f>
        <v>-1357820.28</v>
      </c>
      <c r="AB72" s="119" cm="1">
        <f t="array" ref="AB72">SUMPRODUCT(($I67:AB67))-SUMPRODUCT(($I67:AB67)*($I$6:AB$6&lt;=(AB$6-$E14)))</f>
        <v>-1357820.28</v>
      </c>
      <c r="AC72" s="119" cm="1">
        <f t="array" ref="AC72">SUMPRODUCT(($I67:AC67))-SUMPRODUCT(($I67:AC67)*($I$6:AC$6&lt;=(AC$6-$E14)))</f>
        <v>-1357820.28</v>
      </c>
      <c r="AD72" s="119" cm="1">
        <f t="array" ref="AD72">SUMPRODUCT(($I67:AD67))-SUMPRODUCT(($I67:AD67)*($I$6:AD$6&lt;=(AD$6-$E14)))</f>
        <v>-1357820.28</v>
      </c>
      <c r="AE72" s="119" cm="1">
        <f t="array" ref="AE72">SUMPRODUCT(($I67:AE67))-SUMPRODUCT(($I67:AE67)*($I$6:AE$6&lt;=(AE$6-$E14)))</f>
        <v>-1357820.28</v>
      </c>
      <c r="AF72" s="119" cm="1">
        <f t="array" ref="AF72">SUMPRODUCT(($I67:AF67))-SUMPRODUCT(($I67:AF67)*($I$6:AF$6&lt;=(AF$6-$E14)))</f>
        <v>-1357820.28</v>
      </c>
      <c r="AG72" s="119" cm="1">
        <f t="array" ref="AG72">SUMPRODUCT(($I67:AG67))-SUMPRODUCT(($I67:AG67)*($I$6:AG$6&lt;=(AG$6-$E14)))</f>
        <v>-1357820.28</v>
      </c>
    </row>
    <row r="73" spans="1:33" x14ac:dyDescent="0.2">
      <c r="A73" s="8"/>
      <c r="B73" s="8"/>
      <c r="C73" s="4" t="str">
        <f>C15</f>
        <v>3 STATCOMs at BBD feeders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-1357820.28</v>
      </c>
      <c r="J73" s="119" cm="1">
        <f t="array" ref="J73">SUMPRODUCT(($I68:J68))-SUMPRODUCT(($I68:J68)*($I$6:J$6&lt;=(J$6-$E15)))</f>
        <v>-2715640.56</v>
      </c>
      <c r="K73" s="119" cm="1">
        <f t="array" ref="K73">SUMPRODUCT(($I68:K68))-SUMPRODUCT(($I68:K68)*($I$6:K$6&lt;=(K$6-$E15)))</f>
        <v>-4073460.84</v>
      </c>
      <c r="L73" s="119" cm="1">
        <f t="array" ref="L73">SUMPRODUCT(($I68:L68))-SUMPRODUCT(($I68:L68)*($I$6:L$6&lt;=(L$6-$E15)))</f>
        <v>-4073460.84</v>
      </c>
      <c r="M73" s="119" cm="1">
        <f t="array" ref="M73">SUMPRODUCT(($I68:M68))-SUMPRODUCT(($I68:M68)*($I$6:M$6&lt;=(M$6-$E15)))</f>
        <v>-4073460.84</v>
      </c>
      <c r="N73" s="119" cm="1">
        <f t="array" ref="N73">SUMPRODUCT(($I68:N68))-SUMPRODUCT(($I68:N68)*($I$6:N$6&lt;=(N$6-$E15)))</f>
        <v>-4073460.84</v>
      </c>
      <c r="O73" s="119" cm="1">
        <f t="array" ref="O73">SUMPRODUCT(($I68:O68))-SUMPRODUCT(($I68:O68)*($I$6:O$6&lt;=(O$6-$E15)))</f>
        <v>-4073460.84</v>
      </c>
      <c r="P73" s="119" cm="1">
        <f t="array" ref="P73">SUMPRODUCT(($I68:P68))-SUMPRODUCT(($I68:P68)*($I$6:P$6&lt;=(P$6-$E15)))</f>
        <v>-4073460.84</v>
      </c>
      <c r="Q73" s="119" cm="1">
        <f t="array" ref="Q73">SUMPRODUCT(($I68:Q68))-SUMPRODUCT(($I68:Q68)*($I$6:Q$6&lt;=(Q$6-$E15)))</f>
        <v>-4073460.84</v>
      </c>
      <c r="R73" s="119" cm="1">
        <f t="array" ref="R73">SUMPRODUCT(($I68:R68))-SUMPRODUCT(($I68:R68)*($I$6:R$6&lt;=(R$6-$E15)))</f>
        <v>-4073460.84</v>
      </c>
      <c r="S73" s="119" cm="1">
        <f t="array" ref="S73">SUMPRODUCT(($I68:S68))-SUMPRODUCT(($I68:S68)*($I$6:S$6&lt;=(S$6-$E15)))</f>
        <v>-4073460.84</v>
      </c>
      <c r="T73" s="119" cm="1">
        <f t="array" ref="T73">SUMPRODUCT(($I68:T68))-SUMPRODUCT(($I68:T68)*($I$6:T$6&lt;=(T$6-$E15)))</f>
        <v>-4073460.84</v>
      </c>
      <c r="U73" s="119" cm="1">
        <f t="array" ref="U73">SUMPRODUCT(($I68:U68))-SUMPRODUCT(($I68:U68)*($I$6:U$6&lt;=(U$6-$E15)))</f>
        <v>-4073460.84</v>
      </c>
      <c r="V73" s="119" cm="1">
        <f t="array" ref="V73">SUMPRODUCT(($I68:V68))-SUMPRODUCT(($I68:V68)*($I$6:V$6&lt;=(V$6-$E15)))</f>
        <v>-4073460.84</v>
      </c>
      <c r="W73" s="119" cm="1">
        <f t="array" ref="W73">SUMPRODUCT(($I68:W68))-SUMPRODUCT(($I68:W68)*($I$6:W$6&lt;=(W$6-$E15)))</f>
        <v>-4073460.84</v>
      </c>
      <c r="X73" s="119" cm="1">
        <f t="array" ref="X73">SUMPRODUCT(($I68:X68))-SUMPRODUCT(($I68:X68)*($I$6:X$6&lt;=(X$6-$E15)))</f>
        <v>-4073460.84</v>
      </c>
      <c r="Y73" s="119" cm="1">
        <f t="array" ref="Y73">SUMPRODUCT(($I68:Y68))-SUMPRODUCT(($I68:Y68)*($I$6:Y$6&lt;=(Y$6-$E15)))</f>
        <v>-4073460.84</v>
      </c>
      <c r="Z73" s="119" cm="1">
        <f t="array" ref="Z73">SUMPRODUCT(($I68:Z68))-SUMPRODUCT(($I68:Z68)*($I$6:Z$6&lt;=(Z$6-$E15)))</f>
        <v>-4073460.84</v>
      </c>
      <c r="AA73" s="119" cm="1">
        <f t="array" ref="AA73">SUMPRODUCT(($I68:AA68))-SUMPRODUCT(($I68:AA68)*($I$6:AA$6&lt;=(AA$6-$E15)))</f>
        <v>-4073460.84</v>
      </c>
      <c r="AB73" s="119" cm="1">
        <f t="array" ref="AB73">SUMPRODUCT(($I68:AB68))-SUMPRODUCT(($I68:AB68)*($I$6:AB$6&lt;=(AB$6-$E15)))</f>
        <v>-4073460.84</v>
      </c>
      <c r="AC73" s="119" cm="1">
        <f t="array" ref="AC73">SUMPRODUCT(($I68:AC68))-SUMPRODUCT(($I68:AC68)*($I$6:AC$6&lt;=(AC$6-$E15)))</f>
        <v>-4073460.84</v>
      </c>
      <c r="AD73" s="119" cm="1">
        <f t="array" ref="AD73">SUMPRODUCT(($I68:AD68))-SUMPRODUCT(($I68:AD68)*($I$6:AD$6&lt;=(AD$6-$E15)))</f>
        <v>-4073460.84</v>
      </c>
      <c r="AE73" s="119" cm="1">
        <f t="array" ref="AE73">SUMPRODUCT(($I68:AE68))-SUMPRODUCT(($I68:AE68)*($I$6:AE$6&lt;=(AE$6-$E15)))</f>
        <v>-4073460.84</v>
      </c>
      <c r="AF73" s="119" cm="1">
        <f t="array" ref="AF73">SUMPRODUCT(($I68:AF68))-SUMPRODUCT(($I68:AF68)*($I$6:AF$6&lt;=(AF$6-$E15)))</f>
        <v>-4073460.84</v>
      </c>
      <c r="AG73" s="119" cm="1">
        <f t="array" ref="AG73">SUMPRODUCT(($I68:AG68))-SUMPRODUCT(($I68:AG68)*($I$6:AG$6&lt;=(AG$6-$E15)))</f>
        <v>-4073460.84</v>
      </c>
    </row>
    <row r="74" spans="1:33" x14ac:dyDescent="0.2">
      <c r="A74" s="8"/>
      <c r="B74" s="8"/>
      <c r="C74" s="4" t="str">
        <f>C16</f>
        <v>4 STATCOMs at WMN feeders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-2036730.42</v>
      </c>
      <c r="J74" s="119" cm="1">
        <f t="array" ref="J74">SUMPRODUCT(($I69:J69))-SUMPRODUCT(($I69:J69)*($I$6:J$6&lt;=(J$6-$E16)))</f>
        <v>-3394550.7</v>
      </c>
      <c r="K74" s="119" cm="1">
        <f t="array" ref="K74">SUMPRODUCT(($I69:K69))-SUMPRODUCT(($I69:K69)*($I$6:K$6&lt;=(K$6-$E16)))</f>
        <v>-4752370.9800000004</v>
      </c>
      <c r="L74" s="119" cm="1">
        <f t="array" ref="L74">SUMPRODUCT(($I69:L69))-SUMPRODUCT(($I69:L69)*($I$6:L$6&lt;=(L$6-$E16)))</f>
        <v>-4752370.9800000004</v>
      </c>
      <c r="M74" s="119" cm="1">
        <f t="array" ref="M74">SUMPRODUCT(($I69:M69))-SUMPRODUCT(($I69:M69)*($I$6:M$6&lt;=(M$6-$E16)))</f>
        <v>-4752370.9800000004</v>
      </c>
      <c r="N74" s="119" cm="1">
        <f t="array" ref="N74">SUMPRODUCT(($I69:N69))-SUMPRODUCT(($I69:N69)*($I$6:N$6&lt;=(N$6-$E16)))</f>
        <v>-4752370.9800000004</v>
      </c>
      <c r="O74" s="119" cm="1">
        <f t="array" ref="O74">SUMPRODUCT(($I69:O69))-SUMPRODUCT(($I69:O69)*($I$6:O$6&lt;=(O$6-$E16)))</f>
        <v>-4752370.9800000004</v>
      </c>
      <c r="P74" s="119" cm="1">
        <f t="array" ref="P74">SUMPRODUCT(($I69:P69))-SUMPRODUCT(($I69:P69)*($I$6:P$6&lt;=(P$6-$E16)))</f>
        <v>-4752370.9800000004</v>
      </c>
      <c r="Q74" s="119" cm="1">
        <f t="array" ref="Q74">SUMPRODUCT(($I69:Q69))-SUMPRODUCT(($I69:Q69)*($I$6:Q$6&lt;=(Q$6-$E16)))</f>
        <v>-4752370.9800000004</v>
      </c>
      <c r="R74" s="119" cm="1">
        <f t="array" ref="R74">SUMPRODUCT(($I69:R69))-SUMPRODUCT(($I69:R69)*($I$6:R$6&lt;=(R$6-$E16)))</f>
        <v>-4752370.9800000004</v>
      </c>
      <c r="S74" s="119" cm="1">
        <f t="array" ref="S74">SUMPRODUCT(($I69:S69))-SUMPRODUCT(($I69:S69)*($I$6:S$6&lt;=(S$6-$E16)))</f>
        <v>-4752370.9800000004</v>
      </c>
      <c r="T74" s="119" cm="1">
        <f t="array" ref="T74">SUMPRODUCT(($I69:T69))-SUMPRODUCT(($I69:T69)*($I$6:T$6&lt;=(T$6-$E16)))</f>
        <v>-4752370.9800000004</v>
      </c>
      <c r="U74" s="119" cm="1">
        <f t="array" ref="U74">SUMPRODUCT(($I69:U69))-SUMPRODUCT(($I69:U69)*($I$6:U$6&lt;=(U$6-$E16)))</f>
        <v>-4752370.9800000004</v>
      </c>
      <c r="V74" s="119" cm="1">
        <f t="array" ref="V74">SUMPRODUCT(($I69:V69))-SUMPRODUCT(($I69:V69)*($I$6:V$6&lt;=(V$6-$E16)))</f>
        <v>-4752370.9800000004</v>
      </c>
      <c r="W74" s="119" cm="1">
        <f t="array" ref="W74">SUMPRODUCT(($I69:W69))-SUMPRODUCT(($I69:W69)*($I$6:W$6&lt;=(W$6-$E16)))</f>
        <v>-4752370.9800000004</v>
      </c>
      <c r="X74" s="119" cm="1">
        <f t="array" ref="X74">SUMPRODUCT(($I69:X69))-SUMPRODUCT(($I69:X69)*($I$6:X$6&lt;=(X$6-$E16)))</f>
        <v>-4752370.9800000004</v>
      </c>
      <c r="Y74" s="119" cm="1">
        <f t="array" ref="Y74">SUMPRODUCT(($I69:Y69))-SUMPRODUCT(($I69:Y69)*($I$6:Y$6&lt;=(Y$6-$E16)))</f>
        <v>-4752370.9800000004</v>
      </c>
      <c r="Z74" s="119" cm="1">
        <f t="array" ref="Z74">SUMPRODUCT(($I69:Z69))-SUMPRODUCT(($I69:Z69)*($I$6:Z$6&lt;=(Z$6-$E16)))</f>
        <v>-4752370.9800000004</v>
      </c>
      <c r="AA74" s="119" cm="1">
        <f t="array" ref="AA74">SUMPRODUCT(($I69:AA69))-SUMPRODUCT(($I69:AA69)*($I$6:AA$6&lt;=(AA$6-$E16)))</f>
        <v>-4752370.9800000004</v>
      </c>
      <c r="AB74" s="119" cm="1">
        <f t="array" ref="AB74">SUMPRODUCT(($I69:AB69))-SUMPRODUCT(($I69:AB69)*($I$6:AB$6&lt;=(AB$6-$E16)))</f>
        <v>-4752370.9800000004</v>
      </c>
      <c r="AC74" s="119" cm="1">
        <f t="array" ref="AC74">SUMPRODUCT(($I69:AC69))-SUMPRODUCT(($I69:AC69)*($I$6:AC$6&lt;=(AC$6-$E16)))</f>
        <v>-4752370.9800000004</v>
      </c>
      <c r="AD74" s="119" cm="1">
        <f t="array" ref="AD74">SUMPRODUCT(($I69:AD69))-SUMPRODUCT(($I69:AD69)*($I$6:AD$6&lt;=(AD$6-$E16)))</f>
        <v>-4752370.9800000004</v>
      </c>
      <c r="AE74" s="119" cm="1">
        <f t="array" ref="AE74">SUMPRODUCT(($I69:AE69))-SUMPRODUCT(($I69:AE69)*($I$6:AE$6&lt;=(AE$6-$E16)))</f>
        <v>-4752370.9800000004</v>
      </c>
      <c r="AF74" s="119" cm="1">
        <f t="array" ref="AF74">SUMPRODUCT(($I69:AF69))-SUMPRODUCT(($I69:AF69)*($I$6:AF$6&lt;=(AF$6-$E16)))</f>
        <v>-4752370.9800000004</v>
      </c>
      <c r="AG74" s="119" cm="1">
        <f t="array" ref="AG74">SUMPRODUCT(($I69:AG69))-SUMPRODUCT(($I69:AG69)*($I$6:AG$6&lt;=(AG$6-$E16)))</f>
        <v>-4752370.9800000004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- 1 STATCOMs at BBD feeders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-73826.496707164697</v>
      </c>
      <c r="K77" s="119">
        <f t="shared" si="8"/>
        <v>-73826.496707164697</v>
      </c>
      <c r="L77" s="119">
        <f t="shared" si="8"/>
        <v>-73826.496707164697</v>
      </c>
      <c r="M77" s="119">
        <f t="shared" si="8"/>
        <v>-73826.496707164697</v>
      </c>
      <c r="N77" s="119">
        <f t="shared" si="8"/>
        <v>-73826.496707164697</v>
      </c>
      <c r="O77" s="119">
        <f t="shared" si="8"/>
        <v>-73826.496707164697</v>
      </c>
      <c r="P77" s="119">
        <f t="shared" si="8"/>
        <v>-73826.496707164697</v>
      </c>
      <c r="Q77" s="119">
        <f t="shared" si="8"/>
        <v>-73826.496707164697</v>
      </c>
      <c r="R77" s="119">
        <f t="shared" si="8"/>
        <v>-73826.496707164697</v>
      </c>
      <c r="S77" s="119">
        <f t="shared" si="8"/>
        <v>-73826.496707164697</v>
      </c>
      <c r="T77" s="119">
        <f t="shared" si="8"/>
        <v>-73826.496707164697</v>
      </c>
      <c r="U77" s="119">
        <f t="shared" si="8"/>
        <v>-73826.496707164697</v>
      </c>
      <c r="V77" s="119">
        <f t="shared" si="8"/>
        <v>-73826.496707164697</v>
      </c>
      <c r="W77" s="119">
        <f t="shared" si="8"/>
        <v>-73826.496707164697</v>
      </c>
      <c r="X77" s="119">
        <f t="shared" si="8"/>
        <v>-73826.496707164697</v>
      </c>
      <c r="Y77" s="119">
        <f t="shared" si="8"/>
        <v>-73826.496707164697</v>
      </c>
      <c r="Z77" s="119">
        <f t="shared" si="8"/>
        <v>-73826.496707164697</v>
      </c>
      <c r="AA77" s="119">
        <f t="shared" si="8"/>
        <v>-73826.496707164697</v>
      </c>
      <c r="AB77" s="119">
        <f t="shared" si="8"/>
        <v>-73826.496707164697</v>
      </c>
      <c r="AC77" s="119">
        <f t="shared" si="8"/>
        <v>-73826.496707164697</v>
      </c>
      <c r="AD77" s="119">
        <f t="shared" si="8"/>
        <v>-73826.496707164697</v>
      </c>
      <c r="AE77" s="119">
        <f t="shared" si="8"/>
        <v>-73826.496707164697</v>
      </c>
      <c r="AF77" s="119">
        <f t="shared" si="8"/>
        <v>-73826.496707164697</v>
      </c>
      <c r="AG77" s="119">
        <f t="shared" si="8"/>
        <v>-73826.496707164697</v>
      </c>
    </row>
    <row r="78" spans="1:33" x14ac:dyDescent="0.2">
      <c r="A78" s="8"/>
      <c r="B78" s="8"/>
      <c r="C78" s="4" t="str">
        <f>$C$76&amp;" - "&amp;C15</f>
        <v>Annualised capex - 3 STATCOMs at BBD feeders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-73826.496707164697</v>
      </c>
      <c r="K78" s="119">
        <f t="shared" si="9"/>
        <v>-147652.99341432939</v>
      </c>
      <c r="L78" s="119">
        <f t="shared" si="9"/>
        <v>-221479.49012149408</v>
      </c>
      <c r="M78" s="119">
        <f t="shared" si="9"/>
        <v>-221479.49012149408</v>
      </c>
      <c r="N78" s="119">
        <f t="shared" si="9"/>
        <v>-221479.49012149408</v>
      </c>
      <c r="O78" s="119">
        <f t="shared" si="9"/>
        <v>-221479.49012149408</v>
      </c>
      <c r="P78" s="119">
        <f t="shared" si="9"/>
        <v>-221479.49012149408</v>
      </c>
      <c r="Q78" s="119">
        <f t="shared" si="9"/>
        <v>-221479.49012149408</v>
      </c>
      <c r="R78" s="119">
        <f t="shared" si="9"/>
        <v>-221479.49012149408</v>
      </c>
      <c r="S78" s="119">
        <f t="shared" si="9"/>
        <v>-221479.49012149408</v>
      </c>
      <c r="T78" s="119">
        <f t="shared" si="9"/>
        <v>-221479.49012149408</v>
      </c>
      <c r="U78" s="119">
        <f t="shared" si="9"/>
        <v>-221479.49012149408</v>
      </c>
      <c r="V78" s="119">
        <f t="shared" si="9"/>
        <v>-221479.49012149408</v>
      </c>
      <c r="W78" s="119">
        <f t="shared" si="9"/>
        <v>-221479.49012149408</v>
      </c>
      <c r="X78" s="119">
        <f t="shared" si="9"/>
        <v>-221479.49012149408</v>
      </c>
      <c r="Y78" s="119">
        <f t="shared" si="9"/>
        <v>-221479.49012149408</v>
      </c>
      <c r="Z78" s="119">
        <f t="shared" si="9"/>
        <v>-221479.49012149408</v>
      </c>
      <c r="AA78" s="119">
        <f t="shared" si="9"/>
        <v>-221479.49012149408</v>
      </c>
      <c r="AB78" s="119">
        <f t="shared" si="9"/>
        <v>-221479.49012149408</v>
      </c>
      <c r="AC78" s="119">
        <f t="shared" si="9"/>
        <v>-221479.49012149408</v>
      </c>
      <c r="AD78" s="119">
        <f t="shared" si="9"/>
        <v>-221479.49012149408</v>
      </c>
      <c r="AE78" s="119">
        <f t="shared" si="9"/>
        <v>-221479.49012149408</v>
      </c>
      <c r="AF78" s="119">
        <f t="shared" si="9"/>
        <v>-221479.49012149408</v>
      </c>
      <c r="AG78" s="119">
        <f t="shared" si="9"/>
        <v>-221479.49012149408</v>
      </c>
    </row>
    <row r="79" spans="1:33" x14ac:dyDescent="0.2">
      <c r="A79" s="8"/>
      <c r="B79" s="8"/>
      <c r="C79" s="4" t="str">
        <f>$C$76&amp;" - "&amp;C16</f>
        <v>Annualised capex - 4 STATCOMs at WMN feeders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-110739.74506074704</v>
      </c>
      <c r="K79" s="119">
        <f t="shared" si="10"/>
        <v>-184566.24176791174</v>
      </c>
      <c r="L79" s="119">
        <f t="shared" si="10"/>
        <v>-258392.73847507645</v>
      </c>
      <c r="M79" s="119">
        <f t="shared" si="10"/>
        <v>-258392.73847507645</v>
      </c>
      <c r="N79" s="119">
        <f t="shared" si="10"/>
        <v>-258392.73847507645</v>
      </c>
      <c r="O79" s="119">
        <f t="shared" si="10"/>
        <v>-258392.73847507645</v>
      </c>
      <c r="P79" s="119">
        <f t="shared" si="10"/>
        <v>-258392.73847507645</v>
      </c>
      <c r="Q79" s="119">
        <f t="shared" si="10"/>
        <v>-258392.73847507645</v>
      </c>
      <c r="R79" s="119">
        <f t="shared" si="10"/>
        <v>-258392.73847507645</v>
      </c>
      <c r="S79" s="119">
        <f t="shared" si="10"/>
        <v>-258392.73847507645</v>
      </c>
      <c r="T79" s="119">
        <f t="shared" si="10"/>
        <v>-258392.73847507645</v>
      </c>
      <c r="U79" s="119">
        <f t="shared" si="10"/>
        <v>-258392.73847507645</v>
      </c>
      <c r="V79" s="119">
        <f t="shared" si="10"/>
        <v>-258392.73847507645</v>
      </c>
      <c r="W79" s="119">
        <f t="shared" si="10"/>
        <v>-258392.73847507645</v>
      </c>
      <c r="X79" s="119">
        <f t="shared" si="10"/>
        <v>-258392.73847507645</v>
      </c>
      <c r="Y79" s="119">
        <f t="shared" si="10"/>
        <v>-258392.73847507645</v>
      </c>
      <c r="Z79" s="119">
        <f t="shared" si="10"/>
        <v>-258392.73847507645</v>
      </c>
      <c r="AA79" s="119">
        <f t="shared" si="10"/>
        <v>-258392.73847507645</v>
      </c>
      <c r="AB79" s="119">
        <f t="shared" si="10"/>
        <v>-258392.73847507645</v>
      </c>
      <c r="AC79" s="119">
        <f t="shared" si="10"/>
        <v>-258392.73847507645</v>
      </c>
      <c r="AD79" s="119">
        <f t="shared" si="10"/>
        <v>-258392.73847507645</v>
      </c>
      <c r="AE79" s="119">
        <f t="shared" si="10"/>
        <v>-258392.73847507645</v>
      </c>
      <c r="AF79" s="119">
        <f t="shared" si="10"/>
        <v>-258392.73847507645</v>
      </c>
      <c r="AG79" s="119">
        <f t="shared" si="10"/>
        <v>-258392.73847507645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-258392.73847507645</v>
      </c>
      <c r="K80" s="176">
        <f t="shared" si="11"/>
        <v>-406045.73188940587</v>
      </c>
      <c r="L80" s="176">
        <f t="shared" si="11"/>
        <v>-553698.72530373523</v>
      </c>
      <c r="M80" s="176">
        <f t="shared" si="11"/>
        <v>-553698.72530373523</v>
      </c>
      <c r="N80" s="176">
        <f t="shared" si="11"/>
        <v>-553698.72530373523</v>
      </c>
      <c r="O80" s="176">
        <f t="shared" si="11"/>
        <v>-553698.72530373523</v>
      </c>
      <c r="P80" s="176">
        <f t="shared" si="11"/>
        <v>-553698.72530373523</v>
      </c>
      <c r="Q80" s="176">
        <f t="shared" si="11"/>
        <v>-553698.72530373523</v>
      </c>
      <c r="R80" s="176">
        <f t="shared" si="11"/>
        <v>-553698.72530373523</v>
      </c>
      <c r="S80" s="176">
        <f t="shared" si="11"/>
        <v>-553698.72530373523</v>
      </c>
      <c r="T80" s="176">
        <f t="shared" si="11"/>
        <v>-553698.72530373523</v>
      </c>
      <c r="U80" s="176">
        <f t="shared" si="11"/>
        <v>-553698.72530373523</v>
      </c>
      <c r="V80" s="176">
        <f t="shared" si="11"/>
        <v>-553698.72530373523</v>
      </c>
      <c r="W80" s="176">
        <f t="shared" si="11"/>
        <v>-553698.72530373523</v>
      </c>
      <c r="X80" s="176">
        <f t="shared" si="11"/>
        <v>-553698.72530373523</v>
      </c>
      <c r="Y80" s="176">
        <f t="shared" si="11"/>
        <v>-553698.72530373523</v>
      </c>
      <c r="Z80" s="176">
        <f t="shared" si="11"/>
        <v>-553698.72530373523</v>
      </c>
      <c r="AA80" s="176">
        <f t="shared" si="11"/>
        <v>-553698.72530373523</v>
      </c>
      <c r="AB80" s="176">
        <f t="shared" si="11"/>
        <v>-553698.72530373523</v>
      </c>
      <c r="AC80" s="176">
        <f>SUM(AC77:AC79)</f>
        <v>-553698.72530373523</v>
      </c>
      <c r="AD80" s="176">
        <f>SUM(AD77:AD79)</f>
        <v>-553698.72530373523</v>
      </c>
      <c r="AE80" s="176">
        <f>SUM(AE77:AE79)</f>
        <v>-553698.72530373523</v>
      </c>
      <c r="AF80" s="176">
        <f>SUM(AF77:AF79)</f>
        <v>-553698.72530373523</v>
      </c>
      <c r="AG80" s="176">
        <f>SUM(AG77:AG79)</f>
        <v>-553698.72530373523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-258392.73847507645</v>
      </c>
      <c r="K82" s="119">
        <f t="shared" si="13"/>
        <v>-406045.73188940587</v>
      </c>
      <c r="L82" s="119">
        <f t="shared" si="13"/>
        <v>-553698.72530373523</v>
      </c>
      <c r="M82" s="119">
        <f t="shared" si="13"/>
        <v>-553698.72530373523</v>
      </c>
      <c r="N82" s="119">
        <f t="shared" si="13"/>
        <v>-553698.72530373523</v>
      </c>
      <c r="O82" s="119">
        <f t="shared" si="13"/>
        <v>-553698.72530373523</v>
      </c>
      <c r="P82" s="119">
        <f t="shared" si="13"/>
        <v>-553698.72530373523</v>
      </c>
      <c r="Q82" s="119">
        <f t="shared" si="13"/>
        <v>-553698.72530373523</v>
      </c>
      <c r="R82" s="119">
        <f t="shared" si="13"/>
        <v>-553698.72530373523</v>
      </c>
      <c r="S82" s="119">
        <f t="shared" si="13"/>
        <v>-553698.72530373523</v>
      </c>
      <c r="T82" s="119">
        <f t="shared" si="13"/>
        <v>-553698.72530373523</v>
      </c>
      <c r="U82" s="119">
        <f t="shared" si="13"/>
        <v>-553698.72530373523</v>
      </c>
      <c r="V82" s="119">
        <f t="shared" si="13"/>
        <v>-553698.72530373523</v>
      </c>
      <c r="W82" s="119">
        <f t="shared" si="13"/>
        <v>-553698.72530373523</v>
      </c>
      <c r="X82" s="119">
        <f t="shared" si="13"/>
        <v>-553698.72530373523</v>
      </c>
      <c r="Y82" s="119">
        <f t="shared" si="13"/>
        <v>-553698.72530373523</v>
      </c>
      <c r="Z82" s="119">
        <f t="shared" si="13"/>
        <v>-553698.72530373523</v>
      </c>
      <c r="AA82" s="119">
        <f t="shared" si="13"/>
        <v>-553698.72530373523</v>
      </c>
      <c r="AB82" s="119">
        <f t="shared" si="13"/>
        <v>-553698.72530373523</v>
      </c>
      <c r="AC82" s="119">
        <f>AC80</f>
        <v>-553698.72530373523</v>
      </c>
      <c r="AD82" s="119">
        <f>AD80</f>
        <v>-553698.72530373523</v>
      </c>
      <c r="AE82" s="119">
        <f>AE80</f>
        <v>-553698.72530373523</v>
      </c>
      <c r="AF82" s="119">
        <f>AF80</f>
        <v>-553698.72530373523</v>
      </c>
      <c r="AG82" s="119">
        <f>AG80</f>
        <v>-553698.72530373523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12936.947425617627</v>
      </c>
      <c r="J84" s="31">
        <f t="shared" ref="J84:AB84" si="15">J64</f>
        <v>13325.055848386157</v>
      </c>
      <c r="K84" s="31">
        <f t="shared" si="15"/>
        <v>13724.807523837739</v>
      </c>
      <c r="L84" s="31">
        <f t="shared" si="15"/>
        <v>14136.551749552871</v>
      </c>
      <c r="M84" s="31">
        <f t="shared" si="15"/>
        <v>14560.648302039459</v>
      </c>
      <c r="N84" s="31">
        <f t="shared" si="15"/>
        <v>14997.467751100643</v>
      </c>
      <c r="O84" s="31">
        <f t="shared" si="15"/>
        <v>15447.391783633664</v>
      </c>
      <c r="P84" s="31">
        <f t="shared" si="15"/>
        <v>15910.813537142674</v>
      </c>
      <c r="Q84" s="31">
        <f t="shared" si="15"/>
        <v>16388.137943256956</v>
      </c>
      <c r="R84" s="31">
        <f t="shared" si="15"/>
        <v>16879.782081554662</v>
      </c>
      <c r="S84" s="31">
        <f t="shared" si="15"/>
        <v>17386.175544001304</v>
      </c>
      <c r="T84" s="31">
        <f t="shared" si="15"/>
        <v>17907.760810321342</v>
      </c>
      <c r="U84" s="31">
        <f t="shared" si="15"/>
        <v>18444.993634630984</v>
      </c>
      <c r="V84" s="31">
        <f t="shared" si="15"/>
        <v>18998.343443669914</v>
      </c>
      <c r="W84" s="31">
        <f t="shared" si="15"/>
        <v>19568.293746980013</v>
      </c>
      <c r="X84" s="31">
        <f t="shared" si="15"/>
        <v>20155.342559389414</v>
      </c>
      <c r="Y84" s="31">
        <f t="shared" si="15"/>
        <v>20760.002836171101</v>
      </c>
      <c r="Z84" s="31">
        <f t="shared" si="15"/>
        <v>21382.802921256232</v>
      </c>
      <c r="AA84" s="31">
        <f t="shared" si="15"/>
        <v>22024.28700889392</v>
      </c>
      <c r="AB84" s="31">
        <f t="shared" si="15"/>
        <v>22685.015619160738</v>
      </c>
      <c r="AC84" s="31">
        <f>AC64</f>
        <v>23365.566087735562</v>
      </c>
      <c r="AD84" s="31">
        <f>AD64</f>
        <v>24066.53307036763</v>
      </c>
      <c r="AE84" s="31">
        <f>AE64</f>
        <v>24788.529062478658</v>
      </c>
      <c r="AF84" s="31">
        <f>AF64</f>
        <v>25532.184934353023</v>
      </c>
      <c r="AG84" s="31">
        <f>AG64</f>
        <v>26298.150482383615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3900</v>
      </c>
      <c r="L85" s="31">
        <f t="shared" si="16"/>
        <v>4017</v>
      </c>
      <c r="M85" s="31">
        <f t="shared" si="16"/>
        <v>4137.51</v>
      </c>
      <c r="N85" s="31">
        <f t="shared" si="16"/>
        <v>4261.6352999999999</v>
      </c>
      <c r="O85" s="31">
        <f t="shared" si="16"/>
        <v>4389.4843590000009</v>
      </c>
      <c r="P85" s="31">
        <f t="shared" si="16"/>
        <v>4521.1688897700005</v>
      </c>
      <c r="Q85" s="31">
        <f t="shared" si="16"/>
        <v>4656.8039564631008</v>
      </c>
      <c r="R85" s="31">
        <f t="shared" si="16"/>
        <v>4796.508075156994</v>
      </c>
      <c r="S85" s="31">
        <f t="shared" si="16"/>
        <v>4940.4033174117039</v>
      </c>
      <c r="T85" s="31">
        <f t="shared" si="16"/>
        <v>5088.6154169340552</v>
      </c>
      <c r="U85" s="31">
        <f t="shared" si="16"/>
        <v>5241.2738794420766</v>
      </c>
      <c r="V85" s="31">
        <f t="shared" si="16"/>
        <v>5398.5120958253392</v>
      </c>
      <c r="W85" s="31">
        <f t="shared" si="16"/>
        <v>5560.4674587000991</v>
      </c>
      <c r="X85" s="31">
        <f t="shared" si="16"/>
        <v>5727.2814824611023</v>
      </c>
      <c r="Y85" s="31">
        <f t="shared" si="16"/>
        <v>5899.0999269349368</v>
      </c>
      <c r="Z85" s="31">
        <f t="shared" si="16"/>
        <v>6076.0729247429845</v>
      </c>
      <c r="AA85" s="31">
        <f t="shared" si="16"/>
        <v>6258.3551124852747</v>
      </c>
      <c r="AB85" s="31">
        <f t="shared" si="16"/>
        <v>6446.1057658598329</v>
      </c>
      <c r="AC85" s="31">
        <f t="shared" si="16"/>
        <v>6639.4889388356278</v>
      </c>
      <c r="AD85" s="31">
        <f t="shared" si="16"/>
        <v>6838.6736070006973</v>
      </c>
      <c r="AE85" s="31">
        <f t="shared" si="16"/>
        <v>7043.833815210719</v>
      </c>
      <c r="AF85" s="31">
        <f t="shared" si="16"/>
        <v>7255.1488296670404</v>
      </c>
      <c r="AG85" s="31">
        <f t="shared" si="16"/>
        <v>7472.8032945570521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12936.947425617627</v>
      </c>
      <c r="J87" s="179">
        <f t="shared" si="17"/>
        <v>-245067.68262669028</v>
      </c>
      <c r="K87" s="179">
        <f t="shared" si="17"/>
        <v>-388420.92436556815</v>
      </c>
      <c r="L87" s="179">
        <f t="shared" si="17"/>
        <v>-535545.1735541824</v>
      </c>
      <c r="M87" s="179">
        <f t="shared" si="17"/>
        <v>-535000.56700169574</v>
      </c>
      <c r="N87" s="179">
        <f t="shared" si="17"/>
        <v>-534439.62225263461</v>
      </c>
      <c r="O87" s="179">
        <f t="shared" si="17"/>
        <v>-533861.84916110162</v>
      </c>
      <c r="P87" s="179">
        <f t="shared" si="17"/>
        <v>-533266.74287682248</v>
      </c>
      <c r="Q87" s="179">
        <f t="shared" si="17"/>
        <v>-532653.78340401512</v>
      </c>
      <c r="R87" s="179">
        <f t="shared" si="17"/>
        <v>-532022.43514702364</v>
      </c>
      <c r="S87" s="179">
        <f t="shared" si="17"/>
        <v>-531372.14644232229</v>
      </c>
      <c r="T87" s="179">
        <f t="shared" si="17"/>
        <v>-530702.34907647991</v>
      </c>
      <c r="U87" s="179">
        <f t="shared" si="17"/>
        <v>-530012.45778966206</v>
      </c>
      <c r="V87" s="179">
        <f t="shared" si="17"/>
        <v>-529301.86976423999</v>
      </c>
      <c r="W87" s="179">
        <f t="shared" si="17"/>
        <v>-528569.96409805515</v>
      </c>
      <c r="X87" s="179">
        <f t="shared" si="17"/>
        <v>-527816.10126188467</v>
      </c>
      <c r="Y87" s="179">
        <f t="shared" si="17"/>
        <v>-527039.62254062924</v>
      </c>
      <c r="Z87" s="179">
        <f t="shared" si="17"/>
        <v>-526239.84945773601</v>
      </c>
      <c r="AA87" s="179">
        <f t="shared" si="17"/>
        <v>-525416.08318235609</v>
      </c>
      <c r="AB87" s="179">
        <f t="shared" si="17"/>
        <v>-524567.60391871468</v>
      </c>
      <c r="AC87" s="179">
        <f>SUM(AC82:AC86)</f>
        <v>-523693.67027716403</v>
      </c>
      <c r="AD87" s="179">
        <f>SUM(AD82:AD86)</f>
        <v>-522793.51862636692</v>
      </c>
      <c r="AE87" s="179">
        <f>SUM(AE82:AE86)</f>
        <v>-521866.36242604582</v>
      </c>
      <c r="AF87" s="179">
        <f>SUM(AF82:AF86)</f>
        <v>-520911.39153971523</v>
      </c>
      <c r="AG87" s="179">
        <f>SUM(AG82:AG86)</f>
        <v>-519927.77152679453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12936.947425617627</v>
      </c>
      <c r="J106" s="31">
        <f t="shared" ref="J106:AG106" si="18">J87</f>
        <v>-245067.68262669028</v>
      </c>
      <c r="K106" s="31">
        <f t="shared" si="18"/>
        <v>-388420.92436556815</v>
      </c>
      <c r="L106" s="31">
        <f t="shared" si="18"/>
        <v>-535545.1735541824</v>
      </c>
      <c r="M106" s="31">
        <f t="shared" si="18"/>
        <v>-535000.56700169574</v>
      </c>
      <c r="N106" s="31">
        <f t="shared" si="18"/>
        <v>-534439.62225263461</v>
      </c>
      <c r="O106" s="31">
        <f t="shared" si="18"/>
        <v>-533861.84916110162</v>
      </c>
      <c r="P106" s="31">
        <f t="shared" si="18"/>
        <v>-533266.74287682248</v>
      </c>
      <c r="Q106" s="31">
        <f t="shared" si="18"/>
        <v>-532653.78340401512</v>
      </c>
      <c r="R106" s="31">
        <f t="shared" si="18"/>
        <v>-532022.43514702364</v>
      </c>
      <c r="S106" s="31">
        <f t="shared" si="18"/>
        <v>-531372.14644232229</v>
      </c>
      <c r="T106" s="31">
        <f t="shared" si="18"/>
        <v>-530702.34907647991</v>
      </c>
      <c r="U106" s="31">
        <f t="shared" si="18"/>
        <v>-530012.45778966206</v>
      </c>
      <c r="V106" s="31">
        <f t="shared" si="18"/>
        <v>-529301.86976423999</v>
      </c>
      <c r="W106" s="31">
        <f t="shared" si="18"/>
        <v>-528569.96409805515</v>
      </c>
      <c r="X106" s="31">
        <f t="shared" si="18"/>
        <v>-527816.10126188467</v>
      </c>
      <c r="Y106" s="31">
        <f t="shared" si="18"/>
        <v>-527039.62254062924</v>
      </c>
      <c r="Z106" s="31">
        <f t="shared" si="18"/>
        <v>-526239.84945773601</v>
      </c>
      <c r="AA106" s="31">
        <f t="shared" si="18"/>
        <v>-525416.08318235609</v>
      </c>
      <c r="AB106" s="31">
        <f t="shared" si="18"/>
        <v>-524567.60391871468</v>
      </c>
      <c r="AC106" s="31">
        <f t="shared" si="18"/>
        <v>-523693.67027716403</v>
      </c>
      <c r="AD106" s="31">
        <f t="shared" si="18"/>
        <v>-522793.51862636692</v>
      </c>
      <c r="AE106" s="31">
        <f t="shared" si="18"/>
        <v>-521866.36242604582</v>
      </c>
      <c r="AF106" s="31">
        <f t="shared" si="18"/>
        <v>-520911.39153971523</v>
      </c>
      <c r="AG106" s="31">
        <f t="shared" si="18"/>
        <v>-519927.77152679453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-258392.73847507645</v>
      </c>
      <c r="K107" s="31">
        <f t="shared" si="19"/>
        <v>-406045.73188940587</v>
      </c>
      <c r="L107" s="31">
        <f t="shared" si="19"/>
        <v>-553698.72530373523</v>
      </c>
      <c r="M107" s="31">
        <f t="shared" si="19"/>
        <v>-553698.72530373523</v>
      </c>
      <c r="N107" s="31">
        <f t="shared" si="19"/>
        <v>-553698.72530373523</v>
      </c>
      <c r="O107" s="31">
        <f t="shared" si="19"/>
        <v>-553698.72530373523</v>
      </c>
      <c r="P107" s="31">
        <f t="shared" si="19"/>
        <v>-553698.72530373523</v>
      </c>
      <c r="Q107" s="31">
        <f t="shared" si="19"/>
        <v>-553698.72530373523</v>
      </c>
      <c r="R107" s="31">
        <f t="shared" si="19"/>
        <v>-553698.72530373523</v>
      </c>
      <c r="S107" s="31">
        <f t="shared" si="19"/>
        <v>-553698.72530373523</v>
      </c>
      <c r="T107" s="31">
        <f t="shared" si="19"/>
        <v>-553698.72530373523</v>
      </c>
      <c r="U107" s="31">
        <f t="shared" si="19"/>
        <v>-553698.72530373523</v>
      </c>
      <c r="V107" s="31">
        <f t="shared" si="19"/>
        <v>-553698.72530373523</v>
      </c>
      <c r="W107" s="31">
        <f t="shared" si="19"/>
        <v>-553698.72530373523</v>
      </c>
      <c r="X107" s="31">
        <f t="shared" si="19"/>
        <v>-553698.72530373523</v>
      </c>
      <c r="Y107" s="31">
        <f t="shared" si="19"/>
        <v>-553698.72530373523</v>
      </c>
      <c r="Z107" s="31">
        <f t="shared" si="19"/>
        <v>-553698.72530373523</v>
      </c>
      <c r="AA107" s="31">
        <f t="shared" si="19"/>
        <v>-553698.72530373523</v>
      </c>
      <c r="AB107" s="31">
        <f t="shared" si="19"/>
        <v>-553698.72530373523</v>
      </c>
      <c r="AC107" s="31">
        <f t="shared" si="19"/>
        <v>-553698.72530373523</v>
      </c>
      <c r="AD107" s="31">
        <f t="shared" si="19"/>
        <v>-553698.72530373523</v>
      </c>
      <c r="AE107" s="31">
        <f t="shared" si="19"/>
        <v>-553698.72530373523</v>
      </c>
      <c r="AF107" s="31">
        <f t="shared" si="19"/>
        <v>-553698.72530373523</v>
      </c>
      <c r="AG107" s="31">
        <f t="shared" si="19"/>
        <v>-553698.72530373523</v>
      </c>
    </row>
    <row r="108" spans="1:43" x14ac:dyDescent="0.2">
      <c r="C108" s="1" t="s">
        <v>239</v>
      </c>
      <c r="D108"/>
      <c r="E108"/>
      <c r="F108"/>
      <c r="G108"/>
      <c r="I108" s="31">
        <f>SUM(I84:I85)</f>
        <v>12936.947425617627</v>
      </c>
      <c r="J108" s="31">
        <f t="shared" ref="J108:AG108" si="20">SUM(J84:J85)</f>
        <v>13325.055848386157</v>
      </c>
      <c r="K108" s="31">
        <f t="shared" si="20"/>
        <v>17624.807523837739</v>
      </c>
      <c r="L108" s="31">
        <f t="shared" si="20"/>
        <v>18153.551749552869</v>
      </c>
      <c r="M108" s="31">
        <f t="shared" si="20"/>
        <v>18698.158302039461</v>
      </c>
      <c r="N108" s="31">
        <f t="shared" si="20"/>
        <v>19259.103051100643</v>
      </c>
      <c r="O108" s="31">
        <f t="shared" si="20"/>
        <v>19836.876142633664</v>
      </c>
      <c r="P108" s="31">
        <f t="shared" si="20"/>
        <v>20431.982426912677</v>
      </c>
      <c r="Q108" s="31">
        <f t="shared" si="20"/>
        <v>21044.941899720056</v>
      </c>
      <c r="R108" s="31">
        <f t="shared" si="20"/>
        <v>21676.290156711657</v>
      </c>
      <c r="S108" s="31">
        <f t="shared" si="20"/>
        <v>22326.578861413007</v>
      </c>
      <c r="T108" s="31">
        <f t="shared" si="20"/>
        <v>22996.376227255398</v>
      </c>
      <c r="U108" s="31">
        <f t="shared" si="20"/>
        <v>23686.267514073061</v>
      </c>
      <c r="V108" s="31">
        <f t="shared" si="20"/>
        <v>24396.855539495253</v>
      </c>
      <c r="W108" s="31">
        <f t="shared" si="20"/>
        <v>25128.761205680112</v>
      </c>
      <c r="X108" s="31">
        <f t="shared" si="20"/>
        <v>25882.624041850515</v>
      </c>
      <c r="Y108" s="31">
        <f t="shared" si="20"/>
        <v>26659.102763106039</v>
      </c>
      <c r="Z108" s="31">
        <f t="shared" si="20"/>
        <v>27458.875845999217</v>
      </c>
      <c r="AA108" s="31">
        <f t="shared" si="20"/>
        <v>28282.642121379195</v>
      </c>
      <c r="AB108" s="31">
        <f t="shared" si="20"/>
        <v>29131.121385020571</v>
      </c>
      <c r="AC108" s="31">
        <f t="shared" si="20"/>
        <v>30005.05502657119</v>
      </c>
      <c r="AD108" s="31">
        <f t="shared" si="20"/>
        <v>30905.206677368325</v>
      </c>
      <c r="AE108" s="31">
        <f t="shared" si="20"/>
        <v>31832.362877689375</v>
      </c>
      <c r="AF108" s="31">
        <f t="shared" si="20"/>
        <v>32787.333764020063</v>
      </c>
      <c r="AG108" s="31">
        <f t="shared" si="20"/>
        <v>33770.953776940667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12936.947425617627</v>
      </c>
      <c r="J110" s="31" cm="1">
        <f t="array" ref="J110">J$106+IF($C110&lt;&gt;0,SUMPRODUCT((J$107:J$108)*TRANSPOSE(($D110:$E110))),0)</f>
        <v>-270906.95647419791</v>
      </c>
      <c r="K110" s="31" cm="1">
        <f t="array" ref="K110">K$106+IF($C110&lt;&gt;0,SUMPRODUCT((K$107:K$108)*TRANSPOSE(($D110:$E110))),0)</f>
        <v>-429025.49755450874</v>
      </c>
      <c r="L110" s="31" cm="1">
        <f t="array" ref="L110">L$106+IF($C110&lt;&gt;0,SUMPRODUCT((L$107:L$108)*TRANSPOSE(($D110:$E110))),0)</f>
        <v>-590915.04608455591</v>
      </c>
      <c r="M110" s="31" cm="1">
        <f t="array" ref="M110">M$106+IF($C110&lt;&gt;0,SUMPRODUCT((M$107:M$108)*TRANSPOSE(($D110:$E110))),0)</f>
        <v>-590370.43953206926</v>
      </c>
      <c r="N110" s="31" cm="1">
        <f t="array" ref="N110">N$106+IF($C110&lt;&gt;0,SUMPRODUCT((N$107:N$108)*TRANSPOSE(($D110:$E110))),0)</f>
        <v>-589809.49478300812</v>
      </c>
      <c r="O110" s="31" cm="1">
        <f t="array" ref="O110">O$106+IF($C110&lt;&gt;0,SUMPRODUCT((O$107:O$108)*TRANSPOSE(($D110:$E110))),0)</f>
        <v>-589231.72169147513</v>
      </c>
      <c r="P110" s="31" cm="1">
        <f t="array" ref="P110">P$106+IF($C110&lt;&gt;0,SUMPRODUCT((P$107:P$108)*TRANSPOSE(($D110:$E110))),0)</f>
        <v>-588636.61540719599</v>
      </c>
      <c r="Q110" s="31" cm="1">
        <f t="array" ref="Q110">Q$106+IF($C110&lt;&gt;0,SUMPRODUCT((Q$107:Q$108)*TRANSPOSE(($D110:$E110))),0)</f>
        <v>-588023.65593438863</v>
      </c>
      <c r="R110" s="31" cm="1">
        <f t="array" ref="R110">R$106+IF($C110&lt;&gt;0,SUMPRODUCT((R$107:R$108)*TRANSPOSE(($D110:$E110))),0)</f>
        <v>-587392.30767739716</v>
      </c>
      <c r="S110" s="31" cm="1">
        <f t="array" ref="S110">S$106+IF($C110&lt;&gt;0,SUMPRODUCT((S$107:S$108)*TRANSPOSE(($D110:$E110))),0)</f>
        <v>-586742.01897269581</v>
      </c>
      <c r="T110" s="31" cm="1">
        <f t="array" ref="T110">T$106+IF($C110&lt;&gt;0,SUMPRODUCT((T$107:T$108)*TRANSPOSE(($D110:$E110))),0)</f>
        <v>-586072.22160685342</v>
      </c>
      <c r="U110" s="31" cm="1">
        <f t="array" ref="U110">U$106+IF($C110&lt;&gt;0,SUMPRODUCT((U$107:U$108)*TRANSPOSE(($D110:$E110))),0)</f>
        <v>-585382.33032003557</v>
      </c>
      <c r="V110" s="31" cm="1">
        <f t="array" ref="V110">V$106+IF($C110&lt;&gt;0,SUMPRODUCT((V$107:V$108)*TRANSPOSE(($D110:$E110))),0)</f>
        <v>-584671.7422946135</v>
      </c>
      <c r="W110" s="31" cm="1">
        <f t="array" ref="W110">W$106+IF($C110&lt;&gt;0,SUMPRODUCT((W$107:W$108)*TRANSPOSE(($D110:$E110))),0)</f>
        <v>-583939.83662842866</v>
      </c>
      <c r="X110" s="31" cm="1">
        <f t="array" ref="X110">X$106+IF($C110&lt;&gt;0,SUMPRODUCT((X$107:X$108)*TRANSPOSE(($D110:$E110))),0)</f>
        <v>-583185.97379225818</v>
      </c>
      <c r="Y110" s="31" cm="1">
        <f t="array" ref="Y110">Y$106+IF($C110&lt;&gt;0,SUMPRODUCT((Y$107:Y$108)*TRANSPOSE(($D110:$E110))),0)</f>
        <v>-582409.49507100275</v>
      </c>
      <c r="Z110" s="31" cm="1">
        <f t="array" ref="Z110">Z$106+IF($C110&lt;&gt;0,SUMPRODUCT((Z$107:Z$108)*TRANSPOSE(($D110:$E110))),0)</f>
        <v>-581609.72198810952</v>
      </c>
      <c r="AA110" s="31" cm="1">
        <f t="array" ref="AA110">AA$106+IF($C110&lt;&gt;0,SUMPRODUCT((AA$107:AA$108)*TRANSPOSE(($D110:$E110))),0)</f>
        <v>-580785.9557127296</v>
      </c>
      <c r="AB110" s="31" cm="1">
        <f t="array" ref="AB110">AB$106+IF($C110&lt;&gt;0,SUMPRODUCT((AB$107:AB$108)*TRANSPOSE(($D110:$E110))),0)</f>
        <v>-579937.47644908819</v>
      </c>
      <c r="AC110" s="31" cm="1">
        <f t="array" ref="AC110">AC$106+IF($C110&lt;&gt;0,SUMPRODUCT((AC$107:AC$108)*TRANSPOSE(($D110:$E110))),0)</f>
        <v>-579063.5428075376</v>
      </c>
      <c r="AD110" s="31" cm="1">
        <f t="array" ref="AD110">AD$106+IF($C110&lt;&gt;0,SUMPRODUCT((AD$107:AD$108)*TRANSPOSE(($D110:$E110))),0)</f>
        <v>-578163.39115674049</v>
      </c>
      <c r="AE110" s="31" cm="1">
        <f t="array" ref="AE110">AE$106+IF($C110&lt;&gt;0,SUMPRODUCT((AE$107:AE$108)*TRANSPOSE(($D110:$E110))),0)</f>
        <v>-577236.23495641933</v>
      </c>
      <c r="AF110" s="31" cm="1">
        <f t="array" ref="AF110">AF$106+IF($C110&lt;&gt;0,SUMPRODUCT((AF$107:AF$108)*TRANSPOSE(($D110:$E110))),0)</f>
        <v>-576281.26407008874</v>
      </c>
      <c r="AG110" s="31" cm="1">
        <f t="array" ref="AG110">AG$106+IF($C110&lt;&gt;0,SUMPRODUCT((AG$107:AG$108)*TRANSPOSE(($D110:$E110))),0)</f>
        <v>-575297.64405716804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12936.947425617627</v>
      </c>
      <c r="J111" s="31" cm="1">
        <f t="array" ref="J111">J$106+IF($C111&lt;&gt;0,SUMPRODUCT((J$107:J$108)*TRANSPOSE(($D111:$E111))),0)</f>
        <v>-219228.40877918265</v>
      </c>
      <c r="K111" s="31" cm="1">
        <f t="array" ref="K111">K$106+IF($C111&lt;&gt;0,SUMPRODUCT((K$107:K$108)*TRANSPOSE(($D111:$E111))),0)</f>
        <v>-347816.35117662756</v>
      </c>
      <c r="L111" s="31" cm="1">
        <f t="array" ref="L111">L$106+IF($C111&lt;&gt;0,SUMPRODUCT((L$107:L$108)*TRANSPOSE(($D111:$E111))),0)</f>
        <v>-480175.30102380889</v>
      </c>
      <c r="M111" s="31" cm="1">
        <f t="array" ref="M111">M$106+IF($C111&lt;&gt;0,SUMPRODUCT((M$107:M$108)*TRANSPOSE(($D111:$E111))),0)</f>
        <v>-479630.69447132223</v>
      </c>
      <c r="N111" s="31" cm="1">
        <f t="array" ref="N111">N$106+IF($C111&lt;&gt;0,SUMPRODUCT((N$107:N$108)*TRANSPOSE(($D111:$E111))),0)</f>
        <v>-479069.7497222611</v>
      </c>
      <c r="O111" s="31" cm="1">
        <f t="array" ref="O111">O$106+IF($C111&lt;&gt;0,SUMPRODUCT((O$107:O$108)*TRANSPOSE(($D111:$E111))),0)</f>
        <v>-478491.97663072811</v>
      </c>
      <c r="P111" s="31" cm="1">
        <f t="array" ref="P111">P$106+IF($C111&lt;&gt;0,SUMPRODUCT((P$107:P$108)*TRANSPOSE(($D111:$E111))),0)</f>
        <v>-477896.87034644897</v>
      </c>
      <c r="Q111" s="31" cm="1">
        <f t="array" ref="Q111">Q$106+IF($C111&lt;&gt;0,SUMPRODUCT((Q$107:Q$108)*TRANSPOSE(($D111:$E111))),0)</f>
        <v>-477283.91087364161</v>
      </c>
      <c r="R111" s="31" cm="1">
        <f t="array" ref="R111">R$106+IF($C111&lt;&gt;0,SUMPRODUCT((R$107:R$108)*TRANSPOSE(($D111:$E111))),0)</f>
        <v>-476652.56261665013</v>
      </c>
      <c r="S111" s="31" cm="1">
        <f t="array" ref="S111">S$106+IF($C111&lt;&gt;0,SUMPRODUCT((S$107:S$108)*TRANSPOSE(($D111:$E111))),0)</f>
        <v>-476002.27391194878</v>
      </c>
      <c r="T111" s="31" cm="1">
        <f t="array" ref="T111">T$106+IF($C111&lt;&gt;0,SUMPRODUCT((T$107:T$108)*TRANSPOSE(($D111:$E111))),0)</f>
        <v>-475332.47654610639</v>
      </c>
      <c r="U111" s="31" cm="1">
        <f t="array" ref="U111">U$106+IF($C111&lt;&gt;0,SUMPRODUCT((U$107:U$108)*TRANSPOSE(($D111:$E111))),0)</f>
        <v>-474642.58525928855</v>
      </c>
      <c r="V111" s="31" cm="1">
        <f t="array" ref="V111">V$106+IF($C111&lt;&gt;0,SUMPRODUCT((V$107:V$108)*TRANSPOSE(($D111:$E111))),0)</f>
        <v>-473931.99723386648</v>
      </c>
      <c r="W111" s="31" cm="1">
        <f t="array" ref="W111">W$106+IF($C111&lt;&gt;0,SUMPRODUCT((W$107:W$108)*TRANSPOSE(($D111:$E111))),0)</f>
        <v>-473200.09156768164</v>
      </c>
      <c r="X111" s="31" cm="1">
        <f t="array" ref="X111">X$106+IF($C111&lt;&gt;0,SUMPRODUCT((X$107:X$108)*TRANSPOSE(($D111:$E111))),0)</f>
        <v>-472446.22873151116</v>
      </c>
      <c r="Y111" s="31" cm="1">
        <f t="array" ref="Y111">Y$106+IF($C111&lt;&gt;0,SUMPRODUCT((Y$107:Y$108)*TRANSPOSE(($D111:$E111))),0)</f>
        <v>-471669.75001025572</v>
      </c>
      <c r="Z111" s="31" cm="1">
        <f t="array" ref="Z111">Z$106+IF($C111&lt;&gt;0,SUMPRODUCT((Z$107:Z$108)*TRANSPOSE(($D111:$E111))),0)</f>
        <v>-470869.9769273625</v>
      </c>
      <c r="AA111" s="31" cm="1">
        <f t="array" ref="AA111">AA$106+IF($C111&lt;&gt;0,SUMPRODUCT((AA$107:AA$108)*TRANSPOSE(($D111:$E111))),0)</f>
        <v>-470046.21065198258</v>
      </c>
      <c r="AB111" s="31" cm="1">
        <f t="array" ref="AB111">AB$106+IF($C111&lt;&gt;0,SUMPRODUCT((AB$107:AB$108)*TRANSPOSE(($D111:$E111))),0)</f>
        <v>-469197.73138834117</v>
      </c>
      <c r="AC111" s="31" cm="1">
        <f t="array" ref="AC111">AC$106+IF($C111&lt;&gt;0,SUMPRODUCT((AC$107:AC$108)*TRANSPOSE(($D111:$E111))),0)</f>
        <v>-468323.79774679051</v>
      </c>
      <c r="AD111" s="31" cm="1">
        <f t="array" ref="AD111">AD$106+IF($C111&lt;&gt;0,SUMPRODUCT((AD$107:AD$108)*TRANSPOSE(($D111:$E111))),0)</f>
        <v>-467423.6460959934</v>
      </c>
      <c r="AE111" s="31" cm="1">
        <f t="array" ref="AE111">AE$106+IF($C111&lt;&gt;0,SUMPRODUCT((AE$107:AE$108)*TRANSPOSE(($D111:$E111))),0)</f>
        <v>-466496.4898956723</v>
      </c>
      <c r="AF111" s="31" cm="1">
        <f t="array" ref="AF111">AF$106+IF($C111&lt;&gt;0,SUMPRODUCT((AF$107:AF$108)*TRANSPOSE(($D111:$E111))),0)</f>
        <v>-465541.51900934172</v>
      </c>
      <c r="AG111" s="31" cm="1">
        <f t="array" ref="AG111">AG$106+IF($C111&lt;&gt;0,SUMPRODUCT((AG$107:AG$108)*TRANSPOSE(($D111:$E111))),0)</f>
        <v>-464557.89899642102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14230.642168179391</v>
      </c>
      <c r="J112" s="31" cm="1">
        <f t="array" ref="J112">J$106+IF($C112&lt;&gt;0,SUMPRODUCT((J$107:J$108)*TRANSPOSE(($D112:$E112))),0)</f>
        <v>-243735.17704185165</v>
      </c>
      <c r="K112" s="31" cm="1">
        <f t="array" ref="K112">K$106+IF($C112&lt;&gt;0,SUMPRODUCT((K$107:K$108)*TRANSPOSE(($D112:$E112))),0)</f>
        <v>-386658.44361318438</v>
      </c>
      <c r="L112" s="31" cm="1">
        <f t="array" ref="L112">L$106+IF($C112&lt;&gt;0,SUMPRODUCT((L$107:L$108)*TRANSPOSE(($D112:$E112))),0)</f>
        <v>-533729.81837922707</v>
      </c>
      <c r="M112" s="31" cm="1">
        <f t="array" ref="M112">M$106+IF($C112&lt;&gt;0,SUMPRODUCT((M$107:M$108)*TRANSPOSE(($D112:$E112))),0)</f>
        <v>-533130.75117149181</v>
      </c>
      <c r="N112" s="31" cm="1">
        <f t="array" ref="N112">N$106+IF($C112&lt;&gt;0,SUMPRODUCT((N$107:N$108)*TRANSPOSE(($D112:$E112))),0)</f>
        <v>-532513.71194752457</v>
      </c>
      <c r="O112" s="31" cm="1">
        <f t="array" ref="O112">O$106+IF($C112&lt;&gt;0,SUMPRODUCT((O$107:O$108)*TRANSPOSE(($D112:$E112))),0)</f>
        <v>-531878.16154683824</v>
      </c>
      <c r="P112" s="31" cm="1">
        <f t="array" ref="P112">P$106+IF($C112&lt;&gt;0,SUMPRODUCT((P$107:P$108)*TRANSPOSE(($D112:$E112))),0)</f>
        <v>-531223.54463413125</v>
      </c>
      <c r="Q112" s="31" cm="1">
        <f t="array" ref="Q112">Q$106+IF($C112&lt;&gt;0,SUMPRODUCT((Q$107:Q$108)*TRANSPOSE(($D112:$E112))),0)</f>
        <v>-530549.28921404306</v>
      </c>
      <c r="R112" s="31" cm="1">
        <f t="array" ref="R112">R$106+IF($C112&lt;&gt;0,SUMPRODUCT((R$107:R$108)*TRANSPOSE(($D112:$E112))),0)</f>
        <v>-529854.80613135244</v>
      </c>
      <c r="S112" s="31" cm="1">
        <f t="array" ref="S112">S$106+IF($C112&lt;&gt;0,SUMPRODUCT((S$107:S$108)*TRANSPOSE(($D112:$E112))),0)</f>
        <v>-529139.48855618096</v>
      </c>
      <c r="T112" s="31" cm="1">
        <f t="array" ref="T112">T$106+IF($C112&lt;&gt;0,SUMPRODUCT((T$107:T$108)*TRANSPOSE(($D112:$E112))),0)</f>
        <v>-528402.71145375434</v>
      </c>
      <c r="U112" s="31" cm="1">
        <f t="array" ref="U112">U$106+IF($C112&lt;&gt;0,SUMPRODUCT((U$107:U$108)*TRANSPOSE(($D112:$E112))),0)</f>
        <v>-527643.83103825478</v>
      </c>
      <c r="V112" s="31" cm="1">
        <f t="array" ref="V112">V$106+IF($C112&lt;&gt;0,SUMPRODUCT((V$107:V$108)*TRANSPOSE(($D112:$E112))),0)</f>
        <v>-526862.18421029043</v>
      </c>
      <c r="W112" s="31" cm="1">
        <f t="array" ref="W112">W$106+IF($C112&lt;&gt;0,SUMPRODUCT((W$107:W$108)*TRANSPOSE(($D112:$E112))),0)</f>
        <v>-526057.08797748713</v>
      </c>
      <c r="X112" s="31" cm="1">
        <f t="array" ref="X112">X$106+IF($C112&lt;&gt;0,SUMPRODUCT((X$107:X$108)*TRANSPOSE(($D112:$E112))),0)</f>
        <v>-525227.83885769965</v>
      </c>
      <c r="Y112" s="31" cm="1">
        <f t="array" ref="Y112">Y$106+IF($C112&lt;&gt;0,SUMPRODUCT((Y$107:Y$108)*TRANSPOSE(($D112:$E112))),0)</f>
        <v>-524373.7122643186</v>
      </c>
      <c r="Z112" s="31" cm="1">
        <f t="array" ref="Z112">Z$106+IF($C112&lt;&gt;0,SUMPRODUCT((Z$107:Z$108)*TRANSPOSE(($D112:$E112))),0)</f>
        <v>-523493.96187313611</v>
      </c>
      <c r="AA112" s="31" cm="1">
        <f t="array" ref="AA112">AA$106+IF($C112&lt;&gt;0,SUMPRODUCT((AA$107:AA$108)*TRANSPOSE(($D112:$E112))),0)</f>
        <v>-522587.81897021818</v>
      </c>
      <c r="AB112" s="31" cm="1">
        <f t="array" ref="AB112">AB$106+IF($C112&lt;&gt;0,SUMPRODUCT((AB$107:AB$108)*TRANSPOSE(($D112:$E112))),0)</f>
        <v>-521654.49178021261</v>
      </c>
      <c r="AC112" s="31" cm="1">
        <f t="array" ref="AC112">AC$106+IF($C112&lt;&gt;0,SUMPRODUCT((AC$107:AC$108)*TRANSPOSE(($D112:$E112))),0)</f>
        <v>-520693.16477450693</v>
      </c>
      <c r="AD112" s="31" cm="1">
        <f t="array" ref="AD112">AD$106+IF($C112&lt;&gt;0,SUMPRODUCT((AD$107:AD$108)*TRANSPOSE(($D112:$E112))),0)</f>
        <v>-519702.99795863009</v>
      </c>
      <c r="AE112" s="31" cm="1">
        <f t="array" ref="AE112">AE$106+IF($C112&lt;&gt;0,SUMPRODUCT((AE$107:AE$108)*TRANSPOSE(($D112:$E112))),0)</f>
        <v>-518683.12613827689</v>
      </c>
      <c r="AF112" s="31" cm="1">
        <f t="array" ref="AF112">AF$106+IF($C112&lt;&gt;0,SUMPRODUCT((AF$107:AF$108)*TRANSPOSE(($D112:$E112))),0)</f>
        <v>-517632.65816331323</v>
      </c>
      <c r="AG112" s="31" cm="1">
        <f t="array" ref="AG112">AG$106+IF($C112&lt;&gt;0,SUMPRODUCT((AG$107:AG$108)*TRANSPOSE(($D112:$E112))),0)</f>
        <v>-516550.67614910047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11643.252683055864</v>
      </c>
      <c r="J113" s="31" cm="1">
        <f t="array" ref="J113">J$106+IF($C113&lt;&gt;0,SUMPRODUCT((J$107:J$108)*TRANSPOSE(($D113:$E113))),0)</f>
        <v>-246400.1882115289</v>
      </c>
      <c r="K113" s="31" cm="1">
        <f t="array" ref="K113">K$106+IF($C113&lt;&gt;0,SUMPRODUCT((K$107:K$108)*TRANSPOSE(($D113:$E113))),0)</f>
        <v>-390183.40511795192</v>
      </c>
      <c r="L113" s="31" cm="1">
        <f t="array" ref="L113">L$106+IF($C113&lt;&gt;0,SUMPRODUCT((L$107:L$108)*TRANSPOSE(($D113:$E113))),0)</f>
        <v>-537360.52872913773</v>
      </c>
      <c r="M113" s="31" cm="1">
        <f t="array" ref="M113">M$106+IF($C113&lt;&gt;0,SUMPRODUCT((M$107:M$108)*TRANSPOSE(($D113:$E113))),0)</f>
        <v>-536870.38283189968</v>
      </c>
      <c r="N113" s="31" cm="1">
        <f t="array" ref="N113">N$106+IF($C113&lt;&gt;0,SUMPRODUCT((N$107:N$108)*TRANSPOSE(($D113:$E113))),0)</f>
        <v>-536365.53255774465</v>
      </c>
      <c r="O113" s="31" cm="1">
        <f t="array" ref="O113">O$106+IF($C113&lt;&gt;0,SUMPRODUCT((O$107:O$108)*TRANSPOSE(($D113:$E113))),0)</f>
        <v>-535845.53677536501</v>
      </c>
      <c r="P113" s="31" cm="1">
        <f t="array" ref="P113">P$106+IF($C113&lt;&gt;0,SUMPRODUCT((P$107:P$108)*TRANSPOSE(($D113:$E113))),0)</f>
        <v>-535309.94111951371</v>
      </c>
      <c r="Q113" s="31" cm="1">
        <f t="array" ref="Q113">Q$106+IF($C113&lt;&gt;0,SUMPRODUCT((Q$107:Q$108)*TRANSPOSE(($D113:$E113))),0)</f>
        <v>-534758.27759398718</v>
      </c>
      <c r="R113" s="31" cm="1">
        <f t="array" ref="R113">R$106+IF($C113&lt;&gt;0,SUMPRODUCT((R$107:R$108)*TRANSPOSE(($D113:$E113))),0)</f>
        <v>-534190.06416269485</v>
      </c>
      <c r="S113" s="31" cm="1">
        <f t="array" ref="S113">S$106+IF($C113&lt;&gt;0,SUMPRODUCT((S$107:S$108)*TRANSPOSE(($D113:$E113))),0)</f>
        <v>-533604.80432846362</v>
      </c>
      <c r="T113" s="31" cm="1">
        <f t="array" ref="T113">T$106+IF($C113&lt;&gt;0,SUMPRODUCT((T$107:T$108)*TRANSPOSE(($D113:$E113))),0)</f>
        <v>-533001.98669920547</v>
      </c>
      <c r="U113" s="31" cm="1">
        <f t="array" ref="U113">U$106+IF($C113&lt;&gt;0,SUMPRODUCT((U$107:U$108)*TRANSPOSE(($D113:$E113))),0)</f>
        <v>-532381.08454106934</v>
      </c>
      <c r="V113" s="31" cm="1">
        <f t="array" ref="V113">V$106+IF($C113&lt;&gt;0,SUMPRODUCT((V$107:V$108)*TRANSPOSE(($D113:$E113))),0)</f>
        <v>-531741.55531818955</v>
      </c>
      <c r="W113" s="31" cm="1">
        <f t="array" ref="W113">W$106+IF($C113&lt;&gt;0,SUMPRODUCT((W$107:W$108)*TRANSPOSE(($D113:$E113))),0)</f>
        <v>-531082.84021862317</v>
      </c>
      <c r="X113" s="31" cm="1">
        <f t="array" ref="X113">X$106+IF($C113&lt;&gt;0,SUMPRODUCT((X$107:X$108)*TRANSPOSE(($D113:$E113))),0)</f>
        <v>-530404.36366606969</v>
      </c>
      <c r="Y113" s="31" cm="1">
        <f t="array" ref="Y113">Y$106+IF($C113&lt;&gt;0,SUMPRODUCT((Y$107:Y$108)*TRANSPOSE(($D113:$E113))),0)</f>
        <v>-529705.53281693987</v>
      </c>
      <c r="Z113" s="31" cm="1">
        <f t="array" ref="Z113">Z$106+IF($C113&lt;&gt;0,SUMPRODUCT((Z$107:Z$108)*TRANSPOSE(($D113:$E113))),0)</f>
        <v>-528985.73704233591</v>
      </c>
      <c r="AA113" s="31" cm="1">
        <f t="array" ref="AA113">AA$106+IF($C113&lt;&gt;0,SUMPRODUCT((AA$107:AA$108)*TRANSPOSE(($D113:$E113))),0)</f>
        <v>-528244.34739449399</v>
      </c>
      <c r="AB113" s="31" cm="1">
        <f t="array" ref="AB113">AB$106+IF($C113&lt;&gt;0,SUMPRODUCT((AB$107:AB$108)*TRANSPOSE(($D113:$E113))),0)</f>
        <v>-527480.71605721675</v>
      </c>
      <c r="AC113" s="31" cm="1">
        <f t="array" ref="AC113">AC$106+IF($C113&lt;&gt;0,SUMPRODUCT((AC$107:AC$108)*TRANSPOSE(($D113:$E113))),0)</f>
        <v>-526694.17577982112</v>
      </c>
      <c r="AD113" s="31" cm="1">
        <f t="array" ref="AD113">AD$106+IF($C113&lt;&gt;0,SUMPRODUCT((AD$107:AD$108)*TRANSPOSE(($D113:$E113))),0)</f>
        <v>-525884.03929410374</v>
      </c>
      <c r="AE113" s="31" cm="1">
        <f t="array" ref="AE113">AE$106+IF($C113&lt;&gt;0,SUMPRODUCT((AE$107:AE$108)*TRANSPOSE(($D113:$E113))),0)</f>
        <v>-525049.59871381475</v>
      </c>
      <c r="AF113" s="31" cm="1">
        <f t="array" ref="AF113">AF$106+IF($C113&lt;&gt;0,SUMPRODUCT((AF$107:AF$108)*TRANSPOSE(($D113:$E113))),0)</f>
        <v>-524190.12491611723</v>
      </c>
      <c r="AG113" s="31" cm="1">
        <f t="array" ref="AG113">AG$106+IF($C113&lt;&gt;0,SUMPRODUCT((AG$107:AG$108)*TRANSPOSE(($D113:$E113))),0)</f>
        <v>-523304.86690448859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11643.252683055864</v>
      </c>
      <c r="J114" s="31" cm="1">
        <f t="array" ref="J114">J$106+IF($C114&lt;&gt;0,SUMPRODUCT((J$107:J$108)*TRANSPOSE(($D114:$E114))),0)</f>
        <v>-272239.46205903654</v>
      </c>
      <c r="K114" s="31" cm="1">
        <f t="array" ref="K114">K$106+IF($C114&lt;&gt;0,SUMPRODUCT((K$107:K$108)*TRANSPOSE(($D114:$E114))),0)</f>
        <v>-430787.9783068925</v>
      </c>
      <c r="L114" s="31" cm="1">
        <f t="array" ref="L114">L$106+IF($C114&lt;&gt;0,SUMPRODUCT((L$107:L$108)*TRANSPOSE(($D114:$E114))),0)</f>
        <v>-592730.40125951124</v>
      </c>
      <c r="M114" s="31" cm="1">
        <f t="array" ref="M114">M$106+IF($C114&lt;&gt;0,SUMPRODUCT((M$107:M$108)*TRANSPOSE(($D114:$E114))),0)</f>
        <v>-592240.25536227319</v>
      </c>
      <c r="N114" s="31" cm="1">
        <f t="array" ref="N114">N$106+IF($C114&lt;&gt;0,SUMPRODUCT((N$107:N$108)*TRANSPOSE(($D114:$E114))),0)</f>
        <v>-591735.40508811816</v>
      </c>
      <c r="O114" s="31" cm="1">
        <f t="array" ref="O114">O$106+IF($C114&lt;&gt;0,SUMPRODUCT((O$107:O$108)*TRANSPOSE(($D114:$E114))),0)</f>
        <v>-591215.40930573852</v>
      </c>
      <c r="P114" s="31" cm="1">
        <f t="array" ref="P114">P$106+IF($C114&lt;&gt;0,SUMPRODUCT((P$107:P$108)*TRANSPOSE(($D114:$E114))),0)</f>
        <v>-590679.81364988722</v>
      </c>
      <c r="Q114" s="31" cm="1">
        <f t="array" ref="Q114">Q$106+IF($C114&lt;&gt;0,SUMPRODUCT((Q$107:Q$108)*TRANSPOSE(($D114:$E114))),0)</f>
        <v>-590128.15012436069</v>
      </c>
      <c r="R114" s="31" cm="1">
        <f t="array" ref="R114">R$106+IF($C114&lt;&gt;0,SUMPRODUCT((R$107:R$108)*TRANSPOSE(($D114:$E114))),0)</f>
        <v>-589559.93669306836</v>
      </c>
      <c r="S114" s="31" cm="1">
        <f t="array" ref="S114">S$106+IF($C114&lt;&gt;0,SUMPRODUCT((S$107:S$108)*TRANSPOSE(($D114:$E114))),0)</f>
        <v>-588974.67685883713</v>
      </c>
      <c r="T114" s="31" cm="1">
        <f t="array" ref="T114">T$106+IF($C114&lt;&gt;0,SUMPRODUCT((T$107:T$108)*TRANSPOSE(($D114:$E114))),0)</f>
        <v>-588371.85922957899</v>
      </c>
      <c r="U114" s="31" cm="1">
        <f t="array" ref="U114">U$106+IF($C114&lt;&gt;0,SUMPRODUCT((U$107:U$108)*TRANSPOSE(($D114:$E114))),0)</f>
        <v>-587750.95707144286</v>
      </c>
      <c r="V114" s="31" cm="1">
        <f t="array" ref="V114">V$106+IF($C114&lt;&gt;0,SUMPRODUCT((V$107:V$108)*TRANSPOSE(($D114:$E114))),0)</f>
        <v>-587111.42784856306</v>
      </c>
      <c r="W114" s="31" cm="1">
        <f t="array" ref="W114">W$106+IF($C114&lt;&gt;0,SUMPRODUCT((W$107:W$108)*TRANSPOSE(($D114:$E114))),0)</f>
        <v>-586452.71274899668</v>
      </c>
      <c r="X114" s="31" cm="1">
        <f t="array" ref="X114">X$106+IF($C114&lt;&gt;0,SUMPRODUCT((X$107:X$108)*TRANSPOSE(($D114:$E114))),0)</f>
        <v>-585774.23619644321</v>
      </c>
      <c r="Y114" s="31" cm="1">
        <f t="array" ref="Y114">Y$106+IF($C114&lt;&gt;0,SUMPRODUCT((Y$107:Y$108)*TRANSPOSE(($D114:$E114))),0)</f>
        <v>-585075.40534731338</v>
      </c>
      <c r="Z114" s="31" cm="1">
        <f t="array" ref="Z114">Z$106+IF($C114&lt;&gt;0,SUMPRODUCT((Z$107:Z$108)*TRANSPOSE(($D114:$E114))),0)</f>
        <v>-584355.60957270942</v>
      </c>
      <c r="AA114" s="31" cm="1">
        <f t="array" ref="AA114">AA$106+IF($C114&lt;&gt;0,SUMPRODUCT((AA$107:AA$108)*TRANSPOSE(($D114:$E114))),0)</f>
        <v>-583614.2199248675</v>
      </c>
      <c r="AB114" s="31" cm="1">
        <f t="array" ref="AB114">AB$106+IF($C114&lt;&gt;0,SUMPRODUCT((AB$107:AB$108)*TRANSPOSE(($D114:$E114))),0)</f>
        <v>-582850.58858759026</v>
      </c>
      <c r="AC114" s="31" cm="1">
        <f t="array" ref="AC114">AC$106+IF($C114&lt;&gt;0,SUMPRODUCT((AC$107:AC$108)*TRANSPOSE(($D114:$E114))),0)</f>
        <v>-582064.04831019463</v>
      </c>
      <c r="AD114" s="31" cm="1">
        <f t="array" ref="AD114">AD$106+IF($C114&lt;&gt;0,SUMPRODUCT((AD$107:AD$108)*TRANSPOSE(($D114:$E114))),0)</f>
        <v>-581253.91182447725</v>
      </c>
      <c r="AE114" s="31" cm="1">
        <f t="array" ref="AE114">AE$106+IF($C114&lt;&gt;0,SUMPRODUCT((AE$107:AE$108)*TRANSPOSE(($D114:$E114))),0)</f>
        <v>-580419.47124418826</v>
      </c>
      <c r="AF114" s="31" cm="1">
        <f t="array" ref="AF114">AF$106+IF($C114&lt;&gt;0,SUMPRODUCT((AF$107:AF$108)*TRANSPOSE(($D114:$E114))),0)</f>
        <v>-579559.9974464908</v>
      </c>
      <c r="AG114" s="31" cm="1">
        <f t="array" ref="AG114">AG$106+IF($C114&lt;&gt;0,SUMPRODUCT((AG$107:AG$108)*TRANSPOSE(($D114:$E114))),0)</f>
        <v>-578674.73943486216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12936.947425617627</v>
      </c>
      <c r="J115" s="31" cm="1">
        <f t="array" ref="J115">J$106+IF($C115&lt;&gt;0,SUMPRODUCT((J$107:J$108)*TRANSPOSE(($D115:$E115))),0)</f>
        <v>-245067.68262669028</v>
      </c>
      <c r="K115" s="31" cm="1">
        <f t="array" ref="K115">K$106+IF($C115&lt;&gt;0,SUMPRODUCT((K$107:K$108)*TRANSPOSE(($D115:$E115))),0)</f>
        <v>-388420.92436556815</v>
      </c>
      <c r="L115" s="31" cm="1">
        <f t="array" ref="L115">L$106+IF($C115&lt;&gt;0,SUMPRODUCT((L$107:L$108)*TRANSPOSE(($D115:$E115))),0)</f>
        <v>-535545.1735541824</v>
      </c>
      <c r="M115" s="31" cm="1">
        <f t="array" ref="M115">M$106+IF($C115&lt;&gt;0,SUMPRODUCT((M$107:M$108)*TRANSPOSE(($D115:$E115))),0)</f>
        <v>-535000.56700169574</v>
      </c>
      <c r="N115" s="31" cm="1">
        <f t="array" ref="N115">N$106+IF($C115&lt;&gt;0,SUMPRODUCT((N$107:N$108)*TRANSPOSE(($D115:$E115))),0)</f>
        <v>-534439.62225263461</v>
      </c>
      <c r="O115" s="31" cm="1">
        <f t="array" ref="O115">O$106+IF($C115&lt;&gt;0,SUMPRODUCT((O$107:O$108)*TRANSPOSE(($D115:$E115))),0)</f>
        <v>-533861.84916110162</v>
      </c>
      <c r="P115" s="31" cm="1">
        <f t="array" ref="P115">P$106+IF($C115&lt;&gt;0,SUMPRODUCT((P$107:P$108)*TRANSPOSE(($D115:$E115))),0)</f>
        <v>-533266.74287682248</v>
      </c>
      <c r="Q115" s="31" cm="1">
        <f t="array" ref="Q115">Q$106+IF($C115&lt;&gt;0,SUMPRODUCT((Q$107:Q$108)*TRANSPOSE(($D115:$E115))),0)</f>
        <v>-532653.78340401512</v>
      </c>
      <c r="R115" s="31" cm="1">
        <f t="array" ref="R115">R$106+IF($C115&lt;&gt;0,SUMPRODUCT((R$107:R$108)*TRANSPOSE(($D115:$E115))),0)</f>
        <v>-532022.43514702364</v>
      </c>
      <c r="S115" s="31" cm="1">
        <f t="array" ref="S115">S$106+IF($C115&lt;&gt;0,SUMPRODUCT((S$107:S$108)*TRANSPOSE(($D115:$E115))),0)</f>
        <v>-531372.14644232229</v>
      </c>
      <c r="T115" s="31" cm="1">
        <f t="array" ref="T115">T$106+IF($C115&lt;&gt;0,SUMPRODUCT((T$107:T$108)*TRANSPOSE(($D115:$E115))),0)</f>
        <v>-530702.34907647991</v>
      </c>
      <c r="U115" s="31" cm="1">
        <f t="array" ref="U115">U$106+IF($C115&lt;&gt;0,SUMPRODUCT((U$107:U$108)*TRANSPOSE(($D115:$E115))),0)</f>
        <v>-530012.45778966206</v>
      </c>
      <c r="V115" s="31" cm="1">
        <f t="array" ref="V115">V$106+IF($C115&lt;&gt;0,SUMPRODUCT((V$107:V$108)*TRANSPOSE(($D115:$E115))),0)</f>
        <v>-529301.86976423999</v>
      </c>
      <c r="W115" s="31" cm="1">
        <f t="array" ref="W115">W$106+IF($C115&lt;&gt;0,SUMPRODUCT((W$107:W$108)*TRANSPOSE(($D115:$E115))),0)</f>
        <v>-528569.96409805515</v>
      </c>
      <c r="X115" s="31" cm="1">
        <f t="array" ref="X115">X$106+IF($C115&lt;&gt;0,SUMPRODUCT((X$107:X$108)*TRANSPOSE(($D115:$E115))),0)</f>
        <v>-527816.10126188467</v>
      </c>
      <c r="Y115" s="31" cm="1">
        <f t="array" ref="Y115">Y$106+IF($C115&lt;&gt;0,SUMPRODUCT((Y$107:Y$108)*TRANSPOSE(($D115:$E115))),0)</f>
        <v>-527039.62254062924</v>
      </c>
      <c r="Z115" s="31" cm="1">
        <f t="array" ref="Z115">Z$106+IF($C115&lt;&gt;0,SUMPRODUCT((Z$107:Z$108)*TRANSPOSE(($D115:$E115))),0)</f>
        <v>-526239.84945773601</v>
      </c>
      <c r="AA115" s="31" cm="1">
        <f t="array" ref="AA115">AA$106+IF($C115&lt;&gt;0,SUMPRODUCT((AA$107:AA$108)*TRANSPOSE(($D115:$E115))),0)</f>
        <v>-525416.08318235609</v>
      </c>
      <c r="AB115" s="31" cm="1">
        <f t="array" ref="AB115">AB$106+IF($C115&lt;&gt;0,SUMPRODUCT((AB$107:AB$108)*TRANSPOSE(($D115:$E115))),0)</f>
        <v>-524567.60391871468</v>
      </c>
      <c r="AC115" s="31" cm="1">
        <f t="array" ref="AC115">AC$106+IF($C115&lt;&gt;0,SUMPRODUCT((AC$107:AC$108)*TRANSPOSE(($D115:$E115))),0)</f>
        <v>-523693.67027716403</v>
      </c>
      <c r="AD115" s="31" cm="1">
        <f t="array" ref="AD115">AD$106+IF($C115&lt;&gt;0,SUMPRODUCT((AD$107:AD$108)*TRANSPOSE(($D115:$E115))),0)</f>
        <v>-522793.51862636692</v>
      </c>
      <c r="AE115" s="31" cm="1">
        <f t="array" ref="AE115">AE$106+IF($C115&lt;&gt;0,SUMPRODUCT((AE$107:AE$108)*TRANSPOSE(($D115:$E115))),0)</f>
        <v>-521866.36242604582</v>
      </c>
      <c r="AF115" s="31" cm="1">
        <f t="array" ref="AF115">AF$106+IF($C115&lt;&gt;0,SUMPRODUCT((AF$107:AF$108)*TRANSPOSE(($D115:$E115))),0)</f>
        <v>-520911.39153971523</v>
      </c>
      <c r="AG115" s="31" cm="1">
        <f t="array" ref="AG115">AG$106+IF($C115&lt;&gt;0,SUMPRODUCT((AG$107:AG$108)*TRANSPOSE(($D115:$E115))),0)</f>
        <v>-519927.77152679453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12936.947425617627</v>
      </c>
      <c r="J116" s="31" cm="1">
        <f t="array" ref="J116">J$106+IF($C116&lt;&gt;0,SUMPRODUCT((J$107:J$108)*TRANSPOSE(($D116:$E116))),0)</f>
        <v>-245067.68262669028</v>
      </c>
      <c r="K116" s="31" cm="1">
        <f t="array" ref="K116">K$106+IF($C116&lt;&gt;0,SUMPRODUCT((K$107:K$108)*TRANSPOSE(($D116:$E116))),0)</f>
        <v>-388420.92436556815</v>
      </c>
      <c r="L116" s="31" cm="1">
        <f t="array" ref="L116">L$106+IF($C116&lt;&gt;0,SUMPRODUCT((L$107:L$108)*TRANSPOSE(($D116:$E116))),0)</f>
        <v>-535545.1735541824</v>
      </c>
      <c r="M116" s="31" cm="1">
        <f t="array" ref="M116">M$106+IF($C116&lt;&gt;0,SUMPRODUCT((M$107:M$108)*TRANSPOSE(($D116:$E116))),0)</f>
        <v>-535000.56700169574</v>
      </c>
      <c r="N116" s="31" cm="1">
        <f t="array" ref="N116">N$106+IF($C116&lt;&gt;0,SUMPRODUCT((N$107:N$108)*TRANSPOSE(($D116:$E116))),0)</f>
        <v>-534439.62225263461</v>
      </c>
      <c r="O116" s="31" cm="1">
        <f t="array" ref="O116">O$106+IF($C116&lt;&gt;0,SUMPRODUCT((O$107:O$108)*TRANSPOSE(($D116:$E116))),0)</f>
        <v>-533861.84916110162</v>
      </c>
      <c r="P116" s="31" cm="1">
        <f t="array" ref="P116">P$106+IF($C116&lt;&gt;0,SUMPRODUCT((P$107:P$108)*TRANSPOSE(($D116:$E116))),0)</f>
        <v>-533266.74287682248</v>
      </c>
      <c r="Q116" s="31" cm="1">
        <f t="array" ref="Q116">Q$106+IF($C116&lt;&gt;0,SUMPRODUCT((Q$107:Q$108)*TRANSPOSE(($D116:$E116))),0)</f>
        <v>-532653.78340401512</v>
      </c>
      <c r="R116" s="31" cm="1">
        <f t="array" ref="R116">R$106+IF($C116&lt;&gt;0,SUMPRODUCT((R$107:R$108)*TRANSPOSE(($D116:$E116))),0)</f>
        <v>-532022.43514702364</v>
      </c>
      <c r="S116" s="31" cm="1">
        <f t="array" ref="S116">S$106+IF($C116&lt;&gt;0,SUMPRODUCT((S$107:S$108)*TRANSPOSE(($D116:$E116))),0)</f>
        <v>-531372.14644232229</v>
      </c>
      <c r="T116" s="31" cm="1">
        <f t="array" ref="T116">T$106+IF($C116&lt;&gt;0,SUMPRODUCT((T$107:T$108)*TRANSPOSE(($D116:$E116))),0)</f>
        <v>-530702.34907647991</v>
      </c>
      <c r="U116" s="31" cm="1">
        <f t="array" ref="U116">U$106+IF($C116&lt;&gt;0,SUMPRODUCT((U$107:U$108)*TRANSPOSE(($D116:$E116))),0)</f>
        <v>-530012.45778966206</v>
      </c>
      <c r="V116" s="31" cm="1">
        <f t="array" ref="V116">V$106+IF($C116&lt;&gt;0,SUMPRODUCT((V$107:V$108)*TRANSPOSE(($D116:$E116))),0)</f>
        <v>-529301.86976423999</v>
      </c>
      <c r="W116" s="31" cm="1">
        <f t="array" ref="W116">W$106+IF($C116&lt;&gt;0,SUMPRODUCT((W$107:W$108)*TRANSPOSE(($D116:$E116))),0)</f>
        <v>-528569.96409805515</v>
      </c>
      <c r="X116" s="31" cm="1">
        <f t="array" ref="X116">X$106+IF($C116&lt;&gt;0,SUMPRODUCT((X$107:X$108)*TRANSPOSE(($D116:$E116))),0)</f>
        <v>-527816.10126188467</v>
      </c>
      <c r="Y116" s="31" cm="1">
        <f t="array" ref="Y116">Y$106+IF($C116&lt;&gt;0,SUMPRODUCT((Y$107:Y$108)*TRANSPOSE(($D116:$E116))),0)</f>
        <v>-527039.62254062924</v>
      </c>
      <c r="Z116" s="31" cm="1">
        <f t="array" ref="Z116">Z$106+IF($C116&lt;&gt;0,SUMPRODUCT((Z$107:Z$108)*TRANSPOSE(($D116:$E116))),0)</f>
        <v>-526239.84945773601</v>
      </c>
      <c r="AA116" s="31" cm="1">
        <f t="array" ref="AA116">AA$106+IF($C116&lt;&gt;0,SUMPRODUCT((AA$107:AA$108)*TRANSPOSE(($D116:$E116))),0)</f>
        <v>-525416.08318235609</v>
      </c>
      <c r="AB116" s="31" cm="1">
        <f t="array" ref="AB116">AB$106+IF($C116&lt;&gt;0,SUMPRODUCT((AB$107:AB$108)*TRANSPOSE(($D116:$E116))),0)</f>
        <v>-524567.60391871468</v>
      </c>
      <c r="AC116" s="31" cm="1">
        <f t="array" ref="AC116">AC$106+IF($C116&lt;&gt;0,SUMPRODUCT((AC$107:AC$108)*TRANSPOSE(($D116:$E116))),0)</f>
        <v>-523693.67027716403</v>
      </c>
      <c r="AD116" s="31" cm="1">
        <f t="array" ref="AD116">AD$106+IF($C116&lt;&gt;0,SUMPRODUCT((AD$107:AD$108)*TRANSPOSE(($D116:$E116))),0)</f>
        <v>-522793.51862636692</v>
      </c>
      <c r="AE116" s="31" cm="1">
        <f t="array" ref="AE116">AE$106+IF($C116&lt;&gt;0,SUMPRODUCT((AE$107:AE$108)*TRANSPOSE(($D116:$E116))),0)</f>
        <v>-521866.36242604582</v>
      </c>
      <c r="AF116" s="31" cm="1">
        <f t="array" ref="AF116">AF$106+IF($C116&lt;&gt;0,SUMPRODUCT((AF$107:AF$108)*TRANSPOSE(($D116:$E116))),0)</f>
        <v>-520911.39153971523</v>
      </c>
      <c r="AG116" s="31" cm="1">
        <f t="array" ref="AG116">AG$106+IF($C116&lt;&gt;0,SUMPRODUCT((AG$107:AG$108)*TRANSPOSE(($D116:$E116))),0)</f>
        <v>-519927.77152679453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12936.947425617627</v>
      </c>
      <c r="J117" s="31" cm="1">
        <f t="array" ref="J117">J$106+IF($C117&lt;&gt;0,SUMPRODUCT((J$107:J$108)*TRANSPOSE(($D117:$E117))),0)</f>
        <v>-245067.68262669028</v>
      </c>
      <c r="K117" s="31" cm="1">
        <f t="array" ref="K117">K$106+IF($C117&lt;&gt;0,SUMPRODUCT((K$107:K$108)*TRANSPOSE(($D117:$E117))),0)</f>
        <v>-388420.92436556815</v>
      </c>
      <c r="L117" s="31" cm="1">
        <f t="array" ref="L117">L$106+IF($C117&lt;&gt;0,SUMPRODUCT((L$107:L$108)*TRANSPOSE(($D117:$E117))),0)</f>
        <v>-535545.1735541824</v>
      </c>
      <c r="M117" s="31" cm="1">
        <f t="array" ref="M117">M$106+IF($C117&lt;&gt;0,SUMPRODUCT((M$107:M$108)*TRANSPOSE(($D117:$E117))),0)</f>
        <v>-535000.56700169574</v>
      </c>
      <c r="N117" s="31" cm="1">
        <f t="array" ref="N117">N$106+IF($C117&lt;&gt;0,SUMPRODUCT((N$107:N$108)*TRANSPOSE(($D117:$E117))),0)</f>
        <v>-534439.62225263461</v>
      </c>
      <c r="O117" s="31" cm="1">
        <f t="array" ref="O117">O$106+IF($C117&lt;&gt;0,SUMPRODUCT((O$107:O$108)*TRANSPOSE(($D117:$E117))),0)</f>
        <v>-533861.84916110162</v>
      </c>
      <c r="P117" s="31" cm="1">
        <f t="array" ref="P117">P$106+IF($C117&lt;&gt;0,SUMPRODUCT((P$107:P$108)*TRANSPOSE(($D117:$E117))),0)</f>
        <v>-533266.74287682248</v>
      </c>
      <c r="Q117" s="31" cm="1">
        <f t="array" ref="Q117">Q$106+IF($C117&lt;&gt;0,SUMPRODUCT((Q$107:Q$108)*TRANSPOSE(($D117:$E117))),0)</f>
        <v>-532653.78340401512</v>
      </c>
      <c r="R117" s="31" cm="1">
        <f t="array" ref="R117">R$106+IF($C117&lt;&gt;0,SUMPRODUCT((R$107:R$108)*TRANSPOSE(($D117:$E117))),0)</f>
        <v>-532022.43514702364</v>
      </c>
      <c r="S117" s="31" cm="1">
        <f t="array" ref="S117">S$106+IF($C117&lt;&gt;0,SUMPRODUCT((S$107:S$108)*TRANSPOSE(($D117:$E117))),0)</f>
        <v>-531372.14644232229</v>
      </c>
      <c r="T117" s="31" cm="1">
        <f t="array" ref="T117">T$106+IF($C117&lt;&gt;0,SUMPRODUCT((T$107:T$108)*TRANSPOSE(($D117:$E117))),0)</f>
        <v>-530702.34907647991</v>
      </c>
      <c r="U117" s="31" cm="1">
        <f t="array" ref="U117">U$106+IF($C117&lt;&gt;0,SUMPRODUCT((U$107:U$108)*TRANSPOSE(($D117:$E117))),0)</f>
        <v>-530012.45778966206</v>
      </c>
      <c r="V117" s="31" cm="1">
        <f t="array" ref="V117">V$106+IF($C117&lt;&gt;0,SUMPRODUCT((V$107:V$108)*TRANSPOSE(($D117:$E117))),0)</f>
        <v>-529301.86976423999</v>
      </c>
      <c r="W117" s="31" cm="1">
        <f t="array" ref="W117">W$106+IF($C117&lt;&gt;0,SUMPRODUCT((W$107:W$108)*TRANSPOSE(($D117:$E117))),0)</f>
        <v>-528569.96409805515</v>
      </c>
      <c r="X117" s="31" cm="1">
        <f t="array" ref="X117">X$106+IF($C117&lt;&gt;0,SUMPRODUCT((X$107:X$108)*TRANSPOSE(($D117:$E117))),0)</f>
        <v>-527816.10126188467</v>
      </c>
      <c r="Y117" s="31" cm="1">
        <f t="array" ref="Y117">Y$106+IF($C117&lt;&gt;0,SUMPRODUCT((Y$107:Y$108)*TRANSPOSE(($D117:$E117))),0)</f>
        <v>-527039.62254062924</v>
      </c>
      <c r="Z117" s="31" cm="1">
        <f t="array" ref="Z117">Z$106+IF($C117&lt;&gt;0,SUMPRODUCT((Z$107:Z$108)*TRANSPOSE(($D117:$E117))),0)</f>
        <v>-526239.84945773601</v>
      </c>
      <c r="AA117" s="31" cm="1">
        <f t="array" ref="AA117">AA$106+IF($C117&lt;&gt;0,SUMPRODUCT((AA$107:AA$108)*TRANSPOSE(($D117:$E117))),0)</f>
        <v>-525416.08318235609</v>
      </c>
      <c r="AB117" s="31" cm="1">
        <f t="array" ref="AB117">AB$106+IF($C117&lt;&gt;0,SUMPRODUCT((AB$107:AB$108)*TRANSPOSE(($D117:$E117))),0)</f>
        <v>-524567.60391871468</v>
      </c>
      <c r="AC117" s="31" cm="1">
        <f t="array" ref="AC117">AC$106+IF($C117&lt;&gt;0,SUMPRODUCT((AC$107:AC$108)*TRANSPOSE(($D117:$E117))),0)</f>
        <v>-523693.67027716403</v>
      </c>
      <c r="AD117" s="31" cm="1">
        <f t="array" ref="AD117">AD$106+IF($C117&lt;&gt;0,SUMPRODUCT((AD$107:AD$108)*TRANSPOSE(($D117:$E117))),0)</f>
        <v>-522793.51862636692</v>
      </c>
      <c r="AE117" s="31" cm="1">
        <f t="array" ref="AE117">AE$106+IF($C117&lt;&gt;0,SUMPRODUCT((AE$107:AE$108)*TRANSPOSE(($D117:$E117))),0)</f>
        <v>-521866.36242604582</v>
      </c>
      <c r="AF117" s="31" cm="1">
        <f t="array" ref="AF117">AF$106+IF($C117&lt;&gt;0,SUMPRODUCT((AF$107:AF$108)*TRANSPOSE(($D117:$E117))),0)</f>
        <v>-520911.39153971523</v>
      </c>
      <c r="AG117" s="31" cm="1">
        <f t="array" ref="AG117">AG$106+IF($C117&lt;&gt;0,SUMPRODUCT((AG$107:AG$108)*TRANSPOSE(($D117:$E117))),0)</f>
        <v>-519927.77152679453</v>
      </c>
    </row>
  </sheetData>
  <conditionalFormatting sqref="E14:E16">
    <cfRule type="expression" dxfId="1" priority="38">
      <formula>AND(SUM($I14:$AB14)&lt;&gt;0, E14=0)</formula>
    </cfRule>
  </conditionalFormatting>
  <conditionalFormatting sqref="E28">
    <cfRule type="expression" dxfId="0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Northern Murray harmonics management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270422.19250139082</v>
      </c>
      <c r="G16" s="225">
        <f>output_dollars</f>
        <v>46203</v>
      </c>
      <c r="H16" s="31"/>
      <c r="I16" s="31">
        <f>'Option1 (base case)'!I$36*conv_2026</f>
        <v>14397.692395996493</v>
      </c>
      <c r="J16" s="31">
        <f>'Option1 (base case)'!J$36*conv_2026</f>
        <v>14829.623167876389</v>
      </c>
      <c r="K16" s="31">
        <f>'Option1 (base case)'!K$36*conv_2026</f>
        <v>15274.511862912677</v>
      </c>
      <c r="L16" s="31">
        <f>'Option1 (base case)'!L$36*conv_2026</f>
        <v>15732.747218800057</v>
      </c>
      <c r="M16" s="31">
        <f>'Option1 (base case)'!M$36*conv_2026</f>
        <v>16204.729635364061</v>
      </c>
      <c r="N16" s="31">
        <f>'Option1 (base case)'!N$36*conv_2026</f>
        <v>16690.871524424983</v>
      </c>
      <c r="O16" s="31">
        <f>'Option1 (base case)'!O$36*conv_2026</f>
        <v>17191.597670157735</v>
      </c>
      <c r="P16" s="31">
        <f>'Option1 (base case)'!P$36*conv_2026</f>
        <v>17707.345600262466</v>
      </c>
      <c r="Q16" s="31">
        <f>'Option1 (base case)'!Q$36*conv_2026</f>
        <v>18238.565968270341</v>
      </c>
      <c r="R16" s="31">
        <f>'Option1 (base case)'!R$36*conv_2026</f>
        <v>18785.722947318449</v>
      </c>
      <c r="S16" s="31">
        <f>'Option1 (base case)'!S$36*conv_2026</f>
        <v>19349.294635738006</v>
      </c>
      <c r="T16" s="31">
        <f>'Option1 (base case)'!T$36*conv_2026</f>
        <v>19929.773474810147</v>
      </c>
      <c r="U16" s="31">
        <f>'Option1 (base case)'!U$36*conv_2026</f>
        <v>20527.666679054451</v>
      </c>
      <c r="V16" s="31">
        <f>'Option1 (base case)'!V$36*conv_2026</f>
        <v>21143.496679426084</v>
      </c>
      <c r="W16" s="31">
        <f>'Option1 (base case)'!W$36*conv_2026</f>
        <v>21777.801579808871</v>
      </c>
      <c r="X16" s="31">
        <f>'Option1 (base case)'!X$36*conv_2026</f>
        <v>22431.135627203137</v>
      </c>
      <c r="Y16" s="31">
        <f>'Option1 (base case)'!Y$36*conv_2026</f>
        <v>23104.069696019236</v>
      </c>
      <c r="Z16" s="31">
        <f>'Option1 (base case)'!Z$36*conv_2026</f>
        <v>23797.19178689981</v>
      </c>
      <c r="AA16" s="31">
        <f>'Option1 (base case)'!AA$36*conv_2026</f>
        <v>24511.107540506804</v>
      </c>
      <c r="AB16" s="31">
        <f>'Option1 (base case)'!AB$36*conv_2026</f>
        <v>25246.440766722011</v>
      </c>
      <c r="AC16" s="31">
        <f>'Option1 (base case)'!AC$36*conv_2026</f>
        <v>26003.833989723673</v>
      </c>
      <c r="AD16" s="31">
        <f>'Option1 (base case)'!AD$36*conv_2026</f>
        <v>26783.949009415384</v>
      </c>
      <c r="AE16" s="31">
        <f>'Option1 (base case)'!AE$36*conv_2026</f>
        <v>27587.467479697843</v>
      </c>
      <c r="AF16" s="31">
        <f>'Option1 (base case)'!AF$36*conv_2026</f>
        <v>28415.091504088785</v>
      </c>
      <c r="AG16" s="31">
        <f>'Option1 (base case)'!AG$36*conv_2026</f>
        <v>29267.544249211453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-333840.26177688927</v>
      </c>
      <c r="G19" s="225">
        <f t="shared" si="4"/>
        <v>46203</v>
      </c>
      <c r="H19" s="31"/>
      <c r="I19" s="31">
        <f>'Option1 (base case)'!I$83*conv_2026</f>
        <v>-19910.007244392917</v>
      </c>
      <c r="J19" s="31">
        <f>'Option1 (base case)'!J$83*conv_2026</f>
        <v>-19910.007244392917</v>
      </c>
      <c r="K19" s="31">
        <f>'Option1 (base case)'!K$83*conv_2026</f>
        <v>-19910.007244392917</v>
      </c>
      <c r="L19" s="31">
        <f>'Option1 (base case)'!L$83*conv_2026</f>
        <v>-19910.007244392917</v>
      </c>
      <c r="M19" s="31">
        <f>'Option1 (base case)'!M$83*conv_2026</f>
        <v>-19910.007244392917</v>
      </c>
      <c r="N19" s="31">
        <f>'Option1 (base case)'!N$83*conv_2026</f>
        <v>-19910.007244392917</v>
      </c>
      <c r="O19" s="31">
        <f>'Option1 (base case)'!O$83*conv_2026</f>
        <v>-19910.007244392917</v>
      </c>
      <c r="P19" s="31">
        <f>'Option1 (base case)'!P$83*conv_2026</f>
        <v>-19910.007244392917</v>
      </c>
      <c r="Q19" s="31">
        <f>'Option1 (base case)'!Q$83*conv_2026</f>
        <v>-19910.007244392917</v>
      </c>
      <c r="R19" s="31">
        <f>'Option1 (base case)'!R$83*conv_2026</f>
        <v>-19910.007244392917</v>
      </c>
      <c r="S19" s="31">
        <f>'Option1 (base case)'!S$83*conv_2026</f>
        <v>-19910.007244392917</v>
      </c>
      <c r="T19" s="31">
        <f>'Option1 (base case)'!T$83*conv_2026</f>
        <v>-19910.007244392917</v>
      </c>
      <c r="U19" s="31">
        <f>'Option1 (base case)'!U$83*conv_2026</f>
        <v>-19910.007244392917</v>
      </c>
      <c r="V19" s="31">
        <f>'Option1 (base case)'!V$83*conv_2026</f>
        <v>-19910.007244392917</v>
      </c>
      <c r="W19" s="31">
        <f>'Option1 (base case)'!W$83*conv_2026</f>
        <v>-19910.007244392917</v>
      </c>
      <c r="X19" s="31">
        <f>'Option1 (base case)'!X$83*conv_2026</f>
        <v>-19910.007244392917</v>
      </c>
      <c r="Y19" s="31">
        <f>'Option1 (base case)'!Y$83*conv_2026</f>
        <v>-19910.007244392917</v>
      </c>
      <c r="Z19" s="31">
        <f>'Option1 (base case)'!Z$83*conv_2026</f>
        <v>-19910.007244392917</v>
      </c>
      <c r="AA19" s="31">
        <f>'Option1 (base case)'!AA$83*conv_2026</f>
        <v>-19910.007244392917</v>
      </c>
      <c r="AB19" s="31">
        <f>'Option1 (base case)'!AB$83*conv_2026</f>
        <v>-19910.007244392917</v>
      </c>
      <c r="AC19" s="31">
        <f>'Option1 (base case)'!AC$83*conv_2026</f>
        <v>-19910.007244392917</v>
      </c>
      <c r="AD19" s="31">
        <f>'Option1 (base case)'!AD$83*conv_2026</f>
        <v>-19910.007244392917</v>
      </c>
      <c r="AE19" s="31">
        <f>'Option1 (base case)'!AE$83*conv_2026</f>
        <v>-19910.007244392917</v>
      </c>
      <c r="AF19" s="31">
        <f>'Option1 (base case)'!AF$83*conv_2026</f>
        <v>-19910.007244392917</v>
      </c>
      <c r="AG19" s="31">
        <f>'Option1 (base case)'!AG$83*conv_2026</f>
        <v>-19910.007244392917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-19910.007244392917</v>
      </c>
      <c r="J22" s="52">
        <f t="shared" si="5"/>
        <v>-19910.007244392917</v>
      </c>
      <c r="K22" s="52">
        <f t="shared" si="5"/>
        <v>-19910.007244392917</v>
      </c>
      <c r="L22" s="52">
        <f t="shared" si="5"/>
        <v>-19910.007244392917</v>
      </c>
      <c r="M22" s="52">
        <f t="shared" si="5"/>
        <v>-19910.007244392917</v>
      </c>
      <c r="N22" s="52">
        <f t="shared" si="5"/>
        <v>-19910.007244392917</v>
      </c>
      <c r="O22" s="52">
        <f t="shared" si="5"/>
        <v>-19910.007244392917</v>
      </c>
      <c r="P22" s="52">
        <f t="shared" si="5"/>
        <v>-19910.007244392917</v>
      </c>
      <c r="Q22" s="52">
        <f t="shared" si="5"/>
        <v>-19910.007244392917</v>
      </c>
      <c r="R22" s="52">
        <f t="shared" si="5"/>
        <v>-19910.007244392917</v>
      </c>
      <c r="S22" s="52">
        <f t="shared" si="5"/>
        <v>-19910.007244392917</v>
      </c>
      <c r="T22" s="52">
        <f t="shared" si="5"/>
        <v>-19910.007244392917</v>
      </c>
      <c r="U22" s="52">
        <f t="shared" si="5"/>
        <v>-19910.007244392917</v>
      </c>
      <c r="V22" s="52">
        <f t="shared" si="5"/>
        <v>-19910.007244392917</v>
      </c>
      <c r="W22" s="52">
        <f t="shared" si="5"/>
        <v>-19910.007244392917</v>
      </c>
      <c r="X22" s="52">
        <f t="shared" si="5"/>
        <v>-19910.007244392917</v>
      </c>
      <c r="Y22" s="52">
        <f t="shared" si="5"/>
        <v>-19910.007244392917</v>
      </c>
      <c r="Z22" s="52">
        <f t="shared" si="5"/>
        <v>-19910.007244392917</v>
      </c>
      <c r="AA22" s="52">
        <f t="shared" si="5"/>
        <v>-19910.007244392917</v>
      </c>
      <c r="AB22" s="52">
        <f t="shared" si="5"/>
        <v>-19910.007244392917</v>
      </c>
      <c r="AC22" s="52">
        <f t="shared" si="5"/>
        <v>-19910.007244392917</v>
      </c>
      <c r="AD22" s="52">
        <f t="shared" si="5"/>
        <v>-19910.007244392917</v>
      </c>
      <c r="AE22" s="52">
        <f t="shared" si="5"/>
        <v>-19910.007244392917</v>
      </c>
      <c r="AF22" s="52">
        <f t="shared" si="5"/>
        <v>-19910.007244392917</v>
      </c>
      <c r="AG22" s="52">
        <f t="shared" si="5"/>
        <v>-19910.007244392917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-287878.42356570519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-333840.26177688927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-7330567.2481076196</v>
      </c>
      <c r="G29" s="225">
        <f>output_dollars</f>
        <v>46203</v>
      </c>
      <c r="H29" s="31"/>
      <c r="I29" s="31">
        <f>SUM(Option2!I$67:I$69)*conv_2026*I$7</f>
        <v>-2431038.2173890844</v>
      </c>
      <c r="J29" s="31">
        <f>SUM(Option2!J$67:J$69)*conv_2026*J$7</f>
        <v>-2934462.2111347998</v>
      </c>
      <c r="K29" s="31">
        <f>SUM(Option2!K$67:K$69)*conv_2026*K$7</f>
        <v>-2347569.7689078399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-5261574.3378157569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-132178.78506798175</v>
      </c>
      <c r="K32" s="31">
        <f>Option2!K$82*conv_2026*K$7</f>
        <v>-291729.40303904522</v>
      </c>
      <c r="L32" s="31">
        <f>Option2!L$82*conv_2026*L$7</f>
        <v>-419369.89741589606</v>
      </c>
      <c r="M32" s="31">
        <f>Option2!M$82*conv_2026*M$7</f>
        <v>-419369.89741589606</v>
      </c>
      <c r="N32" s="31">
        <f>Option2!N$82*conv_2026*N$7</f>
        <v>-419369.89741589606</v>
      </c>
      <c r="O32" s="31">
        <f>Option2!O$82*conv_2026*O$7</f>
        <v>-419369.89741589606</v>
      </c>
      <c r="P32" s="31">
        <f>Option2!P$82*conv_2026*P$7</f>
        <v>-419369.89741589606</v>
      </c>
      <c r="Q32" s="31">
        <f>Option2!Q$82*conv_2026*Q$7</f>
        <v>-419369.89741589606</v>
      </c>
      <c r="R32" s="31">
        <f>Option2!R$82*conv_2026*R$7</f>
        <v>-419369.89741589606</v>
      </c>
      <c r="S32" s="31">
        <f>Option2!S$82*conv_2026*S$7</f>
        <v>-419369.89741589606</v>
      </c>
      <c r="T32" s="31">
        <f>Option2!T$82*conv_2026*T$7</f>
        <v>-419369.89741589606</v>
      </c>
      <c r="U32" s="31">
        <f>Option2!U$82*conv_2026*U$7</f>
        <v>-419369.89741589606</v>
      </c>
      <c r="V32" s="31">
        <f>Option2!V$82*conv_2026*V$7</f>
        <v>-419369.89741589606</v>
      </c>
      <c r="W32" s="31">
        <f>Option2!W$82*conv_2026*W$7</f>
        <v>-419369.89741589606</v>
      </c>
      <c r="X32" s="31">
        <f>Option2!X$82*conv_2026*X$7</f>
        <v>-419369.89741589606</v>
      </c>
      <c r="Y32" s="31">
        <f>Option2!Y$82*conv_2026*Y$7</f>
        <v>-419369.89741589606</v>
      </c>
      <c r="Z32" s="31">
        <f>Option2!Z$82*conv_2026*Z$7</f>
        <v>-419369.89741589606</v>
      </c>
      <c r="AA32" s="31">
        <f>Option2!AA$82*conv_2026*AA$7</f>
        <v>-419369.89741589606</v>
      </c>
      <c r="AB32" s="31">
        <f>Option2!AB$82*conv_2026*AB$7</f>
        <v>-419369.89741589606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270422.19250139082</v>
      </c>
      <c r="G34" s="225">
        <f t="shared" si="8"/>
        <v>46203</v>
      </c>
      <c r="H34" s="31"/>
      <c r="I34" s="31">
        <f>Option2!I$84*conv_2026*I$7</f>
        <v>14397.692395996493</v>
      </c>
      <c r="J34" s="31">
        <f>Option2!J$84*conv_2026*J$7</f>
        <v>14829.623167876389</v>
      </c>
      <c r="K34" s="31">
        <f>Option2!K$84*conv_2026*K$7</f>
        <v>15274.511862912677</v>
      </c>
      <c r="L34" s="31">
        <f>Option2!L$84*conv_2026*L$7</f>
        <v>15732.747218800057</v>
      </c>
      <c r="M34" s="31">
        <f>Option2!M$84*conv_2026*M$7</f>
        <v>16204.729635364061</v>
      </c>
      <c r="N34" s="31">
        <f>Option2!N$84*conv_2026*N$7</f>
        <v>16690.871524424983</v>
      </c>
      <c r="O34" s="31">
        <f>Option2!O$84*conv_2026*O$7</f>
        <v>17191.597670157735</v>
      </c>
      <c r="P34" s="31">
        <f>Option2!P$84*conv_2026*P$7</f>
        <v>17707.345600262466</v>
      </c>
      <c r="Q34" s="31">
        <f>Option2!Q$84*conv_2026*Q$7</f>
        <v>18238.565968270341</v>
      </c>
      <c r="R34" s="31">
        <f>Option2!R$84*conv_2026*R$7</f>
        <v>18785.722947318449</v>
      </c>
      <c r="S34" s="31">
        <f>Option2!S$84*conv_2026*S$7</f>
        <v>19349.294635738006</v>
      </c>
      <c r="T34" s="31">
        <f>Option2!T$84*conv_2026*T$7</f>
        <v>19929.773474810147</v>
      </c>
      <c r="U34" s="31">
        <f>Option2!U$84*conv_2026*U$7</f>
        <v>20527.666679054451</v>
      </c>
      <c r="V34" s="31">
        <f>Option2!V$84*conv_2026*V$7</f>
        <v>21143.496679426084</v>
      </c>
      <c r="W34" s="31">
        <f>Option2!W$84*conv_2026*W$7</f>
        <v>21777.801579808871</v>
      </c>
      <c r="X34" s="31">
        <f>Option2!X$84*conv_2026*X$7</f>
        <v>22431.135627203137</v>
      </c>
      <c r="Y34" s="31">
        <f>Option2!Y$84*conv_2026*Y$7</f>
        <v>23104.069696019236</v>
      </c>
      <c r="Z34" s="31">
        <f>Option2!Z$84*conv_2026*Z$7</f>
        <v>23797.19178689981</v>
      </c>
      <c r="AA34" s="31">
        <f>Option2!AA$84*conv_2026*AA$7</f>
        <v>24511.107540506804</v>
      </c>
      <c r="AB34" s="31">
        <f>Option2!AB$84*conv_2026*AB$7</f>
        <v>25246.440766722011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68818.913459714706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4340.3593210247273</v>
      </c>
      <c r="L35" s="31">
        <f>Option2!L$85*conv_2026*L$7</f>
        <v>4470.5701006554691</v>
      </c>
      <c r="M35" s="31">
        <f>Option2!M$85*conv_2026*M$7</f>
        <v>4604.6872036751338</v>
      </c>
      <c r="N35" s="31">
        <f>Option2!N$85*conv_2026*N$7</f>
        <v>4742.827819785387</v>
      </c>
      <c r="O35" s="31">
        <f>Option2!O$85*conv_2026*O$7</f>
        <v>4885.1126543789505</v>
      </c>
      <c r="P35" s="31">
        <f>Option2!P$85*conv_2026*P$7</f>
        <v>5031.6660340103181</v>
      </c>
      <c r="Q35" s="31">
        <f>Option2!Q$85*conv_2026*Q$7</f>
        <v>5182.6160150306278</v>
      </c>
      <c r="R35" s="31">
        <f>Option2!R$85*conv_2026*R$7</f>
        <v>5338.0944954815468</v>
      </c>
      <c r="S35" s="31">
        <f>Option2!S$85*conv_2026*S$7</f>
        <v>5498.2373303459935</v>
      </c>
      <c r="T35" s="31">
        <f>Option2!T$85*conv_2026*T$7</f>
        <v>5663.1844502563736</v>
      </c>
      <c r="U35" s="31">
        <f>Option2!U$85*conv_2026*U$7</f>
        <v>5833.0799837640643</v>
      </c>
      <c r="V35" s="31">
        <f>Option2!V$85*conv_2026*V$7</f>
        <v>6008.0723832769863</v>
      </c>
      <c r="W35" s="31">
        <f>Option2!W$85*conv_2026*W$7</f>
        <v>6188.3145547752956</v>
      </c>
      <c r="X35" s="31">
        <f>Option2!X$85*conv_2026*X$7</f>
        <v>6373.9639914185555</v>
      </c>
      <c r="Y35" s="31">
        <f>Option2!Y$85*conv_2026*Y$7</f>
        <v>6565.1829111611132</v>
      </c>
      <c r="Z35" s="31">
        <f>Option2!Z$85*conv_2026*Z$7</f>
        <v>6762.1383984959466</v>
      </c>
      <c r="AA35" s="31">
        <f>Option2!AA$85*conv_2026*AA$7</f>
        <v>6965.0025504508258</v>
      </c>
      <c r="AB35" s="31">
        <f>Option2!AB$85*conv_2026*AB$7</f>
        <v>7173.9526269643502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14397.692395996493</v>
      </c>
      <c r="J36" s="52">
        <f t="shared" ref="J36:AG36" si="9">SUM(J32:J35)</f>
        <v>-117349.16190010536</v>
      </c>
      <c r="K36" s="52">
        <f t="shared" si="9"/>
        <v>-272114.53185510781</v>
      </c>
      <c r="L36" s="52">
        <f t="shared" si="9"/>
        <v>-399166.58009644051</v>
      </c>
      <c r="M36" s="52">
        <f t="shared" si="9"/>
        <v>-398560.48057685682</v>
      </c>
      <c r="N36" s="52">
        <f t="shared" si="9"/>
        <v>-397936.19807168568</v>
      </c>
      <c r="O36" s="52">
        <f t="shared" si="9"/>
        <v>-397293.1870913594</v>
      </c>
      <c r="P36" s="52">
        <f t="shared" si="9"/>
        <v>-396630.88578162331</v>
      </c>
      <c r="Q36" s="52">
        <f t="shared" si="9"/>
        <v>-395948.71543259505</v>
      </c>
      <c r="R36" s="52">
        <f t="shared" si="9"/>
        <v>-395246.07997309609</v>
      </c>
      <c r="S36" s="52">
        <f t="shared" si="9"/>
        <v>-394522.36544981203</v>
      </c>
      <c r="T36" s="52">
        <f t="shared" si="9"/>
        <v>-393776.93949082959</v>
      </c>
      <c r="U36" s="52">
        <f t="shared" si="9"/>
        <v>-393009.15075307759</v>
      </c>
      <c r="V36" s="52">
        <f t="shared" si="9"/>
        <v>-392218.32835319301</v>
      </c>
      <c r="W36" s="52">
        <f t="shared" si="9"/>
        <v>-391403.78128131188</v>
      </c>
      <c r="X36" s="52">
        <f t="shared" si="9"/>
        <v>-390564.79779727437</v>
      </c>
      <c r="Y36" s="52">
        <f t="shared" si="9"/>
        <v>-389700.64480871573</v>
      </c>
      <c r="Z36" s="52">
        <f t="shared" si="9"/>
        <v>-388810.56723050028</v>
      </c>
      <c r="AA36" s="52">
        <f t="shared" si="9"/>
        <v>-387893.7873249384</v>
      </c>
      <c r="AB36" s="52">
        <f t="shared" si="9"/>
        <v>-386949.50402220967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-4922333.2318546511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-5261574.3378157569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339241.10596110555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-7403579.0168541018</v>
      </c>
      <c r="G43" s="225">
        <f>output_dollars</f>
        <v>46203</v>
      </c>
      <c r="H43" s="31"/>
      <c r="I43" s="31">
        <f>SUM(Option3!I$67:I$69)*conv_2026*I$7</f>
        <v>-3611548.5140409865</v>
      </c>
      <c r="J43" s="31">
        <f>SUM(Option3!J$67:J$69)*conv_2026*J$7</f>
        <v>-2063742.0080234208</v>
      </c>
      <c r="K43" s="31">
        <f>SUM(Option3!K$67:K$69)*conv_2026*K$7</f>
        <v>-2063742.0080234208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-5354374.7263450418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-196364.70187322021</v>
      </c>
      <c r="K46" s="31">
        <f>Option3!K$82*conv_2026*K$7</f>
        <v>-308573.10294363176</v>
      </c>
      <c r="L46" s="31">
        <f>Option3!L$82*conv_2026*L$7</f>
        <v>-420781.50401404331</v>
      </c>
      <c r="M46" s="31">
        <f>Option3!M$82*conv_2026*M$7</f>
        <v>-420781.50401404331</v>
      </c>
      <c r="N46" s="31">
        <f>Option3!N$82*conv_2026*N$7</f>
        <v>-420781.50401404331</v>
      </c>
      <c r="O46" s="31">
        <f>Option3!O$82*conv_2026*O$7</f>
        <v>-420781.50401404331</v>
      </c>
      <c r="P46" s="31">
        <f>Option3!P$82*conv_2026*P$7</f>
        <v>-420781.50401404331</v>
      </c>
      <c r="Q46" s="31">
        <f>Option3!Q$82*conv_2026*Q$7</f>
        <v>-420781.50401404331</v>
      </c>
      <c r="R46" s="31">
        <f>Option3!R$82*conv_2026*R$7</f>
        <v>-420781.50401404331</v>
      </c>
      <c r="S46" s="31">
        <f>Option3!S$82*conv_2026*S$7</f>
        <v>-420781.50401404331</v>
      </c>
      <c r="T46" s="31">
        <f>Option3!T$82*conv_2026*T$7</f>
        <v>-420781.50401404331</v>
      </c>
      <c r="U46" s="31">
        <f>Option3!U$82*conv_2026*U$7</f>
        <v>-420781.50401404331</v>
      </c>
      <c r="V46" s="31">
        <f>Option3!V$82*conv_2026*V$7</f>
        <v>-420781.50401404331</v>
      </c>
      <c r="W46" s="31">
        <f>Option3!W$82*conv_2026*W$7</f>
        <v>-420781.50401404331</v>
      </c>
      <c r="X46" s="31">
        <f>Option3!X$82*conv_2026*X$7</f>
        <v>-420781.50401404331</v>
      </c>
      <c r="Y46" s="31">
        <f>Option3!Y$82*conv_2026*Y$7</f>
        <v>-420781.50401404331</v>
      </c>
      <c r="Z46" s="31">
        <f>Option3!Z$82*conv_2026*Z$7</f>
        <v>-420781.50401404331</v>
      </c>
      <c r="AA46" s="31">
        <f>Option3!AA$82*conv_2026*AA$7</f>
        <v>-420781.50401404331</v>
      </c>
      <c r="AB46" s="31">
        <f>Option3!AB$82*conv_2026*AB$7</f>
        <v>-420781.50401404331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270422.19250139082</v>
      </c>
      <c r="G48" s="225">
        <f t="shared" si="12"/>
        <v>46203</v>
      </c>
      <c r="H48" s="31"/>
      <c r="I48" s="31">
        <f>Option3!I$84*conv_2026*I$7</f>
        <v>14397.692395996493</v>
      </c>
      <c r="J48" s="31">
        <f>Option3!J$84*conv_2026*J$7</f>
        <v>14829.623167876389</v>
      </c>
      <c r="K48" s="31">
        <f>Option3!K$84*conv_2026*K$7</f>
        <v>15274.511862912677</v>
      </c>
      <c r="L48" s="31">
        <f>Option3!L$84*conv_2026*L$7</f>
        <v>15732.747218800057</v>
      </c>
      <c r="M48" s="31">
        <f>Option3!M$84*conv_2026*M$7</f>
        <v>16204.729635364061</v>
      </c>
      <c r="N48" s="31">
        <f>Option3!N$84*conv_2026*N$7</f>
        <v>16690.871524424983</v>
      </c>
      <c r="O48" s="31">
        <f>Option3!O$84*conv_2026*O$7</f>
        <v>17191.597670157735</v>
      </c>
      <c r="P48" s="31">
        <f>Option3!P$84*conv_2026*P$7</f>
        <v>17707.345600262466</v>
      </c>
      <c r="Q48" s="31">
        <f>Option3!Q$84*conv_2026*Q$7</f>
        <v>18238.565968270341</v>
      </c>
      <c r="R48" s="31">
        <f>Option3!R$84*conv_2026*R$7</f>
        <v>18785.722947318449</v>
      </c>
      <c r="S48" s="31">
        <f>Option3!S$84*conv_2026*S$7</f>
        <v>19349.294635738006</v>
      </c>
      <c r="T48" s="31">
        <f>Option3!T$84*conv_2026*T$7</f>
        <v>19929.773474810147</v>
      </c>
      <c r="U48" s="31">
        <f>Option3!U$84*conv_2026*U$7</f>
        <v>20527.666679054451</v>
      </c>
      <c r="V48" s="31">
        <f>Option3!V$84*conv_2026*V$7</f>
        <v>21143.496679426084</v>
      </c>
      <c r="W48" s="31">
        <f>Option3!W$84*conv_2026*W$7</f>
        <v>21777.801579808871</v>
      </c>
      <c r="X48" s="31">
        <f>Option3!X$84*conv_2026*X$7</f>
        <v>22431.135627203137</v>
      </c>
      <c r="Y48" s="31">
        <f>Option3!Y$84*conv_2026*Y$7</f>
        <v>23104.069696019236</v>
      </c>
      <c r="Z48" s="31">
        <f>Option3!Z$84*conv_2026*Z$7</f>
        <v>23797.19178689981</v>
      </c>
      <c r="AA48" s="31">
        <f>Option3!AA$84*conv_2026*AA$7</f>
        <v>24511.107540506804</v>
      </c>
      <c r="AB48" s="31">
        <f>Option3!AB$84*conv_2026*AB$7</f>
        <v>25246.440766722011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68818.913459714706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4340.3593210247273</v>
      </c>
      <c r="L49" s="31">
        <f>Option3!L$85*conv_2026*L$7</f>
        <v>4470.5701006554691</v>
      </c>
      <c r="M49" s="31">
        <f>Option3!M$85*conv_2026*M$7</f>
        <v>4604.6872036751338</v>
      </c>
      <c r="N49" s="31">
        <f>Option3!N$85*conv_2026*N$7</f>
        <v>4742.827819785387</v>
      </c>
      <c r="O49" s="31">
        <f>Option3!O$85*conv_2026*O$7</f>
        <v>4885.1126543789505</v>
      </c>
      <c r="P49" s="31">
        <f>Option3!P$85*conv_2026*P$7</f>
        <v>5031.6660340103181</v>
      </c>
      <c r="Q49" s="31">
        <f>Option3!Q$85*conv_2026*Q$7</f>
        <v>5182.6160150306278</v>
      </c>
      <c r="R49" s="31">
        <f>Option3!R$85*conv_2026*R$7</f>
        <v>5338.0944954815468</v>
      </c>
      <c r="S49" s="31">
        <f>Option3!S$85*conv_2026*S$7</f>
        <v>5498.2373303459935</v>
      </c>
      <c r="T49" s="31">
        <f>Option3!T$85*conv_2026*T$7</f>
        <v>5663.1844502563736</v>
      </c>
      <c r="U49" s="31">
        <f>Option3!U$85*conv_2026*U$7</f>
        <v>5833.0799837640643</v>
      </c>
      <c r="V49" s="31">
        <f>Option3!V$85*conv_2026*V$7</f>
        <v>6008.0723832769863</v>
      </c>
      <c r="W49" s="31">
        <f>Option3!W$85*conv_2026*W$7</f>
        <v>6188.3145547752956</v>
      </c>
      <c r="X49" s="31">
        <f>Option3!X$85*conv_2026*X$7</f>
        <v>6373.9639914185555</v>
      </c>
      <c r="Y49" s="31">
        <f>Option3!Y$85*conv_2026*Y$7</f>
        <v>6565.1829111611132</v>
      </c>
      <c r="Z49" s="31">
        <f>Option3!Z$85*conv_2026*Z$7</f>
        <v>6762.1383984959466</v>
      </c>
      <c r="AA49" s="31">
        <f>Option3!AA$85*conv_2026*AA$7</f>
        <v>6965.0025504508258</v>
      </c>
      <c r="AB49" s="31">
        <f>Option3!AB$85*conv_2026*AB$7</f>
        <v>7173.9526269643502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14397.692395996493</v>
      </c>
      <c r="J50" s="52">
        <f t="shared" si="13"/>
        <v>-181535.07870534383</v>
      </c>
      <c r="K50" s="52">
        <f t="shared" si="13"/>
        <v>-288958.23175969435</v>
      </c>
      <c r="L50" s="52">
        <f t="shared" si="13"/>
        <v>-400578.18669458776</v>
      </c>
      <c r="M50" s="52">
        <f t="shared" si="13"/>
        <v>-399972.08717500407</v>
      </c>
      <c r="N50" s="52">
        <f t="shared" si="13"/>
        <v>-399347.80466983293</v>
      </c>
      <c r="O50" s="52">
        <f t="shared" si="13"/>
        <v>-398704.79368950665</v>
      </c>
      <c r="P50" s="52">
        <f t="shared" si="13"/>
        <v>-398042.49237977056</v>
      </c>
      <c r="Q50" s="52">
        <f t="shared" si="13"/>
        <v>-397360.3220307423</v>
      </c>
      <c r="R50" s="52">
        <f t="shared" si="13"/>
        <v>-396657.68657124334</v>
      </c>
      <c r="S50" s="52">
        <f t="shared" si="13"/>
        <v>-395933.97204795928</v>
      </c>
      <c r="T50" s="52">
        <f t="shared" si="13"/>
        <v>-395188.54608897684</v>
      </c>
      <c r="U50" s="52">
        <f t="shared" si="13"/>
        <v>-394420.75735122483</v>
      </c>
      <c r="V50" s="52">
        <f t="shared" si="13"/>
        <v>-393629.9349513402</v>
      </c>
      <c r="W50" s="52">
        <f t="shared" si="13"/>
        <v>-392815.38787945913</v>
      </c>
      <c r="X50" s="52">
        <f t="shared" si="13"/>
        <v>-391976.40439542162</v>
      </c>
      <c r="Y50" s="52">
        <f t="shared" si="13"/>
        <v>-391112.25140686298</v>
      </c>
      <c r="Z50" s="52">
        <f t="shared" si="13"/>
        <v>-390222.17382864753</v>
      </c>
      <c r="AA50" s="52">
        <f t="shared" si="13"/>
        <v>-389305.39392308565</v>
      </c>
      <c r="AB50" s="52">
        <f t="shared" si="13"/>
        <v>-388361.11062035692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-5015133.620383936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-5354374.7263450418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339241.10596110555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-8686475.9610607717</v>
      </c>
      <c r="G57" s="225">
        <f>output_dollars</f>
        <v>46203</v>
      </c>
      <c r="H57" s="31"/>
      <c r="I57" s="31">
        <f>SUM(Option4!I$67:I$69)*conv_2026*I$7</f>
        <v>-4354129.2779075755</v>
      </c>
      <c r="J57" s="31">
        <f>SUM(Option4!J$67:J$69)*conv_2026*J$7</f>
        <v>-2989462.5805984316</v>
      </c>
      <c r="K57" s="31">
        <f>SUM(Option4!K$67:K$69)*conv_2026*K$7</f>
        <v>-1708264.3317705325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-6304583.1895927042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-236739.80683070445</v>
      </c>
      <c r="K60" s="31">
        <f>Option4!K$82*conv_2026*K$7</f>
        <v>-399280.86812840594</v>
      </c>
      <c r="L60" s="31">
        <f>Option4!L$82*conv_2026*L$7</f>
        <v>-492161.47458423534</v>
      </c>
      <c r="M60" s="31">
        <f>Option4!M$82*conv_2026*M$7</f>
        <v>-492161.47458423534</v>
      </c>
      <c r="N60" s="31">
        <f>Option4!N$82*conv_2026*N$7</f>
        <v>-492161.47458423534</v>
      </c>
      <c r="O60" s="31">
        <f>Option4!O$82*conv_2026*O$7</f>
        <v>-492161.47458423534</v>
      </c>
      <c r="P60" s="31">
        <f>Option4!P$82*conv_2026*P$7</f>
        <v>-492161.47458423534</v>
      </c>
      <c r="Q60" s="31">
        <f>Option4!Q$82*conv_2026*Q$7</f>
        <v>-492161.47458423534</v>
      </c>
      <c r="R60" s="31">
        <f>Option4!R$82*conv_2026*R$7</f>
        <v>-492161.47458423534</v>
      </c>
      <c r="S60" s="31">
        <f>Option4!S$82*conv_2026*S$7</f>
        <v>-492161.47458423534</v>
      </c>
      <c r="T60" s="31">
        <f>Option4!T$82*conv_2026*T$7</f>
        <v>-492161.47458423534</v>
      </c>
      <c r="U60" s="31">
        <f>Option4!U$82*conv_2026*U$7</f>
        <v>-492161.47458423534</v>
      </c>
      <c r="V60" s="31">
        <f>Option4!V$82*conv_2026*V$7</f>
        <v>-492161.47458423534</v>
      </c>
      <c r="W60" s="31">
        <f>Option4!W$82*conv_2026*W$7</f>
        <v>-492161.47458423534</v>
      </c>
      <c r="X60" s="31">
        <f>Option4!X$82*conv_2026*X$7</f>
        <v>-492161.47458423534</v>
      </c>
      <c r="Y60" s="31">
        <f>Option4!Y$82*conv_2026*Y$7</f>
        <v>-492161.47458423534</v>
      </c>
      <c r="Z60" s="31">
        <f>Option4!Z$82*conv_2026*Z$7</f>
        <v>-492161.47458423534</v>
      </c>
      <c r="AA60" s="31">
        <f>Option4!AA$82*conv_2026*AA$7</f>
        <v>-492161.47458423534</v>
      </c>
      <c r="AB60" s="31">
        <f>Option4!AB$82*conv_2026*AB$7</f>
        <v>-492161.47458423534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270422.19250139082</v>
      </c>
      <c r="G62" s="225">
        <f t="shared" si="16"/>
        <v>46203</v>
      </c>
      <c r="H62" s="31"/>
      <c r="I62" s="31">
        <f>Option4!I$84*conv_2026*I$7</f>
        <v>14397.692395996493</v>
      </c>
      <c r="J62" s="31">
        <f>Option4!J$84*conv_2026*J$7</f>
        <v>14829.623167876389</v>
      </c>
      <c r="K62" s="31">
        <f>Option4!K$84*conv_2026*K$7</f>
        <v>15274.511862912677</v>
      </c>
      <c r="L62" s="31">
        <f>Option4!L$84*conv_2026*L$7</f>
        <v>15732.747218800057</v>
      </c>
      <c r="M62" s="31">
        <f>Option4!M$84*conv_2026*M$7</f>
        <v>16204.729635364061</v>
      </c>
      <c r="N62" s="31">
        <f>Option4!N$84*conv_2026*N$7</f>
        <v>16690.871524424983</v>
      </c>
      <c r="O62" s="31">
        <f>Option4!O$84*conv_2026*O$7</f>
        <v>17191.597670157735</v>
      </c>
      <c r="P62" s="31">
        <f>Option4!P$84*conv_2026*P$7</f>
        <v>17707.345600262466</v>
      </c>
      <c r="Q62" s="31">
        <f>Option4!Q$84*conv_2026*Q$7</f>
        <v>18238.565968270341</v>
      </c>
      <c r="R62" s="31">
        <f>Option4!R$84*conv_2026*R$7</f>
        <v>18785.722947318449</v>
      </c>
      <c r="S62" s="31">
        <f>Option4!S$84*conv_2026*S$7</f>
        <v>19349.294635738006</v>
      </c>
      <c r="T62" s="31">
        <f>Option4!T$84*conv_2026*T$7</f>
        <v>19929.773474810147</v>
      </c>
      <c r="U62" s="31">
        <f>Option4!U$84*conv_2026*U$7</f>
        <v>20527.666679054451</v>
      </c>
      <c r="V62" s="31">
        <f>Option4!V$84*conv_2026*V$7</f>
        <v>21143.496679426084</v>
      </c>
      <c r="W62" s="31">
        <f>Option4!W$84*conv_2026*W$7</f>
        <v>21777.801579808871</v>
      </c>
      <c r="X62" s="31">
        <f>Option4!X$84*conv_2026*X$7</f>
        <v>22431.135627203137</v>
      </c>
      <c r="Y62" s="31">
        <f>Option4!Y$84*conv_2026*Y$7</f>
        <v>23104.069696019236</v>
      </c>
      <c r="Z62" s="31">
        <f>Option4!Z$84*conv_2026*Z$7</f>
        <v>23797.19178689981</v>
      </c>
      <c r="AA62" s="31">
        <f>Option4!AA$84*conv_2026*AA$7</f>
        <v>24511.107540506804</v>
      </c>
      <c r="AB62" s="31">
        <f>Option4!AB$84*conv_2026*AB$7</f>
        <v>25246.440766722011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68818.913459714706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4340.3593210247273</v>
      </c>
      <c r="L63" s="31">
        <f>Option4!L$85*conv_2026*L$7</f>
        <v>4470.5701006554691</v>
      </c>
      <c r="M63" s="31">
        <f>Option4!M$85*conv_2026*M$7</f>
        <v>4604.6872036751338</v>
      </c>
      <c r="N63" s="31">
        <f>Option4!N$85*conv_2026*N$7</f>
        <v>4742.827819785387</v>
      </c>
      <c r="O63" s="31">
        <f>Option4!O$85*conv_2026*O$7</f>
        <v>4885.1126543789505</v>
      </c>
      <c r="P63" s="31">
        <f>Option4!P$85*conv_2026*P$7</f>
        <v>5031.6660340103181</v>
      </c>
      <c r="Q63" s="31">
        <f>Option4!Q$85*conv_2026*Q$7</f>
        <v>5182.6160150306278</v>
      </c>
      <c r="R63" s="31">
        <f>Option4!R$85*conv_2026*R$7</f>
        <v>5338.0944954815468</v>
      </c>
      <c r="S63" s="31">
        <f>Option4!S$85*conv_2026*S$7</f>
        <v>5498.2373303459935</v>
      </c>
      <c r="T63" s="31">
        <f>Option4!T$85*conv_2026*T$7</f>
        <v>5663.1844502563736</v>
      </c>
      <c r="U63" s="31">
        <f>Option4!U$85*conv_2026*U$7</f>
        <v>5833.0799837640643</v>
      </c>
      <c r="V63" s="31">
        <f>Option4!V$85*conv_2026*V$7</f>
        <v>6008.0723832769863</v>
      </c>
      <c r="W63" s="31">
        <f>Option4!W$85*conv_2026*W$7</f>
        <v>6188.3145547752956</v>
      </c>
      <c r="X63" s="31">
        <f>Option4!X$85*conv_2026*X$7</f>
        <v>6373.9639914185555</v>
      </c>
      <c r="Y63" s="31">
        <f>Option4!Y$85*conv_2026*Y$7</f>
        <v>6565.1829111611132</v>
      </c>
      <c r="Z63" s="31">
        <f>Option4!Z$85*conv_2026*Z$7</f>
        <v>6762.1383984959466</v>
      </c>
      <c r="AA63" s="31">
        <f>Option4!AA$85*conv_2026*AA$7</f>
        <v>6965.0025504508258</v>
      </c>
      <c r="AB63" s="31">
        <f>Option4!AB$85*conv_2026*AB$7</f>
        <v>7173.9526269643502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14397.692395996493</v>
      </c>
      <c r="J64" s="52">
        <f t="shared" si="17"/>
        <v>-221910.18366282806</v>
      </c>
      <c r="K64" s="52">
        <f t="shared" si="17"/>
        <v>-379665.99694446853</v>
      </c>
      <c r="L64" s="52">
        <f t="shared" si="17"/>
        <v>-471958.15726477979</v>
      </c>
      <c r="M64" s="52">
        <f t="shared" si="17"/>
        <v>-471352.0577451961</v>
      </c>
      <c r="N64" s="52">
        <f t="shared" si="17"/>
        <v>-470727.77524002496</v>
      </c>
      <c r="O64" s="52">
        <f t="shared" si="17"/>
        <v>-470084.76425969868</v>
      </c>
      <c r="P64" s="52">
        <f t="shared" si="17"/>
        <v>-469422.46294996259</v>
      </c>
      <c r="Q64" s="52">
        <f t="shared" si="17"/>
        <v>-468740.29260093434</v>
      </c>
      <c r="R64" s="52">
        <f t="shared" si="17"/>
        <v>-468037.65714143537</v>
      </c>
      <c r="S64" s="52">
        <f t="shared" si="17"/>
        <v>-467313.94261815131</v>
      </c>
      <c r="T64" s="52">
        <f t="shared" si="17"/>
        <v>-466568.51665916888</v>
      </c>
      <c r="U64" s="52">
        <f t="shared" si="17"/>
        <v>-465800.72792141687</v>
      </c>
      <c r="V64" s="52">
        <f t="shared" si="17"/>
        <v>-465009.90552153229</v>
      </c>
      <c r="W64" s="52">
        <f t="shared" si="17"/>
        <v>-464195.35844965116</v>
      </c>
      <c r="X64" s="52">
        <f t="shared" si="17"/>
        <v>-463356.37496561365</v>
      </c>
      <c r="Y64" s="52">
        <f t="shared" si="17"/>
        <v>-462492.22197705501</v>
      </c>
      <c r="Z64" s="52">
        <f t="shared" si="17"/>
        <v>-461602.14439883956</v>
      </c>
      <c r="AA64" s="52">
        <f t="shared" si="17"/>
        <v>-460685.36449327768</v>
      </c>
      <c r="AB64" s="52">
        <f t="shared" si="17"/>
        <v>-459741.08119054895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-5965342.0836315993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-6304583.1895927042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339241.10596110555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-10842256.452705925</v>
      </c>
      <c r="G71" s="225">
        <f>output_dollars</f>
        <v>46203</v>
      </c>
      <c r="H71" s="31"/>
      <c r="I71" s="31">
        <f>SUM(Option5!I$67:I$69)*conv_2026*I$7</f>
        <v>-5288973.7641052362</v>
      </c>
      <c r="J71" s="31">
        <f>SUM(Option5!J$67:J$69)*conv_2026*J$7</f>
        <v>-3022270.722345849</v>
      </c>
      <c r="K71" s="31">
        <f>SUM(Option5!K$67:K$69)*conv_2026*K$7</f>
        <v>-3022270.722345849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-7841275.6579976259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-287568.54639112891</v>
      </c>
      <c r="K74" s="31">
        <f>Option5!K$82*conv_2026*K$7</f>
        <v>-451893.43004320265</v>
      </c>
      <c r="L74" s="31">
        <f>Option5!L$82*conv_2026*L$7</f>
        <v>-616218.31369527627</v>
      </c>
      <c r="M74" s="31">
        <f>Option5!M$82*conv_2026*M$7</f>
        <v>-616218.31369527627</v>
      </c>
      <c r="N74" s="31">
        <f>Option5!N$82*conv_2026*N$7</f>
        <v>-616218.31369527627</v>
      </c>
      <c r="O74" s="31">
        <f>Option5!O$82*conv_2026*O$7</f>
        <v>-616218.31369527627</v>
      </c>
      <c r="P74" s="31">
        <f>Option5!P$82*conv_2026*P$7</f>
        <v>-616218.31369527627</v>
      </c>
      <c r="Q74" s="31">
        <f>Option5!Q$82*conv_2026*Q$7</f>
        <v>-616218.31369527627</v>
      </c>
      <c r="R74" s="31">
        <f>Option5!R$82*conv_2026*R$7</f>
        <v>-616218.31369527627</v>
      </c>
      <c r="S74" s="31">
        <f>Option5!S$82*conv_2026*S$7</f>
        <v>-616218.31369527627</v>
      </c>
      <c r="T74" s="31">
        <f>Option5!T$82*conv_2026*T$7</f>
        <v>-616218.31369527627</v>
      </c>
      <c r="U74" s="31">
        <f>Option5!U$82*conv_2026*U$7</f>
        <v>-616218.31369527627</v>
      </c>
      <c r="V74" s="31">
        <f>Option5!V$82*conv_2026*V$7</f>
        <v>-616218.31369527627</v>
      </c>
      <c r="W74" s="31">
        <f>Option5!W$82*conv_2026*W$7</f>
        <v>-616218.31369527627</v>
      </c>
      <c r="X74" s="31">
        <f>Option5!X$82*conv_2026*X$7</f>
        <v>-616218.31369527627</v>
      </c>
      <c r="Y74" s="31">
        <f>Option5!Y$82*conv_2026*Y$7</f>
        <v>-616218.31369527627</v>
      </c>
      <c r="Z74" s="31">
        <f>Option5!Z$82*conv_2026*Z$7</f>
        <v>-616218.31369527627</v>
      </c>
      <c r="AA74" s="31">
        <f>Option5!AA$82*conv_2026*AA$7</f>
        <v>-616218.31369527627</v>
      </c>
      <c r="AB74" s="31">
        <f>Option5!AB$82*conv_2026*AB$7</f>
        <v>-616218.31369527627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270422.19250139082</v>
      </c>
      <c r="G76" s="225">
        <f t="shared" si="20"/>
        <v>46203</v>
      </c>
      <c r="H76" s="31"/>
      <c r="I76" s="31">
        <f>Option5!I$84*conv_2026*I$7</f>
        <v>14397.692395996493</v>
      </c>
      <c r="J76" s="31">
        <f>Option5!J$84*conv_2026*J$7</f>
        <v>14829.623167876389</v>
      </c>
      <c r="K76" s="31">
        <f>Option5!K$84*conv_2026*K$7</f>
        <v>15274.511862912677</v>
      </c>
      <c r="L76" s="31">
        <f>Option5!L$84*conv_2026*L$7</f>
        <v>15732.747218800057</v>
      </c>
      <c r="M76" s="31">
        <f>Option5!M$84*conv_2026*M$7</f>
        <v>16204.729635364061</v>
      </c>
      <c r="N76" s="31">
        <f>Option5!N$84*conv_2026*N$7</f>
        <v>16690.871524424983</v>
      </c>
      <c r="O76" s="31">
        <f>Option5!O$84*conv_2026*O$7</f>
        <v>17191.597670157735</v>
      </c>
      <c r="P76" s="31">
        <f>Option5!P$84*conv_2026*P$7</f>
        <v>17707.345600262466</v>
      </c>
      <c r="Q76" s="31">
        <f>Option5!Q$84*conv_2026*Q$7</f>
        <v>18238.565968270341</v>
      </c>
      <c r="R76" s="31">
        <f>Option5!R$84*conv_2026*R$7</f>
        <v>18785.722947318449</v>
      </c>
      <c r="S76" s="31">
        <f>Option5!S$84*conv_2026*S$7</f>
        <v>19349.294635738006</v>
      </c>
      <c r="T76" s="31">
        <f>Option5!T$84*conv_2026*T$7</f>
        <v>19929.773474810147</v>
      </c>
      <c r="U76" s="31">
        <f>Option5!U$84*conv_2026*U$7</f>
        <v>20527.666679054451</v>
      </c>
      <c r="V76" s="31">
        <f>Option5!V$84*conv_2026*V$7</f>
        <v>21143.496679426084</v>
      </c>
      <c r="W76" s="31">
        <f>Option5!W$84*conv_2026*W$7</f>
        <v>21777.801579808871</v>
      </c>
      <c r="X76" s="31">
        <f>Option5!X$84*conv_2026*X$7</f>
        <v>22431.135627203137</v>
      </c>
      <c r="Y76" s="31">
        <f>Option5!Y$84*conv_2026*Y$7</f>
        <v>23104.069696019236</v>
      </c>
      <c r="Z76" s="31">
        <f>Option5!Z$84*conv_2026*Z$7</f>
        <v>23797.19178689981</v>
      </c>
      <c r="AA76" s="31">
        <f>Option5!AA$84*conv_2026*AA$7</f>
        <v>24511.107540506804</v>
      </c>
      <c r="AB76" s="31">
        <f>Option5!AB$84*conv_2026*AB$7</f>
        <v>25246.440766722011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68818.913459714706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4340.3593210247273</v>
      </c>
      <c r="L77" s="31">
        <f>Option5!L$85*conv_2026*L$7</f>
        <v>4470.5701006554691</v>
      </c>
      <c r="M77" s="31">
        <f>Option5!M$85*conv_2026*M$7</f>
        <v>4604.6872036751338</v>
      </c>
      <c r="N77" s="31">
        <f>Option5!N$85*conv_2026*N$7</f>
        <v>4742.827819785387</v>
      </c>
      <c r="O77" s="31">
        <f>Option5!O$85*conv_2026*O$7</f>
        <v>4885.1126543789505</v>
      </c>
      <c r="P77" s="31">
        <f>Option5!P$85*conv_2026*P$7</f>
        <v>5031.6660340103181</v>
      </c>
      <c r="Q77" s="31">
        <f>Option5!Q$85*conv_2026*Q$7</f>
        <v>5182.6160150306278</v>
      </c>
      <c r="R77" s="31">
        <f>Option5!R$85*conv_2026*R$7</f>
        <v>5338.0944954815468</v>
      </c>
      <c r="S77" s="31">
        <f>Option5!S$85*conv_2026*S$7</f>
        <v>5498.2373303459935</v>
      </c>
      <c r="T77" s="31">
        <f>Option5!T$85*conv_2026*T$7</f>
        <v>5663.1844502563736</v>
      </c>
      <c r="U77" s="31">
        <f>Option5!U$85*conv_2026*U$7</f>
        <v>5833.0799837640643</v>
      </c>
      <c r="V77" s="31">
        <f>Option5!V$85*conv_2026*V$7</f>
        <v>6008.0723832769863</v>
      </c>
      <c r="W77" s="31">
        <f>Option5!W$85*conv_2026*W$7</f>
        <v>6188.3145547752956</v>
      </c>
      <c r="X77" s="31">
        <f>Option5!X$85*conv_2026*X$7</f>
        <v>6373.9639914185555</v>
      </c>
      <c r="Y77" s="31">
        <f>Option5!Y$85*conv_2026*Y$7</f>
        <v>6565.1829111611132</v>
      </c>
      <c r="Z77" s="31">
        <f>Option5!Z$85*conv_2026*Z$7</f>
        <v>6762.1383984959466</v>
      </c>
      <c r="AA77" s="31">
        <f>Option5!AA$85*conv_2026*AA$7</f>
        <v>6965.0025504508258</v>
      </c>
      <c r="AB77" s="31">
        <f>Option5!AB$85*conv_2026*AB$7</f>
        <v>7173.9526269643502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14397.692395996493</v>
      </c>
      <c r="J78" s="52">
        <f t="shared" si="21"/>
        <v>-272738.92322325252</v>
      </c>
      <c r="K78" s="52">
        <f t="shared" si="21"/>
        <v>-432278.55885926523</v>
      </c>
      <c r="L78" s="52">
        <f t="shared" si="21"/>
        <v>-596014.99637582083</v>
      </c>
      <c r="M78" s="52">
        <f t="shared" si="21"/>
        <v>-595408.89685623709</v>
      </c>
      <c r="N78" s="52">
        <f t="shared" si="21"/>
        <v>-594784.61435106595</v>
      </c>
      <c r="O78" s="52">
        <f t="shared" si="21"/>
        <v>-594141.6033707395</v>
      </c>
      <c r="P78" s="52">
        <f t="shared" si="21"/>
        <v>-593479.3020610034</v>
      </c>
      <c r="Q78" s="52">
        <f t="shared" si="21"/>
        <v>-592797.13171197532</v>
      </c>
      <c r="R78" s="52">
        <f t="shared" si="21"/>
        <v>-592094.49625247624</v>
      </c>
      <c r="S78" s="52">
        <f t="shared" si="21"/>
        <v>-591370.78172919224</v>
      </c>
      <c r="T78" s="52">
        <f t="shared" si="21"/>
        <v>-590625.35577020969</v>
      </c>
      <c r="U78" s="52">
        <f t="shared" si="21"/>
        <v>-589857.56703245768</v>
      </c>
      <c r="V78" s="52">
        <f t="shared" si="21"/>
        <v>-589066.74463257322</v>
      </c>
      <c r="W78" s="52">
        <f t="shared" si="21"/>
        <v>-588252.19756069221</v>
      </c>
      <c r="X78" s="52">
        <f t="shared" si="21"/>
        <v>-587413.21407665452</v>
      </c>
      <c r="Y78" s="52">
        <f t="shared" si="21"/>
        <v>-586549.06108809588</v>
      </c>
      <c r="Z78" s="52">
        <f t="shared" si="21"/>
        <v>-585658.98350988049</v>
      </c>
      <c r="AA78" s="52">
        <f t="shared" si="21"/>
        <v>-584742.20360431867</v>
      </c>
      <c r="AB78" s="52">
        <f t="shared" si="21"/>
        <v>-583797.92030159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-7502034.5520365201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-7841275.6579976259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339241.10596110555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0.41936989741589609</v>
      </c>
      <c r="J91" s="297" cm="1">
        <f t="array" ref="J91">MAX($D91*INDEX(J$15:X$81, MATCH($A91&amp;$C91, $D$15:$D$81,0),))/mill_conv</f>
        <v>0.41936989741589609</v>
      </c>
      <c r="K91" s="297" cm="1">
        <f t="array" ref="K91">MAX($D91*INDEX(K$15:Y$81, MATCH($A91&amp;$C91, $D$15:$D$81,0),))/mill_conv</f>
        <v>0.41936989741589609</v>
      </c>
      <c r="L91" s="297" cm="1">
        <f t="array" ref="L91">MAX($D91*INDEX(L$15:Z$81, MATCH($A91&amp;$C91, $D$15:$D$81,0),))/mill_conv</f>
        <v>0.41936989741589609</v>
      </c>
      <c r="M91" s="297" cm="1">
        <f t="array" ref="M91">MAX($D91*INDEX(M$15:AA$81, MATCH($A91&amp;$C91, $D$15:$D$81,0),))/mill_conv</f>
        <v>0.41936989741589609</v>
      </c>
      <c r="N91" s="297" cm="1">
        <f t="array" ref="N91">MAX($D91*INDEX(N$15:AB$81, MATCH($A91&amp;$C91, $D$15:$D$81,0),))/mill_conv</f>
        <v>0.41936989741589609</v>
      </c>
      <c r="O91" s="297" cm="1">
        <f t="array" ref="O91">MAX($D91*INDEX(O$15:AC$81, MATCH($A91&amp;$C91, $D$15:$D$81,0),))/mill_conv</f>
        <v>0.41936989741589609</v>
      </c>
      <c r="P91" s="297" cm="1">
        <f t="array" ref="P91">MAX($D91*INDEX(P$15:AD$81, MATCH($A91&amp;$C91, $D$15:$D$81,0),))/mill_conv</f>
        <v>0.41936989741589609</v>
      </c>
      <c r="Q91" s="297" cm="1">
        <f t="array" ref="Q91">MAX($D91*INDEX(Q$15:AE$81, MATCH($A91&amp;$C91, $D$15:$D$81,0),))/mill_conv</f>
        <v>0.41936989741589609</v>
      </c>
      <c r="R91" s="297" cm="1">
        <f t="array" ref="R91">MAX($D91*INDEX(R$15:AF$81, MATCH($A91&amp;$C91, $D$15:$D$81,0),))/mill_conv</f>
        <v>0.41936989741589609</v>
      </c>
      <c r="S91" s="297" cm="1">
        <f t="array" ref="S91">MAX($D91*INDEX(S$15:AG$81, MATCH($A91&amp;$C91, $D$15:$D$81,0),))/mill_conv</f>
        <v>0.41936989741589609</v>
      </c>
      <c r="T91" s="297" cm="1">
        <f t="array" ref="T91">MAX($D91*INDEX(T$15:AH$81, MATCH($A91&amp;$C91, $D$15:$D$81,0),))/mill_conv</f>
        <v>0.41936989741589609</v>
      </c>
      <c r="U91" s="297" cm="1">
        <f t="array" ref="U91">MAX($D91*INDEX(U$15:AI$81, MATCH($A91&amp;$C91, $D$15:$D$81,0),))/mill_conv</f>
        <v>0.41936989741589609</v>
      </c>
      <c r="V91" s="297" cm="1">
        <f t="array" ref="V91">MAX($D91*INDEX(V$15:AJ$81, MATCH($A91&amp;$C91, $D$15:$D$81,0),))/mill_conv</f>
        <v>0.41936989741589609</v>
      </c>
      <c r="W91" s="297" cm="1">
        <f t="array" ref="W91">MAX($D91*INDEX(W$15:AK$81, MATCH($A91&amp;$C91, $D$15:$D$81,0),))/mill_conv</f>
        <v>0.41936989741589609</v>
      </c>
      <c r="X91" s="297" cm="1">
        <f t="array" ref="X91">MAX($D91*INDEX(X$15:AL$81, MATCH($A91&amp;$C91, $D$15:$D$81,0),))/mill_conv</f>
        <v>0.41936989741589609</v>
      </c>
      <c r="Y91" s="297" cm="1">
        <f t="array" ref="Y91">MAX($D91*INDEX(Y$15:AM$81, MATCH($A91&amp;$C91, $D$15:$D$81,0),))/mill_conv</f>
        <v>0.41936989741589609</v>
      </c>
      <c r="Z91" s="297" cm="1">
        <f t="array" ref="Z91">MAX($D91*INDEX(Z$15:AN$81, MATCH($A91&amp;$C91, $D$15:$D$81,0),))/mill_conv</f>
        <v>0.41936989741589609</v>
      </c>
      <c r="AA91" s="297" cm="1">
        <f t="array" ref="AA91">MAX($D91*INDEX(AA$15:AO$81, MATCH($A91&amp;$C91, $D$15:$D$81,0),))/mill_conv</f>
        <v>0.41936989741589609</v>
      </c>
      <c r="AB91" s="297" cm="1">
        <f t="array" ref="AB91">MAX($D91*INDEX(AB$15:AP$81, MATCH($A91&amp;$C91, $D$15:$D$81,0),))/mill_conv</f>
        <v>0.41936989741589609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1.4397692395996493E-2</v>
      </c>
      <c r="J92" s="297">
        <f t="shared" si="23"/>
        <v>1.4829623167876388E-2</v>
      </c>
      <c r="K92" s="297">
        <f t="shared" si="23"/>
        <v>1.5274511862912678E-2</v>
      </c>
      <c r="L92" s="297">
        <f t="shared" si="23"/>
        <v>1.5732747218800056E-2</v>
      </c>
      <c r="M92" s="297">
        <f t="shared" si="23"/>
        <v>1.6204729635364061E-2</v>
      </c>
      <c r="N92" s="297">
        <f t="shared" si="23"/>
        <v>1.6690871524424982E-2</v>
      </c>
      <c r="O92" s="297">
        <f t="shared" si="23"/>
        <v>1.7191597670157734E-2</v>
      </c>
      <c r="P92" s="297">
        <f t="shared" si="23"/>
        <v>1.7707345600262468E-2</v>
      </c>
      <c r="Q92" s="297">
        <f t="shared" si="23"/>
        <v>1.8238565968270341E-2</v>
      </c>
      <c r="R92" s="297">
        <f t="shared" si="23"/>
        <v>1.8785722947318447E-2</v>
      </c>
      <c r="S92" s="297">
        <f t="shared" ref="S92:AG92" si="24">$D92*INDEX(S$15:S$81, MATCH($A92&amp;$C92, $D$15:$D$81,0))/mill_conv</f>
        <v>1.9349294635738007E-2</v>
      </c>
      <c r="T92" s="297">
        <f t="shared" si="24"/>
        <v>1.9929773474810147E-2</v>
      </c>
      <c r="U92" s="297">
        <f t="shared" si="24"/>
        <v>2.0527666679054452E-2</v>
      </c>
      <c r="V92" s="297">
        <f t="shared" si="24"/>
        <v>2.1143496679426083E-2</v>
      </c>
      <c r="W92" s="297">
        <f t="shared" si="24"/>
        <v>2.177780157980887E-2</v>
      </c>
      <c r="X92" s="297">
        <f t="shared" si="24"/>
        <v>2.2431135627203138E-2</v>
      </c>
      <c r="Y92" s="297">
        <f t="shared" si="24"/>
        <v>2.3104069696019237E-2</v>
      </c>
      <c r="Z92" s="297">
        <f t="shared" si="24"/>
        <v>2.3797191786899811E-2</v>
      </c>
      <c r="AA92" s="297">
        <f t="shared" si="24"/>
        <v>2.4511107540506803E-2</v>
      </c>
      <c r="AB92" s="297">
        <f t="shared" si="24"/>
        <v>2.5246440766722011E-2</v>
      </c>
      <c r="AC92" s="297">
        <f t="shared" si="24"/>
        <v>2.6003833989723672E-2</v>
      </c>
      <c r="AD92" s="297">
        <f t="shared" si="24"/>
        <v>2.6783949009415383E-2</v>
      </c>
      <c r="AE92" s="297">
        <f t="shared" si="24"/>
        <v>2.7587467479697845E-2</v>
      </c>
      <c r="AF92" s="297">
        <f t="shared" si="24"/>
        <v>2.8415091504088785E-2</v>
      </c>
      <c r="AG92" s="297">
        <f t="shared" si="24"/>
        <v>2.9267544249211453E-2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233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Northern Murray harmonics management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-387893.7873249384</v>
      </c>
      <c r="AA12" s="31">
        <f>Consol!AB36</f>
        <v>-386949.50402220967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-325269.23507439723</v>
      </c>
      <c r="G14" s="246"/>
      <c r="H14" s="31">
        <f>'Option1 (base case)'!I87*conv_2026</f>
        <v>-19910.007244392917</v>
      </c>
      <c r="I14" s="31">
        <f>'Option1 (base case)'!J87*conv_2026</f>
        <v>-19910.007244392917</v>
      </c>
      <c r="J14" s="31">
        <f>'Option1 (base case)'!K87*conv_2026</f>
        <v>-19910.007244392917</v>
      </c>
      <c r="K14" s="31">
        <f>'Option1 (base case)'!L87*conv_2026</f>
        <v>-19910.007244392917</v>
      </c>
      <c r="L14" s="31">
        <f>'Option1 (base case)'!M87*conv_2026</f>
        <v>-19910.007244392917</v>
      </c>
      <c r="M14" s="31">
        <f>'Option1 (base case)'!N87*conv_2026</f>
        <v>-19910.007244392917</v>
      </c>
      <c r="N14" s="31">
        <f>'Option1 (base case)'!O87*conv_2026</f>
        <v>-19910.007244392917</v>
      </c>
      <c r="O14" s="31">
        <f>'Option1 (base case)'!P87*conv_2026</f>
        <v>-19910.007244392917</v>
      </c>
      <c r="P14" s="31">
        <f>'Option1 (base case)'!Q87*conv_2026</f>
        <v>-19910.007244392917</v>
      </c>
      <c r="Q14" s="31">
        <f>'Option1 (base case)'!R87*conv_2026</f>
        <v>-19910.007244392917</v>
      </c>
      <c r="R14" s="31">
        <f>'Option1 (base case)'!S87*conv_2026</f>
        <v>-19910.007244392917</v>
      </c>
      <c r="S14" s="31">
        <f>'Option1 (base case)'!T87*conv_2026</f>
        <v>-19910.007244392917</v>
      </c>
      <c r="T14" s="31">
        <f>'Option1 (base case)'!U87*conv_2026</f>
        <v>-19910.007244392917</v>
      </c>
      <c r="U14" s="31">
        <f>'Option1 (base case)'!V87*conv_2026</f>
        <v>-19910.007244392917</v>
      </c>
      <c r="V14" s="31">
        <f>'Option1 (base case)'!W87*conv_2026</f>
        <v>-19910.007244392917</v>
      </c>
      <c r="W14" s="31">
        <f>'Option1 (base case)'!X87*conv_2026</f>
        <v>-19910.007244392917</v>
      </c>
      <c r="X14" s="31">
        <f>'Option1 (base case)'!Y87*conv_2026</f>
        <v>-19910.007244392917</v>
      </c>
      <c r="Y14" s="31">
        <f>'Option1 (base case)'!Z87*conv_2026</f>
        <v>-19910.007244392917</v>
      </c>
      <c r="Z14" s="31">
        <f>'Option1 (base case)'!AA87*conv_2026</f>
        <v>-19910.007244392917</v>
      </c>
      <c r="AA14" s="31">
        <f>'Option1 (base case)'!AB87*conv_2026</f>
        <v>-19910.007244392917</v>
      </c>
      <c r="AB14" s="31">
        <f>'Option1 (base case)'!AC87*conv_2026</f>
        <v>-19910.007244392917</v>
      </c>
      <c r="AC14" s="31">
        <f>'Option1 (base case)'!AD87*conv_2026</f>
        <v>-19910.007244392917</v>
      </c>
      <c r="AD14" s="31">
        <f>'Option1 (base case)'!AE87*conv_2026</f>
        <v>-19910.007244392917</v>
      </c>
      <c r="AE14" s="31">
        <f>'Option1 (base case)'!AF87*conv_2026</f>
        <v>-19910.007244392917</v>
      </c>
      <c r="AF14" s="31">
        <f>'Option1 (base case)'!AG87*conv_2026</f>
        <v>-19910.007244392917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-287878.42356570519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-19910.007244392917</v>
      </c>
      <c r="J16" s="31">
        <f>(INDEX('Option1 (base case)'!J$106:J$117, MATCH($D16, 'Option1 (base case)'!$G$106:$G$117,0)))*conv_2026*J$7</f>
        <v>-19910.007244392917</v>
      </c>
      <c r="K16" s="31">
        <f>(INDEX('Option1 (base case)'!K$106:K$117, MATCH($D16, 'Option1 (base case)'!$G$106:$G$117,0)))*conv_2026*K$7</f>
        <v>-19910.007244392917</v>
      </c>
      <c r="L16" s="31">
        <f>(INDEX('Option1 (base case)'!L$106:L$117, MATCH($D16, 'Option1 (base case)'!$G$106:$G$117,0)))*conv_2026*L$7</f>
        <v>-19910.007244392917</v>
      </c>
      <c r="M16" s="31">
        <f>(INDEX('Option1 (base case)'!M$106:M$117, MATCH($D16, 'Option1 (base case)'!$G$106:$G$117,0)))*conv_2026*M$7</f>
        <v>-19910.007244392917</v>
      </c>
      <c r="N16" s="31">
        <f>(INDEX('Option1 (base case)'!N$106:N$117, MATCH($D16, 'Option1 (base case)'!$G$106:$G$117,0)))*conv_2026*N$7</f>
        <v>-19910.007244392917</v>
      </c>
      <c r="O16" s="31">
        <f>(INDEX('Option1 (base case)'!O$106:O$117, MATCH($D16, 'Option1 (base case)'!$G$106:$G$117,0)))*conv_2026*O$7</f>
        <v>-19910.007244392917</v>
      </c>
      <c r="P16" s="31">
        <f>(INDEX('Option1 (base case)'!P$106:P$117, MATCH($D16, 'Option1 (base case)'!$G$106:$G$117,0)))*conv_2026*P$7</f>
        <v>-19910.007244392917</v>
      </c>
      <c r="Q16" s="31">
        <f>(INDEX('Option1 (base case)'!Q$106:Q$117, MATCH($D16, 'Option1 (base case)'!$G$106:$G$117,0)))*conv_2026*Q$7</f>
        <v>-19910.007244392917</v>
      </c>
      <c r="R16" s="31">
        <f>(INDEX('Option1 (base case)'!R$106:R$117, MATCH($D16, 'Option1 (base case)'!$G$106:$G$117,0)))*conv_2026*R$7</f>
        <v>-19910.007244392917</v>
      </c>
      <c r="S16" s="31">
        <f>(INDEX('Option1 (base case)'!S$106:S$117, MATCH($D16, 'Option1 (base case)'!$G$106:$G$117,0)))*conv_2026*S$7</f>
        <v>-19910.007244392917</v>
      </c>
      <c r="T16" s="31">
        <f>(INDEX('Option1 (base case)'!T$106:T$117, MATCH($D16, 'Option1 (base case)'!$G$106:$G$117,0)))*conv_2026*T$7</f>
        <v>-19910.007244392917</v>
      </c>
      <c r="U16" s="31">
        <f>(INDEX('Option1 (base case)'!U$106:U$117, MATCH($D16, 'Option1 (base case)'!$G$106:$G$117,0)))*conv_2026*U$7</f>
        <v>-19910.007244392917</v>
      </c>
      <c r="V16" s="31">
        <f>(INDEX('Option1 (base case)'!V$106:V$117, MATCH($D16, 'Option1 (base case)'!$G$106:$G$117,0)))*conv_2026*V$7</f>
        <v>-19910.007244392917</v>
      </c>
      <c r="W16" s="31">
        <f>(INDEX('Option1 (base case)'!W$106:W$117, MATCH($D16, 'Option1 (base case)'!$G$106:$G$117,0)))*conv_2026*W$7</f>
        <v>-19910.007244392917</v>
      </c>
      <c r="X16" s="31">
        <f>(INDEX('Option1 (base case)'!X$106:X$117, MATCH($D16, 'Option1 (base case)'!$G$106:$G$117,0)))*conv_2026*X$7</f>
        <v>-19910.007244392917</v>
      </c>
      <c r="Y16" s="31">
        <f>(INDEX('Option1 (base case)'!Y$106:Y$117, MATCH($D16, 'Option1 (base case)'!$G$106:$G$117,0)))*conv_2026*Y$7</f>
        <v>-19910.007244392917</v>
      </c>
      <c r="Z16" s="31">
        <f>(INDEX('Option1 (base case)'!Z$106:Z$117, MATCH($D16, 'Option1 (base case)'!$G$106:$G$117,0)))*conv_2026*Z$7</f>
        <v>-19910.007244392917</v>
      </c>
      <c r="AA16" s="31">
        <f>(INDEX('Option1 (base case)'!AA$106:AA$117, MATCH($D16, 'Option1 (base case)'!$G$106:$G$117,0)))*conv_2026*AA$7</f>
        <v>-19910.007244392917</v>
      </c>
      <c r="AB16" s="31">
        <f>(INDEX('Option1 (base case)'!AB$106:AB$117, MATCH($D16, 'Option1 (base case)'!$G$106:$G$117,0)))*conv_2026*AB$7</f>
        <v>-19910.007244392917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-287878.42356570519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-19910.007244392917</v>
      </c>
      <c r="J17" s="31">
        <f>(INDEX('Option1 (base case)'!J$106:J$117, MATCH($D17, 'Option1 (base case)'!$G$106:$G$117,0)))*conv_2026*J$7</f>
        <v>-19910.007244392917</v>
      </c>
      <c r="K17" s="31">
        <f>(INDEX('Option1 (base case)'!K$106:K$117, MATCH($D17, 'Option1 (base case)'!$G$106:$G$117,0)))*conv_2026*K$7</f>
        <v>-19910.007244392917</v>
      </c>
      <c r="L17" s="31">
        <f>(INDEX('Option1 (base case)'!L$106:L$117, MATCH($D17, 'Option1 (base case)'!$G$106:$G$117,0)))*conv_2026*L$7</f>
        <v>-19910.007244392917</v>
      </c>
      <c r="M17" s="31">
        <f>(INDEX('Option1 (base case)'!M$106:M$117, MATCH($D17, 'Option1 (base case)'!$G$106:$G$117,0)))*conv_2026*M$7</f>
        <v>-19910.007244392917</v>
      </c>
      <c r="N17" s="31">
        <f>(INDEX('Option1 (base case)'!N$106:N$117, MATCH($D17, 'Option1 (base case)'!$G$106:$G$117,0)))*conv_2026*N$7</f>
        <v>-19910.007244392917</v>
      </c>
      <c r="O17" s="31">
        <f>(INDEX('Option1 (base case)'!O$106:O$117, MATCH($D17, 'Option1 (base case)'!$G$106:$G$117,0)))*conv_2026*O$7</f>
        <v>-19910.007244392917</v>
      </c>
      <c r="P17" s="31">
        <f>(INDEX('Option1 (base case)'!P$106:P$117, MATCH($D17, 'Option1 (base case)'!$G$106:$G$117,0)))*conv_2026*P$7</f>
        <v>-19910.007244392917</v>
      </c>
      <c r="Q17" s="31">
        <f>(INDEX('Option1 (base case)'!Q$106:Q$117, MATCH($D17, 'Option1 (base case)'!$G$106:$G$117,0)))*conv_2026*Q$7</f>
        <v>-19910.007244392917</v>
      </c>
      <c r="R17" s="31">
        <f>(INDEX('Option1 (base case)'!R$106:R$117, MATCH($D17, 'Option1 (base case)'!$G$106:$G$117,0)))*conv_2026*R$7</f>
        <v>-19910.007244392917</v>
      </c>
      <c r="S17" s="31">
        <f>(INDEX('Option1 (base case)'!S$106:S$117, MATCH($D17, 'Option1 (base case)'!$G$106:$G$117,0)))*conv_2026*S$7</f>
        <v>-19910.007244392917</v>
      </c>
      <c r="T17" s="31">
        <f>(INDEX('Option1 (base case)'!T$106:T$117, MATCH($D17, 'Option1 (base case)'!$G$106:$G$117,0)))*conv_2026*T$7</f>
        <v>-19910.007244392917</v>
      </c>
      <c r="U17" s="31">
        <f>(INDEX('Option1 (base case)'!U$106:U$117, MATCH($D17, 'Option1 (base case)'!$G$106:$G$117,0)))*conv_2026*U$7</f>
        <v>-19910.007244392917</v>
      </c>
      <c r="V17" s="31">
        <f>(INDEX('Option1 (base case)'!V$106:V$117, MATCH($D17, 'Option1 (base case)'!$G$106:$G$117,0)))*conv_2026*V$7</f>
        <v>-19910.007244392917</v>
      </c>
      <c r="W17" s="31">
        <f>(INDEX('Option1 (base case)'!W$106:W$117, MATCH($D17, 'Option1 (base case)'!$G$106:$G$117,0)))*conv_2026*W$7</f>
        <v>-19910.007244392917</v>
      </c>
      <c r="X17" s="31">
        <f>(INDEX('Option1 (base case)'!X$106:X$117, MATCH($D17, 'Option1 (base case)'!$G$106:$G$117,0)))*conv_2026*X$7</f>
        <v>-19910.007244392917</v>
      </c>
      <c r="Y17" s="31">
        <f>(INDEX('Option1 (base case)'!Y$106:Y$117, MATCH($D17, 'Option1 (base case)'!$G$106:$G$117,0)))*conv_2026*Y$7</f>
        <v>-19910.007244392917</v>
      </c>
      <c r="Z17" s="31">
        <f>(INDEX('Option1 (base case)'!Z$106:Z$117, MATCH($D17, 'Option1 (base case)'!$G$106:$G$117,0)))*conv_2026*Z$7</f>
        <v>-19910.007244392917</v>
      </c>
      <c r="AA17" s="31">
        <f>(INDEX('Option1 (base case)'!AA$106:AA$117, MATCH($D17, 'Option1 (base case)'!$G$106:$G$117,0)))*conv_2026*AA$7</f>
        <v>-19910.007244392917</v>
      </c>
      <c r="AB17" s="31">
        <f>(INDEX('Option1 (base case)'!AB$106:AB$117, MATCH($D17, 'Option1 (base case)'!$G$106:$G$117,0)))*conv_2026*AB$7</f>
        <v>-19910.007244392917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-287878.42356570519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-19910.007244392917</v>
      </c>
      <c r="J18" s="31">
        <f>(INDEX('Option1 (base case)'!J$106:J$117, MATCH($D18, 'Option1 (base case)'!$G$106:$G$117,0)))*conv_2026*J$7</f>
        <v>-19910.007244392917</v>
      </c>
      <c r="K18" s="31">
        <f>(INDEX('Option1 (base case)'!K$106:K$117, MATCH($D18, 'Option1 (base case)'!$G$106:$G$117,0)))*conv_2026*K$7</f>
        <v>-19910.007244392917</v>
      </c>
      <c r="L18" s="31">
        <f>(INDEX('Option1 (base case)'!L$106:L$117, MATCH($D18, 'Option1 (base case)'!$G$106:$G$117,0)))*conv_2026*L$7</f>
        <v>-19910.007244392917</v>
      </c>
      <c r="M18" s="31">
        <f>(INDEX('Option1 (base case)'!M$106:M$117, MATCH($D18, 'Option1 (base case)'!$G$106:$G$117,0)))*conv_2026*M$7</f>
        <v>-19910.007244392917</v>
      </c>
      <c r="N18" s="31">
        <f>(INDEX('Option1 (base case)'!N$106:N$117, MATCH($D18, 'Option1 (base case)'!$G$106:$G$117,0)))*conv_2026*N$7</f>
        <v>-19910.007244392917</v>
      </c>
      <c r="O18" s="31">
        <f>(INDEX('Option1 (base case)'!O$106:O$117, MATCH($D18, 'Option1 (base case)'!$G$106:$G$117,0)))*conv_2026*O$7</f>
        <v>-19910.007244392917</v>
      </c>
      <c r="P18" s="31">
        <f>(INDEX('Option1 (base case)'!P$106:P$117, MATCH($D18, 'Option1 (base case)'!$G$106:$G$117,0)))*conv_2026*P$7</f>
        <v>-19910.007244392917</v>
      </c>
      <c r="Q18" s="31">
        <f>(INDEX('Option1 (base case)'!Q$106:Q$117, MATCH($D18, 'Option1 (base case)'!$G$106:$G$117,0)))*conv_2026*Q$7</f>
        <v>-19910.007244392917</v>
      </c>
      <c r="R18" s="31">
        <f>(INDEX('Option1 (base case)'!R$106:R$117, MATCH($D18, 'Option1 (base case)'!$G$106:$G$117,0)))*conv_2026*R$7</f>
        <v>-19910.007244392917</v>
      </c>
      <c r="S18" s="31">
        <f>(INDEX('Option1 (base case)'!S$106:S$117, MATCH($D18, 'Option1 (base case)'!$G$106:$G$117,0)))*conv_2026*S$7</f>
        <v>-19910.007244392917</v>
      </c>
      <c r="T18" s="31">
        <f>(INDEX('Option1 (base case)'!T$106:T$117, MATCH($D18, 'Option1 (base case)'!$G$106:$G$117,0)))*conv_2026*T$7</f>
        <v>-19910.007244392917</v>
      </c>
      <c r="U18" s="31">
        <f>(INDEX('Option1 (base case)'!U$106:U$117, MATCH($D18, 'Option1 (base case)'!$G$106:$G$117,0)))*conv_2026*U$7</f>
        <v>-19910.007244392917</v>
      </c>
      <c r="V18" s="31">
        <f>(INDEX('Option1 (base case)'!V$106:V$117, MATCH($D18, 'Option1 (base case)'!$G$106:$G$117,0)))*conv_2026*V$7</f>
        <v>-19910.007244392917</v>
      </c>
      <c r="W18" s="31">
        <f>(INDEX('Option1 (base case)'!W$106:W$117, MATCH($D18, 'Option1 (base case)'!$G$106:$G$117,0)))*conv_2026*W$7</f>
        <v>-19910.007244392917</v>
      </c>
      <c r="X18" s="31">
        <f>(INDEX('Option1 (base case)'!X$106:X$117, MATCH($D18, 'Option1 (base case)'!$G$106:$G$117,0)))*conv_2026*X$7</f>
        <v>-19910.007244392917</v>
      </c>
      <c r="Y18" s="31">
        <f>(INDEX('Option1 (base case)'!Y$106:Y$117, MATCH($D18, 'Option1 (base case)'!$G$106:$G$117,0)))*conv_2026*Y$7</f>
        <v>-19910.007244392917</v>
      </c>
      <c r="Z18" s="31">
        <f>(INDEX('Option1 (base case)'!Z$106:Z$117, MATCH($D18, 'Option1 (base case)'!$G$106:$G$117,0)))*conv_2026*Z$7</f>
        <v>-19910.007244392917</v>
      </c>
      <c r="AA18" s="31">
        <f>(INDEX('Option1 (base case)'!AA$106:AA$117, MATCH($D18, 'Option1 (base case)'!$G$106:$G$117,0)))*conv_2026*AA$7</f>
        <v>-19910.007244392917</v>
      </c>
      <c r="AB18" s="31">
        <f>(INDEX('Option1 (base case)'!AB$106:AB$117, MATCH($D18, 'Option1 (base case)'!$G$106:$G$117,0)))*conv_2026*AB$7</f>
        <v>-19910.007244392917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-287878.42356570519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-19910.007244392917</v>
      </c>
      <c r="J19" s="31">
        <f>(INDEX('Option1 (base case)'!J$106:J$117, MATCH($D19, 'Option1 (base case)'!$G$106:$G$117,0)))*conv_2026*J$7</f>
        <v>-19910.007244392917</v>
      </c>
      <c r="K19" s="31">
        <f>(INDEX('Option1 (base case)'!K$106:K$117, MATCH($D19, 'Option1 (base case)'!$G$106:$G$117,0)))*conv_2026*K$7</f>
        <v>-19910.007244392917</v>
      </c>
      <c r="L19" s="31">
        <f>(INDEX('Option1 (base case)'!L$106:L$117, MATCH($D19, 'Option1 (base case)'!$G$106:$G$117,0)))*conv_2026*L$7</f>
        <v>-19910.007244392917</v>
      </c>
      <c r="M19" s="31">
        <f>(INDEX('Option1 (base case)'!M$106:M$117, MATCH($D19, 'Option1 (base case)'!$G$106:$G$117,0)))*conv_2026*M$7</f>
        <v>-19910.007244392917</v>
      </c>
      <c r="N19" s="31">
        <f>(INDEX('Option1 (base case)'!N$106:N$117, MATCH($D19, 'Option1 (base case)'!$G$106:$G$117,0)))*conv_2026*N$7</f>
        <v>-19910.007244392917</v>
      </c>
      <c r="O19" s="31">
        <f>(INDEX('Option1 (base case)'!O$106:O$117, MATCH($D19, 'Option1 (base case)'!$G$106:$G$117,0)))*conv_2026*O$7</f>
        <v>-19910.007244392917</v>
      </c>
      <c r="P19" s="31">
        <f>(INDEX('Option1 (base case)'!P$106:P$117, MATCH($D19, 'Option1 (base case)'!$G$106:$G$117,0)))*conv_2026*P$7</f>
        <v>-19910.007244392917</v>
      </c>
      <c r="Q19" s="31">
        <f>(INDEX('Option1 (base case)'!Q$106:Q$117, MATCH($D19, 'Option1 (base case)'!$G$106:$G$117,0)))*conv_2026*Q$7</f>
        <v>-19910.007244392917</v>
      </c>
      <c r="R19" s="31">
        <f>(INDEX('Option1 (base case)'!R$106:R$117, MATCH($D19, 'Option1 (base case)'!$G$106:$G$117,0)))*conv_2026*R$7</f>
        <v>-19910.007244392917</v>
      </c>
      <c r="S19" s="31">
        <f>(INDEX('Option1 (base case)'!S$106:S$117, MATCH($D19, 'Option1 (base case)'!$G$106:$G$117,0)))*conv_2026*S$7</f>
        <v>-19910.007244392917</v>
      </c>
      <c r="T19" s="31">
        <f>(INDEX('Option1 (base case)'!T$106:T$117, MATCH($D19, 'Option1 (base case)'!$G$106:$G$117,0)))*conv_2026*T$7</f>
        <v>-19910.007244392917</v>
      </c>
      <c r="U19" s="31">
        <f>(INDEX('Option1 (base case)'!U$106:U$117, MATCH($D19, 'Option1 (base case)'!$G$106:$G$117,0)))*conv_2026*U$7</f>
        <v>-19910.007244392917</v>
      </c>
      <c r="V19" s="31">
        <f>(INDEX('Option1 (base case)'!V$106:V$117, MATCH($D19, 'Option1 (base case)'!$G$106:$G$117,0)))*conv_2026*V$7</f>
        <v>-19910.007244392917</v>
      </c>
      <c r="W19" s="31">
        <f>(INDEX('Option1 (base case)'!W$106:W$117, MATCH($D19, 'Option1 (base case)'!$G$106:$G$117,0)))*conv_2026*W$7</f>
        <v>-19910.007244392917</v>
      </c>
      <c r="X19" s="31">
        <f>(INDEX('Option1 (base case)'!X$106:X$117, MATCH($D19, 'Option1 (base case)'!$G$106:$G$117,0)))*conv_2026*X$7</f>
        <v>-19910.007244392917</v>
      </c>
      <c r="Y19" s="31">
        <f>(INDEX('Option1 (base case)'!Y$106:Y$117, MATCH($D19, 'Option1 (base case)'!$G$106:$G$117,0)))*conv_2026*Y$7</f>
        <v>-19910.007244392917</v>
      </c>
      <c r="Z19" s="31">
        <f>(INDEX('Option1 (base case)'!Z$106:Z$117, MATCH($D19, 'Option1 (base case)'!$G$106:$G$117,0)))*conv_2026*Z$7</f>
        <v>-19910.007244392917</v>
      </c>
      <c r="AA19" s="31">
        <f>(INDEX('Option1 (base case)'!AA$106:AA$117, MATCH($D19, 'Option1 (base case)'!$G$106:$G$117,0)))*conv_2026*AA$7</f>
        <v>-19910.007244392917</v>
      </c>
      <c r="AB19" s="31">
        <f>(INDEX('Option1 (base case)'!AB$106:AB$117, MATCH($D19, 'Option1 (base case)'!$G$106:$G$117,0)))*conv_2026*AB$7</f>
        <v>-19910.007244392917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-287878.42356570519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-19910.007244392917</v>
      </c>
      <c r="J20" s="31">
        <f>(INDEX('Option1 (base case)'!J$106:J$117, MATCH($D20, 'Option1 (base case)'!$G$106:$G$117,0)))*conv_2026*J$7</f>
        <v>-19910.007244392917</v>
      </c>
      <c r="K20" s="31">
        <f>(INDEX('Option1 (base case)'!K$106:K$117, MATCH($D20, 'Option1 (base case)'!$G$106:$G$117,0)))*conv_2026*K$7</f>
        <v>-19910.007244392917</v>
      </c>
      <c r="L20" s="31">
        <f>(INDEX('Option1 (base case)'!L$106:L$117, MATCH($D20, 'Option1 (base case)'!$G$106:$G$117,0)))*conv_2026*L$7</f>
        <v>-19910.007244392917</v>
      </c>
      <c r="M20" s="31">
        <f>(INDEX('Option1 (base case)'!M$106:M$117, MATCH($D20, 'Option1 (base case)'!$G$106:$G$117,0)))*conv_2026*M$7</f>
        <v>-19910.007244392917</v>
      </c>
      <c r="N20" s="31">
        <f>(INDEX('Option1 (base case)'!N$106:N$117, MATCH($D20, 'Option1 (base case)'!$G$106:$G$117,0)))*conv_2026*N$7</f>
        <v>-19910.007244392917</v>
      </c>
      <c r="O20" s="31">
        <f>(INDEX('Option1 (base case)'!O$106:O$117, MATCH($D20, 'Option1 (base case)'!$G$106:$G$117,0)))*conv_2026*O$7</f>
        <v>-19910.007244392917</v>
      </c>
      <c r="P20" s="31">
        <f>(INDEX('Option1 (base case)'!P$106:P$117, MATCH($D20, 'Option1 (base case)'!$G$106:$G$117,0)))*conv_2026*P$7</f>
        <v>-19910.007244392917</v>
      </c>
      <c r="Q20" s="31">
        <f>(INDEX('Option1 (base case)'!Q$106:Q$117, MATCH($D20, 'Option1 (base case)'!$G$106:$G$117,0)))*conv_2026*Q$7</f>
        <v>-19910.007244392917</v>
      </c>
      <c r="R20" s="31">
        <f>(INDEX('Option1 (base case)'!R$106:R$117, MATCH($D20, 'Option1 (base case)'!$G$106:$G$117,0)))*conv_2026*R$7</f>
        <v>-19910.007244392917</v>
      </c>
      <c r="S20" s="31">
        <f>(INDEX('Option1 (base case)'!S$106:S$117, MATCH($D20, 'Option1 (base case)'!$G$106:$G$117,0)))*conv_2026*S$7</f>
        <v>-19910.007244392917</v>
      </c>
      <c r="T20" s="31">
        <f>(INDEX('Option1 (base case)'!T$106:T$117, MATCH($D20, 'Option1 (base case)'!$G$106:$G$117,0)))*conv_2026*T$7</f>
        <v>-19910.007244392917</v>
      </c>
      <c r="U20" s="31">
        <f>(INDEX('Option1 (base case)'!U$106:U$117, MATCH($D20, 'Option1 (base case)'!$G$106:$G$117,0)))*conv_2026*U$7</f>
        <v>-19910.007244392917</v>
      </c>
      <c r="V20" s="31">
        <f>(INDEX('Option1 (base case)'!V$106:V$117, MATCH($D20, 'Option1 (base case)'!$G$106:$G$117,0)))*conv_2026*V$7</f>
        <v>-19910.007244392917</v>
      </c>
      <c r="W20" s="31">
        <f>(INDEX('Option1 (base case)'!W$106:W$117, MATCH($D20, 'Option1 (base case)'!$G$106:$G$117,0)))*conv_2026*W$7</f>
        <v>-19910.007244392917</v>
      </c>
      <c r="X20" s="31">
        <f>(INDEX('Option1 (base case)'!X$106:X$117, MATCH($D20, 'Option1 (base case)'!$G$106:$G$117,0)))*conv_2026*X$7</f>
        <v>-19910.007244392917</v>
      </c>
      <c r="Y20" s="31">
        <f>(INDEX('Option1 (base case)'!Y$106:Y$117, MATCH($D20, 'Option1 (base case)'!$G$106:$G$117,0)))*conv_2026*Y$7</f>
        <v>-19910.007244392917</v>
      </c>
      <c r="Z20" s="31">
        <f>(INDEX('Option1 (base case)'!Z$106:Z$117, MATCH($D20, 'Option1 (base case)'!$G$106:$G$117,0)))*conv_2026*Z$7</f>
        <v>-19910.007244392917</v>
      </c>
      <c r="AA20" s="31">
        <f>(INDEX('Option1 (base case)'!AA$106:AA$117, MATCH($D20, 'Option1 (base case)'!$G$106:$G$117,0)))*conv_2026*AA$7</f>
        <v>-19910.007244392917</v>
      </c>
      <c r="AB20" s="31">
        <f>(INDEX('Option1 (base case)'!AB$106:AB$117, MATCH($D20, 'Option1 (base case)'!$G$106:$G$117,0)))*conv_2026*AB$7</f>
        <v>-19910.007244392917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-287878.42356570519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-19910.007244392917</v>
      </c>
      <c r="J21" s="31">
        <f>(INDEX('Option1 (base case)'!J$106:J$117, MATCH($D21, 'Option1 (base case)'!$G$106:$G$117,0)))*conv_2026*J$7</f>
        <v>-19910.007244392917</v>
      </c>
      <c r="K21" s="31">
        <f>(INDEX('Option1 (base case)'!K$106:K$117, MATCH($D21, 'Option1 (base case)'!$G$106:$G$117,0)))*conv_2026*K$7</f>
        <v>-19910.007244392917</v>
      </c>
      <c r="L21" s="31">
        <f>(INDEX('Option1 (base case)'!L$106:L$117, MATCH($D21, 'Option1 (base case)'!$G$106:$G$117,0)))*conv_2026*L$7</f>
        <v>-19910.007244392917</v>
      </c>
      <c r="M21" s="31">
        <f>(INDEX('Option1 (base case)'!M$106:M$117, MATCH($D21, 'Option1 (base case)'!$G$106:$G$117,0)))*conv_2026*M$7</f>
        <v>-19910.007244392917</v>
      </c>
      <c r="N21" s="31">
        <f>(INDEX('Option1 (base case)'!N$106:N$117, MATCH($D21, 'Option1 (base case)'!$G$106:$G$117,0)))*conv_2026*N$7</f>
        <v>-19910.007244392917</v>
      </c>
      <c r="O21" s="31">
        <f>(INDEX('Option1 (base case)'!O$106:O$117, MATCH($D21, 'Option1 (base case)'!$G$106:$G$117,0)))*conv_2026*O$7</f>
        <v>-19910.007244392917</v>
      </c>
      <c r="P21" s="31">
        <f>(INDEX('Option1 (base case)'!P$106:P$117, MATCH($D21, 'Option1 (base case)'!$G$106:$G$117,0)))*conv_2026*P$7</f>
        <v>-19910.007244392917</v>
      </c>
      <c r="Q21" s="31">
        <f>(INDEX('Option1 (base case)'!Q$106:Q$117, MATCH($D21, 'Option1 (base case)'!$G$106:$G$117,0)))*conv_2026*Q$7</f>
        <v>-19910.007244392917</v>
      </c>
      <c r="R21" s="31">
        <f>(INDEX('Option1 (base case)'!R$106:R$117, MATCH($D21, 'Option1 (base case)'!$G$106:$G$117,0)))*conv_2026*R$7</f>
        <v>-19910.007244392917</v>
      </c>
      <c r="S21" s="31">
        <f>(INDEX('Option1 (base case)'!S$106:S$117, MATCH($D21, 'Option1 (base case)'!$G$106:$G$117,0)))*conv_2026*S$7</f>
        <v>-19910.007244392917</v>
      </c>
      <c r="T21" s="31">
        <f>(INDEX('Option1 (base case)'!T$106:T$117, MATCH($D21, 'Option1 (base case)'!$G$106:$G$117,0)))*conv_2026*T$7</f>
        <v>-19910.007244392917</v>
      </c>
      <c r="U21" s="31">
        <f>(INDEX('Option1 (base case)'!U$106:U$117, MATCH($D21, 'Option1 (base case)'!$G$106:$G$117,0)))*conv_2026*U$7</f>
        <v>-19910.007244392917</v>
      </c>
      <c r="V21" s="31">
        <f>(INDEX('Option1 (base case)'!V$106:V$117, MATCH($D21, 'Option1 (base case)'!$G$106:$G$117,0)))*conv_2026*V$7</f>
        <v>-19910.007244392917</v>
      </c>
      <c r="W21" s="31">
        <f>(INDEX('Option1 (base case)'!W$106:W$117, MATCH($D21, 'Option1 (base case)'!$G$106:$G$117,0)))*conv_2026*W$7</f>
        <v>-19910.007244392917</v>
      </c>
      <c r="X21" s="31">
        <f>(INDEX('Option1 (base case)'!X$106:X$117, MATCH($D21, 'Option1 (base case)'!$G$106:$G$117,0)))*conv_2026*X$7</f>
        <v>-19910.007244392917</v>
      </c>
      <c r="Y21" s="31">
        <f>(INDEX('Option1 (base case)'!Y$106:Y$117, MATCH($D21, 'Option1 (base case)'!$G$106:$G$117,0)))*conv_2026*Y$7</f>
        <v>-19910.007244392917</v>
      </c>
      <c r="Z21" s="31">
        <f>(INDEX('Option1 (base case)'!Z$106:Z$117, MATCH($D21, 'Option1 (base case)'!$G$106:$G$117,0)))*conv_2026*Z$7</f>
        <v>-19910.007244392917</v>
      </c>
      <c r="AA21" s="31">
        <f>(INDEX('Option1 (base case)'!AA$106:AA$117, MATCH($D21, 'Option1 (base case)'!$G$106:$G$117,0)))*conv_2026*AA$7</f>
        <v>-19910.007244392917</v>
      </c>
      <c r="AB21" s="31">
        <f>(INDEX('Option1 (base case)'!AB$106:AB$117, MATCH($D21, 'Option1 (base case)'!$G$106:$G$117,0)))*conv_2026*AB$7</f>
        <v>-19910.007244392917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-287878.42356570519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-19910.007244392917</v>
      </c>
      <c r="J22" s="31">
        <f>(INDEX('Option1 (base case)'!J$106:J$117, MATCH($D22, 'Option1 (base case)'!$G$106:$G$117,0)))*conv_2026*J$7</f>
        <v>-19910.007244392917</v>
      </c>
      <c r="K22" s="31">
        <f>(INDEX('Option1 (base case)'!K$106:K$117, MATCH($D22, 'Option1 (base case)'!$G$106:$G$117,0)))*conv_2026*K$7</f>
        <v>-19910.007244392917</v>
      </c>
      <c r="L22" s="31">
        <f>(INDEX('Option1 (base case)'!L$106:L$117, MATCH($D22, 'Option1 (base case)'!$G$106:$G$117,0)))*conv_2026*L$7</f>
        <v>-19910.007244392917</v>
      </c>
      <c r="M22" s="31">
        <f>(INDEX('Option1 (base case)'!M$106:M$117, MATCH($D22, 'Option1 (base case)'!$G$106:$G$117,0)))*conv_2026*M$7</f>
        <v>-19910.007244392917</v>
      </c>
      <c r="N22" s="31">
        <f>(INDEX('Option1 (base case)'!N$106:N$117, MATCH($D22, 'Option1 (base case)'!$G$106:$G$117,0)))*conv_2026*N$7</f>
        <v>-19910.007244392917</v>
      </c>
      <c r="O22" s="31">
        <f>(INDEX('Option1 (base case)'!O$106:O$117, MATCH($D22, 'Option1 (base case)'!$G$106:$G$117,0)))*conv_2026*O$7</f>
        <v>-19910.007244392917</v>
      </c>
      <c r="P22" s="31">
        <f>(INDEX('Option1 (base case)'!P$106:P$117, MATCH($D22, 'Option1 (base case)'!$G$106:$G$117,0)))*conv_2026*P$7</f>
        <v>-19910.007244392917</v>
      </c>
      <c r="Q22" s="31">
        <f>(INDEX('Option1 (base case)'!Q$106:Q$117, MATCH($D22, 'Option1 (base case)'!$G$106:$G$117,0)))*conv_2026*Q$7</f>
        <v>-19910.007244392917</v>
      </c>
      <c r="R22" s="31">
        <f>(INDEX('Option1 (base case)'!R$106:R$117, MATCH($D22, 'Option1 (base case)'!$G$106:$G$117,0)))*conv_2026*R$7</f>
        <v>-19910.007244392917</v>
      </c>
      <c r="S22" s="31">
        <f>(INDEX('Option1 (base case)'!S$106:S$117, MATCH($D22, 'Option1 (base case)'!$G$106:$G$117,0)))*conv_2026*S$7</f>
        <v>-19910.007244392917</v>
      </c>
      <c r="T22" s="31">
        <f>(INDEX('Option1 (base case)'!T$106:T$117, MATCH($D22, 'Option1 (base case)'!$G$106:$G$117,0)))*conv_2026*T$7</f>
        <v>-19910.007244392917</v>
      </c>
      <c r="U22" s="31">
        <f>(INDEX('Option1 (base case)'!U$106:U$117, MATCH($D22, 'Option1 (base case)'!$G$106:$G$117,0)))*conv_2026*U$7</f>
        <v>-19910.007244392917</v>
      </c>
      <c r="V22" s="31">
        <f>(INDEX('Option1 (base case)'!V$106:V$117, MATCH($D22, 'Option1 (base case)'!$G$106:$G$117,0)))*conv_2026*V$7</f>
        <v>-19910.007244392917</v>
      </c>
      <c r="W22" s="31">
        <f>(INDEX('Option1 (base case)'!W$106:W$117, MATCH($D22, 'Option1 (base case)'!$G$106:$G$117,0)))*conv_2026*W$7</f>
        <v>-19910.007244392917</v>
      </c>
      <c r="X22" s="31">
        <f>(INDEX('Option1 (base case)'!X$106:X$117, MATCH($D22, 'Option1 (base case)'!$G$106:$G$117,0)))*conv_2026*X$7</f>
        <v>-19910.007244392917</v>
      </c>
      <c r="Y22" s="31">
        <f>(INDEX('Option1 (base case)'!Y$106:Y$117, MATCH($D22, 'Option1 (base case)'!$G$106:$G$117,0)))*conv_2026*Y$7</f>
        <v>-19910.007244392917</v>
      </c>
      <c r="Z22" s="31">
        <f>(INDEX('Option1 (base case)'!Z$106:Z$117, MATCH($D22, 'Option1 (base case)'!$G$106:$G$117,0)))*conv_2026*Z$7</f>
        <v>-19910.007244392917</v>
      </c>
      <c r="AA22" s="31">
        <f>(INDEX('Option1 (base case)'!AA$106:AA$117, MATCH($D22, 'Option1 (base case)'!$G$106:$G$117,0)))*conv_2026*AA$7</f>
        <v>-19910.007244392917</v>
      </c>
      <c r="AB22" s="31">
        <f>(INDEX('Option1 (base case)'!AB$106:AB$117, MATCH($D22, 'Option1 (base case)'!$G$106:$G$117,0)))*conv_2026*AB$7</f>
        <v>-19910.007244392917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-287878.42356570519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-19910.007244392917</v>
      </c>
      <c r="J23" s="31">
        <f>(INDEX('Option1 (base case)'!J$106:J$117, MATCH($D23, 'Option1 (base case)'!$G$106:$G$117,0)))*conv_2026*J$7</f>
        <v>-19910.007244392917</v>
      </c>
      <c r="K23" s="31">
        <f>(INDEX('Option1 (base case)'!K$106:K$117, MATCH($D23, 'Option1 (base case)'!$G$106:$G$117,0)))*conv_2026*K$7</f>
        <v>-19910.007244392917</v>
      </c>
      <c r="L23" s="31">
        <f>(INDEX('Option1 (base case)'!L$106:L$117, MATCH($D23, 'Option1 (base case)'!$G$106:$G$117,0)))*conv_2026*L$7</f>
        <v>-19910.007244392917</v>
      </c>
      <c r="M23" s="31">
        <f>(INDEX('Option1 (base case)'!M$106:M$117, MATCH($D23, 'Option1 (base case)'!$G$106:$G$117,0)))*conv_2026*M$7</f>
        <v>-19910.007244392917</v>
      </c>
      <c r="N23" s="31">
        <f>(INDEX('Option1 (base case)'!N$106:N$117, MATCH($D23, 'Option1 (base case)'!$G$106:$G$117,0)))*conv_2026*N$7</f>
        <v>-19910.007244392917</v>
      </c>
      <c r="O23" s="31">
        <f>(INDEX('Option1 (base case)'!O$106:O$117, MATCH($D23, 'Option1 (base case)'!$G$106:$G$117,0)))*conv_2026*O$7</f>
        <v>-19910.007244392917</v>
      </c>
      <c r="P23" s="31">
        <f>(INDEX('Option1 (base case)'!P$106:P$117, MATCH($D23, 'Option1 (base case)'!$G$106:$G$117,0)))*conv_2026*P$7</f>
        <v>-19910.007244392917</v>
      </c>
      <c r="Q23" s="31">
        <f>(INDEX('Option1 (base case)'!Q$106:Q$117, MATCH($D23, 'Option1 (base case)'!$G$106:$G$117,0)))*conv_2026*Q$7</f>
        <v>-19910.007244392917</v>
      </c>
      <c r="R23" s="31">
        <f>(INDEX('Option1 (base case)'!R$106:R$117, MATCH($D23, 'Option1 (base case)'!$G$106:$G$117,0)))*conv_2026*R$7</f>
        <v>-19910.007244392917</v>
      </c>
      <c r="S23" s="31">
        <f>(INDEX('Option1 (base case)'!S$106:S$117, MATCH($D23, 'Option1 (base case)'!$G$106:$G$117,0)))*conv_2026*S$7</f>
        <v>-19910.007244392917</v>
      </c>
      <c r="T23" s="31">
        <f>(INDEX('Option1 (base case)'!T$106:T$117, MATCH($D23, 'Option1 (base case)'!$G$106:$G$117,0)))*conv_2026*T$7</f>
        <v>-19910.007244392917</v>
      </c>
      <c r="U23" s="31">
        <f>(INDEX('Option1 (base case)'!U$106:U$117, MATCH($D23, 'Option1 (base case)'!$G$106:$G$117,0)))*conv_2026*U$7</f>
        <v>-19910.007244392917</v>
      </c>
      <c r="V23" s="31">
        <f>(INDEX('Option1 (base case)'!V$106:V$117, MATCH($D23, 'Option1 (base case)'!$G$106:$G$117,0)))*conv_2026*V$7</f>
        <v>-19910.007244392917</v>
      </c>
      <c r="W23" s="31">
        <f>(INDEX('Option1 (base case)'!W$106:W$117, MATCH($D23, 'Option1 (base case)'!$G$106:$G$117,0)))*conv_2026*W$7</f>
        <v>-19910.007244392917</v>
      </c>
      <c r="X23" s="31">
        <f>(INDEX('Option1 (base case)'!X$106:X$117, MATCH($D23, 'Option1 (base case)'!$G$106:$G$117,0)))*conv_2026*X$7</f>
        <v>-19910.007244392917</v>
      </c>
      <c r="Y23" s="31">
        <f>(INDEX('Option1 (base case)'!Y$106:Y$117, MATCH($D23, 'Option1 (base case)'!$G$106:$G$117,0)))*conv_2026*Y$7</f>
        <v>-19910.007244392917</v>
      </c>
      <c r="Z23" s="31">
        <f>(INDEX('Option1 (base case)'!Z$106:Z$117, MATCH($D23, 'Option1 (base case)'!$G$106:$G$117,0)))*conv_2026*Z$7</f>
        <v>-19910.007244392917</v>
      </c>
      <c r="AA23" s="31">
        <f>(INDEX('Option1 (base case)'!AA$106:AA$117, MATCH($D23, 'Option1 (base case)'!$G$106:$G$117,0)))*conv_2026*AA$7</f>
        <v>-19910.007244392917</v>
      </c>
      <c r="AB23" s="31">
        <f>(INDEX('Option1 (base case)'!AB$106:AB$117, MATCH($D23, 'Option1 (base case)'!$G$106:$G$117,0)))*conv_2026*AB$7</f>
        <v>-19910.007244392917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-4922333.2318546521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14397.692395996493</v>
      </c>
      <c r="J28" s="31">
        <f>(INDEX(Option2!J$106:J$117, MATCH($D28, Option2!$G$106:$G$117,0)))*conv_2026*J$7</f>
        <v>-117349.16190010535</v>
      </c>
      <c r="K28" s="31">
        <f>(INDEX(Option2!K$106:K$117, MATCH($D28, Option2!$G$106:$G$117,0)))*conv_2026*K$7</f>
        <v>-272114.53185510781</v>
      </c>
      <c r="L28" s="31">
        <f>(INDEX(Option2!L$106:L$117, MATCH($D28, Option2!$G$106:$G$117,0)))*conv_2026*L$7</f>
        <v>-399166.58009644056</v>
      </c>
      <c r="M28" s="31">
        <f>(INDEX(Option2!M$106:M$117, MATCH($D28, Option2!$G$106:$G$117,0)))*conv_2026*M$7</f>
        <v>-398560.48057685688</v>
      </c>
      <c r="N28" s="31">
        <f>(INDEX(Option2!N$106:N$117, MATCH($D28, Option2!$G$106:$G$117,0)))*conv_2026*N$7</f>
        <v>-397936.19807168568</v>
      </c>
      <c r="O28" s="31">
        <f>(INDEX(Option2!O$106:O$117, MATCH($D28, Option2!$G$106:$G$117,0)))*conv_2026*O$7</f>
        <v>-397293.1870913594</v>
      </c>
      <c r="P28" s="31">
        <f>(INDEX(Option2!P$106:P$117, MATCH($D28, Option2!$G$106:$G$117,0)))*conv_2026*P$7</f>
        <v>-396630.88578162336</v>
      </c>
      <c r="Q28" s="31">
        <f>(INDEX(Option2!Q$106:Q$117, MATCH($D28, Option2!$G$106:$G$117,0)))*conv_2026*Q$7</f>
        <v>-395948.71543259511</v>
      </c>
      <c r="R28" s="31">
        <f>(INDEX(Option2!R$106:R$117, MATCH($D28, Option2!$G$106:$G$117,0)))*conv_2026*R$7</f>
        <v>-395246.07997309609</v>
      </c>
      <c r="S28" s="31">
        <f>(INDEX(Option2!S$106:S$117, MATCH($D28, Option2!$G$106:$G$117,0)))*conv_2026*S$7</f>
        <v>-394522.36544981209</v>
      </c>
      <c r="T28" s="31">
        <f>(INDEX(Option2!T$106:T$117, MATCH($D28, Option2!$G$106:$G$117,0)))*conv_2026*T$7</f>
        <v>-393776.93949082959</v>
      </c>
      <c r="U28" s="31">
        <f>(INDEX(Option2!U$106:U$117, MATCH($D28, Option2!$G$106:$G$117,0)))*conv_2026*U$7</f>
        <v>-393009.15075307759</v>
      </c>
      <c r="V28" s="31">
        <f>(INDEX(Option2!V$106:V$117, MATCH($D28, Option2!$G$106:$G$117,0)))*conv_2026*V$7</f>
        <v>-392218.32835319301</v>
      </c>
      <c r="W28" s="31">
        <f>(INDEX(Option2!W$106:W$117, MATCH($D28, Option2!$G$106:$G$117,0)))*conv_2026*W$7</f>
        <v>-391403.78128131188</v>
      </c>
      <c r="X28" s="31">
        <f>(INDEX(Option2!X$106:X$117, MATCH($D28, Option2!$G$106:$G$117,0)))*conv_2026*X$7</f>
        <v>-390564.79779727443</v>
      </c>
      <c r="Y28" s="31">
        <f>(INDEX(Option2!Y$106:Y$117, MATCH($D28, Option2!$G$106:$G$117,0)))*conv_2026*Y$7</f>
        <v>-389700.64480871579</v>
      </c>
      <c r="Z28" s="31">
        <f>(INDEX(Option2!Z$106:Z$117, MATCH($D28, Option2!$G$106:$G$117,0)))*conv_2026*Z$7</f>
        <v>-388810.56723050034</v>
      </c>
      <c r="AA28" s="31">
        <f>(INDEX(Option2!AA$106:AA$117, MATCH($D28, Option2!$G$106:$G$117,0)))*conv_2026*AA$7</f>
        <v>-387893.78732493846</v>
      </c>
      <c r="AB28" s="31">
        <f>(INDEX(Option2!AB$106:AB$117, MATCH($D28, Option2!$G$106:$G$117,0)))*conv_2026*AB$7</f>
        <v>-386949.50402220973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-5448490.6656362265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14397.692395996493</v>
      </c>
      <c r="J30" s="31">
        <f>IF($B30=0,0, (INDEX(Option2!J$106:J$117, MATCH($D30, Option2!$G$106:$G$117,0)))*conv_2026*J$7)</f>
        <v>-130567.04040690353</v>
      </c>
      <c r="K30" s="31">
        <f>IF($B30=0,0, (INDEX(Option2!K$106:K$117, MATCH($D30, Option2!$G$106:$G$117,0)))*conv_2026*K$7)</f>
        <v>-301287.47215901234</v>
      </c>
      <c r="L30" s="31">
        <f>IF($B30=0,0, (INDEX(Option2!L$106:L$117, MATCH($D30, Option2!$G$106:$G$117,0)))*conv_2026*L$7)</f>
        <v>-441103.56983803015</v>
      </c>
      <c r="M30" s="31">
        <f>IF($B30=0,0, (INDEX(Option2!M$106:M$117, MATCH($D30, Option2!$G$106:$G$117,0)))*conv_2026*M$7)</f>
        <v>-440497.47031844646</v>
      </c>
      <c r="N30" s="31">
        <f>IF($B30=0,0, (INDEX(Option2!N$106:N$117, MATCH($D30, Option2!$G$106:$G$117,0)))*conv_2026*N$7)</f>
        <v>-439873.18781327526</v>
      </c>
      <c r="O30" s="31">
        <f>IF($B30=0,0, (INDEX(Option2!O$106:O$117, MATCH($D30, Option2!$G$106:$G$117,0)))*conv_2026*O$7)</f>
        <v>-439230.17683294899</v>
      </c>
      <c r="P30" s="31">
        <f>IF($B30=0,0, (INDEX(Option2!P$106:P$117, MATCH($D30, Option2!$G$106:$G$117,0)))*conv_2026*P$7)</f>
        <v>-438567.87552321295</v>
      </c>
      <c r="Q30" s="31">
        <f>IF($B30=0,0, (INDEX(Option2!Q$106:Q$117, MATCH($D30, Option2!$G$106:$G$117,0)))*conv_2026*Q$7)</f>
        <v>-437885.7051741847</v>
      </c>
      <c r="R30" s="31">
        <f>IF($B30=0,0, (INDEX(Option2!R$106:R$117, MATCH($D30, Option2!$G$106:$G$117,0)))*conv_2026*R$7)</f>
        <v>-437183.06971468567</v>
      </c>
      <c r="S30" s="31">
        <f>IF($B30=0,0, (INDEX(Option2!S$106:S$117, MATCH($D30, Option2!$G$106:$G$117,0)))*conv_2026*S$7)</f>
        <v>-436459.35519140167</v>
      </c>
      <c r="T30" s="31">
        <f>IF($B30=0,0, (INDEX(Option2!T$106:T$117, MATCH($D30, Option2!$G$106:$G$117,0)))*conv_2026*T$7)</f>
        <v>-435713.92923241918</v>
      </c>
      <c r="U30" s="31">
        <f>IF($B30=0,0, (INDEX(Option2!U$106:U$117, MATCH($D30, Option2!$G$106:$G$117,0)))*conv_2026*U$7)</f>
        <v>-434946.14049466717</v>
      </c>
      <c r="V30" s="31">
        <f>IF($B30=0,0, (INDEX(Option2!V$106:V$117, MATCH($D30, Option2!$G$106:$G$117,0)))*conv_2026*V$7)</f>
        <v>-434155.31809478265</v>
      </c>
      <c r="W30" s="31">
        <f>IF($B30=0,0, (INDEX(Option2!W$106:W$117, MATCH($D30, Option2!$G$106:$G$117,0)))*conv_2026*W$7)</f>
        <v>-433340.77102290146</v>
      </c>
      <c r="X30" s="31">
        <f>IF($B30=0,0, (INDEX(Option2!X$106:X$117, MATCH($D30, Option2!$G$106:$G$117,0)))*conv_2026*X$7)</f>
        <v>-432501.78753886401</v>
      </c>
      <c r="Y30" s="31">
        <f>IF($B30=0,0, (INDEX(Option2!Y$106:Y$117, MATCH($D30, Option2!$G$106:$G$117,0)))*conv_2026*Y$7)</f>
        <v>-431637.63455030537</v>
      </c>
      <c r="Z30" s="31">
        <f>IF($B30=0,0, (INDEX(Option2!Z$106:Z$117, MATCH($D30, Option2!$G$106:$G$117,0)))*conv_2026*Z$7)</f>
        <v>-430747.55697208992</v>
      </c>
      <c r="AA30" s="31">
        <f>IF($B30=0,0, (INDEX(Option2!AA$106:AA$117, MATCH($D30, Option2!$G$106:$G$117,0)))*conv_2026*AA$7)</f>
        <v>-429830.77706652804</v>
      </c>
      <c r="AB30" s="31">
        <f>IF($B30=0,0, (INDEX(Option2!AB$106:AB$117, MATCH($D30, Option2!$G$106:$G$117,0)))*conv_2026*AB$7)</f>
        <v>-428886.49376379931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-4396175.7980730766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14397.692395996493</v>
      </c>
      <c r="J31" s="31">
        <f>IF($B31=0,0, (INDEX(Option2!J$106:J$117, MATCH($D31, Option2!$G$106:$G$117,0)))*conv_2026*J$7)</f>
        <v>-104131.28339330717</v>
      </c>
      <c r="K31" s="31">
        <f>IF($B31=0,0, (INDEX(Option2!K$106:K$117, MATCH($D31, Option2!$G$106:$G$117,0)))*conv_2026*K$7)</f>
        <v>-242941.59155120334</v>
      </c>
      <c r="L31" s="31">
        <f>IF($B31=0,0, (INDEX(Option2!L$106:L$117, MATCH($D31, Option2!$G$106:$G$117,0)))*conv_2026*L$7)</f>
        <v>-357229.59035485092</v>
      </c>
      <c r="M31" s="31">
        <f>IF($B31=0,0, (INDEX(Option2!M$106:M$117, MATCH($D31, Option2!$G$106:$G$117,0)))*conv_2026*M$7)</f>
        <v>-356623.49083526724</v>
      </c>
      <c r="N31" s="31">
        <f>IF($B31=0,0, (INDEX(Option2!N$106:N$117, MATCH($D31, Option2!$G$106:$G$117,0)))*conv_2026*N$7)</f>
        <v>-355999.20833009609</v>
      </c>
      <c r="O31" s="31">
        <f>IF($B31=0,0, (INDEX(Option2!O$106:O$117, MATCH($D31, Option2!$G$106:$G$117,0)))*conv_2026*O$7)</f>
        <v>-355356.19734976982</v>
      </c>
      <c r="P31" s="31">
        <f>IF($B31=0,0, (INDEX(Option2!P$106:P$117, MATCH($D31, Option2!$G$106:$G$117,0)))*conv_2026*P$7)</f>
        <v>-354693.89604003372</v>
      </c>
      <c r="Q31" s="31">
        <f>IF($B31=0,0, (INDEX(Option2!Q$106:Q$117, MATCH($D31, Option2!$G$106:$G$117,0)))*conv_2026*Q$7)</f>
        <v>-354011.72569100553</v>
      </c>
      <c r="R31" s="31">
        <f>IF($B31=0,0, (INDEX(Option2!R$106:R$117, MATCH($D31, Option2!$G$106:$G$117,0)))*conv_2026*R$7)</f>
        <v>-353309.0902315065</v>
      </c>
      <c r="S31" s="31">
        <f>IF($B31=0,0, (INDEX(Option2!S$106:S$117, MATCH($D31, Option2!$G$106:$G$117,0)))*conv_2026*S$7)</f>
        <v>-352585.37570822251</v>
      </c>
      <c r="T31" s="31">
        <f>IF($B31=0,0, (INDEX(Option2!T$106:T$117, MATCH($D31, Option2!$G$106:$G$117,0)))*conv_2026*T$7)</f>
        <v>-351839.94974924001</v>
      </c>
      <c r="U31" s="31">
        <f>IF($B31=0,0, (INDEX(Option2!U$106:U$117, MATCH($D31, Option2!$G$106:$G$117,0)))*conv_2026*U$7)</f>
        <v>-351072.161011488</v>
      </c>
      <c r="V31" s="31">
        <f>IF($B31=0,0, (INDEX(Option2!V$106:V$117, MATCH($D31, Option2!$G$106:$G$117,0)))*conv_2026*V$7)</f>
        <v>-350281.33861160342</v>
      </c>
      <c r="W31" s="31">
        <f>IF($B31=0,0, (INDEX(Option2!W$106:W$117, MATCH($D31, Option2!$G$106:$G$117,0)))*conv_2026*W$7)</f>
        <v>-349466.7915397223</v>
      </c>
      <c r="X31" s="31">
        <f>IF($B31=0,0, (INDEX(Option2!X$106:X$117, MATCH($D31, Option2!$G$106:$G$117,0)))*conv_2026*X$7)</f>
        <v>-348627.80805568479</v>
      </c>
      <c r="Y31" s="31">
        <f>IF($B31=0,0, (INDEX(Option2!Y$106:Y$117, MATCH($D31, Option2!$G$106:$G$117,0)))*conv_2026*Y$7)</f>
        <v>-347763.65506712621</v>
      </c>
      <c r="Z31" s="31">
        <f>IF($B31=0,0, (INDEX(Option2!Z$106:Z$117, MATCH($D31, Option2!$G$106:$G$117,0)))*conv_2026*Z$7)</f>
        <v>-346873.5774889107</v>
      </c>
      <c r="AA31" s="31">
        <f>IF($B31=0,0, (INDEX(Option2!AA$106:AA$117, MATCH($D31, Option2!$G$106:$G$117,0)))*conv_2026*AA$7)</f>
        <v>-345956.79758334887</v>
      </c>
      <c r="AB31" s="31">
        <f>IF($B31=0,0, (INDEX(Option2!AB$106:AB$117, MATCH($D31, Option2!$G$106:$G$117,0)))*conv_2026*AB$7)</f>
        <v>-345012.51428062015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-4888409.1212585401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15837.461635596143</v>
      </c>
      <c r="J32" s="31">
        <f>IF($B32=0,0, (INDEX(Option2!J$106:J$117, MATCH($D32, Option2!$G$106:$G$117,0)))*conv_2026*J$7)</f>
        <v>-115866.19958331772</v>
      </c>
      <c r="K32" s="31">
        <f>IF($B32=0,0, (INDEX(Option2!K$106:K$117, MATCH($D32, Option2!$G$106:$G$117,0)))*conv_2026*K$7)</f>
        <v>-270153.0447367141</v>
      </c>
      <c r="L32" s="31">
        <f>IF($B32=0,0, (INDEX(Option2!L$106:L$117, MATCH($D32, Option2!$G$106:$G$117,0)))*conv_2026*L$7)</f>
        <v>-397146.248364495</v>
      </c>
      <c r="M32" s="31">
        <f>IF($B32=0,0, (INDEX(Option2!M$106:M$117, MATCH($D32, Option2!$G$106:$G$117,0)))*conv_2026*M$7)</f>
        <v>-396479.53889295296</v>
      </c>
      <c r="N32" s="31">
        <f>IF($B32=0,0, (INDEX(Option2!N$106:N$117, MATCH($D32, Option2!$G$106:$G$117,0)))*conv_2026*N$7)</f>
        <v>-395792.82813726465</v>
      </c>
      <c r="O32" s="31">
        <f>IF($B32=0,0, (INDEX(Option2!O$106:O$117, MATCH($D32, Option2!$G$106:$G$117,0)))*conv_2026*O$7)</f>
        <v>-395085.51605890569</v>
      </c>
      <c r="P32" s="31">
        <f>IF($B32=0,0, (INDEX(Option2!P$106:P$117, MATCH($D32, Option2!$G$106:$G$117,0)))*conv_2026*P$7)</f>
        <v>-394356.98461819603</v>
      </c>
      <c r="Q32" s="31">
        <f>IF($B32=0,0, (INDEX(Option2!Q$106:Q$117, MATCH($D32, Option2!$G$106:$G$117,0)))*conv_2026*Q$7)</f>
        <v>-393606.59723426501</v>
      </c>
      <c r="R32" s="31">
        <f>IF($B32=0,0, (INDEX(Option2!R$106:R$117, MATCH($D32, Option2!$G$106:$G$117,0)))*conv_2026*R$7)</f>
        <v>-392833.69822881609</v>
      </c>
      <c r="S32" s="31">
        <f>IF($B32=0,0, (INDEX(Option2!S$106:S$117, MATCH($D32, Option2!$G$106:$G$117,0)))*conv_2026*S$7)</f>
        <v>-392037.61225320364</v>
      </c>
      <c r="T32" s="31">
        <f>IF($B32=0,0, (INDEX(Option2!T$106:T$117, MATCH($D32, Option2!$G$106:$G$117,0)))*conv_2026*T$7)</f>
        <v>-391217.64369832288</v>
      </c>
      <c r="U32" s="31">
        <f>IF($B32=0,0, (INDEX(Option2!U$106:U$117, MATCH($D32, Option2!$G$106:$G$117,0)))*conv_2026*U$7)</f>
        <v>-390373.07608679577</v>
      </c>
      <c r="V32" s="31">
        <f>IF($B32=0,0, (INDEX(Option2!V$106:V$117, MATCH($D32, Option2!$G$106:$G$117,0)))*conv_2026*V$7)</f>
        <v>-389503.17144692276</v>
      </c>
      <c r="W32" s="31">
        <f>IF($B32=0,0, (INDEX(Option2!W$106:W$117, MATCH($D32, Option2!$G$106:$G$117,0)))*conv_2026*W$7)</f>
        <v>-388607.16966785345</v>
      </c>
      <c r="X32" s="31">
        <f>IF($B32=0,0, (INDEX(Option2!X$106:X$117, MATCH($D32, Option2!$G$106:$G$117,0)))*conv_2026*X$7)</f>
        <v>-387684.28783541219</v>
      </c>
      <c r="Y32" s="31">
        <f>IF($B32=0,0, (INDEX(Option2!Y$106:Y$117, MATCH($D32, Option2!$G$106:$G$117,0)))*conv_2026*Y$7)</f>
        <v>-386733.71954799775</v>
      </c>
      <c r="Z32" s="31">
        <f>IF($B32=0,0, (INDEX(Option2!Z$106:Z$117, MATCH($D32, Option2!$G$106:$G$117,0)))*conv_2026*Z$7)</f>
        <v>-385754.63421196077</v>
      </c>
      <c r="AA32" s="31">
        <f>IF($B32=0,0, (INDEX(Option2!AA$106:AA$117, MATCH($D32, Option2!$G$106:$G$117,0)))*conv_2026*AA$7)</f>
        <v>-384746.17631584272</v>
      </c>
      <c r="AB32" s="31">
        <f>IF($B32=0,0, (INDEX(Option2!AB$106:AB$117, MATCH($D32, Option2!$G$106:$G$117,0)))*conv_2026*AB$7)</f>
        <v>-383707.46468284109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-4956257.3424507612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12957.923156396842</v>
      </c>
      <c r="J33" s="31">
        <f>IF($B33=0,0, (INDEX(Option2!J$106:J$117, MATCH($D33, Option2!$G$106:$G$117,0)))*conv_2026*J$7)</f>
        <v>-118832.12421689299</v>
      </c>
      <c r="K33" s="31">
        <f>IF($B33=0,0, (INDEX(Option2!K$106:K$117, MATCH($D33, Option2!$G$106:$G$117,0)))*conv_2026*K$7)</f>
        <v>-274076.01897350157</v>
      </c>
      <c r="L33" s="31">
        <f>IF($B33=0,0, (INDEX(Option2!L$106:L$117, MATCH($D33, Option2!$G$106:$G$117,0)))*conv_2026*L$7)</f>
        <v>-401186.91182838607</v>
      </c>
      <c r="M33" s="31">
        <f>IF($B33=0,0, (INDEX(Option2!M$106:M$117, MATCH($D33, Option2!$G$106:$G$117,0)))*conv_2026*M$7)</f>
        <v>-400641.42226076074</v>
      </c>
      <c r="N33" s="31">
        <f>IF($B33=0,0, (INDEX(Option2!N$106:N$117, MATCH($D33, Option2!$G$106:$G$117,0)))*conv_2026*N$7)</f>
        <v>-400079.56800610665</v>
      </c>
      <c r="O33" s="31">
        <f>IF($B33=0,0, (INDEX(Option2!O$106:O$117, MATCH($D33, Option2!$G$106:$G$117,0)))*conv_2026*O$7)</f>
        <v>-399500.85812381306</v>
      </c>
      <c r="P33" s="31">
        <f>IF($B33=0,0, (INDEX(Option2!P$106:P$117, MATCH($D33, Option2!$G$106:$G$117,0)))*conv_2026*P$7)</f>
        <v>-398904.78694505064</v>
      </c>
      <c r="Q33" s="31">
        <f>IF($B33=0,0, (INDEX(Option2!Q$106:Q$117, MATCH($D33, Option2!$G$106:$G$117,0)))*conv_2026*Q$7)</f>
        <v>-398290.83363092522</v>
      </c>
      <c r="R33" s="31">
        <f>IF($B33=0,0, (INDEX(Option2!R$106:R$117, MATCH($D33, Option2!$G$106:$G$117,0)))*conv_2026*R$7)</f>
        <v>-397658.46171737608</v>
      </c>
      <c r="S33" s="31">
        <f>IF($B33=0,0, (INDEX(Option2!S$106:S$117, MATCH($D33, Option2!$G$106:$G$117,0)))*conv_2026*S$7)</f>
        <v>-397007.11864642054</v>
      </c>
      <c r="T33" s="31">
        <f>IF($B33=0,0, (INDEX(Option2!T$106:T$117, MATCH($D33, Option2!$G$106:$G$117,0)))*conv_2026*T$7)</f>
        <v>-396336.23528333625</v>
      </c>
      <c r="U33" s="31">
        <f>IF($B33=0,0, (INDEX(Option2!U$106:U$117, MATCH($D33, Option2!$G$106:$G$117,0)))*conv_2026*U$7)</f>
        <v>-395645.2254193594</v>
      </c>
      <c r="V33" s="31">
        <f>IF($B33=0,0, (INDEX(Option2!V$106:V$117, MATCH($D33, Option2!$G$106:$G$117,0)))*conv_2026*V$7)</f>
        <v>-394933.48525946331</v>
      </c>
      <c r="W33" s="31">
        <f>IF($B33=0,0, (INDEX(Option2!W$106:W$117, MATCH($D33, Option2!$G$106:$G$117,0)))*conv_2026*W$7)</f>
        <v>-394200.39289477031</v>
      </c>
      <c r="X33" s="31">
        <f>IF($B33=0,0, (INDEX(Option2!X$106:X$117, MATCH($D33, Option2!$G$106:$G$117,0)))*conv_2026*X$7)</f>
        <v>-393445.3077591366</v>
      </c>
      <c r="Y33" s="31">
        <f>IF($B33=0,0, (INDEX(Option2!Y$106:Y$117, MATCH($D33, Option2!$G$106:$G$117,0)))*conv_2026*Y$7)</f>
        <v>-392667.57006943377</v>
      </c>
      <c r="Z33" s="31">
        <f>IF($B33=0,0, (INDEX(Option2!Z$106:Z$117, MATCH($D33, Option2!$G$106:$G$117,0)))*conv_2026*Z$7)</f>
        <v>-391866.50024903985</v>
      </c>
      <c r="AA33" s="31">
        <f>IF($B33=0,0, (INDEX(Option2!AA$106:AA$117, MATCH($D33, Option2!$G$106:$G$117,0)))*conv_2026*AA$7)</f>
        <v>-391041.39833403419</v>
      </c>
      <c r="AB33" s="31">
        <f>IF($B33=0,0, (INDEX(Option2!AB$106:AB$117, MATCH($D33, Option2!$G$106:$G$117,0)))*conv_2026*AB$7)</f>
        <v>-390191.54336157837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-5482414.7762323376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12957.923156396842</v>
      </c>
      <c r="J34" s="31">
        <f>IF($B34=0,0, (INDEX(Option2!J$106:J$117, MATCH($D34, Option2!$G$106:$G$117,0)))*conv_2026*J$7)</f>
        <v>-132050.00272369117</v>
      </c>
      <c r="K34" s="31">
        <f>IF($B34=0,0, (INDEX(Option2!K$106:K$117, MATCH($D34, Option2!$G$106:$G$117,0)))*conv_2026*K$7)</f>
        <v>-303248.9592774061</v>
      </c>
      <c r="L34" s="31">
        <f>IF($B34=0,0, (INDEX(Option2!L$106:L$117, MATCH($D34, Option2!$G$106:$G$117,0)))*conv_2026*L$7)</f>
        <v>-443123.90156997566</v>
      </c>
      <c r="M34" s="31">
        <f>IF($B34=0,0, (INDEX(Option2!M$106:M$117, MATCH($D34, Option2!$G$106:$G$117,0)))*conv_2026*M$7)</f>
        <v>-442578.41200235038</v>
      </c>
      <c r="N34" s="31">
        <f>IF($B34=0,0, (INDEX(Option2!N$106:N$117, MATCH($D34, Option2!$G$106:$G$117,0)))*conv_2026*N$7)</f>
        <v>-442016.55774769635</v>
      </c>
      <c r="O34" s="31">
        <f>IF($B34=0,0, (INDEX(Option2!O$106:O$117, MATCH($D34, Option2!$G$106:$G$117,0)))*conv_2026*O$7)</f>
        <v>-441437.8478654027</v>
      </c>
      <c r="P34" s="31">
        <f>IF($B34=0,0, (INDEX(Option2!P$106:P$117, MATCH($D34, Option2!$G$106:$G$117,0)))*conv_2026*P$7)</f>
        <v>-440841.77668664022</v>
      </c>
      <c r="Q34" s="31">
        <f>IF($B34=0,0, (INDEX(Option2!Q$106:Q$117, MATCH($D34, Option2!$G$106:$G$117,0)))*conv_2026*Q$7)</f>
        <v>-440227.8233725148</v>
      </c>
      <c r="R34" s="31">
        <f>IF($B34=0,0, (INDEX(Option2!R$106:R$117, MATCH($D34, Option2!$G$106:$G$117,0)))*conv_2026*R$7)</f>
        <v>-439595.45145896566</v>
      </c>
      <c r="S34" s="31">
        <f>IF($B34=0,0, (INDEX(Option2!S$106:S$117, MATCH($D34, Option2!$G$106:$G$117,0)))*conv_2026*S$7)</f>
        <v>-438944.10838801012</v>
      </c>
      <c r="T34" s="31">
        <f>IF($B34=0,0, (INDEX(Option2!T$106:T$117, MATCH($D34, Option2!$G$106:$G$117,0)))*conv_2026*T$7)</f>
        <v>-438273.22502492584</v>
      </c>
      <c r="U34" s="31">
        <f>IF($B34=0,0, (INDEX(Option2!U$106:U$117, MATCH($D34, Option2!$G$106:$G$117,0)))*conv_2026*U$7)</f>
        <v>-437582.21516094904</v>
      </c>
      <c r="V34" s="31">
        <f>IF($B34=0,0, (INDEX(Option2!V$106:V$117, MATCH($D34, Option2!$G$106:$G$117,0)))*conv_2026*V$7)</f>
        <v>-436870.47500105295</v>
      </c>
      <c r="W34" s="31">
        <f>IF($B34=0,0, (INDEX(Option2!W$106:W$117, MATCH($D34, Option2!$G$106:$G$117,0)))*conv_2026*W$7)</f>
        <v>-436137.38263635989</v>
      </c>
      <c r="X34" s="31">
        <f>IF($B34=0,0, (INDEX(Option2!X$106:X$117, MATCH($D34, Option2!$G$106:$G$117,0)))*conv_2026*X$7)</f>
        <v>-435382.29750072618</v>
      </c>
      <c r="Y34" s="31">
        <f>IF($B34=0,0, (INDEX(Option2!Y$106:Y$117, MATCH($D34, Option2!$G$106:$G$117,0)))*conv_2026*Y$7)</f>
        <v>-434604.55981102347</v>
      </c>
      <c r="Z34" s="31">
        <f>IF($B34=0,0, (INDEX(Option2!Z$106:Z$117, MATCH($D34, Option2!$G$106:$G$117,0)))*conv_2026*Z$7)</f>
        <v>-433803.48999062955</v>
      </c>
      <c r="AA34" s="31">
        <f>IF($B34=0,0, (INDEX(Option2!AA$106:AA$117, MATCH($D34, Option2!$G$106:$G$117,0)))*conv_2026*AA$7)</f>
        <v>-432978.38807562384</v>
      </c>
      <c r="AB34" s="31">
        <f>IF($B34=0,0, (INDEX(Option2!AB$106:AB$117, MATCH($D34, Option2!$G$106:$G$117,0)))*conv_2026*AB$7)</f>
        <v>-432128.53310316801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-4922333.2318546521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14397.692395996493</v>
      </c>
      <c r="J35" s="31">
        <f>IF($B35=0,0, (INDEX(Option2!J$106:J$117, MATCH($D35, Option2!$G$106:$G$117,0)))*conv_2026*J$7)</f>
        <v>-117349.16190010535</v>
      </c>
      <c r="K35" s="31">
        <f>IF($B35=0,0, (INDEX(Option2!K$106:K$117, MATCH($D35, Option2!$G$106:$G$117,0)))*conv_2026*K$7)</f>
        <v>-272114.53185510781</v>
      </c>
      <c r="L35" s="31">
        <f>IF($B35=0,0, (INDEX(Option2!L$106:L$117, MATCH($D35, Option2!$G$106:$G$117,0)))*conv_2026*L$7)</f>
        <v>-399166.58009644056</v>
      </c>
      <c r="M35" s="31">
        <f>IF($B35=0,0, (INDEX(Option2!M$106:M$117, MATCH($D35, Option2!$G$106:$G$117,0)))*conv_2026*M$7)</f>
        <v>-398560.48057685688</v>
      </c>
      <c r="N35" s="31">
        <f>IF($B35=0,0, (INDEX(Option2!N$106:N$117, MATCH($D35, Option2!$G$106:$G$117,0)))*conv_2026*N$7)</f>
        <v>-397936.19807168568</v>
      </c>
      <c r="O35" s="31">
        <f>IF($B35=0,0, (INDEX(Option2!O$106:O$117, MATCH($D35, Option2!$G$106:$G$117,0)))*conv_2026*O$7)</f>
        <v>-397293.1870913594</v>
      </c>
      <c r="P35" s="31">
        <f>IF($B35=0,0, (INDEX(Option2!P$106:P$117, MATCH($D35, Option2!$G$106:$G$117,0)))*conv_2026*P$7)</f>
        <v>-396630.88578162336</v>
      </c>
      <c r="Q35" s="31">
        <f>IF($B35=0,0, (INDEX(Option2!Q$106:Q$117, MATCH($D35, Option2!$G$106:$G$117,0)))*conv_2026*Q$7)</f>
        <v>-395948.71543259511</v>
      </c>
      <c r="R35" s="31">
        <f>IF($B35=0,0, (INDEX(Option2!R$106:R$117, MATCH($D35, Option2!$G$106:$G$117,0)))*conv_2026*R$7)</f>
        <v>-395246.07997309609</v>
      </c>
      <c r="S35" s="31">
        <f>IF($B35=0,0, (INDEX(Option2!S$106:S$117, MATCH($D35, Option2!$G$106:$G$117,0)))*conv_2026*S$7)</f>
        <v>-394522.36544981209</v>
      </c>
      <c r="T35" s="31">
        <f>IF($B35=0,0, (INDEX(Option2!T$106:T$117, MATCH($D35, Option2!$G$106:$G$117,0)))*conv_2026*T$7)</f>
        <v>-393776.93949082959</v>
      </c>
      <c r="U35" s="31">
        <f>IF($B35=0,0, (INDEX(Option2!U$106:U$117, MATCH($D35, Option2!$G$106:$G$117,0)))*conv_2026*U$7)</f>
        <v>-393009.15075307759</v>
      </c>
      <c r="V35" s="31">
        <f>IF($B35=0,0, (INDEX(Option2!V$106:V$117, MATCH($D35, Option2!$G$106:$G$117,0)))*conv_2026*V$7)</f>
        <v>-392218.32835319301</v>
      </c>
      <c r="W35" s="31">
        <f>IF($B35=0,0, (INDEX(Option2!W$106:W$117, MATCH($D35, Option2!$G$106:$G$117,0)))*conv_2026*W$7)</f>
        <v>-391403.78128131188</v>
      </c>
      <c r="X35" s="31">
        <f>IF($B35=0,0, (INDEX(Option2!X$106:X$117, MATCH($D35, Option2!$G$106:$G$117,0)))*conv_2026*X$7)</f>
        <v>-390564.79779727443</v>
      </c>
      <c r="Y35" s="31">
        <f>IF($B35=0,0, (INDEX(Option2!Y$106:Y$117, MATCH($D35, Option2!$G$106:$G$117,0)))*conv_2026*Y$7)</f>
        <v>-389700.64480871579</v>
      </c>
      <c r="Z35" s="31">
        <f>IF($B35=0,0, (INDEX(Option2!Z$106:Z$117, MATCH($D35, Option2!$G$106:$G$117,0)))*conv_2026*Z$7)</f>
        <v>-388810.56723050034</v>
      </c>
      <c r="AA35" s="31">
        <f>IF($B35=0,0, (INDEX(Option2!AA$106:AA$117, MATCH($D35, Option2!$G$106:$G$117,0)))*conv_2026*AA$7)</f>
        <v>-387893.78732493846</v>
      </c>
      <c r="AB35" s="31">
        <f>IF($B35=0,0, (INDEX(Option2!AB$106:AB$117, MATCH($D35, Option2!$G$106:$G$117,0)))*conv_2026*AB$7)</f>
        <v>-386949.50402220973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-4922333.2318546521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14397.692395996493</v>
      </c>
      <c r="J36" s="31">
        <f>IF($B36=0,0, (INDEX(Option2!J$106:J$117, MATCH($D36, Option2!$G$106:$G$117,0)))*conv_2026*J$7)</f>
        <v>-117349.16190010535</v>
      </c>
      <c r="K36" s="31">
        <f>IF($B36=0,0, (INDEX(Option2!K$106:K$117, MATCH($D36, Option2!$G$106:$G$117,0)))*conv_2026*K$7)</f>
        <v>-272114.53185510781</v>
      </c>
      <c r="L36" s="31">
        <f>IF($B36=0,0, (INDEX(Option2!L$106:L$117, MATCH($D36, Option2!$G$106:$G$117,0)))*conv_2026*L$7)</f>
        <v>-399166.58009644056</v>
      </c>
      <c r="M36" s="31">
        <f>IF($B36=0,0, (INDEX(Option2!M$106:M$117, MATCH($D36, Option2!$G$106:$G$117,0)))*conv_2026*M$7)</f>
        <v>-398560.48057685688</v>
      </c>
      <c r="N36" s="31">
        <f>IF($B36=0,0, (INDEX(Option2!N$106:N$117, MATCH($D36, Option2!$G$106:$G$117,0)))*conv_2026*N$7)</f>
        <v>-397936.19807168568</v>
      </c>
      <c r="O36" s="31">
        <f>IF($B36=0,0, (INDEX(Option2!O$106:O$117, MATCH($D36, Option2!$G$106:$G$117,0)))*conv_2026*O$7)</f>
        <v>-397293.1870913594</v>
      </c>
      <c r="P36" s="31">
        <f>IF($B36=0,0, (INDEX(Option2!P$106:P$117, MATCH($D36, Option2!$G$106:$G$117,0)))*conv_2026*P$7)</f>
        <v>-396630.88578162336</v>
      </c>
      <c r="Q36" s="31">
        <f>IF($B36=0,0, (INDEX(Option2!Q$106:Q$117, MATCH($D36, Option2!$G$106:$G$117,0)))*conv_2026*Q$7)</f>
        <v>-395948.71543259511</v>
      </c>
      <c r="R36" s="31">
        <f>IF($B36=0,0, (INDEX(Option2!R$106:R$117, MATCH($D36, Option2!$G$106:$G$117,0)))*conv_2026*R$7)</f>
        <v>-395246.07997309609</v>
      </c>
      <c r="S36" s="31">
        <f>IF($B36=0,0, (INDEX(Option2!S$106:S$117, MATCH($D36, Option2!$G$106:$G$117,0)))*conv_2026*S$7)</f>
        <v>-394522.36544981209</v>
      </c>
      <c r="T36" s="31">
        <f>IF($B36=0,0, (INDEX(Option2!T$106:T$117, MATCH($D36, Option2!$G$106:$G$117,0)))*conv_2026*T$7)</f>
        <v>-393776.93949082959</v>
      </c>
      <c r="U36" s="31">
        <f>IF($B36=0,0, (INDEX(Option2!U$106:U$117, MATCH($D36, Option2!$G$106:$G$117,0)))*conv_2026*U$7)</f>
        <v>-393009.15075307759</v>
      </c>
      <c r="V36" s="31">
        <f>IF($B36=0,0, (INDEX(Option2!V$106:V$117, MATCH($D36, Option2!$G$106:$G$117,0)))*conv_2026*V$7)</f>
        <v>-392218.32835319301</v>
      </c>
      <c r="W36" s="31">
        <f>IF($B36=0,0, (INDEX(Option2!W$106:W$117, MATCH($D36, Option2!$G$106:$G$117,0)))*conv_2026*W$7)</f>
        <v>-391403.78128131188</v>
      </c>
      <c r="X36" s="31">
        <f>IF($B36=0,0, (INDEX(Option2!X$106:X$117, MATCH($D36, Option2!$G$106:$G$117,0)))*conv_2026*X$7)</f>
        <v>-390564.79779727443</v>
      </c>
      <c r="Y36" s="31">
        <f>IF($B36=0,0, (INDEX(Option2!Y$106:Y$117, MATCH($D36, Option2!$G$106:$G$117,0)))*conv_2026*Y$7)</f>
        <v>-389700.64480871579</v>
      </c>
      <c r="Z36" s="31">
        <f>IF($B36=0,0, (INDEX(Option2!Z$106:Z$117, MATCH($D36, Option2!$G$106:$G$117,0)))*conv_2026*Z$7)</f>
        <v>-388810.56723050034</v>
      </c>
      <c r="AA36" s="31">
        <f>IF($B36=0,0, (INDEX(Option2!AA$106:AA$117, MATCH($D36, Option2!$G$106:$G$117,0)))*conv_2026*AA$7)</f>
        <v>-387893.78732493846</v>
      </c>
      <c r="AB36" s="31">
        <f>IF($B36=0,0, (INDEX(Option2!AB$106:AB$117, MATCH($D36, Option2!$G$106:$G$117,0)))*conv_2026*AB$7)</f>
        <v>-386949.50402220973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-4922333.2318546521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14397.692395996493</v>
      </c>
      <c r="J37" s="31">
        <f>IF($B37=0,0, (INDEX(Option2!J$106:J$117, MATCH($D37, Option2!$G$106:$G$117,0)))*conv_2026*J$7)</f>
        <v>-117349.16190010535</v>
      </c>
      <c r="K37" s="31">
        <f>IF($B37=0,0, (INDEX(Option2!K$106:K$117, MATCH($D37, Option2!$G$106:$G$117,0)))*conv_2026*K$7)</f>
        <v>-272114.53185510781</v>
      </c>
      <c r="L37" s="31">
        <f>IF($B37=0,0, (INDEX(Option2!L$106:L$117, MATCH($D37, Option2!$G$106:$G$117,0)))*conv_2026*L$7)</f>
        <v>-399166.58009644056</v>
      </c>
      <c r="M37" s="31">
        <f>IF($B37=0,0, (INDEX(Option2!M$106:M$117, MATCH($D37, Option2!$G$106:$G$117,0)))*conv_2026*M$7)</f>
        <v>-398560.48057685688</v>
      </c>
      <c r="N37" s="31">
        <f>IF($B37=0,0, (INDEX(Option2!N$106:N$117, MATCH($D37, Option2!$G$106:$G$117,0)))*conv_2026*N$7)</f>
        <v>-397936.19807168568</v>
      </c>
      <c r="O37" s="31">
        <f>IF($B37=0,0, (INDEX(Option2!O$106:O$117, MATCH($D37, Option2!$G$106:$G$117,0)))*conv_2026*O$7)</f>
        <v>-397293.1870913594</v>
      </c>
      <c r="P37" s="31">
        <f>IF($B37=0,0, (INDEX(Option2!P$106:P$117, MATCH($D37, Option2!$G$106:$G$117,0)))*conv_2026*P$7)</f>
        <v>-396630.88578162336</v>
      </c>
      <c r="Q37" s="31">
        <f>IF($B37=0,0, (INDEX(Option2!Q$106:Q$117, MATCH($D37, Option2!$G$106:$G$117,0)))*conv_2026*Q$7)</f>
        <v>-395948.71543259511</v>
      </c>
      <c r="R37" s="31">
        <f>IF($B37=0,0, (INDEX(Option2!R$106:R$117, MATCH($D37, Option2!$G$106:$G$117,0)))*conv_2026*R$7)</f>
        <v>-395246.07997309609</v>
      </c>
      <c r="S37" s="31">
        <f>IF($B37=0,0, (INDEX(Option2!S$106:S$117, MATCH($D37, Option2!$G$106:$G$117,0)))*conv_2026*S$7)</f>
        <v>-394522.36544981209</v>
      </c>
      <c r="T37" s="31">
        <f>IF($B37=0,0, (INDEX(Option2!T$106:T$117, MATCH($D37, Option2!$G$106:$G$117,0)))*conv_2026*T$7)</f>
        <v>-393776.93949082959</v>
      </c>
      <c r="U37" s="31">
        <f>IF($B37=0,0, (INDEX(Option2!U$106:U$117, MATCH($D37, Option2!$G$106:$G$117,0)))*conv_2026*U$7)</f>
        <v>-393009.15075307759</v>
      </c>
      <c r="V37" s="31">
        <f>IF($B37=0,0, (INDEX(Option2!V$106:V$117, MATCH($D37, Option2!$G$106:$G$117,0)))*conv_2026*V$7)</f>
        <v>-392218.32835319301</v>
      </c>
      <c r="W37" s="31">
        <f>IF($B37=0,0, (INDEX(Option2!W$106:W$117, MATCH($D37, Option2!$G$106:$G$117,0)))*conv_2026*W$7)</f>
        <v>-391403.78128131188</v>
      </c>
      <c r="X37" s="31">
        <f>IF($B37=0,0, (INDEX(Option2!X$106:X$117, MATCH($D37, Option2!$G$106:$G$117,0)))*conv_2026*X$7)</f>
        <v>-390564.79779727443</v>
      </c>
      <c r="Y37" s="31">
        <f>IF($B37=0,0, (INDEX(Option2!Y$106:Y$117, MATCH($D37, Option2!$G$106:$G$117,0)))*conv_2026*Y$7)</f>
        <v>-389700.64480871579</v>
      </c>
      <c r="Z37" s="31">
        <f>IF($B37=0,0, (INDEX(Option2!Z$106:Z$117, MATCH($D37, Option2!$G$106:$G$117,0)))*conv_2026*Z$7)</f>
        <v>-388810.56723050034</v>
      </c>
      <c r="AA37" s="31">
        <f>IF($B37=0,0, (INDEX(Option2!AA$106:AA$117, MATCH($D37, Option2!$G$106:$G$117,0)))*conv_2026*AA$7)</f>
        <v>-387893.78732493846</v>
      </c>
      <c r="AB37" s="31">
        <f>IF($B37=0,0, (INDEX(Option2!AB$106:AB$117, MATCH($D37, Option2!$G$106:$G$117,0)))*conv_2026*AB$7)</f>
        <v>-386949.50402220973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14397.692395996493</v>
      </c>
      <c r="J40" s="31">
        <f>Consol!J50</f>
        <v>-181535.07870534383</v>
      </c>
      <c r="K40" s="31">
        <f>Consol!K50</f>
        <v>-288958.23175969435</v>
      </c>
      <c r="L40" s="31">
        <f>Consol!L50</f>
        <v>-400578.18669458776</v>
      </c>
      <c r="M40" s="31">
        <f>Consol!M50</f>
        <v>-399972.08717500407</v>
      </c>
      <c r="N40" s="31">
        <f>Consol!N50</f>
        <v>-399347.80466983293</v>
      </c>
      <c r="O40" s="31">
        <f>Consol!O50</f>
        <v>-398704.79368950665</v>
      </c>
      <c r="P40" s="31">
        <f>Consol!P50</f>
        <v>-398042.49237977056</v>
      </c>
      <c r="Q40" s="31">
        <f>Consol!Q50</f>
        <v>-397360.3220307423</v>
      </c>
      <c r="R40" s="31">
        <f>Consol!R50</f>
        <v>-396657.68657124334</v>
      </c>
      <c r="S40" s="31">
        <f>Consol!S50</f>
        <v>-395933.97204795928</v>
      </c>
      <c r="T40" s="31">
        <f>Consol!T50</f>
        <v>-395188.54608897684</v>
      </c>
      <c r="U40" s="31">
        <f>Consol!U50</f>
        <v>-394420.75735122483</v>
      </c>
      <c r="V40" s="31">
        <f>Consol!V50</f>
        <v>-393629.9349513402</v>
      </c>
      <c r="W40" s="31">
        <f>Consol!W50</f>
        <v>-392815.38787945913</v>
      </c>
      <c r="X40" s="31">
        <f>Consol!X50</f>
        <v>-391976.40439542162</v>
      </c>
      <c r="Y40" s="31">
        <f>Consol!Y50</f>
        <v>-391112.25140686298</v>
      </c>
      <c r="Z40" s="31">
        <f>Consol!Z50</f>
        <v>-390222.17382864753</v>
      </c>
      <c r="AA40" s="31">
        <f>Consol!AA50</f>
        <v>-389305.39392308565</v>
      </c>
      <c r="AB40" s="31">
        <f>Consol!AB50</f>
        <v>-388361.11062035692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-5015133.620383936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14397.692395996493</v>
      </c>
      <c r="J42" s="31">
        <f>(INDEX(Option3!J$106:J$117, MATCH($D42, Option3!$G$106:$G$117,0)))*conv_2026*J$7</f>
        <v>-181535.07870534383</v>
      </c>
      <c r="K42" s="31">
        <f>(INDEX(Option3!K$106:K$117, MATCH($D42, Option3!$G$106:$G$117,0)))*conv_2026*K$7</f>
        <v>-288958.2317596944</v>
      </c>
      <c r="L42" s="31">
        <f>(INDEX(Option3!L$106:L$117, MATCH($D42, Option3!$G$106:$G$117,0)))*conv_2026*L$7</f>
        <v>-400578.18669458776</v>
      </c>
      <c r="M42" s="31">
        <f>(INDEX(Option3!M$106:M$117, MATCH($D42, Option3!$G$106:$G$117,0)))*conv_2026*M$7</f>
        <v>-399972.08717500407</v>
      </c>
      <c r="N42" s="31">
        <f>(INDEX(Option3!N$106:N$117, MATCH($D42, Option3!$G$106:$G$117,0)))*conv_2026*N$7</f>
        <v>-399347.80466983287</v>
      </c>
      <c r="O42" s="31">
        <f>(INDEX(Option3!O$106:O$117, MATCH($D42, Option3!$G$106:$G$117,0)))*conv_2026*O$7</f>
        <v>-398704.79368950659</v>
      </c>
      <c r="P42" s="31">
        <f>(INDEX(Option3!P$106:P$117, MATCH($D42, Option3!$G$106:$G$117,0)))*conv_2026*P$7</f>
        <v>-398042.49237977056</v>
      </c>
      <c r="Q42" s="31">
        <f>(INDEX(Option3!Q$106:Q$117, MATCH($D42, Option3!$G$106:$G$117,0)))*conv_2026*Q$7</f>
        <v>-397360.32203074236</v>
      </c>
      <c r="R42" s="31">
        <f>(INDEX(Option3!R$106:R$117, MATCH($D42, Option3!$G$106:$G$117,0)))*conv_2026*R$7</f>
        <v>-396657.68657124334</v>
      </c>
      <c r="S42" s="31">
        <f>(INDEX(Option3!S$106:S$117, MATCH($D42, Option3!$G$106:$G$117,0)))*conv_2026*S$7</f>
        <v>-395933.97204795934</v>
      </c>
      <c r="T42" s="31">
        <f>(INDEX(Option3!T$106:T$117, MATCH($D42, Option3!$G$106:$G$117,0)))*conv_2026*T$7</f>
        <v>-395188.54608897679</v>
      </c>
      <c r="U42" s="31">
        <f>(INDEX(Option3!U$106:U$117, MATCH($D42, Option3!$G$106:$G$117,0)))*conv_2026*U$7</f>
        <v>-394420.75735122478</v>
      </c>
      <c r="V42" s="31">
        <f>(INDEX(Option3!V$106:V$117, MATCH($D42, Option3!$G$106:$G$117,0)))*conv_2026*V$7</f>
        <v>-393629.93495134026</v>
      </c>
      <c r="W42" s="31">
        <f>(INDEX(Option3!W$106:W$117, MATCH($D42, Option3!$G$106:$G$117,0)))*conv_2026*W$7</f>
        <v>-392815.38787945913</v>
      </c>
      <c r="X42" s="31">
        <f>(INDEX(Option3!X$106:X$117, MATCH($D42, Option3!$G$106:$G$117,0)))*conv_2026*X$7</f>
        <v>-391976.40439542162</v>
      </c>
      <c r="Y42" s="31">
        <f>(INDEX(Option3!Y$106:Y$117, MATCH($D42, Option3!$G$106:$G$117,0)))*conv_2026*Y$7</f>
        <v>-391112.25140686298</v>
      </c>
      <c r="Z42" s="31">
        <f>(INDEX(Option3!Z$106:Z$117, MATCH($D42, Option3!$G$106:$G$117,0)))*conv_2026*Z$7</f>
        <v>-390222.17382864753</v>
      </c>
      <c r="AA42" s="31">
        <f>(INDEX(Option3!AA$106:AA$117, MATCH($D42, Option3!$G$106:$G$117,0)))*conv_2026*AA$7</f>
        <v>-389305.39392308565</v>
      </c>
      <c r="AB42" s="31">
        <f>(INDEX(Option3!AB$106:AB$117, MATCH($D42, Option3!$G$106:$G$117,0)))*conv_2026*AB$7</f>
        <v>-388361.11062035698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-5550571.0930184396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14397.692395996493</v>
      </c>
      <c r="J44" s="31">
        <f>(INDEX(Option3!J$106:J$117, MATCH($D44, Option3!$G$106:$G$117,0)))*conv_2026*J$7</f>
        <v>-201171.54889266583</v>
      </c>
      <c r="K44" s="31">
        <f>(INDEX(Option3!K$106:K$117, MATCH($D44, Option3!$G$106:$G$117,0)))*conv_2026*K$7</f>
        <v>-319815.54205405759</v>
      </c>
      <c r="L44" s="31">
        <f>(INDEX(Option3!L$106:L$117, MATCH($D44, Option3!$G$106:$G$117,0)))*conv_2026*L$7</f>
        <v>-442656.33709599206</v>
      </c>
      <c r="M44" s="31">
        <f>(INDEX(Option3!M$106:M$117, MATCH($D44, Option3!$G$106:$G$117,0)))*conv_2026*M$7</f>
        <v>-442050.23757640837</v>
      </c>
      <c r="N44" s="31">
        <f>(INDEX(Option3!N$106:N$117, MATCH($D44, Option3!$G$106:$G$117,0)))*conv_2026*N$7</f>
        <v>-441425.95507123723</v>
      </c>
      <c r="O44" s="31">
        <f>(INDEX(Option3!O$106:O$117, MATCH($D44, Option3!$G$106:$G$117,0)))*conv_2026*O$7</f>
        <v>-440782.9440909109</v>
      </c>
      <c r="P44" s="31">
        <f>(INDEX(Option3!P$106:P$117, MATCH($D44, Option3!$G$106:$G$117,0)))*conv_2026*P$7</f>
        <v>-440120.64278117486</v>
      </c>
      <c r="Q44" s="31">
        <f>(INDEX(Option3!Q$106:Q$117, MATCH($D44, Option3!$G$106:$G$117,0)))*conv_2026*Q$7</f>
        <v>-439438.47243214666</v>
      </c>
      <c r="R44" s="31">
        <f>(INDEX(Option3!R$106:R$117, MATCH($D44, Option3!$G$106:$G$117,0)))*conv_2026*R$7</f>
        <v>-438735.83697264764</v>
      </c>
      <c r="S44" s="31">
        <f>(INDEX(Option3!S$106:S$117, MATCH($D44, Option3!$G$106:$G$117,0)))*conv_2026*S$7</f>
        <v>-438012.12244936364</v>
      </c>
      <c r="T44" s="31">
        <f>(INDEX(Option3!T$106:T$117, MATCH($D44, Option3!$G$106:$G$117,0)))*conv_2026*T$7</f>
        <v>-437266.69649038109</v>
      </c>
      <c r="U44" s="31">
        <f>(INDEX(Option3!U$106:U$117, MATCH($D44, Option3!$G$106:$G$117,0)))*conv_2026*U$7</f>
        <v>-436498.90775262908</v>
      </c>
      <c r="V44" s="31">
        <f>(INDEX(Option3!V$106:V$117, MATCH($D44, Option3!$G$106:$G$117,0)))*conv_2026*V$7</f>
        <v>-435708.08535274456</v>
      </c>
      <c r="W44" s="31">
        <f>(INDEX(Option3!W$106:W$117, MATCH($D44, Option3!$G$106:$G$117,0)))*conv_2026*W$7</f>
        <v>-434893.53828086343</v>
      </c>
      <c r="X44" s="31">
        <f>(INDEX(Option3!X$106:X$117, MATCH($D44, Option3!$G$106:$G$117,0)))*conv_2026*X$7</f>
        <v>-434054.55479682592</v>
      </c>
      <c r="Y44" s="31">
        <f>(INDEX(Option3!Y$106:Y$117, MATCH($D44, Option3!$G$106:$G$117,0)))*conv_2026*Y$7</f>
        <v>-433190.40180826728</v>
      </c>
      <c r="Z44" s="31">
        <f>(INDEX(Option3!Z$106:Z$117, MATCH($D44, Option3!$G$106:$G$117,0)))*conv_2026*Z$7</f>
        <v>-432300.32423005183</v>
      </c>
      <c r="AA44" s="31">
        <f>(INDEX(Option3!AA$106:AA$117, MATCH($D44, Option3!$G$106:$G$117,0)))*conv_2026*AA$7</f>
        <v>-431383.54432448995</v>
      </c>
      <c r="AB44" s="31">
        <f>(INDEX(Option3!AB$106:AB$117, MATCH($D44, Option3!$G$106:$G$117,0)))*conv_2026*AB$7</f>
        <v>-430439.26102176128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-4479696.1477494324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14397.692395996493</v>
      </c>
      <c r="J45" s="31">
        <f>(INDEX(Option3!J$106:J$117, MATCH($D45, Option3!$G$106:$G$117,0)))*conv_2026*J$7</f>
        <v>-161898.60851802179</v>
      </c>
      <c r="K45" s="31">
        <f>(INDEX(Option3!K$106:K$117, MATCH($D45, Option3!$G$106:$G$117,0)))*conv_2026*K$7</f>
        <v>-258100.92146533119</v>
      </c>
      <c r="L45" s="31">
        <f>(INDEX(Option3!L$106:L$117, MATCH($D45, Option3!$G$106:$G$117,0)))*conv_2026*L$7</f>
        <v>-358500.03629318345</v>
      </c>
      <c r="M45" s="31">
        <f>(INDEX(Option3!M$106:M$117, MATCH($D45, Option3!$G$106:$G$117,0)))*conv_2026*M$7</f>
        <v>-357893.93677359977</v>
      </c>
      <c r="N45" s="31">
        <f>(INDEX(Option3!N$106:N$117, MATCH($D45, Option3!$G$106:$G$117,0)))*conv_2026*N$7</f>
        <v>-357269.65426842857</v>
      </c>
      <c r="O45" s="31">
        <f>(INDEX(Option3!O$106:O$117, MATCH($D45, Option3!$G$106:$G$117,0)))*conv_2026*O$7</f>
        <v>-356626.64328810229</v>
      </c>
      <c r="P45" s="31">
        <f>(INDEX(Option3!P$106:P$117, MATCH($D45, Option3!$G$106:$G$117,0)))*conv_2026*P$7</f>
        <v>-355964.34197836625</v>
      </c>
      <c r="Q45" s="31">
        <f>(INDEX(Option3!Q$106:Q$117, MATCH($D45, Option3!$G$106:$G$117,0)))*conv_2026*Q$7</f>
        <v>-355282.17162933806</v>
      </c>
      <c r="R45" s="31">
        <f>(INDEX(Option3!R$106:R$117, MATCH($D45, Option3!$G$106:$G$117,0)))*conv_2026*R$7</f>
        <v>-354579.53616983903</v>
      </c>
      <c r="S45" s="31">
        <f>(INDEX(Option3!S$106:S$117, MATCH($D45, Option3!$G$106:$G$117,0)))*conv_2026*S$7</f>
        <v>-353855.82164655504</v>
      </c>
      <c r="T45" s="31">
        <f>(INDEX(Option3!T$106:T$117, MATCH($D45, Option3!$G$106:$G$117,0)))*conv_2026*T$7</f>
        <v>-353110.39568757248</v>
      </c>
      <c r="U45" s="31">
        <f>(INDEX(Option3!U$106:U$117, MATCH($D45, Option3!$G$106:$G$117,0)))*conv_2026*U$7</f>
        <v>-352342.60694982047</v>
      </c>
      <c r="V45" s="31">
        <f>(INDEX(Option3!V$106:V$117, MATCH($D45, Option3!$G$106:$G$117,0)))*conv_2026*V$7</f>
        <v>-351551.78454993595</v>
      </c>
      <c r="W45" s="31">
        <f>(INDEX(Option3!W$106:W$117, MATCH($D45, Option3!$G$106:$G$117,0)))*conv_2026*W$7</f>
        <v>-350737.23747805483</v>
      </c>
      <c r="X45" s="31">
        <f>(INDEX(Option3!X$106:X$117, MATCH($D45, Option3!$G$106:$G$117,0)))*conv_2026*X$7</f>
        <v>-349898.25399401732</v>
      </c>
      <c r="Y45" s="31">
        <f>(INDEX(Option3!Y$106:Y$117, MATCH($D45, Option3!$G$106:$G$117,0)))*conv_2026*Y$7</f>
        <v>-349034.10100545868</v>
      </c>
      <c r="Z45" s="31">
        <f>(INDEX(Option3!Z$106:Z$117, MATCH($D45, Option3!$G$106:$G$117,0)))*conv_2026*Z$7</f>
        <v>-348144.02342724323</v>
      </c>
      <c r="AA45" s="31">
        <f>(INDEX(Option3!AA$106:AA$117, MATCH($D45, Option3!$G$106:$G$117,0)))*conv_2026*AA$7</f>
        <v>-347227.24352168135</v>
      </c>
      <c r="AB45" s="31">
        <f>(INDEX(Option3!AB$106:AB$117, MATCH($D45, Option3!$G$106:$G$117,0)))*conv_2026*AB$7</f>
        <v>-346282.96021895268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-4981209.5097878268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15837.461635596143</v>
      </c>
      <c r="J46" s="31">
        <f>(INDEX(Option3!J$106:J$117, MATCH($D46, Option3!$G$106:$G$117,0)))*conv_2026*J$7</f>
        <v>-180052.11638855617</v>
      </c>
      <c r="K46" s="31">
        <f>(INDEX(Option3!K$106:K$117, MATCH($D46, Option3!$G$106:$G$117,0)))*conv_2026*K$7</f>
        <v>-286996.74464130064</v>
      </c>
      <c r="L46" s="31">
        <f>(INDEX(Option3!L$106:L$117, MATCH($D46, Option3!$G$106:$G$117,0)))*conv_2026*L$7</f>
        <v>-398557.85496264225</v>
      </c>
      <c r="M46" s="31">
        <f>(INDEX(Option3!M$106:M$117, MATCH($D46, Option3!$G$106:$G$117,0)))*conv_2026*M$7</f>
        <v>-397891.14549110015</v>
      </c>
      <c r="N46" s="31">
        <f>(INDEX(Option3!N$106:N$117, MATCH($D46, Option3!$G$106:$G$117,0)))*conv_2026*N$7</f>
        <v>-397204.43473541189</v>
      </c>
      <c r="O46" s="31">
        <f>(INDEX(Option3!O$106:O$117, MATCH($D46, Option3!$G$106:$G$117,0)))*conv_2026*O$7</f>
        <v>-396497.12265705294</v>
      </c>
      <c r="P46" s="31">
        <f>(INDEX(Option3!P$106:P$117, MATCH($D46, Option3!$G$106:$G$117,0)))*conv_2026*P$7</f>
        <v>-395768.59121634328</v>
      </c>
      <c r="Q46" s="31">
        <f>(INDEX(Option3!Q$106:Q$117, MATCH($D46, Option3!$G$106:$G$117,0)))*conv_2026*Q$7</f>
        <v>-395018.20383241225</v>
      </c>
      <c r="R46" s="31">
        <f>(INDEX(Option3!R$106:R$117, MATCH($D46, Option3!$G$106:$G$117,0)))*conv_2026*R$7</f>
        <v>-394245.30482696334</v>
      </c>
      <c r="S46" s="31">
        <f>(INDEX(Option3!S$106:S$117, MATCH($D46, Option3!$G$106:$G$117,0)))*conv_2026*S$7</f>
        <v>-393449.21885135089</v>
      </c>
      <c r="T46" s="31">
        <f>(INDEX(Option3!T$106:T$117, MATCH($D46, Option3!$G$106:$G$117,0)))*conv_2026*T$7</f>
        <v>-392629.25029647013</v>
      </c>
      <c r="U46" s="31">
        <f>(INDEX(Option3!U$106:U$117, MATCH($D46, Option3!$G$106:$G$117,0)))*conv_2026*U$7</f>
        <v>-391784.68268494296</v>
      </c>
      <c r="V46" s="31">
        <f>(INDEX(Option3!V$106:V$117, MATCH($D46, Option3!$G$106:$G$117,0)))*conv_2026*V$7</f>
        <v>-390914.77804506995</v>
      </c>
      <c r="W46" s="31">
        <f>(INDEX(Option3!W$106:W$117, MATCH($D46, Option3!$G$106:$G$117,0)))*conv_2026*W$7</f>
        <v>-390018.7762660007</v>
      </c>
      <c r="X46" s="31">
        <f>(INDEX(Option3!X$106:X$117, MATCH($D46, Option3!$G$106:$G$117,0)))*conv_2026*X$7</f>
        <v>-389095.89443355944</v>
      </c>
      <c r="Y46" s="31">
        <f>(INDEX(Option3!Y$106:Y$117, MATCH($D46, Option3!$G$106:$G$117,0)))*conv_2026*Y$7</f>
        <v>-388145.326146145</v>
      </c>
      <c r="Z46" s="31">
        <f>(INDEX(Option3!Z$106:Z$117, MATCH($D46, Option3!$G$106:$G$117,0)))*conv_2026*Z$7</f>
        <v>-387166.24081010802</v>
      </c>
      <c r="AA46" s="31">
        <f>(INDEX(Option3!AA$106:AA$117, MATCH($D46, Option3!$G$106:$G$117,0)))*conv_2026*AA$7</f>
        <v>-386157.78291398991</v>
      </c>
      <c r="AB46" s="31">
        <f>(INDEX(Option3!AB$106:AB$117, MATCH($D46, Option3!$G$106:$G$117,0)))*conv_2026*AB$7</f>
        <v>-385119.07128098834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-5049057.7309800461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12957.923156396842</v>
      </c>
      <c r="J47" s="31">
        <f>(INDEX(Option3!J$106:J$117, MATCH($D47, Option3!$G$106:$G$117,0)))*conv_2026*J$7</f>
        <v>-183018.04102213148</v>
      </c>
      <c r="K47" s="31">
        <f>(INDEX(Option3!K$106:K$117, MATCH($D47, Option3!$G$106:$G$117,0)))*conv_2026*K$7</f>
        <v>-290919.71887808811</v>
      </c>
      <c r="L47" s="31">
        <f>(INDEX(Option3!L$106:L$117, MATCH($D47, Option3!$G$106:$G$117,0)))*conv_2026*L$7</f>
        <v>-402598.51842653332</v>
      </c>
      <c r="M47" s="31">
        <f>(INDEX(Option3!M$106:M$117, MATCH($D47, Option3!$G$106:$G$117,0)))*conv_2026*M$7</f>
        <v>-402053.02885890799</v>
      </c>
      <c r="N47" s="31">
        <f>(INDEX(Option3!N$106:N$117, MATCH($D47, Option3!$G$106:$G$117,0)))*conv_2026*N$7</f>
        <v>-401491.1746042539</v>
      </c>
      <c r="O47" s="31">
        <f>(INDEX(Option3!O$106:O$117, MATCH($D47, Option3!$G$106:$G$117,0)))*conv_2026*O$7</f>
        <v>-400912.46472196031</v>
      </c>
      <c r="P47" s="31">
        <f>(INDEX(Option3!P$106:P$117, MATCH($D47, Option3!$G$106:$G$117,0)))*conv_2026*P$7</f>
        <v>-400316.39354319789</v>
      </c>
      <c r="Q47" s="31">
        <f>(INDEX(Option3!Q$106:Q$117, MATCH($D47, Option3!$G$106:$G$117,0)))*conv_2026*Q$7</f>
        <v>-399702.44022907241</v>
      </c>
      <c r="R47" s="31">
        <f>(INDEX(Option3!R$106:R$117, MATCH($D47, Option3!$G$106:$G$117,0)))*conv_2026*R$7</f>
        <v>-399070.06831552333</v>
      </c>
      <c r="S47" s="31">
        <f>(INDEX(Option3!S$106:S$117, MATCH($D47, Option3!$G$106:$G$117,0)))*conv_2026*S$7</f>
        <v>-398418.72524456773</v>
      </c>
      <c r="T47" s="31">
        <f>(INDEX(Option3!T$106:T$117, MATCH($D47, Option3!$G$106:$G$117,0)))*conv_2026*T$7</f>
        <v>-397747.8418814835</v>
      </c>
      <c r="U47" s="31">
        <f>(INDEX(Option3!U$106:U$117, MATCH($D47, Option3!$G$106:$G$117,0)))*conv_2026*U$7</f>
        <v>-397056.83201750665</v>
      </c>
      <c r="V47" s="31">
        <f>(INDEX(Option3!V$106:V$117, MATCH($D47, Option3!$G$106:$G$117,0)))*conv_2026*V$7</f>
        <v>-396345.0918576105</v>
      </c>
      <c r="W47" s="31">
        <f>(INDEX(Option3!W$106:W$117, MATCH($D47, Option3!$G$106:$G$117,0)))*conv_2026*W$7</f>
        <v>-395611.99949291756</v>
      </c>
      <c r="X47" s="31">
        <f>(INDEX(Option3!X$106:X$117, MATCH($D47, Option3!$G$106:$G$117,0)))*conv_2026*X$7</f>
        <v>-394856.91435728385</v>
      </c>
      <c r="Y47" s="31">
        <f>(INDEX(Option3!Y$106:Y$117, MATCH($D47, Option3!$G$106:$G$117,0)))*conv_2026*Y$7</f>
        <v>-394079.17666758102</v>
      </c>
      <c r="Z47" s="31">
        <f>(INDEX(Option3!Z$106:Z$117, MATCH($D47, Option3!$G$106:$G$117,0)))*conv_2026*Z$7</f>
        <v>-393278.1068471871</v>
      </c>
      <c r="AA47" s="31">
        <f>(INDEX(Option3!AA$106:AA$117, MATCH($D47, Option3!$G$106:$G$117,0)))*conv_2026*AA$7</f>
        <v>-392453.00493218139</v>
      </c>
      <c r="AB47" s="31">
        <f>(INDEX(Option3!AB$106:AB$117, MATCH($D47, Option3!$G$106:$G$117,0)))*conv_2026*AB$7</f>
        <v>-391603.14995972562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-5584495.2036145506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12957.923156396842</v>
      </c>
      <c r="J48" s="31">
        <f>(INDEX(Option3!J$106:J$117, MATCH($D48, Option3!$G$106:$G$117,0)))*conv_2026*J$7</f>
        <v>-202654.51120945349</v>
      </c>
      <c r="K48" s="31">
        <f>(INDEX(Option3!K$106:K$117, MATCH($D48, Option3!$G$106:$G$117,0)))*conv_2026*K$7</f>
        <v>-321777.02917245129</v>
      </c>
      <c r="L48" s="31">
        <f>(INDEX(Option3!L$106:L$117, MATCH($D48, Option3!$G$106:$G$117,0)))*conv_2026*L$7</f>
        <v>-444676.66882793768</v>
      </c>
      <c r="M48" s="31">
        <f>(INDEX(Option3!M$106:M$117, MATCH($D48, Option3!$G$106:$G$117,0)))*conv_2026*M$7</f>
        <v>-444131.17926031229</v>
      </c>
      <c r="N48" s="31">
        <f>(INDEX(Option3!N$106:N$117, MATCH($D48, Option3!$G$106:$G$117,0)))*conv_2026*N$7</f>
        <v>-443569.32500565826</v>
      </c>
      <c r="O48" s="31">
        <f>(INDEX(Option3!O$106:O$117, MATCH($D48, Option3!$G$106:$G$117,0)))*conv_2026*O$7</f>
        <v>-442990.61512336461</v>
      </c>
      <c r="P48" s="31">
        <f>(INDEX(Option3!P$106:P$117, MATCH($D48, Option3!$G$106:$G$117,0)))*conv_2026*P$7</f>
        <v>-442394.54394460219</v>
      </c>
      <c r="Q48" s="31">
        <f>(INDEX(Option3!Q$106:Q$117, MATCH($D48, Option3!$G$106:$G$117,0)))*conv_2026*Q$7</f>
        <v>-441780.59063047671</v>
      </c>
      <c r="R48" s="31">
        <f>(INDEX(Option3!R$106:R$117, MATCH($D48, Option3!$G$106:$G$117,0)))*conv_2026*R$7</f>
        <v>-441148.21871692769</v>
      </c>
      <c r="S48" s="31">
        <f>(INDEX(Option3!S$106:S$117, MATCH($D48, Option3!$G$106:$G$117,0)))*conv_2026*S$7</f>
        <v>-440496.87564597203</v>
      </c>
      <c r="T48" s="31">
        <f>(INDEX(Option3!T$106:T$117, MATCH($D48, Option3!$G$106:$G$117,0)))*conv_2026*T$7</f>
        <v>-439825.9922828878</v>
      </c>
      <c r="U48" s="31">
        <f>(INDEX(Option3!U$106:U$117, MATCH($D48, Option3!$G$106:$G$117,0)))*conv_2026*U$7</f>
        <v>-439134.98241891101</v>
      </c>
      <c r="V48" s="31">
        <f>(INDEX(Option3!V$106:V$117, MATCH($D48, Option3!$G$106:$G$117,0)))*conv_2026*V$7</f>
        <v>-438423.24225901492</v>
      </c>
      <c r="W48" s="31">
        <f>(INDEX(Option3!W$106:W$117, MATCH($D48, Option3!$G$106:$G$117,0)))*conv_2026*W$7</f>
        <v>-437690.14989432186</v>
      </c>
      <c r="X48" s="31">
        <f>(INDEX(Option3!X$106:X$117, MATCH($D48, Option3!$G$106:$G$117,0)))*conv_2026*X$7</f>
        <v>-436935.06475868815</v>
      </c>
      <c r="Y48" s="31">
        <f>(INDEX(Option3!Y$106:Y$117, MATCH($D48, Option3!$G$106:$G$117,0)))*conv_2026*Y$7</f>
        <v>-436157.32706898538</v>
      </c>
      <c r="Z48" s="31">
        <f>(INDEX(Option3!Z$106:Z$117, MATCH($D48, Option3!$G$106:$G$117,0)))*conv_2026*Z$7</f>
        <v>-435356.25724859146</v>
      </c>
      <c r="AA48" s="31">
        <f>(INDEX(Option3!AA$106:AA$117, MATCH($D48, Option3!$G$106:$G$117,0)))*conv_2026*AA$7</f>
        <v>-434531.1553335858</v>
      </c>
      <c r="AB48" s="31">
        <f>(INDEX(Option3!AB$106:AB$117, MATCH($D48, Option3!$G$106:$G$117,0)))*conv_2026*AB$7</f>
        <v>-433681.30036112992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-5015133.620383936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14397.692395996493</v>
      </c>
      <c r="J49" s="31">
        <f>(INDEX(Option3!J$106:J$117, MATCH($D49, Option3!$G$106:$G$117,0)))*conv_2026*J$7</f>
        <v>-181535.07870534383</v>
      </c>
      <c r="K49" s="31">
        <f>(INDEX(Option3!K$106:K$117, MATCH($D49, Option3!$G$106:$G$117,0)))*conv_2026*K$7</f>
        <v>-288958.2317596944</v>
      </c>
      <c r="L49" s="31">
        <f>(INDEX(Option3!L$106:L$117, MATCH($D49, Option3!$G$106:$G$117,0)))*conv_2026*L$7</f>
        <v>-400578.18669458776</v>
      </c>
      <c r="M49" s="31">
        <f>(INDEX(Option3!M$106:M$117, MATCH($D49, Option3!$G$106:$G$117,0)))*conv_2026*M$7</f>
        <v>-399972.08717500407</v>
      </c>
      <c r="N49" s="31">
        <f>(INDEX(Option3!N$106:N$117, MATCH($D49, Option3!$G$106:$G$117,0)))*conv_2026*N$7</f>
        <v>-399347.80466983287</v>
      </c>
      <c r="O49" s="31">
        <f>(INDEX(Option3!O$106:O$117, MATCH($D49, Option3!$G$106:$G$117,0)))*conv_2026*O$7</f>
        <v>-398704.79368950659</v>
      </c>
      <c r="P49" s="31">
        <f>(INDEX(Option3!P$106:P$117, MATCH($D49, Option3!$G$106:$G$117,0)))*conv_2026*P$7</f>
        <v>-398042.49237977056</v>
      </c>
      <c r="Q49" s="31">
        <f>(INDEX(Option3!Q$106:Q$117, MATCH($D49, Option3!$G$106:$G$117,0)))*conv_2026*Q$7</f>
        <v>-397360.32203074236</v>
      </c>
      <c r="R49" s="31">
        <f>(INDEX(Option3!R$106:R$117, MATCH($D49, Option3!$G$106:$G$117,0)))*conv_2026*R$7</f>
        <v>-396657.68657124334</v>
      </c>
      <c r="S49" s="31">
        <f>(INDEX(Option3!S$106:S$117, MATCH($D49, Option3!$G$106:$G$117,0)))*conv_2026*S$7</f>
        <v>-395933.97204795934</v>
      </c>
      <c r="T49" s="31">
        <f>(INDEX(Option3!T$106:T$117, MATCH($D49, Option3!$G$106:$G$117,0)))*conv_2026*T$7</f>
        <v>-395188.54608897679</v>
      </c>
      <c r="U49" s="31">
        <f>(INDEX(Option3!U$106:U$117, MATCH($D49, Option3!$G$106:$G$117,0)))*conv_2026*U$7</f>
        <v>-394420.75735122478</v>
      </c>
      <c r="V49" s="31">
        <f>(INDEX(Option3!V$106:V$117, MATCH($D49, Option3!$G$106:$G$117,0)))*conv_2026*V$7</f>
        <v>-393629.93495134026</v>
      </c>
      <c r="W49" s="31">
        <f>(INDEX(Option3!W$106:W$117, MATCH($D49, Option3!$G$106:$G$117,0)))*conv_2026*W$7</f>
        <v>-392815.38787945913</v>
      </c>
      <c r="X49" s="31">
        <f>(INDEX(Option3!X$106:X$117, MATCH($D49, Option3!$G$106:$G$117,0)))*conv_2026*X$7</f>
        <v>-391976.40439542162</v>
      </c>
      <c r="Y49" s="31">
        <f>(INDEX(Option3!Y$106:Y$117, MATCH($D49, Option3!$G$106:$G$117,0)))*conv_2026*Y$7</f>
        <v>-391112.25140686298</v>
      </c>
      <c r="Z49" s="31">
        <f>(INDEX(Option3!Z$106:Z$117, MATCH($D49, Option3!$G$106:$G$117,0)))*conv_2026*Z$7</f>
        <v>-390222.17382864753</v>
      </c>
      <c r="AA49" s="31">
        <f>(INDEX(Option3!AA$106:AA$117, MATCH($D49, Option3!$G$106:$G$117,0)))*conv_2026*AA$7</f>
        <v>-389305.39392308565</v>
      </c>
      <c r="AB49" s="31">
        <f>(INDEX(Option3!AB$106:AB$117, MATCH($D49, Option3!$G$106:$G$117,0)))*conv_2026*AB$7</f>
        <v>-388361.11062035698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-5015133.620383936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14397.692395996493</v>
      </c>
      <c r="J50" s="31">
        <f>(INDEX(Option3!J$106:J$117, MATCH($D50, Option3!$G$106:$G$117,0)))*conv_2026*J$7</f>
        <v>-181535.07870534383</v>
      </c>
      <c r="K50" s="31">
        <f>(INDEX(Option3!K$106:K$117, MATCH($D50, Option3!$G$106:$G$117,0)))*conv_2026*K$7</f>
        <v>-288958.2317596944</v>
      </c>
      <c r="L50" s="31">
        <f>(INDEX(Option3!L$106:L$117, MATCH($D50, Option3!$G$106:$G$117,0)))*conv_2026*L$7</f>
        <v>-400578.18669458776</v>
      </c>
      <c r="M50" s="31">
        <f>(INDEX(Option3!M$106:M$117, MATCH($D50, Option3!$G$106:$G$117,0)))*conv_2026*M$7</f>
        <v>-399972.08717500407</v>
      </c>
      <c r="N50" s="31">
        <f>(INDEX(Option3!N$106:N$117, MATCH($D50, Option3!$G$106:$G$117,0)))*conv_2026*N$7</f>
        <v>-399347.80466983287</v>
      </c>
      <c r="O50" s="31">
        <f>(INDEX(Option3!O$106:O$117, MATCH($D50, Option3!$G$106:$G$117,0)))*conv_2026*O$7</f>
        <v>-398704.79368950659</v>
      </c>
      <c r="P50" s="31">
        <f>(INDEX(Option3!P$106:P$117, MATCH($D50, Option3!$G$106:$G$117,0)))*conv_2026*P$7</f>
        <v>-398042.49237977056</v>
      </c>
      <c r="Q50" s="31">
        <f>(INDEX(Option3!Q$106:Q$117, MATCH($D50, Option3!$G$106:$G$117,0)))*conv_2026*Q$7</f>
        <v>-397360.32203074236</v>
      </c>
      <c r="R50" s="31">
        <f>(INDEX(Option3!R$106:R$117, MATCH($D50, Option3!$G$106:$G$117,0)))*conv_2026*R$7</f>
        <v>-396657.68657124334</v>
      </c>
      <c r="S50" s="31">
        <f>(INDEX(Option3!S$106:S$117, MATCH($D50, Option3!$G$106:$G$117,0)))*conv_2026*S$7</f>
        <v>-395933.97204795934</v>
      </c>
      <c r="T50" s="31">
        <f>(INDEX(Option3!T$106:T$117, MATCH($D50, Option3!$G$106:$G$117,0)))*conv_2026*T$7</f>
        <v>-395188.54608897679</v>
      </c>
      <c r="U50" s="31">
        <f>(INDEX(Option3!U$106:U$117, MATCH($D50, Option3!$G$106:$G$117,0)))*conv_2026*U$7</f>
        <v>-394420.75735122478</v>
      </c>
      <c r="V50" s="31">
        <f>(INDEX(Option3!V$106:V$117, MATCH($D50, Option3!$G$106:$G$117,0)))*conv_2026*V$7</f>
        <v>-393629.93495134026</v>
      </c>
      <c r="W50" s="31">
        <f>(INDEX(Option3!W$106:W$117, MATCH($D50, Option3!$G$106:$G$117,0)))*conv_2026*W$7</f>
        <v>-392815.38787945913</v>
      </c>
      <c r="X50" s="31">
        <f>(INDEX(Option3!X$106:X$117, MATCH($D50, Option3!$G$106:$G$117,0)))*conv_2026*X$7</f>
        <v>-391976.40439542162</v>
      </c>
      <c r="Y50" s="31">
        <f>(INDEX(Option3!Y$106:Y$117, MATCH($D50, Option3!$G$106:$G$117,0)))*conv_2026*Y$7</f>
        <v>-391112.25140686298</v>
      </c>
      <c r="Z50" s="31">
        <f>(INDEX(Option3!Z$106:Z$117, MATCH($D50, Option3!$G$106:$G$117,0)))*conv_2026*Z$7</f>
        <v>-390222.17382864753</v>
      </c>
      <c r="AA50" s="31">
        <f>(INDEX(Option3!AA$106:AA$117, MATCH($D50, Option3!$G$106:$G$117,0)))*conv_2026*AA$7</f>
        <v>-389305.39392308565</v>
      </c>
      <c r="AB50" s="31">
        <f>(INDEX(Option3!AB$106:AB$117, MATCH($D50, Option3!$G$106:$G$117,0)))*conv_2026*AB$7</f>
        <v>-388361.11062035698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-5015133.620383936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14397.692395996493</v>
      </c>
      <c r="J51" s="31">
        <f>(INDEX(Option3!J$106:J$117, MATCH($D51, Option3!$G$106:$G$117,0)))*conv_2026*J$7</f>
        <v>-181535.07870534383</v>
      </c>
      <c r="K51" s="31">
        <f>(INDEX(Option3!K$106:K$117, MATCH($D51, Option3!$G$106:$G$117,0)))*conv_2026*K$7</f>
        <v>-288958.2317596944</v>
      </c>
      <c r="L51" s="31">
        <f>(INDEX(Option3!L$106:L$117, MATCH($D51, Option3!$G$106:$G$117,0)))*conv_2026*L$7</f>
        <v>-400578.18669458776</v>
      </c>
      <c r="M51" s="31">
        <f>(INDEX(Option3!M$106:M$117, MATCH($D51, Option3!$G$106:$G$117,0)))*conv_2026*M$7</f>
        <v>-399972.08717500407</v>
      </c>
      <c r="N51" s="31">
        <f>(INDEX(Option3!N$106:N$117, MATCH($D51, Option3!$G$106:$G$117,0)))*conv_2026*N$7</f>
        <v>-399347.80466983287</v>
      </c>
      <c r="O51" s="31">
        <f>(INDEX(Option3!O$106:O$117, MATCH($D51, Option3!$G$106:$G$117,0)))*conv_2026*O$7</f>
        <v>-398704.79368950659</v>
      </c>
      <c r="P51" s="31">
        <f>(INDEX(Option3!P$106:P$117, MATCH($D51, Option3!$G$106:$G$117,0)))*conv_2026*P$7</f>
        <v>-398042.49237977056</v>
      </c>
      <c r="Q51" s="31">
        <f>(INDEX(Option3!Q$106:Q$117, MATCH($D51, Option3!$G$106:$G$117,0)))*conv_2026*Q$7</f>
        <v>-397360.32203074236</v>
      </c>
      <c r="R51" s="31">
        <f>(INDEX(Option3!R$106:R$117, MATCH($D51, Option3!$G$106:$G$117,0)))*conv_2026*R$7</f>
        <v>-396657.68657124334</v>
      </c>
      <c r="S51" s="31">
        <f>(INDEX(Option3!S$106:S$117, MATCH($D51, Option3!$G$106:$G$117,0)))*conv_2026*S$7</f>
        <v>-395933.97204795934</v>
      </c>
      <c r="T51" s="31">
        <f>(INDEX(Option3!T$106:T$117, MATCH($D51, Option3!$G$106:$G$117,0)))*conv_2026*T$7</f>
        <v>-395188.54608897679</v>
      </c>
      <c r="U51" s="31">
        <f>(INDEX(Option3!U$106:U$117, MATCH($D51, Option3!$G$106:$G$117,0)))*conv_2026*U$7</f>
        <v>-394420.75735122478</v>
      </c>
      <c r="V51" s="31">
        <f>(INDEX(Option3!V$106:V$117, MATCH($D51, Option3!$G$106:$G$117,0)))*conv_2026*V$7</f>
        <v>-393629.93495134026</v>
      </c>
      <c r="W51" s="31">
        <f>(INDEX(Option3!W$106:W$117, MATCH($D51, Option3!$G$106:$G$117,0)))*conv_2026*W$7</f>
        <v>-392815.38787945913</v>
      </c>
      <c r="X51" s="31">
        <f>(INDEX(Option3!X$106:X$117, MATCH($D51, Option3!$G$106:$G$117,0)))*conv_2026*X$7</f>
        <v>-391976.40439542162</v>
      </c>
      <c r="Y51" s="31">
        <f>(INDEX(Option3!Y$106:Y$117, MATCH($D51, Option3!$G$106:$G$117,0)))*conv_2026*Y$7</f>
        <v>-391112.25140686298</v>
      </c>
      <c r="Z51" s="31">
        <f>(INDEX(Option3!Z$106:Z$117, MATCH($D51, Option3!$G$106:$G$117,0)))*conv_2026*Z$7</f>
        <v>-390222.17382864753</v>
      </c>
      <c r="AA51" s="31">
        <f>(INDEX(Option3!AA$106:AA$117, MATCH($D51, Option3!$G$106:$G$117,0)))*conv_2026*AA$7</f>
        <v>-389305.39392308565</v>
      </c>
      <c r="AB51" s="31">
        <f>(INDEX(Option3!AB$106:AB$117, MATCH($D51, Option3!$G$106:$G$117,0)))*conv_2026*AB$7</f>
        <v>-388361.11062035698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-5965342.0836316003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14397.692395996493</v>
      </c>
      <c r="J56" s="31">
        <f>(INDEX(Option4!J$106:J$117, MATCH($D56, Option4!$G$106:$G$117,0)))*conv_2026*J$7</f>
        <v>-221910.18366282806</v>
      </c>
      <c r="K56" s="31">
        <f>(INDEX(Option4!K$106:K$117, MATCH($D56, Option4!$G$106:$G$117,0)))*conv_2026*K$7</f>
        <v>-379665.99694446853</v>
      </c>
      <c r="L56" s="31">
        <f>(INDEX(Option4!L$106:L$117, MATCH($D56, Option4!$G$106:$G$117,0)))*conv_2026*L$7</f>
        <v>-471958.15726477979</v>
      </c>
      <c r="M56" s="31">
        <f>(INDEX(Option4!M$106:M$117, MATCH($D56, Option4!$G$106:$G$117,0)))*conv_2026*M$7</f>
        <v>-471352.05774519616</v>
      </c>
      <c r="N56" s="31">
        <f>(INDEX(Option4!N$106:N$117, MATCH($D56, Option4!$G$106:$G$117,0)))*conv_2026*N$7</f>
        <v>-470727.77524002496</v>
      </c>
      <c r="O56" s="31">
        <f>(INDEX(Option4!O$106:O$117, MATCH($D56, Option4!$G$106:$G$117,0)))*conv_2026*O$7</f>
        <v>-470084.76425969868</v>
      </c>
      <c r="P56" s="31">
        <f>(INDEX(Option4!P$106:P$117, MATCH($D56, Option4!$G$106:$G$117,0)))*conv_2026*P$7</f>
        <v>-469422.46294996259</v>
      </c>
      <c r="Q56" s="31">
        <f>(INDEX(Option4!Q$106:Q$117, MATCH($D56, Option4!$G$106:$G$117,0)))*conv_2026*Q$7</f>
        <v>-468740.29260093439</v>
      </c>
      <c r="R56" s="31">
        <f>(INDEX(Option4!R$106:R$117, MATCH($D56, Option4!$G$106:$G$117,0)))*conv_2026*R$7</f>
        <v>-468037.65714143537</v>
      </c>
      <c r="S56" s="31">
        <f>(INDEX(Option4!S$106:S$117, MATCH($D56, Option4!$G$106:$G$117,0)))*conv_2026*S$7</f>
        <v>-467313.94261815137</v>
      </c>
      <c r="T56" s="31">
        <f>(INDEX(Option4!T$106:T$117, MATCH($D56, Option4!$G$106:$G$117,0)))*conv_2026*T$7</f>
        <v>-466568.51665916888</v>
      </c>
      <c r="U56" s="31">
        <f>(INDEX(Option4!U$106:U$117, MATCH($D56, Option4!$G$106:$G$117,0)))*conv_2026*U$7</f>
        <v>-465800.72792141687</v>
      </c>
      <c r="V56" s="31">
        <f>(INDEX(Option4!V$106:V$117, MATCH($D56, Option4!$G$106:$G$117,0)))*conv_2026*V$7</f>
        <v>-465009.90552153229</v>
      </c>
      <c r="W56" s="31">
        <f>(INDEX(Option4!W$106:W$117, MATCH($D56, Option4!$G$106:$G$117,0)))*conv_2026*W$7</f>
        <v>-464195.35844965116</v>
      </c>
      <c r="X56" s="31">
        <f>(INDEX(Option4!X$106:X$117, MATCH($D56, Option4!$G$106:$G$117,0)))*conv_2026*X$7</f>
        <v>-463356.37496561371</v>
      </c>
      <c r="Y56" s="31">
        <f>(INDEX(Option4!Y$106:Y$117, MATCH($D56, Option4!$G$106:$G$117,0)))*conv_2026*Y$7</f>
        <v>-462492.22197705507</v>
      </c>
      <c r="Z56" s="31">
        <f>(INDEX(Option4!Z$106:Z$117, MATCH($D56, Option4!$G$106:$G$117,0)))*conv_2026*Z$7</f>
        <v>-461602.14439883962</v>
      </c>
      <c r="AA56" s="31">
        <f>(INDEX(Option4!AA$106:AA$117, MATCH($D56, Option4!$G$106:$G$117,0)))*conv_2026*AA$7</f>
        <v>-460685.36449327774</v>
      </c>
      <c r="AB56" s="31">
        <f>(INDEX(Option4!AB$106:AB$117, MATCH($D56, Option4!$G$106:$G$117,0)))*conv_2026*AB$7</f>
        <v>-459741.08119054901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-6595800.4025908699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14397.692395996493</v>
      </c>
      <c r="J58" s="31">
        <f>(INDEX(Option4!J$106:J$117, MATCH($D58, Option4!$G$106:$G$117,0)))*conv_2026*J$7</f>
        <v>-245584.16434589852</v>
      </c>
      <c r="K58" s="31">
        <f>(INDEX(Option4!K$106:K$117, MATCH($D58, Option4!$G$106:$G$117,0)))*conv_2026*K$7</f>
        <v>-419594.08375730913</v>
      </c>
      <c r="L58" s="31">
        <f>(INDEX(Option4!L$106:L$117, MATCH($D58, Option4!$G$106:$G$117,0)))*conv_2026*L$7</f>
        <v>-521174.30472320336</v>
      </c>
      <c r="M58" s="31">
        <f>(INDEX(Option4!M$106:M$117, MATCH($D58, Option4!$G$106:$G$117,0)))*conv_2026*M$7</f>
        <v>-520568.20520361967</v>
      </c>
      <c r="N58" s="31">
        <f>(INDEX(Option4!N$106:N$117, MATCH($D58, Option4!$G$106:$G$117,0)))*conv_2026*N$7</f>
        <v>-519943.92269844853</v>
      </c>
      <c r="O58" s="31">
        <f>(INDEX(Option4!O$106:O$117, MATCH($D58, Option4!$G$106:$G$117,0)))*conv_2026*O$7</f>
        <v>-519300.91171812225</v>
      </c>
      <c r="P58" s="31">
        <f>(INDEX(Option4!P$106:P$117, MATCH($D58, Option4!$G$106:$G$117,0)))*conv_2026*P$7</f>
        <v>-518638.61040838616</v>
      </c>
      <c r="Q58" s="31">
        <f>(INDEX(Option4!Q$106:Q$117, MATCH($D58, Option4!$G$106:$G$117,0)))*conv_2026*Q$7</f>
        <v>-517956.44005935796</v>
      </c>
      <c r="R58" s="31">
        <f>(INDEX(Option4!R$106:R$117, MATCH($D58, Option4!$G$106:$G$117,0)))*conv_2026*R$7</f>
        <v>-517253.80459985894</v>
      </c>
      <c r="S58" s="31">
        <f>(INDEX(Option4!S$106:S$117, MATCH($D58, Option4!$G$106:$G$117,0)))*conv_2026*S$7</f>
        <v>-516530.09007657494</v>
      </c>
      <c r="T58" s="31">
        <f>(INDEX(Option4!T$106:T$117, MATCH($D58, Option4!$G$106:$G$117,0)))*conv_2026*T$7</f>
        <v>-515784.66411759245</v>
      </c>
      <c r="U58" s="31">
        <f>(INDEX(Option4!U$106:U$117, MATCH($D58, Option4!$G$106:$G$117,0)))*conv_2026*U$7</f>
        <v>-515016.87537984044</v>
      </c>
      <c r="V58" s="31">
        <f>(INDEX(Option4!V$106:V$117, MATCH($D58, Option4!$G$106:$G$117,0)))*conv_2026*V$7</f>
        <v>-514226.05297995586</v>
      </c>
      <c r="W58" s="31">
        <f>(INDEX(Option4!W$106:W$117, MATCH($D58, Option4!$G$106:$G$117,0)))*conv_2026*W$7</f>
        <v>-513411.50590807473</v>
      </c>
      <c r="X58" s="31">
        <f>(INDEX(Option4!X$106:X$117, MATCH($D58, Option4!$G$106:$G$117,0)))*conv_2026*X$7</f>
        <v>-512572.52242403722</v>
      </c>
      <c r="Y58" s="31">
        <f>(INDEX(Option4!Y$106:Y$117, MATCH($D58, Option4!$G$106:$G$117,0)))*conv_2026*Y$7</f>
        <v>-511708.36943547864</v>
      </c>
      <c r="Z58" s="31">
        <f>(INDEX(Option4!Z$106:Z$117, MATCH($D58, Option4!$G$106:$G$117,0)))*conv_2026*Z$7</f>
        <v>-510818.29185726313</v>
      </c>
      <c r="AA58" s="31">
        <f>(INDEX(Option4!AA$106:AA$117, MATCH($D58, Option4!$G$106:$G$117,0)))*conv_2026*AA$7</f>
        <v>-509901.51195170131</v>
      </c>
      <c r="AB58" s="31">
        <f>(INDEX(Option4!AB$106:AB$117, MATCH($D58, Option4!$G$106:$G$117,0)))*conv_2026*AB$7</f>
        <v>-508957.22864897258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-5334883.7646723287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14397.692395996493</v>
      </c>
      <c r="J59" s="31">
        <f>(INDEX(Option4!J$106:J$117, MATCH($D59, Option4!$G$106:$G$117,0)))*conv_2026*J$7</f>
        <v>-198236.2029797576</v>
      </c>
      <c r="K59" s="31">
        <f>(INDEX(Option4!K$106:K$117, MATCH($D59, Option4!$G$106:$G$117,0)))*conv_2026*K$7</f>
        <v>-339737.91013162793</v>
      </c>
      <c r="L59" s="31">
        <f>(INDEX(Option4!L$106:L$117, MATCH($D59, Option4!$G$106:$G$117,0)))*conv_2026*L$7</f>
        <v>-422742.00980635628</v>
      </c>
      <c r="M59" s="31">
        <f>(INDEX(Option4!M$106:M$117, MATCH($D59, Option4!$G$106:$G$117,0)))*conv_2026*M$7</f>
        <v>-422135.91028677259</v>
      </c>
      <c r="N59" s="31">
        <f>(INDEX(Option4!N$106:N$117, MATCH($D59, Option4!$G$106:$G$117,0)))*conv_2026*N$7</f>
        <v>-421511.62778160139</v>
      </c>
      <c r="O59" s="31">
        <f>(INDEX(Option4!O$106:O$117, MATCH($D59, Option4!$G$106:$G$117,0)))*conv_2026*O$7</f>
        <v>-420868.61680127511</v>
      </c>
      <c r="P59" s="31">
        <f>(INDEX(Option4!P$106:P$117, MATCH($D59, Option4!$G$106:$G$117,0)))*conv_2026*P$7</f>
        <v>-420206.31549153908</v>
      </c>
      <c r="Q59" s="31">
        <f>(INDEX(Option4!Q$106:Q$117, MATCH($D59, Option4!$G$106:$G$117,0)))*conv_2026*Q$7</f>
        <v>-419524.14514251082</v>
      </c>
      <c r="R59" s="31">
        <f>(INDEX(Option4!R$106:R$117, MATCH($D59, Option4!$G$106:$G$117,0)))*conv_2026*R$7</f>
        <v>-418821.5096830118</v>
      </c>
      <c r="S59" s="31">
        <f>(INDEX(Option4!S$106:S$117, MATCH($D59, Option4!$G$106:$G$117,0)))*conv_2026*S$7</f>
        <v>-418097.7951597278</v>
      </c>
      <c r="T59" s="31">
        <f>(INDEX(Option4!T$106:T$117, MATCH($D59, Option4!$G$106:$G$117,0)))*conv_2026*T$7</f>
        <v>-417352.36920074531</v>
      </c>
      <c r="U59" s="31">
        <f>(INDEX(Option4!U$106:U$117, MATCH($D59, Option4!$G$106:$G$117,0)))*conv_2026*U$7</f>
        <v>-416584.5804629933</v>
      </c>
      <c r="V59" s="31">
        <f>(INDEX(Option4!V$106:V$117, MATCH($D59, Option4!$G$106:$G$117,0)))*conv_2026*V$7</f>
        <v>-415793.75806310872</v>
      </c>
      <c r="W59" s="31">
        <f>(INDEX(Option4!W$106:W$117, MATCH($D59, Option4!$G$106:$G$117,0)))*conv_2026*W$7</f>
        <v>-414979.21099122759</v>
      </c>
      <c r="X59" s="31">
        <f>(INDEX(Option4!X$106:X$117, MATCH($D59, Option4!$G$106:$G$117,0)))*conv_2026*X$7</f>
        <v>-414140.22750719014</v>
      </c>
      <c r="Y59" s="31">
        <f>(INDEX(Option4!Y$106:Y$117, MATCH($D59, Option4!$G$106:$G$117,0)))*conv_2026*Y$7</f>
        <v>-413276.0745186315</v>
      </c>
      <c r="Z59" s="31">
        <f>(INDEX(Option4!Z$106:Z$117, MATCH($D59, Option4!$G$106:$G$117,0)))*conv_2026*Z$7</f>
        <v>-412385.99694041605</v>
      </c>
      <c r="AA59" s="31">
        <f>(INDEX(Option4!AA$106:AA$117, MATCH($D59, Option4!$G$106:$G$117,0)))*conv_2026*AA$7</f>
        <v>-411469.21703485417</v>
      </c>
      <c r="AB59" s="31">
        <f>(INDEX(Option4!AB$106:AB$117, MATCH($D59, Option4!$G$106:$G$117,0)))*conv_2026*AB$7</f>
        <v>-410524.93373212544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-5931417.9730354883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15837.461635596143</v>
      </c>
      <c r="J60" s="31">
        <f>(INDEX(Option4!J$106:J$117, MATCH($D60, Option4!$G$106:$G$117,0)))*conv_2026*J$7</f>
        <v>-220427.2213460404</v>
      </c>
      <c r="K60" s="31">
        <f>(INDEX(Option4!K$106:K$117, MATCH($D60, Option4!$G$106:$G$117,0)))*conv_2026*K$7</f>
        <v>-377704.50982607482</v>
      </c>
      <c r="L60" s="31">
        <f>(INDEX(Option4!L$106:L$117, MATCH($D60, Option4!$G$106:$G$117,0)))*conv_2026*L$7</f>
        <v>-469937.82553283428</v>
      </c>
      <c r="M60" s="31">
        <f>(INDEX(Option4!M$106:M$117, MATCH($D60, Option4!$G$106:$G$117,0)))*conv_2026*M$7</f>
        <v>-469271.11606129224</v>
      </c>
      <c r="N60" s="31">
        <f>(INDEX(Option4!N$106:N$117, MATCH($D60, Option4!$G$106:$G$117,0)))*conv_2026*N$7</f>
        <v>-468584.40530560393</v>
      </c>
      <c r="O60" s="31">
        <f>(INDEX(Option4!O$106:O$117, MATCH($D60, Option4!$G$106:$G$117,0)))*conv_2026*O$7</f>
        <v>-467877.09322724497</v>
      </c>
      <c r="P60" s="31">
        <f>(INDEX(Option4!P$106:P$117, MATCH($D60, Option4!$G$106:$G$117,0)))*conv_2026*P$7</f>
        <v>-467148.56178653531</v>
      </c>
      <c r="Q60" s="31">
        <f>(INDEX(Option4!Q$106:Q$117, MATCH($D60, Option4!$G$106:$G$117,0)))*conv_2026*Q$7</f>
        <v>-466398.17440260429</v>
      </c>
      <c r="R60" s="31">
        <f>(INDEX(Option4!R$106:R$117, MATCH($D60, Option4!$G$106:$G$117,0)))*conv_2026*R$7</f>
        <v>-465625.27539715538</v>
      </c>
      <c r="S60" s="31">
        <f>(INDEX(Option4!S$106:S$117, MATCH($D60, Option4!$G$106:$G$117,0)))*conv_2026*S$7</f>
        <v>-464829.18942154292</v>
      </c>
      <c r="T60" s="31">
        <f>(INDEX(Option4!T$106:T$117, MATCH($D60, Option4!$G$106:$G$117,0)))*conv_2026*T$7</f>
        <v>-464009.22086666216</v>
      </c>
      <c r="U60" s="31">
        <f>(INDEX(Option4!U$106:U$117, MATCH($D60, Option4!$G$106:$G$117,0)))*conv_2026*U$7</f>
        <v>-463164.65325513505</v>
      </c>
      <c r="V60" s="31">
        <f>(INDEX(Option4!V$106:V$117, MATCH($D60, Option4!$G$106:$G$117,0)))*conv_2026*V$7</f>
        <v>-462294.74861526204</v>
      </c>
      <c r="W60" s="31">
        <f>(INDEX(Option4!W$106:W$117, MATCH($D60, Option4!$G$106:$G$117,0)))*conv_2026*W$7</f>
        <v>-461398.74683619273</v>
      </c>
      <c r="X60" s="31">
        <f>(INDEX(Option4!X$106:X$117, MATCH($D60, Option4!$G$106:$G$117,0)))*conv_2026*X$7</f>
        <v>-460475.86500375147</v>
      </c>
      <c r="Y60" s="31">
        <f>(INDEX(Option4!Y$106:Y$117, MATCH($D60, Option4!$G$106:$G$117,0)))*conv_2026*Y$7</f>
        <v>-459525.29671633703</v>
      </c>
      <c r="Z60" s="31">
        <f>(INDEX(Option4!Z$106:Z$117, MATCH($D60, Option4!$G$106:$G$117,0)))*conv_2026*Z$7</f>
        <v>-458546.21138030005</v>
      </c>
      <c r="AA60" s="31">
        <f>(INDEX(Option4!AA$106:AA$117, MATCH($D60, Option4!$G$106:$G$117,0)))*conv_2026*AA$7</f>
        <v>-457537.753484182</v>
      </c>
      <c r="AB60" s="31">
        <f>(INDEX(Option4!AB$106:AB$117, MATCH($D60, Option4!$G$106:$G$117,0)))*conv_2026*AB$7</f>
        <v>-456499.04185118037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-5999266.1942277085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12957.923156396842</v>
      </c>
      <c r="J61" s="31">
        <f>(INDEX(Option4!J$106:J$117, MATCH($D61, Option4!$G$106:$G$117,0)))*conv_2026*J$7</f>
        <v>-223393.14597961571</v>
      </c>
      <c r="K61" s="31">
        <f>(INDEX(Option4!K$106:K$117, MATCH($D61, Option4!$G$106:$G$117,0)))*conv_2026*K$7</f>
        <v>-381627.48406286223</v>
      </c>
      <c r="L61" s="31">
        <f>(INDEX(Option4!L$106:L$117, MATCH($D61, Option4!$G$106:$G$117,0)))*conv_2026*L$7</f>
        <v>-473978.48899672535</v>
      </c>
      <c r="M61" s="31">
        <f>(INDEX(Option4!M$106:M$117, MATCH($D61, Option4!$G$106:$G$117,0)))*conv_2026*M$7</f>
        <v>-473432.99942910002</v>
      </c>
      <c r="N61" s="31">
        <f>(INDEX(Option4!N$106:N$117, MATCH($D61, Option4!$G$106:$G$117,0)))*conv_2026*N$7</f>
        <v>-472871.14517444593</v>
      </c>
      <c r="O61" s="31">
        <f>(INDEX(Option4!O$106:O$117, MATCH($D61, Option4!$G$106:$G$117,0)))*conv_2026*O$7</f>
        <v>-472292.43529215234</v>
      </c>
      <c r="P61" s="31">
        <f>(INDEX(Option4!P$106:P$117, MATCH($D61, Option4!$G$106:$G$117,0)))*conv_2026*P$7</f>
        <v>-471696.36411338992</v>
      </c>
      <c r="Q61" s="31">
        <f>(INDEX(Option4!Q$106:Q$117, MATCH($D61, Option4!$G$106:$G$117,0)))*conv_2026*Q$7</f>
        <v>-471082.4107992645</v>
      </c>
      <c r="R61" s="31">
        <f>(INDEX(Option4!R$106:R$117, MATCH($D61, Option4!$G$106:$G$117,0)))*conv_2026*R$7</f>
        <v>-470450.03888571536</v>
      </c>
      <c r="S61" s="31">
        <f>(INDEX(Option4!S$106:S$117, MATCH($D61, Option4!$G$106:$G$117,0)))*conv_2026*S$7</f>
        <v>-469798.69581475982</v>
      </c>
      <c r="T61" s="31">
        <f>(INDEX(Option4!T$106:T$117, MATCH($D61, Option4!$G$106:$G$117,0)))*conv_2026*T$7</f>
        <v>-469127.81245167553</v>
      </c>
      <c r="U61" s="31">
        <f>(INDEX(Option4!U$106:U$117, MATCH($D61, Option4!$G$106:$G$117,0)))*conv_2026*U$7</f>
        <v>-468436.80258769868</v>
      </c>
      <c r="V61" s="31">
        <f>(INDEX(Option4!V$106:V$117, MATCH($D61, Option4!$G$106:$G$117,0)))*conv_2026*V$7</f>
        <v>-467725.06242780259</v>
      </c>
      <c r="W61" s="31">
        <f>(INDEX(Option4!W$106:W$117, MATCH($D61, Option4!$G$106:$G$117,0)))*conv_2026*W$7</f>
        <v>-466991.97006310959</v>
      </c>
      <c r="X61" s="31">
        <f>(INDEX(Option4!X$106:X$117, MATCH($D61, Option4!$G$106:$G$117,0)))*conv_2026*X$7</f>
        <v>-466236.88492747588</v>
      </c>
      <c r="Y61" s="31">
        <f>(INDEX(Option4!Y$106:Y$117, MATCH($D61, Option4!$G$106:$G$117,0)))*conv_2026*Y$7</f>
        <v>-465459.14723777305</v>
      </c>
      <c r="Z61" s="31">
        <f>(INDEX(Option4!Z$106:Z$117, MATCH($D61, Option4!$G$106:$G$117,0)))*conv_2026*Z$7</f>
        <v>-464658.07741737913</v>
      </c>
      <c r="AA61" s="31">
        <f>(INDEX(Option4!AA$106:AA$117, MATCH($D61, Option4!$G$106:$G$117,0)))*conv_2026*AA$7</f>
        <v>-463832.97550237348</v>
      </c>
      <c r="AB61" s="31">
        <f>(INDEX(Option4!AB$106:AB$117, MATCH($D61, Option4!$G$106:$G$117,0)))*conv_2026*AB$7</f>
        <v>-462983.12052991765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-6629724.5131869819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12957.923156396842</v>
      </c>
      <c r="J62" s="31">
        <f>(INDEX(Option4!J$106:J$117, MATCH($D62, Option4!$G$106:$G$117,0)))*conv_2026*J$7</f>
        <v>-247067.12666268615</v>
      </c>
      <c r="K62" s="31">
        <f>(INDEX(Option4!K$106:K$117, MATCH($D62, Option4!$G$106:$G$117,0)))*conv_2026*K$7</f>
        <v>-421555.57087570283</v>
      </c>
      <c r="L62" s="31">
        <f>(INDEX(Option4!L$106:L$117, MATCH($D62, Option4!$G$106:$G$117,0)))*conv_2026*L$7</f>
        <v>-523194.63645514892</v>
      </c>
      <c r="M62" s="31">
        <f>(INDEX(Option4!M$106:M$117, MATCH($D62, Option4!$G$106:$G$117,0)))*conv_2026*M$7</f>
        <v>-522649.14688752359</v>
      </c>
      <c r="N62" s="31">
        <f>(INDEX(Option4!N$106:N$117, MATCH($D62, Option4!$G$106:$G$117,0)))*conv_2026*N$7</f>
        <v>-522087.2926328695</v>
      </c>
      <c r="O62" s="31">
        <f>(INDEX(Option4!O$106:O$117, MATCH($D62, Option4!$G$106:$G$117,0)))*conv_2026*O$7</f>
        <v>-521508.58275057585</v>
      </c>
      <c r="P62" s="31">
        <f>(INDEX(Option4!P$106:P$117, MATCH($D62, Option4!$G$106:$G$117,0)))*conv_2026*P$7</f>
        <v>-520912.51157181343</v>
      </c>
      <c r="Q62" s="31">
        <f>(INDEX(Option4!Q$106:Q$117, MATCH($D62, Option4!$G$106:$G$117,0)))*conv_2026*Q$7</f>
        <v>-520298.55825768807</v>
      </c>
      <c r="R62" s="31">
        <f>(INDEX(Option4!R$106:R$117, MATCH($D62, Option4!$G$106:$G$117,0)))*conv_2026*R$7</f>
        <v>-519666.18634413893</v>
      </c>
      <c r="S62" s="31">
        <f>(INDEX(Option4!S$106:S$117, MATCH($D62, Option4!$G$106:$G$117,0)))*conv_2026*S$7</f>
        <v>-519014.84327318327</v>
      </c>
      <c r="T62" s="31">
        <f>(INDEX(Option4!T$106:T$117, MATCH($D62, Option4!$G$106:$G$117,0)))*conv_2026*T$7</f>
        <v>-518343.95991009905</v>
      </c>
      <c r="U62" s="31">
        <f>(INDEX(Option4!U$106:U$117, MATCH($D62, Option4!$G$106:$G$117,0)))*conv_2026*U$7</f>
        <v>-517652.95004612225</v>
      </c>
      <c r="V62" s="31">
        <f>(INDEX(Option4!V$106:V$117, MATCH($D62, Option4!$G$106:$G$117,0)))*conv_2026*V$7</f>
        <v>-516941.20988622616</v>
      </c>
      <c r="W62" s="31">
        <f>(INDEX(Option4!W$106:W$117, MATCH($D62, Option4!$G$106:$G$117,0)))*conv_2026*W$7</f>
        <v>-516208.11752153316</v>
      </c>
      <c r="X62" s="31">
        <f>(INDEX(Option4!X$106:X$117, MATCH($D62, Option4!$G$106:$G$117,0)))*conv_2026*X$7</f>
        <v>-515453.03238589939</v>
      </c>
      <c r="Y62" s="31">
        <f>(INDEX(Option4!Y$106:Y$117, MATCH($D62, Option4!$G$106:$G$117,0)))*conv_2026*Y$7</f>
        <v>-514675.29469619662</v>
      </c>
      <c r="Z62" s="31">
        <f>(INDEX(Option4!Z$106:Z$117, MATCH($D62, Option4!$G$106:$G$117,0)))*conv_2026*Z$7</f>
        <v>-513874.2248758027</v>
      </c>
      <c r="AA62" s="31">
        <f>(INDEX(Option4!AA$106:AA$117, MATCH($D62, Option4!$G$106:$G$117,0)))*conv_2026*AA$7</f>
        <v>-513049.12296079705</v>
      </c>
      <c r="AB62" s="31">
        <f>(INDEX(Option4!AB$106:AB$117, MATCH($D62, Option4!$G$106:$G$117,0)))*conv_2026*AB$7</f>
        <v>-512199.26798834116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-5965342.0836316003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14397.692395996493</v>
      </c>
      <c r="J63" s="31">
        <f>(INDEX(Option4!J$106:J$117, MATCH($D63, Option4!$G$106:$G$117,0)))*conv_2026*J$7</f>
        <v>-221910.18366282806</v>
      </c>
      <c r="K63" s="31">
        <f>(INDEX(Option4!K$106:K$117, MATCH($D63, Option4!$G$106:$G$117,0)))*conv_2026*K$7</f>
        <v>-379665.99694446853</v>
      </c>
      <c r="L63" s="31">
        <f>(INDEX(Option4!L$106:L$117, MATCH($D63, Option4!$G$106:$G$117,0)))*conv_2026*L$7</f>
        <v>-471958.15726477979</v>
      </c>
      <c r="M63" s="31">
        <f>(INDEX(Option4!M$106:M$117, MATCH($D63, Option4!$G$106:$G$117,0)))*conv_2026*M$7</f>
        <v>-471352.05774519616</v>
      </c>
      <c r="N63" s="31">
        <f>(INDEX(Option4!N$106:N$117, MATCH($D63, Option4!$G$106:$G$117,0)))*conv_2026*N$7</f>
        <v>-470727.77524002496</v>
      </c>
      <c r="O63" s="31">
        <f>(INDEX(Option4!O$106:O$117, MATCH($D63, Option4!$G$106:$G$117,0)))*conv_2026*O$7</f>
        <v>-470084.76425969868</v>
      </c>
      <c r="P63" s="31">
        <f>(INDEX(Option4!P$106:P$117, MATCH($D63, Option4!$G$106:$G$117,0)))*conv_2026*P$7</f>
        <v>-469422.46294996259</v>
      </c>
      <c r="Q63" s="31">
        <f>(INDEX(Option4!Q$106:Q$117, MATCH($D63, Option4!$G$106:$G$117,0)))*conv_2026*Q$7</f>
        <v>-468740.29260093439</v>
      </c>
      <c r="R63" s="31">
        <f>(INDEX(Option4!R$106:R$117, MATCH($D63, Option4!$G$106:$G$117,0)))*conv_2026*R$7</f>
        <v>-468037.65714143537</v>
      </c>
      <c r="S63" s="31">
        <f>(INDEX(Option4!S$106:S$117, MATCH($D63, Option4!$G$106:$G$117,0)))*conv_2026*S$7</f>
        <v>-467313.94261815137</v>
      </c>
      <c r="T63" s="31">
        <f>(INDEX(Option4!T$106:T$117, MATCH($D63, Option4!$G$106:$G$117,0)))*conv_2026*T$7</f>
        <v>-466568.51665916888</v>
      </c>
      <c r="U63" s="31">
        <f>(INDEX(Option4!U$106:U$117, MATCH($D63, Option4!$G$106:$G$117,0)))*conv_2026*U$7</f>
        <v>-465800.72792141687</v>
      </c>
      <c r="V63" s="31">
        <f>(INDEX(Option4!V$106:V$117, MATCH($D63, Option4!$G$106:$G$117,0)))*conv_2026*V$7</f>
        <v>-465009.90552153229</v>
      </c>
      <c r="W63" s="31">
        <f>(INDEX(Option4!W$106:W$117, MATCH($D63, Option4!$G$106:$G$117,0)))*conv_2026*W$7</f>
        <v>-464195.35844965116</v>
      </c>
      <c r="X63" s="31">
        <f>(INDEX(Option4!X$106:X$117, MATCH($D63, Option4!$G$106:$G$117,0)))*conv_2026*X$7</f>
        <v>-463356.37496561371</v>
      </c>
      <c r="Y63" s="31">
        <f>(INDEX(Option4!Y$106:Y$117, MATCH($D63, Option4!$G$106:$G$117,0)))*conv_2026*Y$7</f>
        <v>-462492.22197705507</v>
      </c>
      <c r="Z63" s="31">
        <f>(INDEX(Option4!Z$106:Z$117, MATCH($D63, Option4!$G$106:$G$117,0)))*conv_2026*Z$7</f>
        <v>-461602.14439883962</v>
      </c>
      <c r="AA63" s="31">
        <f>(INDEX(Option4!AA$106:AA$117, MATCH($D63, Option4!$G$106:$G$117,0)))*conv_2026*AA$7</f>
        <v>-460685.36449327774</v>
      </c>
      <c r="AB63" s="31">
        <f>(INDEX(Option4!AB$106:AB$117, MATCH($D63, Option4!$G$106:$G$117,0)))*conv_2026*AB$7</f>
        <v>-459741.08119054901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-5965342.0836316003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14397.692395996493</v>
      </c>
      <c r="J64" s="31">
        <f>(INDEX(Option4!J$106:J$117, MATCH($D64, Option4!$G$106:$G$117,0)))*conv_2026*J$7</f>
        <v>-221910.18366282806</v>
      </c>
      <c r="K64" s="31">
        <f>(INDEX(Option4!K$106:K$117, MATCH($D64, Option4!$G$106:$G$117,0)))*conv_2026*K$7</f>
        <v>-379665.99694446853</v>
      </c>
      <c r="L64" s="31">
        <f>(INDEX(Option4!L$106:L$117, MATCH($D64, Option4!$G$106:$G$117,0)))*conv_2026*L$7</f>
        <v>-471958.15726477979</v>
      </c>
      <c r="M64" s="31">
        <f>(INDEX(Option4!M$106:M$117, MATCH($D64, Option4!$G$106:$G$117,0)))*conv_2026*M$7</f>
        <v>-471352.05774519616</v>
      </c>
      <c r="N64" s="31">
        <f>(INDEX(Option4!N$106:N$117, MATCH($D64, Option4!$G$106:$G$117,0)))*conv_2026*N$7</f>
        <v>-470727.77524002496</v>
      </c>
      <c r="O64" s="31">
        <f>(INDEX(Option4!O$106:O$117, MATCH($D64, Option4!$G$106:$G$117,0)))*conv_2026*O$7</f>
        <v>-470084.76425969868</v>
      </c>
      <c r="P64" s="31">
        <f>(INDEX(Option4!P$106:P$117, MATCH($D64, Option4!$G$106:$G$117,0)))*conv_2026*P$7</f>
        <v>-469422.46294996259</v>
      </c>
      <c r="Q64" s="31">
        <f>(INDEX(Option4!Q$106:Q$117, MATCH($D64, Option4!$G$106:$G$117,0)))*conv_2026*Q$7</f>
        <v>-468740.29260093439</v>
      </c>
      <c r="R64" s="31">
        <f>(INDEX(Option4!R$106:R$117, MATCH($D64, Option4!$G$106:$G$117,0)))*conv_2026*R$7</f>
        <v>-468037.65714143537</v>
      </c>
      <c r="S64" s="31">
        <f>(INDEX(Option4!S$106:S$117, MATCH($D64, Option4!$G$106:$G$117,0)))*conv_2026*S$7</f>
        <v>-467313.94261815137</v>
      </c>
      <c r="T64" s="31">
        <f>(INDEX(Option4!T$106:T$117, MATCH($D64, Option4!$G$106:$G$117,0)))*conv_2026*T$7</f>
        <v>-466568.51665916888</v>
      </c>
      <c r="U64" s="31">
        <f>(INDEX(Option4!U$106:U$117, MATCH($D64, Option4!$G$106:$G$117,0)))*conv_2026*U$7</f>
        <v>-465800.72792141687</v>
      </c>
      <c r="V64" s="31">
        <f>(INDEX(Option4!V$106:V$117, MATCH($D64, Option4!$G$106:$G$117,0)))*conv_2026*V$7</f>
        <v>-465009.90552153229</v>
      </c>
      <c r="W64" s="31">
        <f>(INDEX(Option4!W$106:W$117, MATCH($D64, Option4!$G$106:$G$117,0)))*conv_2026*W$7</f>
        <v>-464195.35844965116</v>
      </c>
      <c r="X64" s="31">
        <f>(INDEX(Option4!X$106:X$117, MATCH($D64, Option4!$G$106:$G$117,0)))*conv_2026*X$7</f>
        <v>-463356.37496561371</v>
      </c>
      <c r="Y64" s="31">
        <f>(INDEX(Option4!Y$106:Y$117, MATCH($D64, Option4!$G$106:$G$117,0)))*conv_2026*Y$7</f>
        <v>-462492.22197705507</v>
      </c>
      <c r="Z64" s="31">
        <f>(INDEX(Option4!Z$106:Z$117, MATCH($D64, Option4!$G$106:$G$117,0)))*conv_2026*Z$7</f>
        <v>-461602.14439883962</v>
      </c>
      <c r="AA64" s="31">
        <f>(INDEX(Option4!AA$106:AA$117, MATCH($D64, Option4!$G$106:$G$117,0)))*conv_2026*AA$7</f>
        <v>-460685.36449327774</v>
      </c>
      <c r="AB64" s="31">
        <f>(INDEX(Option4!AB$106:AB$117, MATCH($D64, Option4!$G$106:$G$117,0)))*conv_2026*AB$7</f>
        <v>-459741.08119054901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-5965342.0836316003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14397.692395996493</v>
      </c>
      <c r="J65" s="31">
        <f>(INDEX(Option4!J$106:J$117, MATCH($D65, Option4!$G$106:$G$117,0)))*conv_2026*J$7</f>
        <v>-221910.18366282806</v>
      </c>
      <c r="K65" s="31">
        <f>(INDEX(Option4!K$106:K$117, MATCH($D65, Option4!$G$106:$G$117,0)))*conv_2026*K$7</f>
        <v>-379665.99694446853</v>
      </c>
      <c r="L65" s="31">
        <f>(INDEX(Option4!L$106:L$117, MATCH($D65, Option4!$G$106:$G$117,0)))*conv_2026*L$7</f>
        <v>-471958.15726477979</v>
      </c>
      <c r="M65" s="31">
        <f>(INDEX(Option4!M$106:M$117, MATCH($D65, Option4!$G$106:$G$117,0)))*conv_2026*M$7</f>
        <v>-471352.05774519616</v>
      </c>
      <c r="N65" s="31">
        <f>(INDEX(Option4!N$106:N$117, MATCH($D65, Option4!$G$106:$G$117,0)))*conv_2026*N$7</f>
        <v>-470727.77524002496</v>
      </c>
      <c r="O65" s="31">
        <f>(INDEX(Option4!O$106:O$117, MATCH($D65, Option4!$G$106:$G$117,0)))*conv_2026*O$7</f>
        <v>-470084.76425969868</v>
      </c>
      <c r="P65" s="31">
        <f>(INDEX(Option4!P$106:P$117, MATCH($D65, Option4!$G$106:$G$117,0)))*conv_2026*P$7</f>
        <v>-469422.46294996259</v>
      </c>
      <c r="Q65" s="31">
        <f>(INDEX(Option4!Q$106:Q$117, MATCH($D65, Option4!$G$106:$G$117,0)))*conv_2026*Q$7</f>
        <v>-468740.29260093439</v>
      </c>
      <c r="R65" s="31">
        <f>(INDEX(Option4!R$106:R$117, MATCH($D65, Option4!$G$106:$G$117,0)))*conv_2026*R$7</f>
        <v>-468037.65714143537</v>
      </c>
      <c r="S65" s="31">
        <f>(INDEX(Option4!S$106:S$117, MATCH($D65, Option4!$G$106:$G$117,0)))*conv_2026*S$7</f>
        <v>-467313.94261815137</v>
      </c>
      <c r="T65" s="31">
        <f>(INDEX(Option4!T$106:T$117, MATCH($D65, Option4!$G$106:$G$117,0)))*conv_2026*T$7</f>
        <v>-466568.51665916888</v>
      </c>
      <c r="U65" s="31">
        <f>(INDEX(Option4!U$106:U$117, MATCH($D65, Option4!$G$106:$G$117,0)))*conv_2026*U$7</f>
        <v>-465800.72792141687</v>
      </c>
      <c r="V65" s="31">
        <f>(INDEX(Option4!V$106:V$117, MATCH($D65, Option4!$G$106:$G$117,0)))*conv_2026*V$7</f>
        <v>-465009.90552153229</v>
      </c>
      <c r="W65" s="31">
        <f>(INDEX(Option4!W$106:W$117, MATCH($D65, Option4!$G$106:$G$117,0)))*conv_2026*W$7</f>
        <v>-464195.35844965116</v>
      </c>
      <c r="X65" s="31">
        <f>(INDEX(Option4!X$106:X$117, MATCH($D65, Option4!$G$106:$G$117,0)))*conv_2026*X$7</f>
        <v>-463356.37496561371</v>
      </c>
      <c r="Y65" s="31">
        <f>(INDEX(Option4!Y$106:Y$117, MATCH($D65, Option4!$G$106:$G$117,0)))*conv_2026*Y$7</f>
        <v>-462492.22197705507</v>
      </c>
      <c r="Z65" s="31">
        <f>(INDEX(Option4!Z$106:Z$117, MATCH($D65, Option4!$G$106:$G$117,0)))*conv_2026*Z$7</f>
        <v>-461602.14439883962</v>
      </c>
      <c r="AA65" s="31">
        <f>(INDEX(Option4!AA$106:AA$117, MATCH($D65, Option4!$G$106:$G$117,0)))*conv_2026*AA$7</f>
        <v>-460685.36449327774</v>
      </c>
      <c r="AB65" s="31">
        <f>(INDEX(Option4!AB$106:AB$117, MATCH($D65, Option4!$G$106:$G$117,0)))*conv_2026*AB$7</f>
        <v>-459741.08119054901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-7502034.5520365192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14397.692395996493</v>
      </c>
      <c r="J70" s="31">
        <f>(INDEX(Option5!J$106:J$117, MATCH($D70, Option5!$G$106:$G$117,0)))*conv_2026*J$7</f>
        <v>-272738.92322325252</v>
      </c>
      <c r="K70" s="31">
        <f>(INDEX(Option5!K$106:K$117, MATCH($D70, Option5!$G$106:$G$117,0)))*conv_2026*K$7</f>
        <v>-432278.55885926523</v>
      </c>
      <c r="L70" s="31">
        <f>(INDEX(Option5!L$106:L$117, MATCH($D70, Option5!$G$106:$G$117,0)))*conv_2026*L$7</f>
        <v>-596014.99637582083</v>
      </c>
      <c r="M70" s="31">
        <f>(INDEX(Option5!M$106:M$117, MATCH($D70, Option5!$G$106:$G$117,0)))*conv_2026*M$7</f>
        <v>-595408.89685623709</v>
      </c>
      <c r="N70" s="31">
        <f>(INDEX(Option5!N$106:N$117, MATCH($D70, Option5!$G$106:$G$117,0)))*conv_2026*N$7</f>
        <v>-594784.61435106595</v>
      </c>
      <c r="O70" s="31">
        <f>(INDEX(Option5!O$106:O$117, MATCH($D70, Option5!$G$106:$G$117,0)))*conv_2026*O$7</f>
        <v>-594141.60337073961</v>
      </c>
      <c r="P70" s="31">
        <f>(INDEX(Option5!P$106:P$117, MATCH($D70, Option5!$G$106:$G$117,0)))*conv_2026*P$7</f>
        <v>-593479.3020610034</v>
      </c>
      <c r="Q70" s="31">
        <f>(INDEX(Option5!Q$106:Q$117, MATCH($D70, Option5!$G$106:$G$117,0)))*conv_2026*Q$7</f>
        <v>-592797.13171197521</v>
      </c>
      <c r="R70" s="31">
        <f>(INDEX(Option5!R$106:R$117, MATCH($D70, Option5!$G$106:$G$117,0)))*conv_2026*R$7</f>
        <v>-592094.49625247635</v>
      </c>
      <c r="S70" s="31">
        <f>(INDEX(Option5!S$106:S$117, MATCH($D70, Option5!$G$106:$G$117,0)))*conv_2026*S$7</f>
        <v>-591370.78172919236</v>
      </c>
      <c r="T70" s="31">
        <f>(INDEX(Option5!T$106:T$117, MATCH($D70, Option5!$G$106:$G$117,0)))*conv_2026*T$7</f>
        <v>-590625.3557702098</v>
      </c>
      <c r="U70" s="31">
        <f>(INDEX(Option5!U$106:U$117, MATCH($D70, Option5!$G$106:$G$117,0)))*conv_2026*U$7</f>
        <v>-589857.56703245756</v>
      </c>
      <c r="V70" s="31">
        <f>(INDEX(Option5!V$106:V$117, MATCH($D70, Option5!$G$106:$G$117,0)))*conv_2026*V$7</f>
        <v>-589066.74463257322</v>
      </c>
      <c r="W70" s="31">
        <f>(INDEX(Option5!W$106:W$117, MATCH($D70, Option5!$G$106:$G$117,0)))*conv_2026*W$7</f>
        <v>-588252.19756069209</v>
      </c>
      <c r="X70" s="31">
        <f>(INDEX(Option5!X$106:X$117, MATCH($D70, Option5!$G$106:$G$117,0)))*conv_2026*X$7</f>
        <v>-587413.21407665452</v>
      </c>
      <c r="Y70" s="31">
        <f>(INDEX(Option5!Y$106:Y$117, MATCH($D70, Option5!$G$106:$G$117,0)))*conv_2026*Y$7</f>
        <v>-586549.061088096</v>
      </c>
      <c r="Z70" s="31">
        <f>(INDEX(Option5!Z$106:Z$117, MATCH($D70, Option5!$G$106:$G$117,0)))*conv_2026*Z$7</f>
        <v>-585658.98350988049</v>
      </c>
      <c r="AA70" s="31">
        <f>(INDEX(Option5!AA$106:AA$117, MATCH($D70, Option5!$G$106:$G$117,0)))*conv_2026*AA$7</f>
        <v>-584742.20360431867</v>
      </c>
      <c r="AB70" s="31">
        <f>(INDEX(Option5!AB$106:AB$117, MATCH($D70, Option5!$G$106:$G$117,0)))*conv_2026*AB$7</f>
        <v>-583797.92030158988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-8286162.1178362817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14397.692395996493</v>
      </c>
      <c r="J72" s="31">
        <f>(INDEX(Option5!J$106:J$117, MATCH($D72, Option5!$G$106:$G$117,0)))*conv_2026*J$7</f>
        <v>-301495.77786236542</v>
      </c>
      <c r="K72" s="31">
        <f>(INDEX(Option5!K$106:K$117, MATCH($D72, Option5!$G$106:$G$117,0)))*conv_2026*K$7</f>
        <v>-477467.90186358552</v>
      </c>
      <c r="L72" s="31">
        <f>(INDEX(Option5!L$106:L$117, MATCH($D72, Option5!$G$106:$G$117,0)))*conv_2026*L$7</f>
        <v>-657636.82774534833</v>
      </c>
      <c r="M72" s="31">
        <f>(INDEX(Option5!M$106:M$117, MATCH($D72, Option5!$G$106:$G$117,0)))*conv_2026*M$7</f>
        <v>-657030.7282257647</v>
      </c>
      <c r="N72" s="31">
        <f>(INDEX(Option5!N$106:N$117, MATCH($D72, Option5!$G$106:$G$117,0)))*conv_2026*N$7</f>
        <v>-656406.44572059356</v>
      </c>
      <c r="O72" s="31">
        <f>(INDEX(Option5!O$106:O$117, MATCH($D72, Option5!$G$106:$G$117,0)))*conv_2026*O$7</f>
        <v>-655763.43474026723</v>
      </c>
      <c r="P72" s="31">
        <f>(INDEX(Option5!P$106:P$117, MATCH($D72, Option5!$G$106:$G$117,0)))*conv_2026*P$7</f>
        <v>-655101.13343053102</v>
      </c>
      <c r="Q72" s="31">
        <f>(INDEX(Option5!Q$106:Q$117, MATCH($D72, Option5!$G$106:$G$117,0)))*conv_2026*Q$7</f>
        <v>-654418.96308150282</v>
      </c>
      <c r="R72" s="31">
        <f>(INDEX(Option5!R$106:R$117, MATCH($D72, Option5!$G$106:$G$117,0)))*conv_2026*R$7</f>
        <v>-653716.32762200397</v>
      </c>
      <c r="S72" s="31">
        <f>(INDEX(Option5!S$106:S$117, MATCH($D72, Option5!$G$106:$G$117,0)))*conv_2026*S$7</f>
        <v>-652992.61309871997</v>
      </c>
      <c r="T72" s="31">
        <f>(INDEX(Option5!T$106:T$117, MATCH($D72, Option5!$G$106:$G$117,0)))*conv_2026*T$7</f>
        <v>-652247.18713973742</v>
      </c>
      <c r="U72" s="31">
        <f>(INDEX(Option5!U$106:U$117, MATCH($D72, Option5!$G$106:$G$117,0)))*conv_2026*U$7</f>
        <v>-651479.39840198518</v>
      </c>
      <c r="V72" s="31">
        <f>(INDEX(Option5!V$106:V$117, MATCH($D72, Option5!$G$106:$G$117,0)))*conv_2026*V$7</f>
        <v>-650688.57600210083</v>
      </c>
      <c r="W72" s="31">
        <f>(INDEX(Option5!W$106:W$117, MATCH($D72, Option5!$G$106:$G$117,0)))*conv_2026*W$7</f>
        <v>-649874.02893021971</v>
      </c>
      <c r="X72" s="31">
        <f>(INDEX(Option5!X$106:X$117, MATCH($D72, Option5!$G$106:$G$117,0)))*conv_2026*X$7</f>
        <v>-649035.04544618214</v>
      </c>
      <c r="Y72" s="31">
        <f>(INDEX(Option5!Y$106:Y$117, MATCH($D72, Option5!$G$106:$G$117,0)))*conv_2026*Y$7</f>
        <v>-648170.89245762362</v>
      </c>
      <c r="Z72" s="31">
        <f>(INDEX(Option5!Z$106:Z$117, MATCH($D72, Option5!$G$106:$G$117,0)))*conv_2026*Z$7</f>
        <v>-647280.81487940811</v>
      </c>
      <c r="AA72" s="31">
        <f>(INDEX(Option5!AA$106:AA$117, MATCH($D72, Option5!$G$106:$G$117,0)))*conv_2026*AA$7</f>
        <v>-646364.03497384628</v>
      </c>
      <c r="AB72" s="31">
        <f>(INDEX(Option5!AB$106:AB$117, MATCH($D72, Option5!$G$106:$G$117,0)))*conv_2026*AB$7</f>
        <v>-645419.7516711175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-6717906.9862367576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14397.692395996493</v>
      </c>
      <c r="J73" s="31">
        <f>(INDEX(Option5!J$106:J$117, MATCH($D73, Option5!$G$106:$G$117,0)))*conv_2026*J$7</f>
        <v>-243982.06858413963</v>
      </c>
      <c r="K73" s="31">
        <f>(INDEX(Option5!K$106:K$117, MATCH($D73, Option5!$G$106:$G$117,0)))*conv_2026*K$7</f>
        <v>-387089.21585494495</v>
      </c>
      <c r="L73" s="31">
        <f>(INDEX(Option5!L$106:L$117, MATCH($D73, Option5!$G$106:$G$117,0)))*conv_2026*L$7</f>
        <v>-534393.16500629322</v>
      </c>
      <c r="M73" s="31">
        <f>(INDEX(Option5!M$106:M$117, MATCH($D73, Option5!$G$106:$G$117,0)))*conv_2026*M$7</f>
        <v>-533787.06548670947</v>
      </c>
      <c r="N73" s="31">
        <f>(INDEX(Option5!N$106:N$117, MATCH($D73, Option5!$G$106:$G$117,0)))*conv_2026*N$7</f>
        <v>-533162.78298153833</v>
      </c>
      <c r="O73" s="31">
        <f>(INDEX(Option5!O$106:O$117, MATCH($D73, Option5!$G$106:$G$117,0)))*conv_2026*O$7</f>
        <v>-532519.772001212</v>
      </c>
      <c r="P73" s="31">
        <f>(INDEX(Option5!P$106:P$117, MATCH($D73, Option5!$G$106:$G$117,0)))*conv_2026*P$7</f>
        <v>-531857.47069147578</v>
      </c>
      <c r="Q73" s="31">
        <f>(INDEX(Option5!Q$106:Q$117, MATCH($D73, Option5!$G$106:$G$117,0)))*conv_2026*Q$7</f>
        <v>-531175.30034244759</v>
      </c>
      <c r="R73" s="31">
        <f>(INDEX(Option5!R$106:R$117, MATCH($D73, Option5!$G$106:$G$117,0)))*conv_2026*R$7</f>
        <v>-530472.66488294874</v>
      </c>
      <c r="S73" s="31">
        <f>(INDEX(Option5!S$106:S$117, MATCH($D73, Option5!$G$106:$G$117,0)))*conv_2026*S$7</f>
        <v>-529748.95035966474</v>
      </c>
      <c r="T73" s="31">
        <f>(INDEX(Option5!T$106:T$117, MATCH($D73, Option5!$G$106:$G$117,0)))*conv_2026*T$7</f>
        <v>-529003.52440068219</v>
      </c>
      <c r="U73" s="31">
        <f>(INDEX(Option5!U$106:U$117, MATCH($D73, Option5!$G$106:$G$117,0)))*conv_2026*U$7</f>
        <v>-528235.73566293006</v>
      </c>
      <c r="V73" s="31">
        <f>(INDEX(Option5!V$106:V$117, MATCH($D73, Option5!$G$106:$G$117,0)))*conv_2026*V$7</f>
        <v>-527444.9132630456</v>
      </c>
      <c r="W73" s="31">
        <f>(INDEX(Option5!W$106:W$117, MATCH($D73, Option5!$G$106:$G$117,0)))*conv_2026*W$7</f>
        <v>-526630.36619116447</v>
      </c>
      <c r="X73" s="31">
        <f>(INDEX(Option5!X$106:X$117, MATCH($D73, Option5!$G$106:$G$117,0)))*conv_2026*X$7</f>
        <v>-525791.3827071269</v>
      </c>
      <c r="Y73" s="31">
        <f>(INDEX(Option5!Y$106:Y$117, MATCH($D73, Option5!$G$106:$G$117,0)))*conv_2026*Y$7</f>
        <v>-524927.22971856839</v>
      </c>
      <c r="Z73" s="31">
        <f>(INDEX(Option5!Z$106:Z$117, MATCH($D73, Option5!$G$106:$G$117,0)))*conv_2026*Z$7</f>
        <v>-524037.15214035287</v>
      </c>
      <c r="AA73" s="31">
        <f>(INDEX(Option5!AA$106:AA$117, MATCH($D73, Option5!$G$106:$G$117,0)))*conv_2026*AA$7</f>
        <v>-523120.37223479105</v>
      </c>
      <c r="AB73" s="31">
        <f>(INDEX(Option5!AB$106:AB$117, MATCH($D73, Option5!$G$106:$G$117,0)))*conv_2026*AB$7</f>
        <v>-522176.08893206232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-7468110.44144041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15837.461635596143</v>
      </c>
      <c r="J74" s="31">
        <f>(INDEX(Option5!J$106:J$117, MATCH($D74, Option5!$G$106:$G$117,0)))*conv_2026*J$7</f>
        <v>-271255.9609064649</v>
      </c>
      <c r="K74" s="31">
        <f>(INDEX(Option5!K$106:K$117, MATCH($D74, Option5!$G$106:$G$117,0)))*conv_2026*K$7</f>
        <v>-430317.07174087153</v>
      </c>
      <c r="L74" s="31">
        <f>(INDEX(Option5!L$106:L$117, MATCH($D74, Option5!$G$106:$G$117,0)))*conv_2026*L$7</f>
        <v>-593994.66464387521</v>
      </c>
      <c r="M74" s="31">
        <f>(INDEX(Option5!M$106:M$117, MATCH($D74, Option5!$G$106:$G$117,0)))*conv_2026*M$7</f>
        <v>-593327.95517233317</v>
      </c>
      <c r="N74" s="31">
        <f>(INDEX(Option5!N$106:N$117, MATCH($D74, Option5!$G$106:$G$117,0)))*conv_2026*N$7</f>
        <v>-592641.24441664491</v>
      </c>
      <c r="O74" s="31">
        <f>(INDEX(Option5!O$106:O$117, MATCH($D74, Option5!$G$106:$G$117,0)))*conv_2026*O$7</f>
        <v>-591933.93233828596</v>
      </c>
      <c r="P74" s="31">
        <f>(INDEX(Option5!P$106:P$117, MATCH($D74, Option5!$G$106:$G$117,0)))*conv_2026*P$7</f>
        <v>-591205.40089757612</v>
      </c>
      <c r="Q74" s="31">
        <f>(INDEX(Option5!Q$106:Q$117, MATCH($D74, Option5!$G$106:$G$117,0)))*conv_2026*Q$7</f>
        <v>-590455.01351364504</v>
      </c>
      <c r="R74" s="31">
        <f>(INDEX(Option5!R$106:R$117, MATCH($D74, Option5!$G$106:$G$117,0)))*conv_2026*R$7</f>
        <v>-589682.11450819625</v>
      </c>
      <c r="S74" s="31">
        <f>(INDEX(Option5!S$106:S$117, MATCH($D74, Option5!$G$106:$G$117,0)))*conv_2026*S$7</f>
        <v>-588886.02853258385</v>
      </c>
      <c r="T74" s="31">
        <f>(INDEX(Option5!T$106:T$117, MATCH($D74, Option5!$G$106:$G$117,0)))*conv_2026*T$7</f>
        <v>-588066.05997770315</v>
      </c>
      <c r="U74" s="31">
        <f>(INDEX(Option5!U$106:U$117, MATCH($D74, Option5!$G$106:$G$117,0)))*conv_2026*U$7</f>
        <v>-587221.49236617575</v>
      </c>
      <c r="V74" s="31">
        <f>(INDEX(Option5!V$106:V$117, MATCH($D74, Option5!$G$106:$G$117,0)))*conv_2026*V$7</f>
        <v>-586351.58772630291</v>
      </c>
      <c r="W74" s="31">
        <f>(INDEX(Option5!W$106:W$117, MATCH($D74, Option5!$G$106:$G$117,0)))*conv_2026*W$7</f>
        <v>-585455.58594723372</v>
      </c>
      <c r="X74" s="31">
        <f>(INDEX(Option5!X$106:X$117, MATCH($D74, Option5!$G$106:$G$117,0)))*conv_2026*X$7</f>
        <v>-584532.7041147924</v>
      </c>
      <c r="Y74" s="31">
        <f>(INDEX(Option5!Y$106:Y$117, MATCH($D74, Option5!$G$106:$G$117,0)))*conv_2026*Y$7</f>
        <v>-583582.1358273779</v>
      </c>
      <c r="Z74" s="31">
        <f>(INDEX(Option5!Z$106:Z$117, MATCH($D74, Option5!$G$106:$G$117,0)))*conv_2026*Z$7</f>
        <v>-582603.05049134092</v>
      </c>
      <c r="AA74" s="31">
        <f>(INDEX(Option5!AA$106:AA$117, MATCH($D74, Option5!$G$106:$G$117,0)))*conv_2026*AA$7</f>
        <v>-581594.59259522299</v>
      </c>
      <c r="AB74" s="31">
        <f>(INDEX(Option5!AB$106:AB$117, MATCH($D74, Option5!$G$106:$G$117,0)))*conv_2026*AB$7</f>
        <v>-580555.8809622213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-7535958.6626326302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12957.923156396842</v>
      </c>
      <c r="J75" s="31">
        <f>(INDEX(Option5!J$106:J$117, MATCH($D75, Option5!$G$106:$G$117,0)))*conv_2026*J$7</f>
        <v>-274221.88554004015</v>
      </c>
      <c r="K75" s="31">
        <f>(INDEX(Option5!K$106:K$117, MATCH($D75, Option5!$G$106:$G$117,0)))*conv_2026*K$7</f>
        <v>-434240.045977659</v>
      </c>
      <c r="L75" s="31">
        <f>(INDEX(Option5!L$106:L$117, MATCH($D75, Option5!$G$106:$G$117,0)))*conv_2026*L$7</f>
        <v>-598035.32810776634</v>
      </c>
      <c r="M75" s="31">
        <f>(INDEX(Option5!M$106:M$117, MATCH($D75, Option5!$G$106:$G$117,0)))*conv_2026*M$7</f>
        <v>-597489.83854014089</v>
      </c>
      <c r="N75" s="31">
        <f>(INDEX(Option5!N$106:N$117, MATCH($D75, Option5!$G$106:$G$117,0)))*conv_2026*N$7</f>
        <v>-596927.98428548686</v>
      </c>
      <c r="O75" s="31">
        <f>(INDEX(Option5!O$106:O$117, MATCH($D75, Option5!$G$106:$G$117,0)))*conv_2026*O$7</f>
        <v>-596349.27440319327</v>
      </c>
      <c r="P75" s="31">
        <f>(INDEX(Option5!P$106:P$117, MATCH($D75, Option5!$G$106:$G$117,0)))*conv_2026*P$7</f>
        <v>-595753.20322443068</v>
      </c>
      <c r="Q75" s="31">
        <f>(INDEX(Option5!Q$106:Q$117, MATCH($D75, Option5!$G$106:$G$117,0)))*conv_2026*Q$7</f>
        <v>-595139.24991030537</v>
      </c>
      <c r="R75" s="31">
        <f>(INDEX(Option5!R$106:R$117, MATCH($D75, Option5!$G$106:$G$117,0)))*conv_2026*R$7</f>
        <v>-594506.87799675635</v>
      </c>
      <c r="S75" s="31">
        <f>(INDEX(Option5!S$106:S$117, MATCH($D75, Option5!$G$106:$G$117,0)))*conv_2026*S$7</f>
        <v>-593855.53492580075</v>
      </c>
      <c r="T75" s="31">
        <f>(INDEX(Option5!T$106:T$117, MATCH($D75, Option5!$G$106:$G$117,0)))*conv_2026*T$7</f>
        <v>-593184.65156271646</v>
      </c>
      <c r="U75" s="31">
        <f>(INDEX(Option5!U$106:U$117, MATCH($D75, Option5!$G$106:$G$117,0)))*conv_2026*U$7</f>
        <v>-592493.64169873949</v>
      </c>
      <c r="V75" s="31">
        <f>(INDEX(Option5!V$106:V$117, MATCH($D75, Option5!$G$106:$G$117,0)))*conv_2026*V$7</f>
        <v>-591781.90153884352</v>
      </c>
      <c r="W75" s="31">
        <f>(INDEX(Option5!W$106:W$117, MATCH($D75, Option5!$G$106:$G$117,0)))*conv_2026*W$7</f>
        <v>-591048.80917415058</v>
      </c>
      <c r="X75" s="31">
        <f>(INDEX(Option5!X$106:X$117, MATCH($D75, Option5!$G$106:$G$117,0)))*conv_2026*X$7</f>
        <v>-590293.72403851664</v>
      </c>
      <c r="Y75" s="31">
        <f>(INDEX(Option5!Y$106:Y$117, MATCH($D75, Option5!$G$106:$G$117,0)))*conv_2026*Y$7</f>
        <v>-589515.98634881398</v>
      </c>
      <c r="Z75" s="31">
        <f>(INDEX(Option5!Z$106:Z$117, MATCH($D75, Option5!$G$106:$G$117,0)))*conv_2026*Z$7</f>
        <v>-588714.91652842006</v>
      </c>
      <c r="AA75" s="31">
        <f>(INDEX(Option5!AA$106:AA$117, MATCH($D75, Option5!$G$106:$G$117,0)))*conv_2026*AA$7</f>
        <v>-587889.81461341446</v>
      </c>
      <c r="AB75" s="31">
        <f>(INDEX(Option5!AB$106:AB$117, MATCH($D75, Option5!$G$106:$G$117,0)))*conv_2026*AB$7</f>
        <v>-587039.95964095858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-8320086.2284323946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12957.923156396842</v>
      </c>
      <c r="J76" s="31">
        <f>(INDEX(Option5!J$106:J$117, MATCH($D76, Option5!$G$106:$G$117,0)))*conv_2026*J$7</f>
        <v>-302978.74017915304</v>
      </c>
      <c r="K76" s="31">
        <f>(INDEX(Option5!K$106:K$117, MATCH($D76, Option5!$G$106:$G$117,0)))*conv_2026*K$7</f>
        <v>-479429.38898197922</v>
      </c>
      <c r="L76" s="31">
        <f>(INDEX(Option5!L$106:L$117, MATCH($D76, Option5!$G$106:$G$117,0)))*conv_2026*L$7</f>
        <v>-659657.15947729396</v>
      </c>
      <c r="M76" s="31">
        <f>(INDEX(Option5!M$106:M$117, MATCH($D76, Option5!$G$106:$G$117,0)))*conv_2026*M$7</f>
        <v>-659111.6699096685</v>
      </c>
      <c r="N76" s="31">
        <f>(INDEX(Option5!N$106:N$117, MATCH($D76, Option5!$G$106:$G$117,0)))*conv_2026*N$7</f>
        <v>-658549.81565501448</v>
      </c>
      <c r="O76" s="31">
        <f>(INDEX(Option5!O$106:O$117, MATCH($D76, Option5!$G$106:$G$117,0)))*conv_2026*O$7</f>
        <v>-657971.10577272088</v>
      </c>
      <c r="P76" s="31">
        <f>(INDEX(Option5!P$106:P$117, MATCH($D76, Option5!$G$106:$G$117,0)))*conv_2026*P$7</f>
        <v>-657375.03459395829</v>
      </c>
      <c r="Q76" s="31">
        <f>(INDEX(Option5!Q$106:Q$117, MATCH($D76, Option5!$G$106:$G$117,0)))*conv_2026*Q$7</f>
        <v>-656761.08127983299</v>
      </c>
      <c r="R76" s="31">
        <f>(INDEX(Option5!R$106:R$117, MATCH($D76, Option5!$G$106:$G$117,0)))*conv_2026*R$7</f>
        <v>-656128.70936628396</v>
      </c>
      <c r="S76" s="31">
        <f>(INDEX(Option5!S$106:S$117, MATCH($D76, Option5!$G$106:$G$117,0)))*conv_2026*S$7</f>
        <v>-655477.36629532836</v>
      </c>
      <c r="T76" s="31">
        <f>(INDEX(Option5!T$106:T$117, MATCH($D76, Option5!$G$106:$G$117,0)))*conv_2026*T$7</f>
        <v>-654806.48293224408</v>
      </c>
      <c r="U76" s="31">
        <f>(INDEX(Option5!U$106:U$117, MATCH($D76, Option5!$G$106:$G$117,0)))*conv_2026*U$7</f>
        <v>-654115.47306826711</v>
      </c>
      <c r="V76" s="31">
        <f>(INDEX(Option5!V$106:V$117, MATCH($D76, Option5!$G$106:$G$117,0)))*conv_2026*V$7</f>
        <v>-653403.73290837114</v>
      </c>
      <c r="W76" s="31">
        <f>(INDEX(Option5!W$106:W$117, MATCH($D76, Option5!$G$106:$G$117,0)))*conv_2026*W$7</f>
        <v>-652670.64054367819</v>
      </c>
      <c r="X76" s="31">
        <f>(INDEX(Option5!X$106:X$117, MATCH($D76, Option5!$G$106:$G$117,0)))*conv_2026*X$7</f>
        <v>-651915.55540804425</v>
      </c>
      <c r="Y76" s="31">
        <f>(INDEX(Option5!Y$106:Y$117, MATCH($D76, Option5!$G$106:$G$117,0)))*conv_2026*Y$7</f>
        <v>-651137.8177183416</v>
      </c>
      <c r="Z76" s="31">
        <f>(INDEX(Option5!Z$106:Z$117, MATCH($D76, Option5!$G$106:$G$117,0)))*conv_2026*Z$7</f>
        <v>-650336.74789794767</v>
      </c>
      <c r="AA76" s="31">
        <f>(INDEX(Option5!AA$106:AA$117, MATCH($D76, Option5!$G$106:$G$117,0)))*conv_2026*AA$7</f>
        <v>-649511.64598294208</v>
      </c>
      <c r="AB76" s="31">
        <f>(INDEX(Option5!AB$106:AB$117, MATCH($D76, Option5!$G$106:$G$117,0)))*conv_2026*AB$7</f>
        <v>-648661.79101048619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-7502034.5520365192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14397.692395996493</v>
      </c>
      <c r="J77" s="31">
        <f>(INDEX(Option5!J$106:J$117, MATCH($D77, Option5!$G$106:$G$117,0)))*conv_2026*J$7</f>
        <v>-272738.92322325252</v>
      </c>
      <c r="K77" s="31">
        <f>(INDEX(Option5!K$106:K$117, MATCH($D77, Option5!$G$106:$G$117,0)))*conv_2026*K$7</f>
        <v>-432278.55885926523</v>
      </c>
      <c r="L77" s="31">
        <f>(INDEX(Option5!L$106:L$117, MATCH($D77, Option5!$G$106:$G$117,0)))*conv_2026*L$7</f>
        <v>-596014.99637582083</v>
      </c>
      <c r="M77" s="31">
        <f>(INDEX(Option5!M$106:M$117, MATCH($D77, Option5!$G$106:$G$117,0)))*conv_2026*M$7</f>
        <v>-595408.89685623709</v>
      </c>
      <c r="N77" s="31">
        <f>(INDEX(Option5!N$106:N$117, MATCH($D77, Option5!$G$106:$G$117,0)))*conv_2026*N$7</f>
        <v>-594784.61435106595</v>
      </c>
      <c r="O77" s="31">
        <f>(INDEX(Option5!O$106:O$117, MATCH($D77, Option5!$G$106:$G$117,0)))*conv_2026*O$7</f>
        <v>-594141.60337073961</v>
      </c>
      <c r="P77" s="31">
        <f>(INDEX(Option5!P$106:P$117, MATCH($D77, Option5!$G$106:$G$117,0)))*conv_2026*P$7</f>
        <v>-593479.3020610034</v>
      </c>
      <c r="Q77" s="31">
        <f>(INDEX(Option5!Q$106:Q$117, MATCH($D77, Option5!$G$106:$G$117,0)))*conv_2026*Q$7</f>
        <v>-592797.13171197521</v>
      </c>
      <c r="R77" s="31">
        <f>(INDEX(Option5!R$106:R$117, MATCH($D77, Option5!$G$106:$G$117,0)))*conv_2026*R$7</f>
        <v>-592094.49625247635</v>
      </c>
      <c r="S77" s="31">
        <f>(INDEX(Option5!S$106:S$117, MATCH($D77, Option5!$G$106:$G$117,0)))*conv_2026*S$7</f>
        <v>-591370.78172919236</v>
      </c>
      <c r="T77" s="31">
        <f>(INDEX(Option5!T$106:T$117, MATCH($D77, Option5!$G$106:$G$117,0)))*conv_2026*T$7</f>
        <v>-590625.3557702098</v>
      </c>
      <c r="U77" s="31">
        <f>(INDEX(Option5!U$106:U$117, MATCH($D77, Option5!$G$106:$G$117,0)))*conv_2026*U$7</f>
        <v>-589857.56703245756</v>
      </c>
      <c r="V77" s="31">
        <f>(INDEX(Option5!V$106:V$117, MATCH($D77, Option5!$G$106:$G$117,0)))*conv_2026*V$7</f>
        <v>-589066.74463257322</v>
      </c>
      <c r="W77" s="31">
        <f>(INDEX(Option5!W$106:W$117, MATCH($D77, Option5!$G$106:$G$117,0)))*conv_2026*W$7</f>
        <v>-588252.19756069209</v>
      </c>
      <c r="X77" s="31">
        <f>(INDEX(Option5!X$106:X$117, MATCH($D77, Option5!$G$106:$G$117,0)))*conv_2026*X$7</f>
        <v>-587413.21407665452</v>
      </c>
      <c r="Y77" s="31">
        <f>(INDEX(Option5!Y$106:Y$117, MATCH($D77, Option5!$G$106:$G$117,0)))*conv_2026*Y$7</f>
        <v>-586549.061088096</v>
      </c>
      <c r="Z77" s="31">
        <f>(INDEX(Option5!Z$106:Z$117, MATCH($D77, Option5!$G$106:$G$117,0)))*conv_2026*Z$7</f>
        <v>-585658.98350988049</v>
      </c>
      <c r="AA77" s="31">
        <f>(INDEX(Option5!AA$106:AA$117, MATCH($D77, Option5!$G$106:$G$117,0)))*conv_2026*AA$7</f>
        <v>-584742.20360431867</v>
      </c>
      <c r="AB77" s="31">
        <f>(INDEX(Option5!AB$106:AB$117, MATCH($D77, Option5!$G$106:$G$117,0)))*conv_2026*AB$7</f>
        <v>-583797.92030158988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-7502034.5520365192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14397.692395996493</v>
      </c>
      <c r="J78" s="31">
        <f>(INDEX(Option5!J$106:J$117, MATCH($D78, Option5!$G$106:$G$117,0)))*conv_2026*J$7</f>
        <v>-272738.92322325252</v>
      </c>
      <c r="K78" s="31">
        <f>(INDEX(Option5!K$106:K$117, MATCH($D78, Option5!$G$106:$G$117,0)))*conv_2026*K$7</f>
        <v>-432278.55885926523</v>
      </c>
      <c r="L78" s="31">
        <f>(INDEX(Option5!L$106:L$117, MATCH($D78, Option5!$G$106:$G$117,0)))*conv_2026*L$7</f>
        <v>-596014.99637582083</v>
      </c>
      <c r="M78" s="31">
        <f>(INDEX(Option5!M$106:M$117, MATCH($D78, Option5!$G$106:$G$117,0)))*conv_2026*M$7</f>
        <v>-595408.89685623709</v>
      </c>
      <c r="N78" s="31">
        <f>(INDEX(Option5!N$106:N$117, MATCH($D78, Option5!$G$106:$G$117,0)))*conv_2026*N$7</f>
        <v>-594784.61435106595</v>
      </c>
      <c r="O78" s="31">
        <f>(INDEX(Option5!O$106:O$117, MATCH($D78, Option5!$G$106:$G$117,0)))*conv_2026*O$7</f>
        <v>-594141.60337073961</v>
      </c>
      <c r="P78" s="31">
        <f>(INDEX(Option5!P$106:P$117, MATCH($D78, Option5!$G$106:$G$117,0)))*conv_2026*P$7</f>
        <v>-593479.3020610034</v>
      </c>
      <c r="Q78" s="31">
        <f>(INDEX(Option5!Q$106:Q$117, MATCH($D78, Option5!$G$106:$G$117,0)))*conv_2026*Q$7</f>
        <v>-592797.13171197521</v>
      </c>
      <c r="R78" s="31">
        <f>(INDEX(Option5!R$106:R$117, MATCH($D78, Option5!$G$106:$G$117,0)))*conv_2026*R$7</f>
        <v>-592094.49625247635</v>
      </c>
      <c r="S78" s="31">
        <f>(INDEX(Option5!S$106:S$117, MATCH($D78, Option5!$G$106:$G$117,0)))*conv_2026*S$7</f>
        <v>-591370.78172919236</v>
      </c>
      <c r="T78" s="31">
        <f>(INDEX(Option5!T$106:T$117, MATCH($D78, Option5!$G$106:$G$117,0)))*conv_2026*T$7</f>
        <v>-590625.3557702098</v>
      </c>
      <c r="U78" s="31">
        <f>(INDEX(Option5!U$106:U$117, MATCH($D78, Option5!$G$106:$G$117,0)))*conv_2026*U$7</f>
        <v>-589857.56703245756</v>
      </c>
      <c r="V78" s="31">
        <f>(INDEX(Option5!V$106:V$117, MATCH($D78, Option5!$G$106:$G$117,0)))*conv_2026*V$7</f>
        <v>-589066.74463257322</v>
      </c>
      <c r="W78" s="31">
        <f>(INDEX(Option5!W$106:W$117, MATCH($D78, Option5!$G$106:$G$117,0)))*conv_2026*W$7</f>
        <v>-588252.19756069209</v>
      </c>
      <c r="X78" s="31">
        <f>(INDEX(Option5!X$106:X$117, MATCH($D78, Option5!$G$106:$G$117,0)))*conv_2026*X$7</f>
        <v>-587413.21407665452</v>
      </c>
      <c r="Y78" s="31">
        <f>(INDEX(Option5!Y$106:Y$117, MATCH($D78, Option5!$G$106:$G$117,0)))*conv_2026*Y$7</f>
        <v>-586549.061088096</v>
      </c>
      <c r="Z78" s="31">
        <f>(INDEX(Option5!Z$106:Z$117, MATCH($D78, Option5!$G$106:$G$117,0)))*conv_2026*Z$7</f>
        <v>-585658.98350988049</v>
      </c>
      <c r="AA78" s="31">
        <f>(INDEX(Option5!AA$106:AA$117, MATCH($D78, Option5!$G$106:$G$117,0)))*conv_2026*AA$7</f>
        <v>-584742.20360431867</v>
      </c>
      <c r="AB78" s="31">
        <f>(INDEX(Option5!AB$106:AB$117, MATCH($D78, Option5!$G$106:$G$117,0)))*conv_2026*AB$7</f>
        <v>-583797.92030158988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-7502034.5520365192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14397.692395996493</v>
      </c>
      <c r="J79" s="31">
        <f>(INDEX(Option5!J$106:J$117, MATCH($D79, Option5!$G$106:$G$117,0)))*conv_2026*J$7</f>
        <v>-272738.92322325252</v>
      </c>
      <c r="K79" s="31">
        <f>(INDEX(Option5!K$106:K$117, MATCH($D79, Option5!$G$106:$G$117,0)))*conv_2026*K$7</f>
        <v>-432278.55885926523</v>
      </c>
      <c r="L79" s="31">
        <f>(INDEX(Option5!L$106:L$117, MATCH($D79, Option5!$G$106:$G$117,0)))*conv_2026*L$7</f>
        <v>-596014.99637582083</v>
      </c>
      <c r="M79" s="31">
        <f>(INDEX(Option5!M$106:M$117, MATCH($D79, Option5!$G$106:$G$117,0)))*conv_2026*M$7</f>
        <v>-595408.89685623709</v>
      </c>
      <c r="N79" s="31">
        <f>(INDEX(Option5!N$106:N$117, MATCH($D79, Option5!$G$106:$G$117,0)))*conv_2026*N$7</f>
        <v>-594784.61435106595</v>
      </c>
      <c r="O79" s="31">
        <f>(INDEX(Option5!O$106:O$117, MATCH($D79, Option5!$G$106:$G$117,0)))*conv_2026*O$7</f>
        <v>-594141.60337073961</v>
      </c>
      <c r="P79" s="31">
        <f>(INDEX(Option5!P$106:P$117, MATCH($D79, Option5!$G$106:$G$117,0)))*conv_2026*P$7</f>
        <v>-593479.3020610034</v>
      </c>
      <c r="Q79" s="31">
        <f>(INDEX(Option5!Q$106:Q$117, MATCH($D79, Option5!$G$106:$G$117,0)))*conv_2026*Q$7</f>
        <v>-592797.13171197521</v>
      </c>
      <c r="R79" s="31">
        <f>(INDEX(Option5!R$106:R$117, MATCH($D79, Option5!$G$106:$G$117,0)))*conv_2026*R$7</f>
        <v>-592094.49625247635</v>
      </c>
      <c r="S79" s="31">
        <f>(INDEX(Option5!S$106:S$117, MATCH($D79, Option5!$G$106:$G$117,0)))*conv_2026*S$7</f>
        <v>-591370.78172919236</v>
      </c>
      <c r="T79" s="31">
        <f>(INDEX(Option5!T$106:T$117, MATCH($D79, Option5!$G$106:$G$117,0)))*conv_2026*T$7</f>
        <v>-590625.3557702098</v>
      </c>
      <c r="U79" s="31">
        <f>(INDEX(Option5!U$106:U$117, MATCH($D79, Option5!$G$106:$G$117,0)))*conv_2026*U$7</f>
        <v>-589857.56703245756</v>
      </c>
      <c r="V79" s="31">
        <f>(INDEX(Option5!V$106:V$117, MATCH($D79, Option5!$G$106:$G$117,0)))*conv_2026*V$7</f>
        <v>-589066.74463257322</v>
      </c>
      <c r="W79" s="31">
        <f>(INDEX(Option5!W$106:W$117, MATCH($D79, Option5!$G$106:$G$117,0)))*conv_2026*W$7</f>
        <v>-588252.19756069209</v>
      </c>
      <c r="X79" s="31">
        <f>(INDEX(Option5!X$106:X$117, MATCH($D79, Option5!$G$106:$G$117,0)))*conv_2026*X$7</f>
        <v>-587413.21407665452</v>
      </c>
      <c r="Y79" s="31">
        <f>(INDEX(Option5!Y$106:Y$117, MATCH($D79, Option5!$G$106:$G$117,0)))*conv_2026*Y$7</f>
        <v>-586549.061088096</v>
      </c>
      <c r="Z79" s="31">
        <f>(INDEX(Option5!Z$106:Z$117, MATCH($D79, Option5!$G$106:$G$117,0)))*conv_2026*Z$7</f>
        <v>-585658.98350988049</v>
      </c>
      <c r="AA79" s="31">
        <f>(INDEX(Option5!AA$106:AA$117, MATCH($D79, Option5!$G$106:$G$117,0)))*conv_2026*AA$7</f>
        <v>-584742.20360431867</v>
      </c>
      <c r="AB79" s="31">
        <f>(INDEX(Option5!AB$106:AB$117, MATCH($D79, Option5!$G$106:$G$117,0)))*conv_2026*AB$7</f>
        <v>-583797.92030158988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0</v>
      </c>
      <c r="F88" s="275" t="b">
        <v>0</v>
      </c>
      <c r="G88" s="275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 t="str">
        <f t="shared" ref="C90:G98" si="10">IF(OR($B90=0,C$88),"", INDEX($F$14:$F$81, MATCH(C$89&amp;$A90,$D$14:$D$81,0))/10^6)</f>
        <v/>
      </c>
      <c r="D90" s="105">
        <f t="shared" si="10"/>
        <v>-4.922333231854652</v>
      </c>
      <c r="E90" s="105">
        <f t="shared" si="10"/>
        <v>-5.0151336203839358</v>
      </c>
      <c r="F90" s="105">
        <f t="shared" si="10"/>
        <v>-5.9653420836316</v>
      </c>
      <c r="G90" s="105">
        <f t="shared" si="10"/>
        <v>-7.5020345520365188</v>
      </c>
      <c r="H90" s="186"/>
      <c r="I90" s="105">
        <f t="shared" ref="I90:I98" si="11">_xlfn.MAXIFS(C90:G90,_xlfn.ANCHORARRAY( C$88),FALSE)</f>
        <v>-4.922333231854652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-5.4484906656362266</v>
      </c>
      <c r="E91" s="105">
        <f t="shared" si="10"/>
        <v>-5.5505710930184398</v>
      </c>
      <c r="F91" s="105">
        <f t="shared" si="10"/>
        <v>-6.5958004025908696</v>
      </c>
      <c r="G91" s="105">
        <f t="shared" si="10"/>
        <v>-8.2861621178362821</v>
      </c>
      <c r="H91" s="186"/>
      <c r="I91" s="105">
        <f t="shared" si="11"/>
        <v>-5.4484906656362266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-4.3961757980730765</v>
      </c>
      <c r="E92" s="105">
        <f t="shared" si="10"/>
        <v>-4.4796961477494319</v>
      </c>
      <c r="F92" s="105">
        <f t="shared" si="10"/>
        <v>-5.3348837646723286</v>
      </c>
      <c r="G92" s="105">
        <f t="shared" si="10"/>
        <v>-6.7179069862367573</v>
      </c>
      <c r="H92" s="186"/>
      <c r="I92" s="105">
        <f t="shared" si="11"/>
        <v>-4.3961757980730765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-4.8884091212585403</v>
      </c>
      <c r="E93" s="105">
        <f t="shared" si="10"/>
        <v>-4.9812095097878268</v>
      </c>
      <c r="F93" s="105">
        <f t="shared" si="10"/>
        <v>-5.9314179730354883</v>
      </c>
      <c r="G93" s="105">
        <f t="shared" si="10"/>
        <v>-7.4681104414404098</v>
      </c>
      <c r="H93" s="186"/>
      <c r="I93" s="105">
        <f t="shared" si="11"/>
        <v>-4.8884091212585403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-4.956257342450761</v>
      </c>
      <c r="E94" s="105">
        <f t="shared" si="10"/>
        <v>-5.0490577309800457</v>
      </c>
      <c r="F94" s="105">
        <f t="shared" si="10"/>
        <v>-5.9992661942277081</v>
      </c>
      <c r="G94" s="105">
        <f t="shared" si="10"/>
        <v>-7.5359586626326305</v>
      </c>
      <c r="H94" s="186"/>
      <c r="I94" s="105">
        <f t="shared" si="11"/>
        <v>-4.956257342450761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-5.4824147762323374</v>
      </c>
      <c r="E95" s="105">
        <f t="shared" si="10"/>
        <v>-5.5844952036145505</v>
      </c>
      <c r="F95" s="105">
        <f t="shared" si="10"/>
        <v>-6.6297245131869822</v>
      </c>
      <c r="G95" s="105">
        <f t="shared" si="10"/>
        <v>-8.3200862284323946</v>
      </c>
      <c r="H95" s="186"/>
      <c r="I95" s="105">
        <f t="shared" si="11"/>
        <v>-5.4824147762323374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4DD7E-B0C6-4130-BAE8-38DAB060E364}">
  <sheetPr codeName="Sheet4">
    <tabColor rgb="FFFFFF00"/>
  </sheetPr>
  <dimension ref="A1:AR41"/>
  <sheetViews>
    <sheetView showGridLines="0" workbookViewId="0">
      <selection activeCell="G33" sqref="G33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49.5" style="1" customWidth="1"/>
    <col min="5" max="5" width="24.37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28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3">
      <c r="A2" s="56" t="str">
        <f>proj</f>
        <v>Northern Murray harmonics management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 x14ac:dyDescent="0.3">
      <c r="A3" s="5" t="s">
        <v>258</v>
      </c>
      <c r="B3" s="329"/>
      <c r="C3" s="5"/>
    </row>
    <row r="5" spans="1:28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28" x14ac:dyDescent="0.2">
      <c r="C6" s="3"/>
    </row>
    <row r="8" spans="1:28" ht="15.75" x14ac:dyDescent="0.25">
      <c r="B8" s="5" t="s">
        <v>142</v>
      </c>
    </row>
    <row r="9" spans="1:28" ht="15.75" x14ac:dyDescent="0.25">
      <c r="B9" s="5"/>
    </row>
    <row r="11" spans="1:28" x14ac:dyDescent="0.2">
      <c r="C11" s="346" t="s">
        <v>259</v>
      </c>
      <c r="H11" s="64"/>
    </row>
    <row r="12" spans="1:28" x14ac:dyDescent="0.2">
      <c r="D12" s="338" t="s">
        <v>260</v>
      </c>
      <c r="E12" s="338"/>
      <c r="F12" s="356">
        <v>15700</v>
      </c>
      <c r="G12" s="64" t="s">
        <v>261</v>
      </c>
      <c r="H12" s="64"/>
    </row>
    <row r="13" spans="1:28" x14ac:dyDescent="0.2">
      <c r="D13" s="337"/>
      <c r="E13" s="357">
        <v>0.1</v>
      </c>
      <c r="F13" s="334">
        <f>F12*E13</f>
        <v>1570</v>
      </c>
      <c r="G13" s="64" t="s">
        <v>257</v>
      </c>
      <c r="H13" s="64"/>
    </row>
    <row r="14" spans="1:28" x14ac:dyDescent="0.2">
      <c r="B14" s="333"/>
      <c r="D14" s="337"/>
      <c r="E14" s="337"/>
      <c r="F14" s="64"/>
      <c r="G14" s="64"/>
      <c r="H14" s="64"/>
    </row>
    <row r="15" spans="1:28" x14ac:dyDescent="0.2">
      <c r="B15" s="333"/>
      <c r="C15" s="346" t="s">
        <v>262</v>
      </c>
      <c r="F15" s="335"/>
      <c r="G15" s="340"/>
      <c r="H15" s="64"/>
    </row>
    <row r="16" spans="1:28" x14ac:dyDescent="0.2">
      <c r="B16" s="333"/>
      <c r="D16" s="338" t="s">
        <v>263</v>
      </c>
      <c r="E16" s="338"/>
      <c r="F16" s="356">
        <v>36</v>
      </c>
      <c r="G16" s="64" t="s">
        <v>256</v>
      </c>
      <c r="H16" s="64"/>
    </row>
    <row r="17" spans="2:44" x14ac:dyDescent="0.2">
      <c r="B17" s="333"/>
      <c r="D17" s="338" t="s">
        <v>264</v>
      </c>
      <c r="E17" s="338"/>
      <c r="F17" s="356">
        <v>28</v>
      </c>
      <c r="G17" s="64" t="s">
        <v>256</v>
      </c>
      <c r="H17" s="64"/>
    </row>
    <row r="18" spans="2:44" x14ac:dyDescent="0.2">
      <c r="B18" s="333"/>
      <c r="D18" s="338" t="s">
        <v>265</v>
      </c>
      <c r="E18" s="338"/>
      <c r="F18" s="358">
        <v>75000</v>
      </c>
      <c r="G18" s="64" t="s">
        <v>252</v>
      </c>
      <c r="H18" s="64"/>
    </row>
    <row r="19" spans="2:44" x14ac:dyDescent="0.2">
      <c r="B19" s="333"/>
      <c r="D19" s="338" t="s">
        <v>266</v>
      </c>
      <c r="E19" s="338"/>
      <c r="F19" s="334">
        <f>(F18/F17)-(F18/F16)</f>
        <v>595.23809523809496</v>
      </c>
      <c r="G19" s="64" t="s">
        <v>267</v>
      </c>
      <c r="H19" s="64"/>
    </row>
    <row r="20" spans="2:44" x14ac:dyDescent="0.2">
      <c r="B20" s="333"/>
      <c r="D20" s="338" t="s">
        <v>268</v>
      </c>
      <c r="E20" s="338"/>
      <c r="F20" s="339">
        <f>43+63+16</f>
        <v>122</v>
      </c>
      <c r="G20" s="64" t="s">
        <v>249</v>
      </c>
      <c r="H20" s="64"/>
    </row>
    <row r="21" spans="2:44" x14ac:dyDescent="0.2">
      <c r="D21" s="355" t="s">
        <v>269</v>
      </c>
      <c r="E21" s="355"/>
      <c r="F21" s="348">
        <f>F19*F20/F17</f>
        <v>2593.5374149659851</v>
      </c>
      <c r="G21" s="349" t="s">
        <v>257</v>
      </c>
      <c r="H21" s="64"/>
    </row>
    <row r="22" spans="2:44" x14ac:dyDescent="0.2">
      <c r="D22" s="64"/>
      <c r="E22" s="64"/>
      <c r="F22" s="64"/>
      <c r="G22" s="64"/>
      <c r="H22" s="64"/>
    </row>
    <row r="23" spans="2:44" x14ac:dyDescent="0.2">
      <c r="C23" s="64"/>
      <c r="D23" s="64"/>
      <c r="E23" s="64"/>
      <c r="F23" s="64"/>
      <c r="G23" s="64"/>
    </row>
    <row r="24" spans="2:44" x14ac:dyDescent="0.2">
      <c r="C24" s="64"/>
      <c r="D24" s="64"/>
      <c r="E24" s="64"/>
      <c r="F24" s="64"/>
      <c r="G24" s="64"/>
    </row>
    <row r="25" spans="2:44" x14ac:dyDescent="0.2">
      <c r="C25" s="346" t="s">
        <v>277</v>
      </c>
      <c r="F25" s="341"/>
      <c r="G25" s="342"/>
      <c r="H25" s="342"/>
      <c r="I25" s="342"/>
      <c r="J25" s="342"/>
      <c r="K25" s="342"/>
      <c r="L25" s="342"/>
      <c r="M25" s="342"/>
      <c r="N25" s="342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2:44" ht="15.75" x14ac:dyDescent="0.25">
      <c r="B26" s="5"/>
      <c r="D26" s="64" t="s">
        <v>245</v>
      </c>
      <c r="E26" s="64"/>
      <c r="F26" s="332"/>
      <c r="G26" s="337"/>
      <c r="H26" s="64"/>
      <c r="I26" s="64"/>
      <c r="J26" s="64"/>
      <c r="K26" s="64"/>
      <c r="L26" s="64"/>
      <c r="M26" s="64"/>
      <c r="N26" s="64"/>
    </row>
    <row r="27" spans="2:44" x14ac:dyDescent="0.2">
      <c r="D27" s="64" t="s">
        <v>246</v>
      </c>
      <c r="E27" s="64"/>
      <c r="F27" s="359">
        <v>3.5</v>
      </c>
      <c r="G27" s="64" t="s">
        <v>247</v>
      </c>
      <c r="H27" s="64"/>
      <c r="I27" s="64"/>
      <c r="J27" s="64"/>
      <c r="K27" s="64"/>
      <c r="L27" s="64"/>
      <c r="M27" s="64"/>
      <c r="N27" s="64"/>
    </row>
    <row r="28" spans="2:44" x14ac:dyDescent="0.2">
      <c r="D28" s="64" t="s">
        <v>248</v>
      </c>
      <c r="E28" s="64"/>
      <c r="F28" s="356">
        <v>58</v>
      </c>
      <c r="G28" s="64" t="s">
        <v>249</v>
      </c>
      <c r="H28" s="64"/>
      <c r="I28" s="64"/>
      <c r="J28" s="64"/>
      <c r="K28" s="64"/>
      <c r="L28" s="64"/>
      <c r="M28" s="64"/>
      <c r="N28" s="64"/>
    </row>
    <row r="29" spans="2:44" x14ac:dyDescent="0.2">
      <c r="B29" s="333"/>
      <c r="D29" s="64" t="s">
        <v>250</v>
      </c>
      <c r="E29" s="64"/>
      <c r="F29" s="343">
        <f>F28*F27/100</f>
        <v>2.0299999999999998</v>
      </c>
      <c r="G29" s="64" t="s">
        <v>249</v>
      </c>
      <c r="H29" s="64"/>
      <c r="I29" s="64"/>
      <c r="J29" s="64"/>
      <c r="K29" s="64"/>
      <c r="L29" s="64"/>
      <c r="M29" s="64"/>
      <c r="N29" s="64"/>
    </row>
    <row r="30" spans="2:44" x14ac:dyDescent="0.2">
      <c r="B30" s="333"/>
      <c r="D30" s="64" t="s">
        <v>251</v>
      </c>
      <c r="E30" s="64"/>
      <c r="F30" s="358">
        <v>75000</v>
      </c>
      <c r="G30" s="64" t="s">
        <v>252</v>
      </c>
      <c r="H30" s="64"/>
      <c r="I30" s="64"/>
      <c r="J30" s="64"/>
      <c r="K30" s="64"/>
      <c r="L30" s="64"/>
      <c r="M30" s="64"/>
      <c r="N30" s="64"/>
    </row>
    <row r="31" spans="2:44" x14ac:dyDescent="0.2">
      <c r="B31" s="333"/>
      <c r="D31" s="64" t="s">
        <v>253</v>
      </c>
      <c r="E31" s="64"/>
      <c r="F31" s="358">
        <v>155000</v>
      </c>
      <c r="G31" s="64" t="s">
        <v>254</v>
      </c>
      <c r="H31" s="64"/>
      <c r="I31" s="344"/>
      <c r="J31" s="64"/>
      <c r="K31" s="64"/>
      <c r="L31" s="64"/>
      <c r="M31" s="64"/>
      <c r="N31" s="64"/>
    </row>
    <row r="32" spans="2:44" x14ac:dyDescent="0.2">
      <c r="B32" s="333"/>
      <c r="D32" s="64" t="s">
        <v>255</v>
      </c>
      <c r="E32" s="64"/>
      <c r="F32" s="339">
        <f>F17</f>
        <v>28</v>
      </c>
      <c r="G32" s="64" t="s">
        <v>256</v>
      </c>
      <c r="H32" s="64"/>
      <c r="I32" s="64"/>
      <c r="J32" s="64"/>
      <c r="K32" s="64"/>
      <c r="L32" s="64"/>
      <c r="M32" s="64"/>
      <c r="N32" s="64"/>
    </row>
    <row r="33" spans="1:33" x14ac:dyDescent="0.2">
      <c r="B33" s="333"/>
      <c r="D33" s="349" t="s">
        <v>253</v>
      </c>
      <c r="E33" s="349"/>
      <c r="F33" s="348">
        <f>-PMT(real_disc, $F$32,$F$31)</f>
        <v>8773.4100106516416</v>
      </c>
      <c r="G33" s="362" t="s">
        <v>257</v>
      </c>
      <c r="H33" s="64"/>
      <c r="I33" s="64"/>
      <c r="J33" s="64"/>
      <c r="K33" s="64"/>
      <c r="L33" s="64"/>
      <c r="M33" s="64"/>
      <c r="N33" s="64"/>
    </row>
    <row r="34" spans="1:33" x14ac:dyDescent="0.2">
      <c r="B34" s="333"/>
      <c r="D34" s="345"/>
      <c r="E34" s="345"/>
      <c r="F34" s="339"/>
      <c r="G34" s="64"/>
      <c r="H34" s="64"/>
      <c r="I34" s="64"/>
      <c r="J34" s="64"/>
      <c r="K34" s="64"/>
      <c r="L34" s="64"/>
      <c r="M34" s="64"/>
      <c r="N34" s="64"/>
    </row>
    <row r="39" spans="1:33" ht="15" x14ac:dyDescent="0.2">
      <c r="A39" s="18"/>
      <c r="B39" s="18"/>
      <c r="C39" s="18"/>
      <c r="D39" s="18"/>
      <c r="E39" s="18"/>
      <c r="F39" s="142"/>
      <c r="G39" s="18"/>
      <c r="H39" s="220"/>
      <c r="I39" s="17" t="str">
        <f>Option5!I9</f>
        <v>2026-27</v>
      </c>
      <c r="J39" s="17" t="str">
        <f>Option5!J9</f>
        <v>2027-28</v>
      </c>
      <c r="K39" s="17" t="str">
        <f>Option5!K9</f>
        <v>2028-29</v>
      </c>
      <c r="L39" s="17" t="str">
        <f>Option5!L9</f>
        <v>2029-30</v>
      </c>
      <c r="M39" s="17" t="str">
        <f>Option5!M9</f>
        <v>2030-31</v>
      </c>
      <c r="N39" s="17" t="str">
        <f>Option5!N9</f>
        <v>2031-32</v>
      </c>
      <c r="O39" s="17" t="str">
        <f>Option5!O9</f>
        <v>2032-33</v>
      </c>
      <c r="P39" s="17" t="str">
        <f>Option5!P9</f>
        <v>2033-34</v>
      </c>
      <c r="Q39" s="17" t="str">
        <f>Option5!Q9</f>
        <v>2034-35</v>
      </c>
      <c r="R39" s="17" t="str">
        <f>Option5!R9</f>
        <v>2035-36</v>
      </c>
      <c r="S39" s="17" t="str">
        <f>Option5!S9</f>
        <v>2036-37</v>
      </c>
      <c r="T39" s="17" t="str">
        <f>Option5!T9</f>
        <v>2037-38</v>
      </c>
      <c r="U39" s="17" t="str">
        <f>Option5!U9</f>
        <v>2038-39</v>
      </c>
      <c r="V39" s="17" t="str">
        <f>Option5!V9</f>
        <v>2039-40</v>
      </c>
      <c r="W39" s="17" t="str">
        <f>Option5!W9</f>
        <v>2040-41</v>
      </c>
      <c r="X39" s="17" t="str">
        <f>Option5!X9</f>
        <v>2041-42</v>
      </c>
      <c r="Y39" s="17" t="str">
        <f>Option5!Y9</f>
        <v>2042-43</v>
      </c>
      <c r="Z39" s="17" t="str">
        <f>Option5!Z9</f>
        <v>2043-44</v>
      </c>
      <c r="AA39" s="17" t="str">
        <f>Option5!AA9</f>
        <v>2044-45</v>
      </c>
      <c r="AB39" s="17" t="str">
        <f>Option5!AB9</f>
        <v>2045-46</v>
      </c>
      <c r="AC39" s="17" t="str">
        <f>Option5!AC9</f>
        <v>2046-47</v>
      </c>
      <c r="AD39" s="17" t="str">
        <f>Option5!AD9</f>
        <v>2047-48</v>
      </c>
      <c r="AE39" s="17" t="str">
        <f>Option5!AE9</f>
        <v>2048-49</v>
      </c>
      <c r="AF39" s="17" t="str">
        <f>Option5!AF9</f>
        <v>2049-50</v>
      </c>
      <c r="AG39" s="17" t="str">
        <f>Option5!AG9</f>
        <v>2050-51</v>
      </c>
    </row>
    <row r="41" spans="1:33" x14ac:dyDescent="0.2">
      <c r="C41" s="1" t="s">
        <v>294</v>
      </c>
      <c r="F41" s="360">
        <v>0.03</v>
      </c>
      <c r="I41" s="1">
        <v>1</v>
      </c>
      <c r="J41" s="1">
        <f>I41*(1+$F$41)</f>
        <v>1.03</v>
      </c>
      <c r="K41" s="1">
        <f t="shared" ref="K41:AG41" si="0">J41*(1+$F$41)</f>
        <v>1.0609</v>
      </c>
      <c r="L41" s="1">
        <f t="shared" si="0"/>
        <v>1.092727</v>
      </c>
      <c r="M41" s="1">
        <f t="shared" si="0"/>
        <v>1.1255088100000001</v>
      </c>
      <c r="N41" s="1">
        <f t="shared" si="0"/>
        <v>1.1592740743000001</v>
      </c>
      <c r="O41" s="1">
        <f t="shared" si="0"/>
        <v>1.1940522965290001</v>
      </c>
      <c r="P41" s="1">
        <f t="shared" si="0"/>
        <v>1.2298738654248702</v>
      </c>
      <c r="Q41" s="1">
        <f t="shared" si="0"/>
        <v>1.2667700813876164</v>
      </c>
      <c r="R41" s="1">
        <f t="shared" si="0"/>
        <v>1.3047731838292449</v>
      </c>
      <c r="S41" s="1">
        <f t="shared" si="0"/>
        <v>1.3439163793441222</v>
      </c>
      <c r="T41" s="1">
        <f t="shared" si="0"/>
        <v>1.3842338707244459</v>
      </c>
      <c r="U41" s="1">
        <f t="shared" si="0"/>
        <v>1.4257608868461793</v>
      </c>
      <c r="V41" s="1">
        <f t="shared" si="0"/>
        <v>1.4685337134515648</v>
      </c>
      <c r="W41" s="1">
        <f t="shared" si="0"/>
        <v>1.5125897248551119</v>
      </c>
      <c r="X41" s="1">
        <f t="shared" si="0"/>
        <v>1.5579674166007653</v>
      </c>
      <c r="Y41" s="1">
        <f t="shared" si="0"/>
        <v>1.6047064390987884</v>
      </c>
      <c r="Z41" s="1">
        <f t="shared" si="0"/>
        <v>1.652847632271752</v>
      </c>
      <c r="AA41" s="1">
        <f t="shared" si="0"/>
        <v>1.7024330612399046</v>
      </c>
      <c r="AB41" s="1">
        <f t="shared" si="0"/>
        <v>1.7535060530771018</v>
      </c>
      <c r="AC41" s="1">
        <f t="shared" si="0"/>
        <v>1.806111234669415</v>
      </c>
      <c r="AD41" s="1">
        <f t="shared" si="0"/>
        <v>1.8602945717094976</v>
      </c>
      <c r="AE41" s="1">
        <f t="shared" si="0"/>
        <v>1.9161034088607827</v>
      </c>
      <c r="AF41" s="1">
        <f t="shared" si="0"/>
        <v>1.9735865111266062</v>
      </c>
      <c r="AG41" s="1">
        <f t="shared" si="0"/>
        <v>2.0327941064604045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46FD-248F-429C-B955-228DAFBF41F7}">
  <sheetPr codeName="Sheet10">
    <tabColor rgb="FFFFFF00"/>
  </sheetPr>
  <dimension ref="A1:AD22"/>
  <sheetViews>
    <sheetView showGridLines="0" zoomScale="85" zoomScaleNormal="85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17.125" style="1" customWidth="1"/>
    <col min="5" max="5" width="23.875" style="1" customWidth="1"/>
    <col min="6" max="6" width="4.875" style="1" customWidth="1"/>
    <col min="7" max="7" width="7.75" style="1" customWidth="1"/>
    <col min="8" max="8" width="15.125" style="1" customWidth="1"/>
    <col min="9" max="9" width="14" style="1" customWidth="1"/>
    <col min="10" max="10" width="14.75" style="1" customWidth="1"/>
    <col min="11" max="30" width="8.625" style="1" customWidth="1"/>
    <col min="31" max="16384" width="8" style="1"/>
  </cols>
  <sheetData>
    <row r="1" spans="1:30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18.75" x14ac:dyDescent="0.3">
      <c r="A2" s="56" t="str">
        <f>proj</f>
        <v>Northern Murray harmonics management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18.75" x14ac:dyDescent="0.3">
      <c r="A3" s="5" t="s">
        <v>270</v>
      </c>
      <c r="B3" s="329"/>
      <c r="C3" s="5"/>
      <c r="D3" s="5"/>
      <c r="E3" s="5"/>
    </row>
    <row r="5" spans="1:30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</row>
    <row r="6" spans="1:30" x14ac:dyDescent="0.2">
      <c r="C6" s="3"/>
      <c r="D6" s="3"/>
      <c r="E6" s="3"/>
    </row>
    <row r="8" spans="1:30" ht="15.75" x14ac:dyDescent="0.25">
      <c r="B8" s="5" t="s">
        <v>295</v>
      </c>
      <c r="H8" s="330"/>
    </row>
    <row r="9" spans="1:30" x14ac:dyDescent="0.2">
      <c r="H9" s="330"/>
    </row>
    <row r="10" spans="1:30" ht="15" x14ac:dyDescent="0.25">
      <c r="C10" s="346" t="s">
        <v>278</v>
      </c>
      <c r="D10" s="64"/>
      <c r="E10" s="64"/>
      <c r="F10" s="336"/>
      <c r="G10" s="336"/>
      <c r="H10" s="336"/>
      <c r="I10" s="335"/>
      <c r="J10" s="337"/>
      <c r="K10" s="64"/>
      <c r="L10" s="64"/>
      <c r="M10" s="64"/>
      <c r="N10" s="64"/>
      <c r="O10" s="64"/>
    </row>
    <row r="11" spans="1:30" x14ac:dyDescent="0.2">
      <c r="D11" s="64" t="s">
        <v>271</v>
      </c>
      <c r="E11" s="64"/>
      <c r="F11" s="64"/>
      <c r="G11" s="64"/>
      <c r="H11" s="64"/>
      <c r="I11" s="334">
        <v>500</v>
      </c>
      <c r="J11" s="64" t="s">
        <v>257</v>
      </c>
      <c r="K11" s="64"/>
      <c r="L11" s="64"/>
      <c r="M11" s="64"/>
      <c r="N11" s="64"/>
      <c r="O11" s="64"/>
    </row>
    <row r="12" spans="1:30" x14ac:dyDescent="0.2"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1:30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1:30" x14ac:dyDescent="0.2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30" ht="15" x14ac:dyDescent="0.25">
      <c r="C15" s="346" t="s">
        <v>279</v>
      </c>
      <c r="D15" s="64"/>
      <c r="E15" s="64"/>
      <c r="F15" s="347"/>
      <c r="G15" s="347"/>
      <c r="H15" s="64"/>
      <c r="I15" s="335"/>
      <c r="J15" s="337"/>
      <c r="K15" s="64"/>
      <c r="L15" s="64"/>
      <c r="M15" s="64"/>
      <c r="N15" s="64"/>
      <c r="O15" s="64"/>
    </row>
    <row r="16" spans="1:30" x14ac:dyDescent="0.2">
      <c r="D16" s="64" t="s">
        <v>272</v>
      </c>
      <c r="E16" s="64"/>
      <c r="F16" s="354">
        <v>0.1</v>
      </c>
      <c r="G16" s="354">
        <v>3000</v>
      </c>
      <c r="H16" s="64" t="s">
        <v>261</v>
      </c>
      <c r="I16" s="334">
        <f>G16*F16</f>
        <v>300</v>
      </c>
      <c r="J16" s="64" t="s">
        <v>257</v>
      </c>
      <c r="K16" s="64"/>
      <c r="L16" s="64"/>
      <c r="M16" s="64"/>
      <c r="N16" s="64"/>
      <c r="O16" s="64"/>
    </row>
    <row r="17" spans="3:15" x14ac:dyDescent="0.2"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3:15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3:15" x14ac:dyDescent="0.2">
      <c r="C19" s="346" t="s">
        <v>273</v>
      </c>
      <c r="D19" s="64"/>
      <c r="E19" s="64"/>
      <c r="F19" s="342"/>
      <c r="G19" s="342"/>
      <c r="H19" s="64"/>
      <c r="I19" s="334">
        <v>500</v>
      </c>
      <c r="J19" s="64" t="s">
        <v>257</v>
      </c>
      <c r="K19" s="64"/>
      <c r="L19" s="64"/>
      <c r="M19" s="64"/>
      <c r="N19" s="64"/>
      <c r="O19" s="64"/>
    </row>
    <row r="20" spans="3:15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3:15" ht="15.75" x14ac:dyDescent="0.25">
      <c r="C21" s="350" t="s">
        <v>280</v>
      </c>
      <c r="D21" s="351"/>
      <c r="E21" s="351"/>
      <c r="F21" s="352"/>
      <c r="G21" s="352"/>
      <c r="H21" s="352"/>
      <c r="I21" s="353">
        <f>SUM(I11:I19)*3</f>
        <v>3900</v>
      </c>
      <c r="J21" s="350" t="s">
        <v>257</v>
      </c>
      <c r="K21" s="64"/>
      <c r="L21" s="64"/>
      <c r="M21" s="64"/>
      <c r="N21" s="64"/>
      <c r="O21" s="64"/>
    </row>
    <row r="22" spans="3:15" x14ac:dyDescent="0.2">
      <c r="D22" s="64"/>
      <c r="E22" s="64"/>
      <c r="F22" s="64"/>
      <c r="G22" s="64"/>
      <c r="H22" s="339"/>
      <c r="I22" s="64"/>
      <c r="J22" s="64"/>
      <c r="K22" s="64"/>
      <c r="L22" s="64"/>
      <c r="M22" s="64"/>
      <c r="N22" s="64"/>
      <c r="O22" s="64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Northern Murray harmonics management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237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242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Northern Murray harmonics management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227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224</v>
      </c>
      <c r="U106"/>
      <c r="V106" s="8" t="s">
        <v>234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235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Workings_benefits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2025-01-28T08:22:07Z</dcterms:modified>
</cp:coreProperties>
</file>