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BE35B613-D9DA-4A66-B7E3-1F20472053C4}" xr6:coauthVersionLast="47" xr6:coauthVersionMax="47" xr10:uidLastSave="{00000000-0000-0000-0000-000000000000}"/>
  <bookViews>
    <workbookView xWindow="-18795" yWindow="-163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<sst xmlns="http://schemas.openxmlformats.org/spreadsheetml/2006/main" count="747" uniqueCount="253">
  <si>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</si>
  <si>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</si>
  <si>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</si>
  <si>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</si>
  <si>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</si>
  <si>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</si>
  <si>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</si>
  <si>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</si>
  <si>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</si>
  <si>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</si>
  <si>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</si>
  <si>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</si>
  <si>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</si>
  <si>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</si>
  <si>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</si>
  <si>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</si>
  <si>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</si>
  <si>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</si>
  <si>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</si>
  <si>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</si>
  <si>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</si>
  <si>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</si>
  <si>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</si>
  <si>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</si>
  <si>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</si>
  <si>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</si>
  <si>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</si>
  <si>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</si>
  <si>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</si>
  <si>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</si>
  <si>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</si>
  <si>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</si>
  <si>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</si>
  <si>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</si>
  <si>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</si>
  <si>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</si>
  <si>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</si>
  <si>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</si>
  <si>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</si>
  <si>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</si>
  <si>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</si>
  <si>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</si>
  <si>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</si>
  <si>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</si>
  <si>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</si>
  <si>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</si>
  <si>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</si>
  <si>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</si>
  <si>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</si>
  <si>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</si>
  <si>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</si>
  <si>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</si>
  <si>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</si>
  <si>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</si>
  <si>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</si>
  <si>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</si>
  <si>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</si>
  <si>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</si>
  <si>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</si>
  <si>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</si>
  <si>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</si>
  <si>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</si>
  <si>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</si>
  <si>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</si>
  <si>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</si>
  <si>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</si>
  <si>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</si>
  <si>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</si>
  <si>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</si>
  <si>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</si>
  <si>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</si>
  <si>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</si>
  <si>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</si>
  <si>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</si>
  <si>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</si>
  <si>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</si>
  <si>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</si>
  <si>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</si>
  <si>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</si>
  <si>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</si>
  <si>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</si>
  <si>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</si>
  <si>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</si>
  <si>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</si>
  <si>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</si>
  <si>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</si>
  <si>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</si>
  <si>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</si>
  <si>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</si>
  <si>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</si>
  <si>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</si>
  <si>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</si>
  <si>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</si>
  <si>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</si>
  <si>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</si>
  <si>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</si>
  <si>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</si>
  <si>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</si>
  <si>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</si>
  <si>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</si>
  <si>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</si>
  <si>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</si>
  <si>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</si>
  <si>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</si>
  <si>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</si>
  <si>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</si>
  <si>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</si>
  <si>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</si>
  <si>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</si>
  <si>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</si>
  <si>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</si>
  <si>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</si>
  <si>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</si>
  <si>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</si>
  <si>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</si>
  <si>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</si>
  <si>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</si>
  <si>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</si>
  <si>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</si>
  <si>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</si>
  <si>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</si>
  <si>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</si>
  <si>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</si>
  <si>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</si>
  <si>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</si>
  <si>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</si>
  <si>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</si>
  <si>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</si>
  <si>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</si>
  <si>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</si>
  <si>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</si>
  <si>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</si>
  <si>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</si>
  <si>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</si>
  <si>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</si>
  <si>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</si>
  <si>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</si>
  <si>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</si>
  <si>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</si>
  <si>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Drysdale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</si>
  <si>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</si>
  <si>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</si>
  <si>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</si>
  <si>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</si>
  <si>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</si>
  <si>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</si>
  <si>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</si>
  <si>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</si>
  <si>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</si>
  <si>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</si>
  <si>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</si>
  <si>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</si>
  <si>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</si>
  <si>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</si>
  <si>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</si>
  <si>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</si>
  <si>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</si>
  <si>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</si>
  <si>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</si>
  <si>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</si>
  <si>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</si>
  <si>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</si>
  <si>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</si>
  <si>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</si>
  <si>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</si>
  <si>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</si>
  <si>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</si>
  <si>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</si>
  <si>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</si>
  <si>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</si>
  <si>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</si>
  <si>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</si>
  <si>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</si>
  <si>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</si>
  <si>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</si>
  <si>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</si>
  <si>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</si>
  <si>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</si>
  <si>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</si>
  <si>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</si>
  <si>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</si>
  <si>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</si>
  <si>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</si>
  <si>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</si>
  <si>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</si>
  <si>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</si>
  <si>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</si>
  <si>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</si>
  <si>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</si>
  <si>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</si>
  <si>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</si>
  <si>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</si>
  <si>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</si>
  <si>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</si>
  <si>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</si>
  <si>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</si>
  <si>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</si>
  <si>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</si>
  <si>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</si>
  <si>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</si>
  <si>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</si>
  <si>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</si>
  <si>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</si>
  <si>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</si>
  <si>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</si>
  <si>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</si>
  <si>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</si>
  <si>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</si>
  <si>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</si>
  <si>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</si>
  <si>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</si>
  <si>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</si>
  <si>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</si>
  <si>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</si>
  <si>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</si>
  <si>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</si>
  <si>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</si>
  <si>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</si>
  <si>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</si>
  <si>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</si>
  <si>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</si>
  <si>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</si>
  <si>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</si>
  <si>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</si>
  <si>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</si>
  <si>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</si>
  <si>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</si>
  <si>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</si>
  <si>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</si>
  <si>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</si>
  <si>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</si>
  <si>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</si>
  <si>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</si>
  <si>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</si>
  <si>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</si>
  <si>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</si>
  <si>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</si>
  <si>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</si>
  <si>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</si>
  <si>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</si>
  <si>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</si>
  <si>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</si>
  <si>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</si>
  <si>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</si>
  <si>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</si>
  <si>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</si>
  <si>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</si>
  <si>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DDL</t>
  </si>
  <si>
    <t>Drysdale supply area</t>
  </si>
  <si>
    <t>New 22kV feeder from GLE</t>
  </si>
  <si>
    <t>New third transformer</t>
  </si>
  <si>
    <t>Install third transformer at DDL</t>
  </si>
  <si>
    <t>Install new feeders to transfer loads from DDL to 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</si>
</sst>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0.36058207520186286</c:v>
                </c:pt>
                <c:pt idx="1">
                  <c:v>0.36058207520186286</c:v>
                </c:pt>
                <c:pt idx="2">
                  <c:v>0.36058207520186286</c:v>
                </c:pt>
                <c:pt idx="3">
                  <c:v>0.36058207520186286</c:v>
                </c:pt>
                <c:pt idx="4">
                  <c:v>0.36058207520186286</c:v>
                </c:pt>
                <c:pt idx="5">
                  <c:v>0.36058207520186286</c:v>
                </c:pt>
                <c:pt idx="6">
                  <c:v>0.36058207520186286</c:v>
                </c:pt>
                <c:pt idx="7">
                  <c:v>0.36058207520186286</c:v>
                </c:pt>
                <c:pt idx="8">
                  <c:v>0.36058207520186286</c:v>
                </c:pt>
                <c:pt idx="9">
                  <c:v>0.36058207520186286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1.6412378989063259</c:v>
                </c:pt>
                <c:pt idx="1">
                  <c:v>2.1135551494329903</c:v>
                </c:pt>
                <c:pt idx="2">
                  <c:v>2.7869194288926269</c:v>
                </c:pt>
                <c:pt idx="3">
                  <c:v>3.4506893989152139</c:v>
                </c:pt>
                <c:pt idx="4">
                  <c:v>4.1321225153159258</c:v>
                </c:pt>
                <c:pt idx="5">
                  <c:v>4.9735641077167765</c:v>
                </c:pt>
                <c:pt idx="6">
                  <c:v>6.1710850746149548</c:v>
                </c:pt>
                <c:pt idx="7">
                  <c:v>7.8811100061649988</c:v>
                </c:pt>
                <c:pt idx="8">
                  <c:v>7.8811100061649988</c:v>
                </c:pt>
                <c:pt idx="9">
                  <c:v>7.8811100061649988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79459538152610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1.4747230199880046</c:v>
                </c:pt>
                <c:pt idx="1">
                  <c:v>1.8991204352276025</c:v>
                </c:pt>
                <c:pt idx="2">
                  <c:v>2.5041672748225725</c:v>
                </c:pt>
                <c:pt idx="3">
                  <c:v>3.1005932136955132</c:v>
                </c:pt>
                <c:pt idx="4">
                  <c:v>3.7128902511986981</c:v>
                </c:pt>
                <c:pt idx="5">
                  <c:v>4.4689618037236514</c:v>
                </c:pt>
                <c:pt idx="6">
                  <c:v>5.5449860278655967</c:v>
                </c:pt>
                <c:pt idx="7">
                  <c:v>7.0815171626820224</c:v>
                </c:pt>
                <c:pt idx="8">
                  <c:v>7.0815171626820224</c:v>
                </c:pt>
                <c:pt idx="9">
                  <c:v>7.0815171626820224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I12" sqref="I12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248</v>
      </c>
    </row>
    <row r="6" spans="1:19" x14ac:dyDescent="0.25">
      <c r="A6" s="310"/>
      <c r="C6" s="315" t="s">
        <v>243</v>
      </c>
      <c r="D6" s="329">
        <v>3.03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F37" sqref="F37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Drysdale supply area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189</v>
      </c>
      <c r="H7" s="152" t="s">
        <v>190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Install third transformer at DDL</v>
      </c>
      <c r="E10" s="334"/>
      <c r="F10" s="334"/>
      <c r="G10" s="103">
        <f>IF(Data!$C10, "", INDEX(Consol!$F$15:$F$82, MATCH($C10&amp;G$7, Consol!$D$15:$D$82,0))/mill_conv)</f>
        <v>-4.6879930636699356</v>
      </c>
      <c r="H10" s="103">
        <f>IF(Data!$C10, "", INDEX(Consol!$F$15:$F$82, MATCH($C10&amp;H$7, Consol!$D$15:$D$82,0))/mill_conv)</f>
        <v>79.660422583708197</v>
      </c>
      <c r="I10" s="103">
        <f>IF(Data!$C10, "", INDEX(Consol!$F$15:$F$82, MATCH($C10&amp;I$7, Consol!$D$15:$D$82,0))/mill_conv)</f>
        <v>74.972429520038261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Install new feeders to transfer loads from DDL to GLE</v>
      </c>
      <c r="E11" s="334"/>
      <c r="F11" s="334"/>
      <c r="G11" s="103">
        <f>IF(Data!$C11, "", INDEX(Consol!$F$15:$F$82, MATCH($C11&amp;G$7, Consol!$D$15:$D$82,0))/mill_conv)</f>
        <v>-2.1100379647693743</v>
      </c>
      <c r="H11" s="103">
        <f>IF(Data!$C11, "", INDEX(Consol!$F$15:$F$82, MATCH($C11&amp;H$7, Consol!$D$15:$D$82,0))/mill_conv)</f>
        <v>60.645467313549794</v>
      </c>
      <c r="I11" s="103">
        <f>IF(Data!$C11, "", INDEX(Consol!$F$15:$F$82, MATCH($C11&amp;I$7, Consol!$D$15:$D$82,0))/mill_conv)</f>
        <v>58.535429348780433</v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Install third transformer at DDL</v>
      </c>
      <c r="E18" s="330"/>
      <c r="F18" s="330"/>
      <c r="G18" s="104">
        <f>_xlfn.MAXIFS(I9:I13, IF(compliance, Data!$F$9:$F$13, Data!$C$9:$C$13),FALSE)</f>
        <v>74.972429520038261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4.2288376834652599</v>
      </c>
      <c r="G30" s="105">
        <f>-INDEX(Consol!$I$15:$Q$82,MATCH($C$26&amp;$C30,Consol!$D$15:$D$82,0), MATCH(G$29, Consol!$I$9:$Q$9,0))/mill_conv</f>
        <v>4.2288376834652599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8.4576753669305198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2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74.972429520038261</v>
      </c>
      <c r="H67" s="286">
        <f>Sensitivity_calcs!E90</f>
        <v>58.535429348780433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74.503630213671272</v>
      </c>
      <c r="H68" s="273">
        <f>Sensitivity_calcs!E91</f>
        <v>58.324425552303495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75.441228826405236</v>
      </c>
      <c r="H69" s="274">
        <f>Sensitivity_calcs!E92</f>
        <v>58.746433145257377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82.938471778409067</v>
      </c>
      <c r="H70" s="274">
        <f>Sensitivity_calcs!E93</f>
        <v>64.599976080135406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67.006387261667427</v>
      </c>
      <c r="H71" s="274">
        <f>Sensitivity_calcs!E94</f>
        <v>52.470882617425467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66.537587955300452</v>
      </c>
      <c r="H72" s="274">
        <f>Sensitivity_calcs!E95</f>
        <v>52.259878820948501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7" sqref="E17:K17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Drysdale supply area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248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251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252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4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245</v>
      </c>
      <c r="D41" s="240" t="s">
        <v>246</v>
      </c>
      <c r="E41" s="325" t="s">
        <v>247</v>
      </c>
      <c r="F41" s="326"/>
      <c r="G41" s="327" t="s">
        <v>139</v>
      </c>
      <c r="H41" s="131">
        <v>36243.955801250559</v>
      </c>
      <c r="I41" s="328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165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7" t="s">
        <v>68</v>
      </c>
      <c r="H69" s="157" t="s">
        <v>166</v>
      </c>
      <c r="I69" s="157" t="s">
        <v>180</v>
      </c>
      <c r="J69" s="156" t="s">
        <v>184</v>
      </c>
      <c r="K69" s="157"/>
      <c r="L69" s="157"/>
      <c r="M69" s="157"/>
    </row>
    <row r="70" spans="2:16" x14ac:dyDescent="0.2">
      <c r="C70" s="8" t="s">
        <v>167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168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4">
        <v>0</v>
      </c>
      <c r="H78" s="69">
        <f>input_dollars</f>
        <v>45291</v>
      </c>
    </row>
    <row r="79" spans="2:16" x14ac:dyDescent="0.2">
      <c r="C79" s="8" t="s">
        <v>170</v>
      </c>
      <c r="G79" s="154">
        <v>0</v>
      </c>
      <c r="H79" s="69">
        <f>input_dollars</f>
        <v>45291</v>
      </c>
    </row>
    <row r="81" spans="1:16" x14ac:dyDescent="0.2">
      <c r="C81" s="8" t="s">
        <v>171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N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Drysdale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40.688798653074201</v>
      </c>
      <c r="J27" s="168">
        <v>52.398265952031522</v>
      </c>
      <c r="K27" s="168">
        <v>69.091996705728491</v>
      </c>
      <c r="L27" s="168">
        <v>85.547869848923341</v>
      </c>
      <c r="M27" s="168">
        <v>102.44163941593233</v>
      </c>
      <c r="N27" s="168">
        <v>123.30226392035978</v>
      </c>
      <c r="O27" s="168">
        <v>152.9906409298257</v>
      </c>
      <c r="P27" s="168">
        <v>195.38477536819207</v>
      </c>
      <c r="Q27" s="168">
        <v>195.38477536819207</v>
      </c>
      <c r="R27" s="168">
        <v>195.38477536819207</v>
      </c>
      <c r="S27" s="168">
        <v>195.38477536819207</v>
      </c>
      <c r="T27" s="168">
        <v>195.38477536819207</v>
      </c>
      <c r="U27" s="168">
        <v>195.38477536819207</v>
      </c>
      <c r="V27" s="168">
        <v>195.38477536819207</v>
      </c>
      <c r="W27" s="168">
        <v>195.38477536819207</v>
      </c>
      <c r="X27" s="168">
        <v>195.38477536819207</v>
      </c>
      <c r="Y27" s="168">
        <v>195.38477536819207</v>
      </c>
      <c r="Z27" s="168">
        <v>195.38477536819207</v>
      </c>
      <c r="AA27" s="168">
        <v>195.38477536819207</v>
      </c>
      <c r="AB27" s="168">
        <v>195.38477536819207</v>
      </c>
      <c r="AC27" s="168">
        <v>195.38477536819207</v>
      </c>
      <c r="AD27" s="168">
        <v>195.38477536819207</v>
      </c>
      <c r="AE27" s="168">
        <v>195.38477536819207</v>
      </c>
      <c r="AF27" s="168">
        <v>195.38477536819207</v>
      </c>
      <c r="AG27" s="168">
        <v>195.38477536819207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36243.955801250559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1474723.0199880046</v>
      </c>
      <c r="J28" s="119">
        <f t="shared" ref="J28:AG28" si="3">J27*$E$28</f>
        <v>1899120.4352276025</v>
      </c>
      <c r="K28" s="119">
        <f t="shared" si="3"/>
        <v>2504167.2748225727</v>
      </c>
      <c r="L28" s="119">
        <f t="shared" si="3"/>
        <v>3100593.2136955131</v>
      </c>
      <c r="M28" s="119">
        <f t="shared" si="3"/>
        <v>3712890.2511986983</v>
      </c>
      <c r="N28" s="119">
        <f t="shared" si="3"/>
        <v>4468961.803723651</v>
      </c>
      <c r="O28" s="119">
        <f t="shared" si="3"/>
        <v>5544986.027865597</v>
      </c>
      <c r="P28" s="119">
        <f t="shared" si="3"/>
        <v>7081517.162682022</v>
      </c>
      <c r="Q28" s="119">
        <f t="shared" si="3"/>
        <v>7081517.162682022</v>
      </c>
      <c r="R28" s="119">
        <f t="shared" si="3"/>
        <v>7081517.162682022</v>
      </c>
      <c r="S28" s="119">
        <f t="shared" si="3"/>
        <v>7081517.162682022</v>
      </c>
      <c r="T28" s="119">
        <f t="shared" si="3"/>
        <v>7081517.162682022</v>
      </c>
      <c r="U28" s="119">
        <f t="shared" si="3"/>
        <v>7081517.162682022</v>
      </c>
      <c r="V28" s="119">
        <f t="shared" si="3"/>
        <v>7081517.162682022</v>
      </c>
      <c r="W28" s="119">
        <f t="shared" si="3"/>
        <v>7081517.162682022</v>
      </c>
      <c r="X28" s="119">
        <f t="shared" si="3"/>
        <v>7081517.162682022</v>
      </c>
      <c r="Y28" s="119">
        <f t="shared" si="3"/>
        <v>7081517.162682022</v>
      </c>
      <c r="Z28" s="119">
        <f t="shared" si="3"/>
        <v>7081517.162682022</v>
      </c>
      <c r="AA28" s="119">
        <f t="shared" si="3"/>
        <v>7081517.162682022</v>
      </c>
      <c r="AB28" s="119">
        <f t="shared" si="3"/>
        <v>7081517.162682022</v>
      </c>
      <c r="AC28" s="119">
        <f t="shared" si="3"/>
        <v>7081517.162682022</v>
      </c>
      <c r="AD28" s="119">
        <f t="shared" si="3"/>
        <v>7081517.162682022</v>
      </c>
      <c r="AE28" s="119">
        <f t="shared" si="3"/>
        <v>7081517.162682022</v>
      </c>
      <c r="AF28" s="119">
        <f t="shared" si="3"/>
        <v>7081517.162682022</v>
      </c>
      <c r="AG28" s="119">
        <f t="shared" si="3"/>
        <v>7081517.162682022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06">
        <f>SUM(I28:I34)</f>
        <v>1474723.0199880046</v>
      </c>
      <c r="J36" s="106">
        <f t="shared" ref="J36:AB36" si="4">SUM(J28:J34)</f>
        <v>1899120.4352276025</v>
      </c>
      <c r="K36" s="106">
        <f t="shared" si="4"/>
        <v>2504167.2748225727</v>
      </c>
      <c r="L36" s="106">
        <f t="shared" si="4"/>
        <v>3100593.2136955131</v>
      </c>
      <c r="M36" s="106">
        <f t="shared" si="4"/>
        <v>3712890.2511986983</v>
      </c>
      <c r="N36" s="106">
        <f t="shared" si="4"/>
        <v>4468961.803723651</v>
      </c>
      <c r="O36" s="106">
        <f t="shared" si="4"/>
        <v>5544986.027865597</v>
      </c>
      <c r="P36" s="106">
        <f t="shared" si="4"/>
        <v>7081517.162682022</v>
      </c>
      <c r="Q36" s="106">
        <f t="shared" si="4"/>
        <v>7081517.162682022</v>
      </c>
      <c r="R36" s="106">
        <f t="shared" si="4"/>
        <v>7081517.162682022</v>
      </c>
      <c r="S36" s="106">
        <f t="shared" si="4"/>
        <v>7081517.162682022</v>
      </c>
      <c r="T36" s="106">
        <f t="shared" si="4"/>
        <v>7081517.162682022</v>
      </c>
      <c r="U36" s="106">
        <f t="shared" si="4"/>
        <v>7081517.162682022</v>
      </c>
      <c r="V36" s="106">
        <f t="shared" si="4"/>
        <v>7081517.162682022</v>
      </c>
      <c r="W36" s="106">
        <f t="shared" si="4"/>
        <v>7081517.162682022</v>
      </c>
      <c r="X36" s="106">
        <f t="shared" si="4"/>
        <v>7081517.162682022</v>
      </c>
      <c r="Y36" s="106">
        <f t="shared" si="4"/>
        <v>7081517.162682022</v>
      </c>
      <c r="Z36" s="106">
        <f t="shared" si="4"/>
        <v>7081517.162682022</v>
      </c>
      <c r="AA36" s="106">
        <f t="shared" si="4"/>
        <v>7081517.162682022</v>
      </c>
      <c r="AB36" s="106">
        <f t="shared" si="4"/>
        <v>7081517.162682022</v>
      </c>
      <c r="AC36" s="106">
        <f>SUM(AC28:AC34)</f>
        <v>7081517.162682022</v>
      </c>
      <c r="AD36" s="106">
        <f>SUM(AD28:AD34)</f>
        <v>7081517.162682022</v>
      </c>
      <c r="AE36" s="106">
        <f>SUM(AE28:AE34)</f>
        <v>7081517.162682022</v>
      </c>
      <c r="AF36" s="106">
        <f>SUM(AF28:AF34)</f>
        <v>7081517.162682022</v>
      </c>
      <c r="AG36" s="106">
        <f>SUM(AG28:AG34)</f>
        <v>7081517.162682022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188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T11" activePane="bottomRight" state="frozen"/>
      <selection activeCell="S27" sqref="S27"/>
      <selection pane="topRight" activeCell="S27" sqref="S27"/>
      <selection pane="bottomLeft" activeCell="S27" sqref="S27"/>
      <selection pane="bottomRight" activeCell="W20" sqref="W20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Drysdale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Install third transformer at DDL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250</v>
      </c>
      <c r="D14"/>
      <c r="E14" s="148">
        <v>50</v>
      </c>
      <c r="G14" s="207">
        <f>input_dollars</f>
        <v>45291</v>
      </c>
      <c r="H14" s="149"/>
      <c r="I14" s="32">
        <v>3799793</v>
      </c>
      <c r="J14" s="32">
        <v>3799793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3799793</v>
      </c>
      <c r="J17" s="106">
        <f t="shared" si="0"/>
        <v>3799793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40.688798653074201</v>
      </c>
      <c r="J27" s="168">
        <v>52.398265952031522</v>
      </c>
      <c r="K27" s="168">
        <v>1.3402419259856682</v>
      </c>
      <c r="L27" s="168">
        <v>2.103094282972116</v>
      </c>
      <c r="M27" s="168">
        <v>3.0173478296925316</v>
      </c>
      <c r="N27" s="168">
        <v>4.2246548172249971</v>
      </c>
      <c r="O27" s="168">
        <v>5.9886894023335966</v>
      </c>
      <c r="P27" s="168">
        <v>8.7583566417474188</v>
      </c>
      <c r="Q27" s="168">
        <v>8.7583566417474188</v>
      </c>
      <c r="R27" s="168">
        <v>8.7583566417474188</v>
      </c>
      <c r="S27" s="168">
        <v>8.7583566417474188</v>
      </c>
      <c r="T27" s="168">
        <v>8.7583566417474188</v>
      </c>
      <c r="U27" s="168">
        <v>8.7583566417474188</v>
      </c>
      <c r="V27" s="168">
        <v>8.7583566417474188</v>
      </c>
      <c r="W27" s="168">
        <v>8.7583566417474188</v>
      </c>
      <c r="X27" s="168">
        <v>8.7583566417474188</v>
      </c>
      <c r="Y27" s="168">
        <v>8.7583566417474188</v>
      </c>
      <c r="Z27" s="168">
        <v>8.7583566417474188</v>
      </c>
      <c r="AA27" s="168">
        <v>8.7583566417474188</v>
      </c>
      <c r="AB27" s="168">
        <v>8.7583566417474188</v>
      </c>
      <c r="AC27" s="168">
        <v>8.7583566417474188</v>
      </c>
      <c r="AD27" s="168">
        <v>8.7583566417474188</v>
      </c>
      <c r="AE27" s="168">
        <v>8.7583566417474188</v>
      </c>
      <c r="AF27" s="168">
        <v>8.7583566417474188</v>
      </c>
      <c r="AG27" s="168">
        <v>8.7583566417474188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36243.955801250559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1474723.0199880046</v>
      </c>
      <c r="J28" s="119">
        <f t="shared" ref="J28:AG28" si="2">J27*$E$28</f>
        <v>1899120.4352276025</v>
      </c>
      <c r="K28" s="119">
        <f t="shared" si="2"/>
        <v>48575.669128407477</v>
      </c>
      <c r="L28" s="119">
        <f t="shared" si="2"/>
        <v>76224.456237904102</v>
      </c>
      <c r="M28" s="119">
        <f t="shared" si="2"/>
        <v>109360.62137637541</v>
      </c>
      <c r="N28" s="119">
        <f t="shared" si="2"/>
        <v>153118.20247104304</v>
      </c>
      <c r="O28" s="119">
        <f t="shared" si="2"/>
        <v>217053.79400559649</v>
      </c>
      <c r="P28" s="119">
        <f t="shared" si="2"/>
        <v>317437.49101508269</v>
      </c>
      <c r="Q28" s="119">
        <f t="shared" si="2"/>
        <v>317437.49101508269</v>
      </c>
      <c r="R28" s="119">
        <f t="shared" si="2"/>
        <v>317437.49101508269</v>
      </c>
      <c r="S28" s="119">
        <f t="shared" si="2"/>
        <v>317437.49101508269</v>
      </c>
      <c r="T28" s="119">
        <f t="shared" si="2"/>
        <v>317437.49101508269</v>
      </c>
      <c r="U28" s="119">
        <f t="shared" si="2"/>
        <v>317437.49101508269</v>
      </c>
      <c r="V28" s="119">
        <f t="shared" si="2"/>
        <v>317437.49101508269</v>
      </c>
      <c r="W28" s="119">
        <f t="shared" si="2"/>
        <v>317437.49101508269</v>
      </c>
      <c r="X28" s="119">
        <f t="shared" si="2"/>
        <v>317437.49101508269</v>
      </c>
      <c r="Y28" s="119">
        <f t="shared" si="2"/>
        <v>317437.49101508269</v>
      </c>
      <c r="Z28" s="119">
        <f t="shared" si="2"/>
        <v>317437.49101508269</v>
      </c>
      <c r="AA28" s="119">
        <f t="shared" si="2"/>
        <v>317437.49101508269</v>
      </c>
      <c r="AB28" s="119">
        <f t="shared" si="2"/>
        <v>317437.49101508269</v>
      </c>
      <c r="AC28" s="119">
        <f t="shared" si="2"/>
        <v>317437.49101508269</v>
      </c>
      <c r="AD28" s="119">
        <f t="shared" si="2"/>
        <v>317437.49101508269</v>
      </c>
      <c r="AE28" s="119">
        <f t="shared" si="2"/>
        <v>317437.49101508269</v>
      </c>
      <c r="AF28" s="119">
        <f t="shared" si="2"/>
        <v>317437.49101508269</v>
      </c>
      <c r="AG28" s="119">
        <f t="shared" si="2"/>
        <v>317437.49101508269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1474723.0199880046</v>
      </c>
      <c r="J36" s="170">
        <f t="shared" ref="J36:AG36" si="3">SUM(J28:J34)</f>
        <v>1899120.4352276025</v>
      </c>
      <c r="K36" s="170">
        <f t="shared" si="3"/>
        <v>48575.669128407477</v>
      </c>
      <c r="L36" s="170">
        <f t="shared" si="3"/>
        <v>76224.456237904102</v>
      </c>
      <c r="M36" s="170">
        <f t="shared" si="3"/>
        <v>109360.62137637541</v>
      </c>
      <c r="N36" s="170">
        <f t="shared" si="3"/>
        <v>153118.20247104304</v>
      </c>
      <c r="O36" s="170">
        <f t="shared" si="3"/>
        <v>217053.79400559649</v>
      </c>
      <c r="P36" s="170">
        <f t="shared" si="3"/>
        <v>317437.49101508269</v>
      </c>
      <c r="Q36" s="170">
        <f t="shared" si="3"/>
        <v>317437.49101508269</v>
      </c>
      <c r="R36" s="170">
        <f t="shared" si="3"/>
        <v>317437.49101508269</v>
      </c>
      <c r="S36" s="170">
        <f t="shared" si="3"/>
        <v>317437.49101508269</v>
      </c>
      <c r="T36" s="170">
        <f t="shared" si="3"/>
        <v>317437.49101508269</v>
      </c>
      <c r="U36" s="170">
        <f t="shared" si="3"/>
        <v>317437.49101508269</v>
      </c>
      <c r="V36" s="170">
        <f t="shared" si="3"/>
        <v>317437.49101508269</v>
      </c>
      <c r="W36" s="170">
        <f t="shared" si="3"/>
        <v>317437.49101508269</v>
      </c>
      <c r="X36" s="170">
        <f t="shared" si="3"/>
        <v>317437.49101508269</v>
      </c>
      <c r="Y36" s="170">
        <f t="shared" si="3"/>
        <v>317437.49101508269</v>
      </c>
      <c r="Z36" s="170">
        <f t="shared" si="3"/>
        <v>317437.49101508269</v>
      </c>
      <c r="AA36" s="170">
        <f t="shared" si="3"/>
        <v>317437.49101508269</v>
      </c>
      <c r="AB36" s="170">
        <f t="shared" si="3"/>
        <v>317437.49101508269</v>
      </c>
      <c r="AC36" s="170">
        <f t="shared" si="3"/>
        <v>317437.49101508269</v>
      </c>
      <c r="AD36" s="170">
        <f t="shared" si="3"/>
        <v>317437.49101508269</v>
      </c>
      <c r="AE36" s="170">
        <f t="shared" si="3"/>
        <v>317437.49101508269</v>
      </c>
      <c r="AF36" s="170">
        <f t="shared" si="3"/>
        <v>317437.49101508269</v>
      </c>
      <c r="AG36" s="170">
        <f t="shared" si="3"/>
        <v>317437.49101508269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206</v>
      </c>
      <c r="E49" s="112">
        <f>Assumptions!G98</f>
        <v>0.35181336539087127</v>
      </c>
      <c r="G49" s="207" t="s">
        <v>207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206</v>
      </c>
      <c r="E50" s="112">
        <f>Assumptions!G99</f>
        <v>0.35181336539087127</v>
      </c>
      <c r="G50" s="207" t="s">
        <v>207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2455591.6056941655</v>
      </c>
      <c r="L64" s="132">
        <f>(1-INDEX(Data!$C$9:$C$13, MATCH($A$3, options,0)))*('Option1 (base case)'!L36-L36)</f>
        <v>3024368.7574576088</v>
      </c>
      <c r="M64" s="132">
        <f>(1-INDEX(Data!$C$9:$C$13, MATCH($A$3, options,0)))*('Option1 (base case)'!M36-M36)</f>
        <v>3603529.6298223231</v>
      </c>
      <c r="N64" s="132">
        <f>(1-INDEX(Data!$C$9:$C$13, MATCH($A$3, options,0)))*('Option1 (base case)'!N36-N36)</f>
        <v>4315843.601252608</v>
      </c>
      <c r="O64" s="132">
        <f>(1-INDEX(Data!$C$9:$C$13, MATCH($A$3, options,0)))*('Option1 (base case)'!O36-O36)</f>
        <v>5327932.233860001</v>
      </c>
      <c r="P64" s="132">
        <f>(1-INDEX(Data!$C$9:$C$13, MATCH($A$3, options,0)))*('Option1 (base case)'!P36-P36)</f>
        <v>6764079.6716669388</v>
      </c>
      <c r="Q64" s="132">
        <f>(1-INDEX(Data!$C$9:$C$13, MATCH($A$3, options,0)))*('Option1 (base case)'!Q36-Q36)</f>
        <v>6764079.6716669388</v>
      </c>
      <c r="R64" s="132">
        <f>(1-INDEX(Data!$C$9:$C$13, MATCH($A$3, options,0)))*('Option1 (base case)'!R36-R36)</f>
        <v>6764079.6716669388</v>
      </c>
      <c r="S64" s="132">
        <f>(1-INDEX(Data!$C$9:$C$13, MATCH($A$3, options,0)))*('Option1 (base case)'!S36-S36)</f>
        <v>6764079.6716669388</v>
      </c>
      <c r="T64" s="132">
        <f>(1-INDEX(Data!$C$9:$C$13, MATCH($A$3, options,0)))*('Option1 (base case)'!T36-T36)</f>
        <v>6764079.6716669388</v>
      </c>
      <c r="U64" s="132">
        <f>(1-INDEX(Data!$C$9:$C$13, MATCH($A$3, options,0)))*('Option1 (base case)'!U36-U36)</f>
        <v>6764079.6716669388</v>
      </c>
      <c r="V64" s="132">
        <f>(1-INDEX(Data!$C$9:$C$13, MATCH($A$3, options,0)))*('Option1 (base case)'!V36-V36)</f>
        <v>6764079.6716669388</v>
      </c>
      <c r="W64" s="132">
        <f>(1-INDEX(Data!$C$9:$C$13, MATCH($A$3, options,0)))*('Option1 (base case)'!W36-W36)</f>
        <v>6764079.6716669388</v>
      </c>
      <c r="X64" s="132">
        <f>(1-INDEX(Data!$C$9:$C$13, MATCH($A$3, options,0)))*('Option1 (base case)'!X36-X36)</f>
        <v>6764079.6716669388</v>
      </c>
      <c r="Y64" s="132">
        <f>(1-INDEX(Data!$C$9:$C$13, MATCH($A$3, options,0)))*('Option1 (base case)'!Y36-Y36)</f>
        <v>6764079.6716669388</v>
      </c>
      <c r="Z64" s="132">
        <f>(1-INDEX(Data!$C$9:$C$13, MATCH($A$3, options,0)))*('Option1 (base case)'!Z36-Z36)</f>
        <v>6764079.6716669388</v>
      </c>
      <c r="AA64" s="132">
        <f>(1-INDEX(Data!$C$9:$C$13, MATCH($A$3, options,0)))*('Option1 (base case)'!AA36-AA36)</f>
        <v>6764079.6716669388</v>
      </c>
      <c r="AB64" s="132">
        <f>(1-INDEX(Data!$C$9:$C$13, MATCH($A$3, options,0)))*('Option1 (base case)'!AB36-AB36)</f>
        <v>6764079.6716669388</v>
      </c>
      <c r="AC64" s="132">
        <f>(1-INDEX(Data!$C$9:$C$13, MATCH($A$3, options,0)))*('Option1 (base case)'!AC36-AC36)</f>
        <v>6764079.6716669388</v>
      </c>
      <c r="AD64" s="132">
        <f>(1-INDEX(Data!$C$9:$C$13, MATCH($A$3, options,0)))*('Option1 (base case)'!AD36-AD36)</f>
        <v>6764079.6716669388</v>
      </c>
      <c r="AE64" s="132">
        <f>(1-INDEX(Data!$C$9:$C$13, MATCH($A$3, options,0)))*('Option1 (base case)'!AE36-AE36)</f>
        <v>6764079.6716669388</v>
      </c>
      <c r="AF64" s="132">
        <f>(1-INDEX(Data!$C$9:$C$13, MATCH($A$3, options,0)))*('Option1 (base case)'!AF36-AF36)</f>
        <v>6764079.6716669388</v>
      </c>
      <c r="AG64" s="132">
        <f>(1-INDEX(Data!$C$9:$C$13, MATCH($A$3, options,0)))*('Option1 (base case)'!AG36-AG36)</f>
        <v>6764079.6716669388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third transformer</v>
      </c>
      <c r="D67" s="38"/>
      <c r="F67" s="97"/>
      <c r="G67" s="210">
        <f>input_dollars</f>
        <v>45291</v>
      </c>
      <c r="H67" s="31"/>
      <c r="I67" s="119">
        <f t="shared" ref="I67:AG67" si="5">-I14</f>
        <v>-3799793</v>
      </c>
      <c r="J67" s="119">
        <f t="shared" si="5"/>
        <v>-3799793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third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-3799793</v>
      </c>
      <c r="J72" s="119" cm="1">
        <f t="array" ref="J72">SUMPRODUCT(($I67:J67))-SUMPRODUCT(($I67:J67)*($I$6:J$6&lt;=(J$6-$E14)))</f>
        <v>-7599586</v>
      </c>
      <c r="K72" s="119" cm="1">
        <f t="array" ref="K72">SUMPRODUCT(($I67:K67))-SUMPRODUCT(($I67:K67)*($I$6:K$6&lt;=(K$6-$E14)))</f>
        <v>-7599586</v>
      </c>
      <c r="L72" s="119" cm="1">
        <f t="array" ref="L72">SUMPRODUCT(($I67:L67))-SUMPRODUCT(($I67:L67)*($I$6:L$6&lt;=(L$6-$E14)))</f>
        <v>-7599586</v>
      </c>
      <c r="M72" s="119" cm="1">
        <f t="array" ref="M72">SUMPRODUCT(($I67:M67))-SUMPRODUCT(($I67:M67)*($I$6:M$6&lt;=(M$6-$E14)))</f>
        <v>-7599586</v>
      </c>
      <c r="N72" s="119" cm="1">
        <f t="array" ref="N72">SUMPRODUCT(($I67:N67))-SUMPRODUCT(($I67:N67)*($I$6:N$6&lt;=(N$6-$E14)))</f>
        <v>-7599586</v>
      </c>
      <c r="O72" s="119" cm="1">
        <f t="array" ref="O72">SUMPRODUCT(($I67:O67))-SUMPRODUCT(($I67:O67)*($I$6:O$6&lt;=(O$6-$E14)))</f>
        <v>-7599586</v>
      </c>
      <c r="P72" s="119" cm="1">
        <f t="array" ref="P72">SUMPRODUCT(($I67:P67))-SUMPRODUCT(($I67:P67)*($I$6:P$6&lt;=(P$6-$E14)))</f>
        <v>-7599586</v>
      </c>
      <c r="Q72" s="119" cm="1">
        <f t="array" ref="Q72">SUMPRODUCT(($I67:Q67))-SUMPRODUCT(($I67:Q67)*($I$6:Q$6&lt;=(Q$6-$E14)))</f>
        <v>-7599586</v>
      </c>
      <c r="R72" s="119" cm="1">
        <f t="array" ref="R72">SUMPRODUCT(($I67:R67))-SUMPRODUCT(($I67:R67)*($I$6:R$6&lt;=(R$6-$E14)))</f>
        <v>-7599586</v>
      </c>
      <c r="S72" s="119" cm="1">
        <f t="array" ref="S72">SUMPRODUCT(($I67:S67))-SUMPRODUCT(($I67:S67)*($I$6:S$6&lt;=(S$6-$E14)))</f>
        <v>-7599586</v>
      </c>
      <c r="T72" s="119" cm="1">
        <f t="array" ref="T72">SUMPRODUCT(($I67:T67))-SUMPRODUCT(($I67:T67)*($I$6:T$6&lt;=(T$6-$E14)))</f>
        <v>-7599586</v>
      </c>
      <c r="U72" s="119" cm="1">
        <f t="array" ref="U72">SUMPRODUCT(($I67:U67))-SUMPRODUCT(($I67:U67)*($I$6:U$6&lt;=(U$6-$E14)))</f>
        <v>-7599586</v>
      </c>
      <c r="V72" s="119" cm="1">
        <f t="array" ref="V72">SUMPRODUCT(($I67:V67))-SUMPRODUCT(($I67:V67)*($I$6:V$6&lt;=(V$6-$E14)))</f>
        <v>-7599586</v>
      </c>
      <c r="W72" s="119" cm="1">
        <f t="array" ref="W72">SUMPRODUCT(($I67:W67))-SUMPRODUCT(($I67:W67)*($I$6:W$6&lt;=(W$6-$E14)))</f>
        <v>-7599586</v>
      </c>
      <c r="X72" s="119" cm="1">
        <f t="array" ref="X72">SUMPRODUCT(($I67:X67))-SUMPRODUCT(($I67:X67)*($I$6:X$6&lt;=(X$6-$E14)))</f>
        <v>-7599586</v>
      </c>
      <c r="Y72" s="119" cm="1">
        <f t="array" ref="Y72">SUMPRODUCT(($I67:Y67))-SUMPRODUCT(($I67:Y67)*($I$6:Y$6&lt;=(Y$6-$E14)))</f>
        <v>-7599586</v>
      </c>
      <c r="Z72" s="119" cm="1">
        <f t="array" ref="Z72">SUMPRODUCT(($I67:Z67))-SUMPRODUCT(($I67:Z67)*($I$6:Z$6&lt;=(Z$6-$E14)))</f>
        <v>-7599586</v>
      </c>
      <c r="AA72" s="119" cm="1">
        <f t="array" ref="AA72">SUMPRODUCT(($I67:AA67))-SUMPRODUCT(($I67:AA67)*($I$6:AA$6&lt;=(AA$6-$E14)))</f>
        <v>-7599586</v>
      </c>
      <c r="AB72" s="119" cm="1">
        <f t="array" ref="AB72">SUMPRODUCT(($I67:AB67))-SUMPRODUCT(($I67:AB67)*($I$6:AB$6&lt;=(AB$6-$E14)))</f>
        <v>-7599586</v>
      </c>
      <c r="AC72" s="119" cm="1">
        <f t="array" ref="AC72">SUMPRODUCT(($I67:AC67))-SUMPRODUCT(($I67:AC67)*($I$6:AC$6&lt;=(AC$6-$E14)))</f>
        <v>-7599586</v>
      </c>
      <c r="AD72" s="119" cm="1">
        <f t="array" ref="AD72">SUMPRODUCT(($I67:AD67))-SUMPRODUCT(($I67:AD67)*($I$6:AD$6&lt;=(AD$6-$E14)))</f>
        <v>-7599586</v>
      </c>
      <c r="AE72" s="119" cm="1">
        <f t="array" ref="AE72">SUMPRODUCT(($I67:AE67))-SUMPRODUCT(($I67:AE67)*($I$6:AE$6&lt;=(AE$6-$E14)))</f>
        <v>-7599586</v>
      </c>
      <c r="AF72" s="119" cm="1">
        <f t="array" ref="AF72">SUMPRODUCT(($I67:AF67))-SUMPRODUCT(($I67:AF67)*($I$6:AF$6&lt;=(AF$6-$E14)))</f>
        <v>-7599586</v>
      </c>
      <c r="AG72" s="119" cm="1">
        <f t="array" ref="AG72">SUMPRODUCT(($I67:AG67))-SUMPRODUCT(($I67:AG67)*($I$6:AG$6&lt;=(AG$6-$E14)))</f>
        <v>-7599586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third transformer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-161999.27117500204</v>
      </c>
      <c r="K77" s="119">
        <f t="shared" si="8"/>
        <v>-323998.54235000408</v>
      </c>
      <c r="L77" s="119">
        <f t="shared" si="8"/>
        <v>-323998.54235000408</v>
      </c>
      <c r="M77" s="119">
        <f t="shared" si="8"/>
        <v>-323998.54235000408</v>
      </c>
      <c r="N77" s="119">
        <f t="shared" si="8"/>
        <v>-323998.54235000408</v>
      </c>
      <c r="O77" s="119">
        <f t="shared" si="8"/>
        <v>-323998.54235000408</v>
      </c>
      <c r="P77" s="119">
        <f t="shared" si="8"/>
        <v>-323998.54235000408</v>
      </c>
      <c r="Q77" s="119">
        <f t="shared" si="8"/>
        <v>-323998.54235000408</v>
      </c>
      <c r="R77" s="119">
        <f t="shared" si="8"/>
        <v>-323998.54235000408</v>
      </c>
      <c r="S77" s="119">
        <f t="shared" si="8"/>
        <v>-323998.54235000408</v>
      </c>
      <c r="T77" s="119">
        <f t="shared" si="8"/>
        <v>-323998.54235000408</v>
      </c>
      <c r="U77" s="119">
        <f t="shared" si="8"/>
        <v>-323998.54235000408</v>
      </c>
      <c r="V77" s="119">
        <f t="shared" si="8"/>
        <v>-323998.54235000408</v>
      </c>
      <c r="W77" s="119">
        <f t="shared" si="8"/>
        <v>-323998.54235000408</v>
      </c>
      <c r="X77" s="119">
        <f t="shared" si="8"/>
        <v>-323998.54235000408</v>
      </c>
      <c r="Y77" s="119">
        <f t="shared" si="8"/>
        <v>-323998.54235000408</v>
      </c>
      <c r="Z77" s="119">
        <f t="shared" si="8"/>
        <v>-323998.54235000408</v>
      </c>
      <c r="AA77" s="119">
        <f t="shared" si="8"/>
        <v>-323998.54235000408</v>
      </c>
      <c r="AB77" s="119">
        <f t="shared" si="8"/>
        <v>-323998.54235000408</v>
      </c>
      <c r="AC77" s="119">
        <f t="shared" si="8"/>
        <v>-323998.54235000408</v>
      </c>
      <c r="AD77" s="119">
        <f t="shared" si="8"/>
        <v>-323998.54235000408</v>
      </c>
      <c r="AE77" s="119">
        <f t="shared" si="8"/>
        <v>-323998.54235000408</v>
      </c>
      <c r="AF77" s="119">
        <f t="shared" si="8"/>
        <v>-323998.54235000408</v>
      </c>
      <c r="AG77" s="119">
        <f t="shared" si="8"/>
        <v>-323998.54235000408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-161999.27117500204</v>
      </c>
      <c r="K80" s="176">
        <f t="shared" si="11"/>
        <v>-323998.54235000408</v>
      </c>
      <c r="L80" s="176">
        <f t="shared" si="11"/>
        <v>-323998.54235000408</v>
      </c>
      <c r="M80" s="176">
        <f t="shared" si="11"/>
        <v>-323998.54235000408</v>
      </c>
      <c r="N80" s="176">
        <f t="shared" si="11"/>
        <v>-323998.54235000408</v>
      </c>
      <c r="O80" s="176">
        <f t="shared" si="11"/>
        <v>-323998.54235000408</v>
      </c>
      <c r="P80" s="176">
        <f t="shared" si="11"/>
        <v>-323998.54235000408</v>
      </c>
      <c r="Q80" s="176">
        <f t="shared" si="11"/>
        <v>-323998.54235000408</v>
      </c>
      <c r="R80" s="176">
        <f t="shared" si="11"/>
        <v>-323998.54235000408</v>
      </c>
      <c r="S80" s="176">
        <f t="shared" si="11"/>
        <v>-323998.54235000408</v>
      </c>
      <c r="T80" s="176">
        <f t="shared" si="11"/>
        <v>-323998.54235000408</v>
      </c>
      <c r="U80" s="176">
        <f t="shared" si="11"/>
        <v>-323998.54235000408</v>
      </c>
      <c r="V80" s="176">
        <f t="shared" si="11"/>
        <v>-323998.54235000408</v>
      </c>
      <c r="W80" s="176">
        <f t="shared" si="11"/>
        <v>-323998.54235000408</v>
      </c>
      <c r="X80" s="176">
        <f t="shared" si="11"/>
        <v>-323998.54235000408</v>
      </c>
      <c r="Y80" s="176">
        <f t="shared" si="11"/>
        <v>-323998.54235000408</v>
      </c>
      <c r="Z80" s="176">
        <f t="shared" si="11"/>
        <v>-323998.54235000408</v>
      </c>
      <c r="AA80" s="176">
        <f t="shared" si="11"/>
        <v>-323998.54235000408</v>
      </c>
      <c r="AB80" s="176">
        <f t="shared" si="11"/>
        <v>-323998.54235000408</v>
      </c>
      <c r="AC80" s="176">
        <f>SUM(AC77:AC79)</f>
        <v>-323998.54235000408</v>
      </c>
      <c r="AD80" s="176">
        <f>SUM(AD77:AD79)</f>
        <v>-323998.54235000408</v>
      </c>
      <c r="AE80" s="176">
        <f>SUM(AE77:AE79)</f>
        <v>-323998.54235000408</v>
      </c>
      <c r="AF80" s="176">
        <f>SUM(AF77:AF79)</f>
        <v>-323998.54235000408</v>
      </c>
      <c r="AG80" s="176">
        <f>SUM(AG77:AG79)</f>
        <v>-323998.54235000408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-161999.27117500204</v>
      </c>
      <c r="K82" s="119">
        <f t="shared" si="13"/>
        <v>-323998.54235000408</v>
      </c>
      <c r="L82" s="119">
        <f t="shared" si="13"/>
        <v>-323998.54235000408</v>
      </c>
      <c r="M82" s="119">
        <f t="shared" si="13"/>
        <v>-323998.54235000408</v>
      </c>
      <c r="N82" s="119">
        <f t="shared" si="13"/>
        <v>-323998.54235000408</v>
      </c>
      <c r="O82" s="119">
        <f t="shared" si="13"/>
        <v>-323998.54235000408</v>
      </c>
      <c r="P82" s="119">
        <f t="shared" si="13"/>
        <v>-323998.54235000408</v>
      </c>
      <c r="Q82" s="119">
        <f t="shared" si="13"/>
        <v>-323998.54235000408</v>
      </c>
      <c r="R82" s="119">
        <f t="shared" si="13"/>
        <v>-323998.54235000408</v>
      </c>
      <c r="S82" s="119">
        <f t="shared" si="13"/>
        <v>-323998.54235000408</v>
      </c>
      <c r="T82" s="119">
        <f t="shared" si="13"/>
        <v>-323998.54235000408</v>
      </c>
      <c r="U82" s="119">
        <f t="shared" si="13"/>
        <v>-323998.54235000408</v>
      </c>
      <c r="V82" s="119">
        <f t="shared" si="13"/>
        <v>-323998.54235000408</v>
      </c>
      <c r="W82" s="119">
        <f t="shared" si="13"/>
        <v>-323998.54235000408</v>
      </c>
      <c r="X82" s="119">
        <f t="shared" si="13"/>
        <v>-323998.54235000408</v>
      </c>
      <c r="Y82" s="119">
        <f t="shared" si="13"/>
        <v>-323998.54235000408</v>
      </c>
      <c r="Z82" s="119">
        <f t="shared" si="13"/>
        <v>-323998.54235000408</v>
      </c>
      <c r="AA82" s="119">
        <f t="shared" si="13"/>
        <v>-323998.54235000408</v>
      </c>
      <c r="AB82" s="119">
        <f t="shared" si="13"/>
        <v>-323998.54235000408</v>
      </c>
      <c r="AC82" s="119">
        <f>AC80</f>
        <v>-323998.54235000408</v>
      </c>
      <c r="AD82" s="119">
        <f>AD80</f>
        <v>-323998.54235000408</v>
      </c>
      <c r="AE82" s="119">
        <f>AE80</f>
        <v>-323998.54235000408</v>
      </c>
      <c r="AF82" s="119">
        <f>AF80</f>
        <v>-323998.54235000408</v>
      </c>
      <c r="AG82" s="119">
        <f>AG80</f>
        <v>-323998.54235000408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2455591.6056941655</v>
      </c>
      <c r="L84" s="31">
        <f t="shared" si="15"/>
        <v>3024368.7574576088</v>
      </c>
      <c r="M84" s="31">
        <f t="shared" si="15"/>
        <v>3603529.6298223231</v>
      </c>
      <c r="N84" s="31">
        <f t="shared" si="15"/>
        <v>4315843.601252608</v>
      </c>
      <c r="O84" s="31">
        <f t="shared" si="15"/>
        <v>5327932.233860001</v>
      </c>
      <c r="P84" s="31">
        <f t="shared" si="15"/>
        <v>6764079.6716669388</v>
      </c>
      <c r="Q84" s="31">
        <f t="shared" si="15"/>
        <v>6764079.6716669388</v>
      </c>
      <c r="R84" s="31">
        <f t="shared" si="15"/>
        <v>6764079.6716669388</v>
      </c>
      <c r="S84" s="31">
        <f t="shared" si="15"/>
        <v>6764079.6716669388</v>
      </c>
      <c r="T84" s="31">
        <f t="shared" si="15"/>
        <v>6764079.6716669388</v>
      </c>
      <c r="U84" s="31">
        <f t="shared" si="15"/>
        <v>6764079.6716669388</v>
      </c>
      <c r="V84" s="31">
        <f t="shared" si="15"/>
        <v>6764079.6716669388</v>
      </c>
      <c r="W84" s="31">
        <f t="shared" si="15"/>
        <v>6764079.6716669388</v>
      </c>
      <c r="X84" s="31">
        <f t="shared" si="15"/>
        <v>6764079.6716669388</v>
      </c>
      <c r="Y84" s="31">
        <f t="shared" si="15"/>
        <v>6764079.6716669388</v>
      </c>
      <c r="Z84" s="31">
        <f t="shared" si="15"/>
        <v>6764079.6716669388</v>
      </c>
      <c r="AA84" s="31">
        <f t="shared" si="15"/>
        <v>6764079.6716669388</v>
      </c>
      <c r="AB84" s="31">
        <f t="shared" si="15"/>
        <v>6764079.6716669388</v>
      </c>
      <c r="AC84" s="31">
        <f>AC64</f>
        <v>6764079.6716669388</v>
      </c>
      <c r="AD84" s="31">
        <f>AD64</f>
        <v>6764079.6716669388</v>
      </c>
      <c r="AE84" s="31">
        <f>AE64</f>
        <v>6764079.6716669388</v>
      </c>
      <c r="AF84" s="31">
        <f>AF64</f>
        <v>6764079.6716669388</v>
      </c>
      <c r="AG84" s="31">
        <f>AG64</f>
        <v>6764079.6716669388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-161999.27117500204</v>
      </c>
      <c r="K87" s="179">
        <f t="shared" si="17"/>
        <v>2131593.0633441615</v>
      </c>
      <c r="L87" s="179">
        <f t="shared" si="17"/>
        <v>2700370.2151076049</v>
      </c>
      <c r="M87" s="179">
        <f t="shared" si="17"/>
        <v>3279531.0874723191</v>
      </c>
      <c r="N87" s="179">
        <f t="shared" si="17"/>
        <v>3991845.058902604</v>
      </c>
      <c r="O87" s="179">
        <f t="shared" si="17"/>
        <v>5003933.6915099965</v>
      </c>
      <c r="P87" s="179">
        <f t="shared" si="17"/>
        <v>6440081.1293169344</v>
      </c>
      <c r="Q87" s="179">
        <f t="shared" si="17"/>
        <v>6440081.1293169344</v>
      </c>
      <c r="R87" s="179">
        <f t="shared" si="17"/>
        <v>6440081.1293169344</v>
      </c>
      <c r="S87" s="179">
        <f t="shared" si="17"/>
        <v>6440081.1293169344</v>
      </c>
      <c r="T87" s="179">
        <f t="shared" si="17"/>
        <v>6440081.1293169344</v>
      </c>
      <c r="U87" s="179">
        <f t="shared" si="17"/>
        <v>6440081.1293169344</v>
      </c>
      <c r="V87" s="179">
        <f t="shared" si="17"/>
        <v>6440081.1293169344</v>
      </c>
      <c r="W87" s="179">
        <f t="shared" si="17"/>
        <v>6440081.1293169344</v>
      </c>
      <c r="X87" s="179">
        <f t="shared" si="17"/>
        <v>6440081.1293169344</v>
      </c>
      <c r="Y87" s="179">
        <f t="shared" si="17"/>
        <v>6440081.1293169344</v>
      </c>
      <c r="Z87" s="179">
        <f t="shared" si="17"/>
        <v>6440081.1293169344</v>
      </c>
      <c r="AA87" s="179">
        <f t="shared" si="17"/>
        <v>6440081.1293169344</v>
      </c>
      <c r="AB87" s="179">
        <f t="shared" si="17"/>
        <v>6440081.1293169344</v>
      </c>
      <c r="AC87" s="179">
        <f>SUM(AC82:AC86)</f>
        <v>6440081.1293169344</v>
      </c>
      <c r="AD87" s="179">
        <f>SUM(AD82:AD86)</f>
        <v>6440081.1293169344</v>
      </c>
      <c r="AE87" s="179">
        <f>SUM(AE82:AE86)</f>
        <v>6440081.1293169344</v>
      </c>
      <c r="AF87" s="179">
        <f>SUM(AF82:AF86)</f>
        <v>6440081.1293169344</v>
      </c>
      <c r="AG87" s="179">
        <f>SUM(AG82:AG86)</f>
        <v>6440081.1293169344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-161999.27117500204</v>
      </c>
      <c r="K106" s="31">
        <f t="shared" si="18"/>
        <v>2131593.0633441615</v>
      </c>
      <c r="L106" s="31">
        <f t="shared" si="18"/>
        <v>2700370.2151076049</v>
      </c>
      <c r="M106" s="31">
        <f t="shared" si="18"/>
        <v>3279531.0874723191</v>
      </c>
      <c r="N106" s="31">
        <f t="shared" si="18"/>
        <v>3991845.058902604</v>
      </c>
      <c r="O106" s="31">
        <f t="shared" si="18"/>
        <v>5003933.6915099965</v>
      </c>
      <c r="P106" s="31">
        <f t="shared" si="18"/>
        <v>6440081.1293169344</v>
      </c>
      <c r="Q106" s="31">
        <f t="shared" si="18"/>
        <v>6440081.1293169344</v>
      </c>
      <c r="R106" s="31">
        <f t="shared" si="18"/>
        <v>6440081.1293169344</v>
      </c>
      <c r="S106" s="31">
        <f t="shared" si="18"/>
        <v>6440081.1293169344</v>
      </c>
      <c r="T106" s="31">
        <f t="shared" si="18"/>
        <v>6440081.1293169344</v>
      </c>
      <c r="U106" s="31">
        <f t="shared" si="18"/>
        <v>6440081.1293169344</v>
      </c>
      <c r="V106" s="31">
        <f t="shared" si="18"/>
        <v>6440081.1293169344</v>
      </c>
      <c r="W106" s="31">
        <f t="shared" si="18"/>
        <v>6440081.1293169344</v>
      </c>
      <c r="X106" s="31">
        <f t="shared" si="18"/>
        <v>6440081.1293169344</v>
      </c>
      <c r="Y106" s="31">
        <f t="shared" si="18"/>
        <v>6440081.1293169344</v>
      </c>
      <c r="Z106" s="31">
        <f t="shared" si="18"/>
        <v>6440081.1293169344</v>
      </c>
      <c r="AA106" s="31">
        <f t="shared" si="18"/>
        <v>6440081.1293169344</v>
      </c>
      <c r="AB106" s="31">
        <f t="shared" si="18"/>
        <v>6440081.1293169344</v>
      </c>
      <c r="AC106" s="31">
        <f t="shared" si="18"/>
        <v>6440081.1293169344</v>
      </c>
      <c r="AD106" s="31">
        <f t="shared" si="18"/>
        <v>6440081.1293169344</v>
      </c>
      <c r="AE106" s="31">
        <f t="shared" si="18"/>
        <v>6440081.1293169344</v>
      </c>
      <c r="AF106" s="31">
        <f t="shared" si="18"/>
        <v>6440081.1293169344</v>
      </c>
      <c r="AG106" s="31">
        <f t="shared" si="18"/>
        <v>6440081.1293169344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-161999.27117500204</v>
      </c>
      <c r="K107" s="31">
        <f t="shared" si="19"/>
        <v>-323998.54235000408</v>
      </c>
      <c r="L107" s="31">
        <f t="shared" si="19"/>
        <v>-323998.54235000408</v>
      </c>
      <c r="M107" s="31">
        <f t="shared" si="19"/>
        <v>-323998.54235000408</v>
      </c>
      <c r="N107" s="31">
        <f t="shared" si="19"/>
        <v>-323998.54235000408</v>
      </c>
      <c r="O107" s="31">
        <f t="shared" si="19"/>
        <v>-323998.54235000408</v>
      </c>
      <c r="P107" s="31">
        <f t="shared" si="19"/>
        <v>-323998.54235000408</v>
      </c>
      <c r="Q107" s="31">
        <f t="shared" si="19"/>
        <v>-323998.54235000408</v>
      </c>
      <c r="R107" s="31">
        <f t="shared" si="19"/>
        <v>-323998.54235000408</v>
      </c>
      <c r="S107" s="31">
        <f t="shared" si="19"/>
        <v>-323998.54235000408</v>
      </c>
      <c r="T107" s="31">
        <f t="shared" si="19"/>
        <v>-323998.54235000408</v>
      </c>
      <c r="U107" s="31">
        <f t="shared" si="19"/>
        <v>-323998.54235000408</v>
      </c>
      <c r="V107" s="31">
        <f t="shared" si="19"/>
        <v>-323998.54235000408</v>
      </c>
      <c r="W107" s="31">
        <f t="shared" si="19"/>
        <v>-323998.54235000408</v>
      </c>
      <c r="X107" s="31">
        <f t="shared" si="19"/>
        <v>-323998.54235000408</v>
      </c>
      <c r="Y107" s="31">
        <f t="shared" si="19"/>
        <v>-323998.54235000408</v>
      </c>
      <c r="Z107" s="31">
        <f t="shared" si="19"/>
        <v>-323998.54235000408</v>
      </c>
      <c r="AA107" s="31">
        <f t="shared" si="19"/>
        <v>-323998.54235000408</v>
      </c>
      <c r="AB107" s="31">
        <f t="shared" si="19"/>
        <v>-323998.54235000408</v>
      </c>
      <c r="AC107" s="31">
        <f t="shared" si="19"/>
        <v>-323998.54235000408</v>
      </c>
      <c r="AD107" s="31">
        <f t="shared" si="19"/>
        <v>-323998.54235000408</v>
      </c>
      <c r="AE107" s="31">
        <f t="shared" si="19"/>
        <v>-323998.54235000408</v>
      </c>
      <c r="AF107" s="31">
        <f t="shared" si="19"/>
        <v>-323998.54235000408</v>
      </c>
      <c r="AG107" s="31">
        <f t="shared" si="19"/>
        <v>-323998.54235000408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2455591.6056941655</v>
      </c>
      <c r="L108" s="31">
        <f t="shared" si="20"/>
        <v>3024368.7574576088</v>
      </c>
      <c r="M108" s="31">
        <f t="shared" si="20"/>
        <v>3603529.6298223231</v>
      </c>
      <c r="N108" s="31">
        <f t="shared" si="20"/>
        <v>4315843.601252608</v>
      </c>
      <c r="O108" s="31">
        <f t="shared" si="20"/>
        <v>5327932.233860001</v>
      </c>
      <c r="P108" s="31">
        <f t="shared" si="20"/>
        <v>6764079.6716669388</v>
      </c>
      <c r="Q108" s="31">
        <f t="shared" si="20"/>
        <v>6764079.6716669388</v>
      </c>
      <c r="R108" s="31">
        <f t="shared" si="20"/>
        <v>6764079.6716669388</v>
      </c>
      <c r="S108" s="31">
        <f t="shared" si="20"/>
        <v>6764079.6716669388</v>
      </c>
      <c r="T108" s="31">
        <f t="shared" si="20"/>
        <v>6764079.6716669388</v>
      </c>
      <c r="U108" s="31">
        <f t="shared" si="20"/>
        <v>6764079.6716669388</v>
      </c>
      <c r="V108" s="31">
        <f t="shared" si="20"/>
        <v>6764079.6716669388</v>
      </c>
      <c r="W108" s="31">
        <f t="shared" si="20"/>
        <v>6764079.6716669388</v>
      </c>
      <c r="X108" s="31">
        <f t="shared" si="20"/>
        <v>6764079.6716669388</v>
      </c>
      <c r="Y108" s="31">
        <f t="shared" si="20"/>
        <v>6764079.6716669388</v>
      </c>
      <c r="Z108" s="31">
        <f t="shared" si="20"/>
        <v>6764079.6716669388</v>
      </c>
      <c r="AA108" s="31">
        <f t="shared" si="20"/>
        <v>6764079.6716669388</v>
      </c>
      <c r="AB108" s="31">
        <f t="shared" si="20"/>
        <v>6764079.6716669388</v>
      </c>
      <c r="AC108" s="31">
        <f t="shared" si="20"/>
        <v>6764079.6716669388</v>
      </c>
      <c r="AD108" s="31">
        <f t="shared" si="20"/>
        <v>6764079.6716669388</v>
      </c>
      <c r="AE108" s="31">
        <f t="shared" si="20"/>
        <v>6764079.6716669388</v>
      </c>
      <c r="AF108" s="31">
        <f t="shared" si="20"/>
        <v>6764079.6716669388</v>
      </c>
      <c r="AG108" s="31">
        <f t="shared" si="20"/>
        <v>6764079.6716669388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-178199.19829250223</v>
      </c>
      <c r="K110" s="31" cm="1">
        <f t="array" ref="K110">K$106+IF($C110&lt;&gt;0,SUMPRODUCT((K$107:K$108)*TRANSPOSE(($D110:$E110))),0)</f>
        <v>2099193.209109161</v>
      </c>
      <c r="L110" s="31" cm="1">
        <f t="array" ref="L110">L$106+IF($C110&lt;&gt;0,SUMPRODUCT((L$107:L$108)*TRANSPOSE(($D110:$E110))),0)</f>
        <v>2667970.3608726044</v>
      </c>
      <c r="M110" s="31" cm="1">
        <f t="array" ref="M110">M$106+IF($C110&lt;&gt;0,SUMPRODUCT((M$107:M$108)*TRANSPOSE(($D110:$E110))),0)</f>
        <v>3247131.2332373187</v>
      </c>
      <c r="N110" s="31" cm="1">
        <f t="array" ref="N110">N$106+IF($C110&lt;&gt;0,SUMPRODUCT((N$107:N$108)*TRANSPOSE(($D110:$E110))),0)</f>
        <v>3959445.2046676036</v>
      </c>
      <c r="O110" s="31" cm="1">
        <f t="array" ref="O110">O$106+IF($C110&lt;&gt;0,SUMPRODUCT((O$107:O$108)*TRANSPOSE(($D110:$E110))),0)</f>
        <v>4971533.8372749966</v>
      </c>
      <c r="P110" s="31" cm="1">
        <f t="array" ref="P110">P$106+IF($C110&lt;&gt;0,SUMPRODUCT((P$107:P$108)*TRANSPOSE(($D110:$E110))),0)</f>
        <v>6407681.2750819344</v>
      </c>
      <c r="Q110" s="31" cm="1">
        <f t="array" ref="Q110">Q$106+IF($C110&lt;&gt;0,SUMPRODUCT((Q$107:Q$108)*TRANSPOSE(($D110:$E110))),0)</f>
        <v>6407681.2750819344</v>
      </c>
      <c r="R110" s="31" cm="1">
        <f t="array" ref="R110">R$106+IF($C110&lt;&gt;0,SUMPRODUCT((R$107:R$108)*TRANSPOSE(($D110:$E110))),0)</f>
        <v>6407681.2750819344</v>
      </c>
      <c r="S110" s="31" cm="1">
        <f t="array" ref="S110">S$106+IF($C110&lt;&gt;0,SUMPRODUCT((S$107:S$108)*TRANSPOSE(($D110:$E110))),0)</f>
        <v>6407681.2750819344</v>
      </c>
      <c r="T110" s="31" cm="1">
        <f t="array" ref="T110">T$106+IF($C110&lt;&gt;0,SUMPRODUCT((T$107:T$108)*TRANSPOSE(($D110:$E110))),0)</f>
        <v>6407681.2750819344</v>
      </c>
      <c r="U110" s="31" cm="1">
        <f t="array" ref="U110">U$106+IF($C110&lt;&gt;0,SUMPRODUCT((U$107:U$108)*TRANSPOSE(($D110:$E110))),0)</f>
        <v>6407681.2750819344</v>
      </c>
      <c r="V110" s="31" cm="1">
        <f t="array" ref="V110">V$106+IF($C110&lt;&gt;0,SUMPRODUCT((V$107:V$108)*TRANSPOSE(($D110:$E110))),0)</f>
        <v>6407681.2750819344</v>
      </c>
      <c r="W110" s="31" cm="1">
        <f t="array" ref="W110">W$106+IF($C110&lt;&gt;0,SUMPRODUCT((W$107:W$108)*TRANSPOSE(($D110:$E110))),0)</f>
        <v>6407681.2750819344</v>
      </c>
      <c r="X110" s="31" cm="1">
        <f t="array" ref="X110">X$106+IF($C110&lt;&gt;0,SUMPRODUCT((X$107:X$108)*TRANSPOSE(($D110:$E110))),0)</f>
        <v>6407681.2750819344</v>
      </c>
      <c r="Y110" s="31" cm="1">
        <f t="array" ref="Y110">Y$106+IF($C110&lt;&gt;0,SUMPRODUCT((Y$107:Y$108)*TRANSPOSE(($D110:$E110))),0)</f>
        <v>6407681.2750819344</v>
      </c>
      <c r="Z110" s="31" cm="1">
        <f t="array" ref="Z110">Z$106+IF($C110&lt;&gt;0,SUMPRODUCT((Z$107:Z$108)*TRANSPOSE(($D110:$E110))),0)</f>
        <v>6407681.2750819344</v>
      </c>
      <c r="AA110" s="31" cm="1">
        <f t="array" ref="AA110">AA$106+IF($C110&lt;&gt;0,SUMPRODUCT((AA$107:AA$108)*TRANSPOSE(($D110:$E110))),0)</f>
        <v>6407681.2750819344</v>
      </c>
      <c r="AB110" s="31" cm="1">
        <f t="array" ref="AB110">AB$106+IF($C110&lt;&gt;0,SUMPRODUCT((AB$107:AB$108)*TRANSPOSE(($D110:$E110))),0)</f>
        <v>6407681.2750819344</v>
      </c>
      <c r="AC110" s="31" cm="1">
        <f t="array" ref="AC110">AC$106+IF($C110&lt;&gt;0,SUMPRODUCT((AC$107:AC$108)*TRANSPOSE(($D110:$E110))),0)</f>
        <v>6407681.2750819344</v>
      </c>
      <c r="AD110" s="31" cm="1">
        <f t="array" ref="AD110">AD$106+IF($C110&lt;&gt;0,SUMPRODUCT((AD$107:AD$108)*TRANSPOSE(($D110:$E110))),0)</f>
        <v>6407681.2750819344</v>
      </c>
      <c r="AE110" s="31" cm="1">
        <f t="array" ref="AE110">AE$106+IF($C110&lt;&gt;0,SUMPRODUCT((AE$107:AE$108)*TRANSPOSE(($D110:$E110))),0)</f>
        <v>6407681.2750819344</v>
      </c>
      <c r="AF110" s="31" cm="1">
        <f t="array" ref="AF110">AF$106+IF($C110&lt;&gt;0,SUMPRODUCT((AF$107:AF$108)*TRANSPOSE(($D110:$E110))),0)</f>
        <v>6407681.2750819344</v>
      </c>
      <c r="AG110" s="31" cm="1">
        <f t="array" ref="AG110">AG$106+IF($C110&lt;&gt;0,SUMPRODUCT((AG$107:AG$108)*TRANSPOSE(($D110:$E110))),0)</f>
        <v>6407681.2750819344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-145799.34405750185</v>
      </c>
      <c r="K111" s="31" cm="1">
        <f t="array" ref="K111">K$106+IF($C111&lt;&gt;0,SUMPRODUCT((K$107:K$108)*TRANSPOSE(($D111:$E111))),0)</f>
        <v>2163992.9175791619</v>
      </c>
      <c r="L111" s="31" cm="1">
        <f t="array" ref="L111">L$106+IF($C111&lt;&gt;0,SUMPRODUCT((L$107:L$108)*TRANSPOSE(($D111:$E111))),0)</f>
        <v>2732770.0693426053</v>
      </c>
      <c r="M111" s="31" cm="1">
        <f t="array" ref="M111">M$106+IF($C111&lt;&gt;0,SUMPRODUCT((M$107:M$108)*TRANSPOSE(($D111:$E111))),0)</f>
        <v>3311930.9417073196</v>
      </c>
      <c r="N111" s="31" cm="1">
        <f t="array" ref="N111">N$106+IF($C111&lt;&gt;0,SUMPRODUCT((N$107:N$108)*TRANSPOSE(($D111:$E111))),0)</f>
        <v>4024244.9131376045</v>
      </c>
      <c r="O111" s="31" cm="1">
        <f t="array" ref="O111">O$106+IF($C111&lt;&gt;0,SUMPRODUCT((O$107:O$108)*TRANSPOSE(($D111:$E111))),0)</f>
        <v>5036333.5457449965</v>
      </c>
      <c r="P111" s="31" cm="1">
        <f t="array" ref="P111">P$106+IF($C111&lt;&gt;0,SUMPRODUCT((P$107:P$108)*TRANSPOSE(($D111:$E111))),0)</f>
        <v>6472480.9835519344</v>
      </c>
      <c r="Q111" s="31" cm="1">
        <f t="array" ref="Q111">Q$106+IF($C111&lt;&gt;0,SUMPRODUCT((Q$107:Q$108)*TRANSPOSE(($D111:$E111))),0)</f>
        <v>6472480.9835519344</v>
      </c>
      <c r="R111" s="31" cm="1">
        <f t="array" ref="R111">R$106+IF($C111&lt;&gt;0,SUMPRODUCT((R$107:R$108)*TRANSPOSE(($D111:$E111))),0)</f>
        <v>6472480.9835519344</v>
      </c>
      <c r="S111" s="31" cm="1">
        <f t="array" ref="S111">S$106+IF($C111&lt;&gt;0,SUMPRODUCT((S$107:S$108)*TRANSPOSE(($D111:$E111))),0)</f>
        <v>6472480.9835519344</v>
      </c>
      <c r="T111" s="31" cm="1">
        <f t="array" ref="T111">T$106+IF($C111&lt;&gt;0,SUMPRODUCT((T$107:T$108)*TRANSPOSE(($D111:$E111))),0)</f>
        <v>6472480.9835519344</v>
      </c>
      <c r="U111" s="31" cm="1">
        <f t="array" ref="U111">U$106+IF($C111&lt;&gt;0,SUMPRODUCT((U$107:U$108)*TRANSPOSE(($D111:$E111))),0)</f>
        <v>6472480.9835519344</v>
      </c>
      <c r="V111" s="31" cm="1">
        <f t="array" ref="V111">V$106+IF($C111&lt;&gt;0,SUMPRODUCT((V$107:V$108)*TRANSPOSE(($D111:$E111))),0)</f>
        <v>6472480.9835519344</v>
      </c>
      <c r="W111" s="31" cm="1">
        <f t="array" ref="W111">W$106+IF($C111&lt;&gt;0,SUMPRODUCT((W$107:W$108)*TRANSPOSE(($D111:$E111))),0)</f>
        <v>6472480.9835519344</v>
      </c>
      <c r="X111" s="31" cm="1">
        <f t="array" ref="X111">X$106+IF($C111&lt;&gt;0,SUMPRODUCT((X$107:X$108)*TRANSPOSE(($D111:$E111))),0)</f>
        <v>6472480.9835519344</v>
      </c>
      <c r="Y111" s="31" cm="1">
        <f t="array" ref="Y111">Y$106+IF($C111&lt;&gt;0,SUMPRODUCT((Y$107:Y$108)*TRANSPOSE(($D111:$E111))),0)</f>
        <v>6472480.9835519344</v>
      </c>
      <c r="Z111" s="31" cm="1">
        <f t="array" ref="Z111">Z$106+IF($C111&lt;&gt;0,SUMPRODUCT((Z$107:Z$108)*TRANSPOSE(($D111:$E111))),0)</f>
        <v>6472480.9835519344</v>
      </c>
      <c r="AA111" s="31" cm="1">
        <f t="array" ref="AA111">AA$106+IF($C111&lt;&gt;0,SUMPRODUCT((AA$107:AA$108)*TRANSPOSE(($D111:$E111))),0)</f>
        <v>6472480.9835519344</v>
      </c>
      <c r="AB111" s="31" cm="1">
        <f t="array" ref="AB111">AB$106+IF($C111&lt;&gt;0,SUMPRODUCT((AB$107:AB$108)*TRANSPOSE(($D111:$E111))),0)</f>
        <v>6472480.9835519344</v>
      </c>
      <c r="AC111" s="31" cm="1">
        <f t="array" ref="AC111">AC$106+IF($C111&lt;&gt;0,SUMPRODUCT((AC$107:AC$108)*TRANSPOSE(($D111:$E111))),0)</f>
        <v>6472480.9835519344</v>
      </c>
      <c r="AD111" s="31" cm="1">
        <f t="array" ref="AD111">AD$106+IF($C111&lt;&gt;0,SUMPRODUCT((AD$107:AD$108)*TRANSPOSE(($D111:$E111))),0)</f>
        <v>6472480.9835519344</v>
      </c>
      <c r="AE111" s="31" cm="1">
        <f t="array" ref="AE111">AE$106+IF($C111&lt;&gt;0,SUMPRODUCT((AE$107:AE$108)*TRANSPOSE(($D111:$E111))),0)</f>
        <v>6472480.9835519344</v>
      </c>
      <c r="AF111" s="31" cm="1">
        <f t="array" ref="AF111">AF$106+IF($C111&lt;&gt;0,SUMPRODUCT((AF$107:AF$108)*TRANSPOSE(($D111:$E111))),0)</f>
        <v>6472480.9835519344</v>
      </c>
      <c r="AG111" s="31" cm="1">
        <f t="array" ref="AG111">AG$106+IF($C111&lt;&gt;0,SUMPRODUCT((AG$107:AG$108)*TRANSPOSE(($D111:$E111))),0)</f>
        <v>6472480.9835519344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-161999.27117500204</v>
      </c>
      <c r="K112" s="31" cm="1">
        <f t="array" ref="K112">K$106+IF($C112&lt;&gt;0,SUMPRODUCT((K$107:K$108)*TRANSPOSE(($D112:$E112))),0)</f>
        <v>2377152.2239135779</v>
      </c>
      <c r="L112" s="31" cm="1">
        <f t="array" ref="L112">L$106+IF($C112&lt;&gt;0,SUMPRODUCT((L$107:L$108)*TRANSPOSE(($D112:$E112))),0)</f>
        <v>3002807.0908533656</v>
      </c>
      <c r="M112" s="31" cm="1">
        <f t="array" ref="M112">M$106+IF($C112&lt;&gt;0,SUMPRODUCT((M$107:M$108)*TRANSPOSE(($D112:$E112))),0)</f>
        <v>3639884.0504545514</v>
      </c>
      <c r="N112" s="31" cm="1">
        <f t="array" ref="N112">N$106+IF($C112&lt;&gt;0,SUMPRODUCT((N$107:N$108)*TRANSPOSE(($D112:$E112))),0)</f>
        <v>4423429.4190278649</v>
      </c>
      <c r="O112" s="31" cm="1">
        <f t="array" ref="O112">O$106+IF($C112&lt;&gt;0,SUMPRODUCT((O$107:O$108)*TRANSPOSE(($D112:$E112))),0)</f>
        <v>5536726.9148959965</v>
      </c>
      <c r="P112" s="31" cm="1">
        <f t="array" ref="P112">P$106+IF($C112&lt;&gt;0,SUMPRODUCT((P$107:P$108)*TRANSPOSE(($D112:$E112))),0)</f>
        <v>7116489.0964836283</v>
      </c>
      <c r="Q112" s="31" cm="1">
        <f t="array" ref="Q112">Q$106+IF($C112&lt;&gt;0,SUMPRODUCT((Q$107:Q$108)*TRANSPOSE(($D112:$E112))),0)</f>
        <v>7116489.0964836283</v>
      </c>
      <c r="R112" s="31" cm="1">
        <f t="array" ref="R112">R$106+IF($C112&lt;&gt;0,SUMPRODUCT((R$107:R$108)*TRANSPOSE(($D112:$E112))),0)</f>
        <v>7116489.0964836283</v>
      </c>
      <c r="S112" s="31" cm="1">
        <f t="array" ref="S112">S$106+IF($C112&lt;&gt;0,SUMPRODUCT((S$107:S$108)*TRANSPOSE(($D112:$E112))),0)</f>
        <v>7116489.0964836283</v>
      </c>
      <c r="T112" s="31" cm="1">
        <f t="array" ref="T112">T$106+IF($C112&lt;&gt;0,SUMPRODUCT((T$107:T$108)*TRANSPOSE(($D112:$E112))),0)</f>
        <v>7116489.0964836283</v>
      </c>
      <c r="U112" s="31" cm="1">
        <f t="array" ref="U112">U$106+IF($C112&lt;&gt;0,SUMPRODUCT((U$107:U$108)*TRANSPOSE(($D112:$E112))),0)</f>
        <v>7116489.0964836283</v>
      </c>
      <c r="V112" s="31" cm="1">
        <f t="array" ref="V112">V$106+IF($C112&lt;&gt;0,SUMPRODUCT((V$107:V$108)*TRANSPOSE(($D112:$E112))),0)</f>
        <v>7116489.0964836283</v>
      </c>
      <c r="W112" s="31" cm="1">
        <f t="array" ref="W112">W$106+IF($C112&lt;&gt;0,SUMPRODUCT((W$107:W$108)*TRANSPOSE(($D112:$E112))),0)</f>
        <v>7116489.0964836283</v>
      </c>
      <c r="X112" s="31" cm="1">
        <f t="array" ref="X112">X$106+IF($C112&lt;&gt;0,SUMPRODUCT((X$107:X$108)*TRANSPOSE(($D112:$E112))),0)</f>
        <v>7116489.0964836283</v>
      </c>
      <c r="Y112" s="31" cm="1">
        <f t="array" ref="Y112">Y$106+IF($C112&lt;&gt;0,SUMPRODUCT((Y$107:Y$108)*TRANSPOSE(($D112:$E112))),0)</f>
        <v>7116489.0964836283</v>
      </c>
      <c r="Z112" s="31" cm="1">
        <f t="array" ref="Z112">Z$106+IF($C112&lt;&gt;0,SUMPRODUCT((Z$107:Z$108)*TRANSPOSE(($D112:$E112))),0)</f>
        <v>7116489.0964836283</v>
      </c>
      <c r="AA112" s="31" cm="1">
        <f t="array" ref="AA112">AA$106+IF($C112&lt;&gt;0,SUMPRODUCT((AA$107:AA$108)*TRANSPOSE(($D112:$E112))),0)</f>
        <v>7116489.0964836283</v>
      </c>
      <c r="AB112" s="31" cm="1">
        <f t="array" ref="AB112">AB$106+IF($C112&lt;&gt;0,SUMPRODUCT((AB$107:AB$108)*TRANSPOSE(($D112:$E112))),0)</f>
        <v>7116489.0964836283</v>
      </c>
      <c r="AC112" s="31" cm="1">
        <f t="array" ref="AC112">AC$106+IF($C112&lt;&gt;0,SUMPRODUCT((AC$107:AC$108)*TRANSPOSE(($D112:$E112))),0)</f>
        <v>7116489.0964836283</v>
      </c>
      <c r="AD112" s="31" cm="1">
        <f t="array" ref="AD112">AD$106+IF($C112&lt;&gt;0,SUMPRODUCT((AD$107:AD$108)*TRANSPOSE(($D112:$E112))),0)</f>
        <v>7116489.0964836283</v>
      </c>
      <c r="AE112" s="31" cm="1">
        <f t="array" ref="AE112">AE$106+IF($C112&lt;&gt;0,SUMPRODUCT((AE$107:AE$108)*TRANSPOSE(($D112:$E112))),0)</f>
        <v>7116489.0964836283</v>
      </c>
      <c r="AF112" s="31" cm="1">
        <f t="array" ref="AF112">AF$106+IF($C112&lt;&gt;0,SUMPRODUCT((AF$107:AF$108)*TRANSPOSE(($D112:$E112))),0)</f>
        <v>7116489.0964836283</v>
      </c>
      <c r="AG112" s="31" cm="1">
        <f t="array" ref="AG112">AG$106+IF($C112&lt;&gt;0,SUMPRODUCT((AG$107:AG$108)*TRANSPOSE(($D112:$E112))),0)</f>
        <v>7116489.0964836283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-161999.27117500204</v>
      </c>
      <c r="K113" s="31" cm="1">
        <f t="array" ref="K113">K$106+IF($C113&lt;&gt;0,SUMPRODUCT((K$107:K$108)*TRANSPOSE(($D113:$E113))),0)</f>
        <v>1886033.9027747449</v>
      </c>
      <c r="L113" s="31" cm="1">
        <f t="array" ref="L113">L$106+IF($C113&lt;&gt;0,SUMPRODUCT((L$107:L$108)*TRANSPOSE(($D113:$E113))),0)</f>
        <v>2397933.3393618441</v>
      </c>
      <c r="M113" s="31" cm="1">
        <f t="array" ref="M113">M$106+IF($C113&lt;&gt;0,SUMPRODUCT((M$107:M$108)*TRANSPOSE(($D113:$E113))),0)</f>
        <v>2919178.1244900869</v>
      </c>
      <c r="N113" s="31" cm="1">
        <f t="array" ref="N113">N$106+IF($C113&lt;&gt;0,SUMPRODUCT((N$107:N$108)*TRANSPOSE(($D113:$E113))),0)</f>
        <v>3560260.6987773431</v>
      </c>
      <c r="O113" s="31" cm="1">
        <f t="array" ref="O113">O$106+IF($C113&lt;&gt;0,SUMPRODUCT((O$107:O$108)*TRANSPOSE(($D113:$E113))),0)</f>
        <v>4471140.4681239966</v>
      </c>
      <c r="P113" s="31" cm="1">
        <f t="array" ref="P113">P$106+IF($C113&lt;&gt;0,SUMPRODUCT((P$107:P$108)*TRANSPOSE(($D113:$E113))),0)</f>
        <v>5763673.1621502405</v>
      </c>
      <c r="Q113" s="31" cm="1">
        <f t="array" ref="Q113">Q$106+IF($C113&lt;&gt;0,SUMPRODUCT((Q$107:Q$108)*TRANSPOSE(($D113:$E113))),0)</f>
        <v>5763673.1621502405</v>
      </c>
      <c r="R113" s="31" cm="1">
        <f t="array" ref="R113">R$106+IF($C113&lt;&gt;0,SUMPRODUCT((R$107:R$108)*TRANSPOSE(($D113:$E113))),0)</f>
        <v>5763673.1621502405</v>
      </c>
      <c r="S113" s="31" cm="1">
        <f t="array" ref="S113">S$106+IF($C113&lt;&gt;0,SUMPRODUCT((S$107:S$108)*TRANSPOSE(($D113:$E113))),0)</f>
        <v>5763673.1621502405</v>
      </c>
      <c r="T113" s="31" cm="1">
        <f t="array" ref="T113">T$106+IF($C113&lt;&gt;0,SUMPRODUCT((T$107:T$108)*TRANSPOSE(($D113:$E113))),0)</f>
        <v>5763673.1621502405</v>
      </c>
      <c r="U113" s="31" cm="1">
        <f t="array" ref="U113">U$106+IF($C113&lt;&gt;0,SUMPRODUCT((U$107:U$108)*TRANSPOSE(($D113:$E113))),0)</f>
        <v>5763673.1621502405</v>
      </c>
      <c r="V113" s="31" cm="1">
        <f t="array" ref="V113">V$106+IF($C113&lt;&gt;0,SUMPRODUCT((V$107:V$108)*TRANSPOSE(($D113:$E113))),0)</f>
        <v>5763673.1621502405</v>
      </c>
      <c r="W113" s="31" cm="1">
        <f t="array" ref="W113">W$106+IF($C113&lt;&gt;0,SUMPRODUCT((W$107:W$108)*TRANSPOSE(($D113:$E113))),0)</f>
        <v>5763673.1621502405</v>
      </c>
      <c r="X113" s="31" cm="1">
        <f t="array" ref="X113">X$106+IF($C113&lt;&gt;0,SUMPRODUCT((X$107:X$108)*TRANSPOSE(($D113:$E113))),0)</f>
        <v>5763673.1621502405</v>
      </c>
      <c r="Y113" s="31" cm="1">
        <f t="array" ref="Y113">Y$106+IF($C113&lt;&gt;0,SUMPRODUCT((Y$107:Y$108)*TRANSPOSE(($D113:$E113))),0)</f>
        <v>5763673.1621502405</v>
      </c>
      <c r="Z113" s="31" cm="1">
        <f t="array" ref="Z113">Z$106+IF($C113&lt;&gt;0,SUMPRODUCT((Z$107:Z$108)*TRANSPOSE(($D113:$E113))),0)</f>
        <v>5763673.1621502405</v>
      </c>
      <c r="AA113" s="31" cm="1">
        <f t="array" ref="AA113">AA$106+IF($C113&lt;&gt;0,SUMPRODUCT((AA$107:AA$108)*TRANSPOSE(($D113:$E113))),0)</f>
        <v>5763673.1621502405</v>
      </c>
      <c r="AB113" s="31" cm="1">
        <f t="array" ref="AB113">AB$106+IF($C113&lt;&gt;0,SUMPRODUCT((AB$107:AB$108)*TRANSPOSE(($D113:$E113))),0)</f>
        <v>5763673.1621502405</v>
      </c>
      <c r="AC113" s="31" cm="1">
        <f t="array" ref="AC113">AC$106+IF($C113&lt;&gt;0,SUMPRODUCT((AC$107:AC$108)*TRANSPOSE(($D113:$E113))),0)</f>
        <v>5763673.1621502405</v>
      </c>
      <c r="AD113" s="31" cm="1">
        <f t="array" ref="AD113">AD$106+IF($C113&lt;&gt;0,SUMPRODUCT((AD$107:AD$108)*TRANSPOSE(($D113:$E113))),0)</f>
        <v>5763673.1621502405</v>
      </c>
      <c r="AE113" s="31" cm="1">
        <f t="array" ref="AE113">AE$106+IF($C113&lt;&gt;0,SUMPRODUCT((AE$107:AE$108)*TRANSPOSE(($D113:$E113))),0)</f>
        <v>5763673.1621502405</v>
      </c>
      <c r="AF113" s="31" cm="1">
        <f t="array" ref="AF113">AF$106+IF($C113&lt;&gt;0,SUMPRODUCT((AF$107:AF$108)*TRANSPOSE(($D113:$E113))),0)</f>
        <v>5763673.1621502405</v>
      </c>
      <c r="AG113" s="31" cm="1">
        <f t="array" ref="AG113">AG$106+IF($C113&lt;&gt;0,SUMPRODUCT((AG$107:AG$108)*TRANSPOSE(($D113:$E113))),0)</f>
        <v>5763673.1621502405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-178199.19829250223</v>
      </c>
      <c r="K114" s="31" cm="1">
        <f t="array" ref="K114">K$106+IF($C114&lt;&gt;0,SUMPRODUCT((K$107:K$108)*TRANSPOSE(($D114:$E114))),0)</f>
        <v>1853634.0485397445</v>
      </c>
      <c r="L114" s="31" cm="1">
        <f t="array" ref="L114">L$106+IF($C114&lt;&gt;0,SUMPRODUCT((L$107:L$108)*TRANSPOSE(($D114:$E114))),0)</f>
        <v>2365533.4851268437</v>
      </c>
      <c r="M114" s="31" cm="1">
        <f t="array" ref="M114">M$106+IF($C114&lt;&gt;0,SUMPRODUCT((M$107:M$108)*TRANSPOSE(($D114:$E114))),0)</f>
        <v>2886778.2702550865</v>
      </c>
      <c r="N114" s="31" cm="1">
        <f t="array" ref="N114">N$106+IF($C114&lt;&gt;0,SUMPRODUCT((N$107:N$108)*TRANSPOSE(($D114:$E114))),0)</f>
        <v>3527860.8445423427</v>
      </c>
      <c r="O114" s="31" cm="1">
        <f t="array" ref="O114">O$106+IF($C114&lt;&gt;0,SUMPRODUCT((O$107:O$108)*TRANSPOSE(($D114:$E114))),0)</f>
        <v>4438740.6138889957</v>
      </c>
      <c r="P114" s="31" cm="1">
        <f t="array" ref="P114">P$106+IF($C114&lt;&gt;0,SUMPRODUCT((P$107:P$108)*TRANSPOSE(($D114:$E114))),0)</f>
        <v>5731273.3079152405</v>
      </c>
      <c r="Q114" s="31" cm="1">
        <f t="array" ref="Q114">Q$106+IF($C114&lt;&gt;0,SUMPRODUCT((Q$107:Q$108)*TRANSPOSE(($D114:$E114))),0)</f>
        <v>5731273.3079152405</v>
      </c>
      <c r="R114" s="31" cm="1">
        <f t="array" ref="R114">R$106+IF($C114&lt;&gt;0,SUMPRODUCT((R$107:R$108)*TRANSPOSE(($D114:$E114))),0)</f>
        <v>5731273.3079152405</v>
      </c>
      <c r="S114" s="31" cm="1">
        <f t="array" ref="S114">S$106+IF($C114&lt;&gt;0,SUMPRODUCT((S$107:S$108)*TRANSPOSE(($D114:$E114))),0)</f>
        <v>5731273.3079152405</v>
      </c>
      <c r="T114" s="31" cm="1">
        <f t="array" ref="T114">T$106+IF($C114&lt;&gt;0,SUMPRODUCT((T$107:T$108)*TRANSPOSE(($D114:$E114))),0)</f>
        <v>5731273.3079152405</v>
      </c>
      <c r="U114" s="31" cm="1">
        <f t="array" ref="U114">U$106+IF($C114&lt;&gt;0,SUMPRODUCT((U$107:U$108)*TRANSPOSE(($D114:$E114))),0)</f>
        <v>5731273.3079152405</v>
      </c>
      <c r="V114" s="31" cm="1">
        <f t="array" ref="V114">V$106+IF($C114&lt;&gt;0,SUMPRODUCT((V$107:V$108)*TRANSPOSE(($D114:$E114))),0)</f>
        <v>5731273.3079152405</v>
      </c>
      <c r="W114" s="31" cm="1">
        <f t="array" ref="W114">W$106+IF($C114&lt;&gt;0,SUMPRODUCT((W$107:W$108)*TRANSPOSE(($D114:$E114))),0)</f>
        <v>5731273.3079152405</v>
      </c>
      <c r="X114" s="31" cm="1">
        <f t="array" ref="X114">X$106+IF($C114&lt;&gt;0,SUMPRODUCT((X$107:X$108)*TRANSPOSE(($D114:$E114))),0)</f>
        <v>5731273.3079152405</v>
      </c>
      <c r="Y114" s="31" cm="1">
        <f t="array" ref="Y114">Y$106+IF($C114&lt;&gt;0,SUMPRODUCT((Y$107:Y$108)*TRANSPOSE(($D114:$E114))),0)</f>
        <v>5731273.3079152405</v>
      </c>
      <c r="Z114" s="31" cm="1">
        <f t="array" ref="Z114">Z$106+IF($C114&lt;&gt;0,SUMPRODUCT((Z$107:Z$108)*TRANSPOSE(($D114:$E114))),0)</f>
        <v>5731273.3079152405</v>
      </c>
      <c r="AA114" s="31" cm="1">
        <f t="array" ref="AA114">AA$106+IF($C114&lt;&gt;0,SUMPRODUCT((AA$107:AA$108)*TRANSPOSE(($D114:$E114))),0)</f>
        <v>5731273.3079152405</v>
      </c>
      <c r="AB114" s="31" cm="1">
        <f t="array" ref="AB114">AB$106+IF($C114&lt;&gt;0,SUMPRODUCT((AB$107:AB$108)*TRANSPOSE(($D114:$E114))),0)</f>
        <v>5731273.3079152405</v>
      </c>
      <c r="AC114" s="31" cm="1">
        <f t="array" ref="AC114">AC$106+IF($C114&lt;&gt;0,SUMPRODUCT((AC$107:AC$108)*TRANSPOSE(($D114:$E114))),0)</f>
        <v>5731273.3079152405</v>
      </c>
      <c r="AD114" s="31" cm="1">
        <f t="array" ref="AD114">AD$106+IF($C114&lt;&gt;0,SUMPRODUCT((AD$107:AD$108)*TRANSPOSE(($D114:$E114))),0)</f>
        <v>5731273.3079152405</v>
      </c>
      <c r="AE114" s="31" cm="1">
        <f t="array" ref="AE114">AE$106+IF($C114&lt;&gt;0,SUMPRODUCT((AE$107:AE$108)*TRANSPOSE(($D114:$E114))),0)</f>
        <v>5731273.3079152405</v>
      </c>
      <c r="AF114" s="31" cm="1">
        <f t="array" ref="AF114">AF$106+IF($C114&lt;&gt;0,SUMPRODUCT((AF$107:AF$108)*TRANSPOSE(($D114:$E114))),0)</f>
        <v>5731273.3079152405</v>
      </c>
      <c r="AG114" s="31" cm="1">
        <f t="array" ref="AG114">AG$106+IF($C114&lt;&gt;0,SUMPRODUCT((AG$107:AG$108)*TRANSPOSE(($D114:$E114))),0)</f>
        <v>5731273.3079152405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-161999.27117500204</v>
      </c>
      <c r="K115" s="31" cm="1">
        <f t="array" ref="K115">K$106+IF($C115&lt;&gt;0,SUMPRODUCT((K$107:K$108)*TRANSPOSE(($D115:$E115))),0)</f>
        <v>2131593.0633441615</v>
      </c>
      <c r="L115" s="31" cm="1">
        <f t="array" ref="L115">L$106+IF($C115&lt;&gt;0,SUMPRODUCT((L$107:L$108)*TRANSPOSE(($D115:$E115))),0)</f>
        <v>2700370.2151076049</v>
      </c>
      <c r="M115" s="31" cm="1">
        <f t="array" ref="M115">M$106+IF($C115&lt;&gt;0,SUMPRODUCT((M$107:M$108)*TRANSPOSE(($D115:$E115))),0)</f>
        <v>3279531.0874723191</v>
      </c>
      <c r="N115" s="31" cm="1">
        <f t="array" ref="N115">N$106+IF($C115&lt;&gt;0,SUMPRODUCT((N$107:N$108)*TRANSPOSE(($D115:$E115))),0)</f>
        <v>3991845.058902604</v>
      </c>
      <c r="O115" s="31" cm="1">
        <f t="array" ref="O115">O$106+IF($C115&lt;&gt;0,SUMPRODUCT((O$107:O$108)*TRANSPOSE(($D115:$E115))),0)</f>
        <v>5003933.6915099965</v>
      </c>
      <c r="P115" s="31" cm="1">
        <f t="array" ref="P115">P$106+IF($C115&lt;&gt;0,SUMPRODUCT((P$107:P$108)*TRANSPOSE(($D115:$E115))),0)</f>
        <v>6440081.1293169344</v>
      </c>
      <c r="Q115" s="31" cm="1">
        <f t="array" ref="Q115">Q$106+IF($C115&lt;&gt;0,SUMPRODUCT((Q$107:Q$108)*TRANSPOSE(($D115:$E115))),0)</f>
        <v>6440081.1293169344</v>
      </c>
      <c r="R115" s="31" cm="1">
        <f t="array" ref="R115">R$106+IF($C115&lt;&gt;0,SUMPRODUCT((R$107:R$108)*TRANSPOSE(($D115:$E115))),0)</f>
        <v>6440081.1293169344</v>
      </c>
      <c r="S115" s="31" cm="1">
        <f t="array" ref="S115">S$106+IF($C115&lt;&gt;0,SUMPRODUCT((S$107:S$108)*TRANSPOSE(($D115:$E115))),0)</f>
        <v>6440081.1293169344</v>
      </c>
      <c r="T115" s="31" cm="1">
        <f t="array" ref="T115">T$106+IF($C115&lt;&gt;0,SUMPRODUCT((T$107:T$108)*TRANSPOSE(($D115:$E115))),0)</f>
        <v>6440081.1293169344</v>
      </c>
      <c r="U115" s="31" cm="1">
        <f t="array" ref="U115">U$106+IF($C115&lt;&gt;0,SUMPRODUCT((U$107:U$108)*TRANSPOSE(($D115:$E115))),0)</f>
        <v>6440081.1293169344</v>
      </c>
      <c r="V115" s="31" cm="1">
        <f t="array" ref="V115">V$106+IF($C115&lt;&gt;0,SUMPRODUCT((V$107:V$108)*TRANSPOSE(($D115:$E115))),0)</f>
        <v>6440081.1293169344</v>
      </c>
      <c r="W115" s="31" cm="1">
        <f t="array" ref="W115">W$106+IF($C115&lt;&gt;0,SUMPRODUCT((W$107:W$108)*TRANSPOSE(($D115:$E115))),0)</f>
        <v>6440081.1293169344</v>
      </c>
      <c r="X115" s="31" cm="1">
        <f t="array" ref="X115">X$106+IF($C115&lt;&gt;0,SUMPRODUCT((X$107:X$108)*TRANSPOSE(($D115:$E115))),0)</f>
        <v>6440081.1293169344</v>
      </c>
      <c r="Y115" s="31" cm="1">
        <f t="array" ref="Y115">Y$106+IF($C115&lt;&gt;0,SUMPRODUCT((Y$107:Y$108)*TRANSPOSE(($D115:$E115))),0)</f>
        <v>6440081.1293169344</v>
      </c>
      <c r="Z115" s="31" cm="1">
        <f t="array" ref="Z115">Z$106+IF($C115&lt;&gt;0,SUMPRODUCT((Z$107:Z$108)*TRANSPOSE(($D115:$E115))),0)</f>
        <v>6440081.1293169344</v>
      </c>
      <c r="AA115" s="31" cm="1">
        <f t="array" ref="AA115">AA$106+IF($C115&lt;&gt;0,SUMPRODUCT((AA$107:AA$108)*TRANSPOSE(($D115:$E115))),0)</f>
        <v>6440081.1293169344</v>
      </c>
      <c r="AB115" s="31" cm="1">
        <f t="array" ref="AB115">AB$106+IF($C115&lt;&gt;0,SUMPRODUCT((AB$107:AB$108)*TRANSPOSE(($D115:$E115))),0)</f>
        <v>6440081.1293169344</v>
      </c>
      <c r="AC115" s="31" cm="1">
        <f t="array" ref="AC115">AC$106+IF($C115&lt;&gt;0,SUMPRODUCT((AC$107:AC$108)*TRANSPOSE(($D115:$E115))),0)</f>
        <v>6440081.1293169344</v>
      </c>
      <c r="AD115" s="31" cm="1">
        <f t="array" ref="AD115">AD$106+IF($C115&lt;&gt;0,SUMPRODUCT((AD$107:AD$108)*TRANSPOSE(($D115:$E115))),0)</f>
        <v>6440081.1293169344</v>
      </c>
      <c r="AE115" s="31" cm="1">
        <f t="array" ref="AE115">AE$106+IF($C115&lt;&gt;0,SUMPRODUCT((AE$107:AE$108)*TRANSPOSE(($D115:$E115))),0)</f>
        <v>6440081.1293169344</v>
      </c>
      <c r="AF115" s="31" cm="1">
        <f t="array" ref="AF115">AF$106+IF($C115&lt;&gt;0,SUMPRODUCT((AF$107:AF$108)*TRANSPOSE(($D115:$E115))),0)</f>
        <v>6440081.1293169344</v>
      </c>
      <c r="AG115" s="31" cm="1">
        <f t="array" ref="AG115">AG$106+IF($C115&lt;&gt;0,SUMPRODUCT((AG$107:AG$108)*TRANSPOSE(($D115:$E115))),0)</f>
        <v>6440081.1293169344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-161999.27117500204</v>
      </c>
      <c r="K116" s="31" cm="1">
        <f t="array" ref="K116">K$106+IF($C116&lt;&gt;0,SUMPRODUCT((K$107:K$108)*TRANSPOSE(($D116:$E116))),0)</f>
        <v>2131593.0633441615</v>
      </c>
      <c r="L116" s="31" cm="1">
        <f t="array" ref="L116">L$106+IF($C116&lt;&gt;0,SUMPRODUCT((L$107:L$108)*TRANSPOSE(($D116:$E116))),0)</f>
        <v>2700370.2151076049</v>
      </c>
      <c r="M116" s="31" cm="1">
        <f t="array" ref="M116">M$106+IF($C116&lt;&gt;0,SUMPRODUCT((M$107:M$108)*TRANSPOSE(($D116:$E116))),0)</f>
        <v>3279531.0874723191</v>
      </c>
      <c r="N116" s="31" cm="1">
        <f t="array" ref="N116">N$106+IF($C116&lt;&gt;0,SUMPRODUCT((N$107:N$108)*TRANSPOSE(($D116:$E116))),0)</f>
        <v>3991845.058902604</v>
      </c>
      <c r="O116" s="31" cm="1">
        <f t="array" ref="O116">O$106+IF($C116&lt;&gt;0,SUMPRODUCT((O$107:O$108)*TRANSPOSE(($D116:$E116))),0)</f>
        <v>5003933.6915099965</v>
      </c>
      <c r="P116" s="31" cm="1">
        <f t="array" ref="P116">P$106+IF($C116&lt;&gt;0,SUMPRODUCT((P$107:P$108)*TRANSPOSE(($D116:$E116))),0)</f>
        <v>6440081.1293169344</v>
      </c>
      <c r="Q116" s="31" cm="1">
        <f t="array" ref="Q116">Q$106+IF($C116&lt;&gt;0,SUMPRODUCT((Q$107:Q$108)*TRANSPOSE(($D116:$E116))),0)</f>
        <v>6440081.1293169344</v>
      </c>
      <c r="R116" s="31" cm="1">
        <f t="array" ref="R116">R$106+IF($C116&lt;&gt;0,SUMPRODUCT((R$107:R$108)*TRANSPOSE(($D116:$E116))),0)</f>
        <v>6440081.1293169344</v>
      </c>
      <c r="S116" s="31" cm="1">
        <f t="array" ref="S116">S$106+IF($C116&lt;&gt;0,SUMPRODUCT((S$107:S$108)*TRANSPOSE(($D116:$E116))),0)</f>
        <v>6440081.1293169344</v>
      </c>
      <c r="T116" s="31" cm="1">
        <f t="array" ref="T116">T$106+IF($C116&lt;&gt;0,SUMPRODUCT((T$107:T$108)*TRANSPOSE(($D116:$E116))),0)</f>
        <v>6440081.1293169344</v>
      </c>
      <c r="U116" s="31" cm="1">
        <f t="array" ref="U116">U$106+IF($C116&lt;&gt;0,SUMPRODUCT((U$107:U$108)*TRANSPOSE(($D116:$E116))),0)</f>
        <v>6440081.1293169344</v>
      </c>
      <c r="V116" s="31" cm="1">
        <f t="array" ref="V116">V$106+IF($C116&lt;&gt;0,SUMPRODUCT((V$107:V$108)*TRANSPOSE(($D116:$E116))),0)</f>
        <v>6440081.1293169344</v>
      </c>
      <c r="W116" s="31" cm="1">
        <f t="array" ref="W116">W$106+IF($C116&lt;&gt;0,SUMPRODUCT((W$107:W$108)*TRANSPOSE(($D116:$E116))),0)</f>
        <v>6440081.1293169344</v>
      </c>
      <c r="X116" s="31" cm="1">
        <f t="array" ref="X116">X$106+IF($C116&lt;&gt;0,SUMPRODUCT((X$107:X$108)*TRANSPOSE(($D116:$E116))),0)</f>
        <v>6440081.1293169344</v>
      </c>
      <c r="Y116" s="31" cm="1">
        <f t="array" ref="Y116">Y$106+IF($C116&lt;&gt;0,SUMPRODUCT((Y$107:Y$108)*TRANSPOSE(($D116:$E116))),0)</f>
        <v>6440081.1293169344</v>
      </c>
      <c r="Z116" s="31" cm="1">
        <f t="array" ref="Z116">Z$106+IF($C116&lt;&gt;0,SUMPRODUCT((Z$107:Z$108)*TRANSPOSE(($D116:$E116))),0)</f>
        <v>6440081.1293169344</v>
      </c>
      <c r="AA116" s="31" cm="1">
        <f t="array" ref="AA116">AA$106+IF($C116&lt;&gt;0,SUMPRODUCT((AA$107:AA$108)*TRANSPOSE(($D116:$E116))),0)</f>
        <v>6440081.1293169344</v>
      </c>
      <c r="AB116" s="31" cm="1">
        <f t="array" ref="AB116">AB$106+IF($C116&lt;&gt;0,SUMPRODUCT((AB$107:AB$108)*TRANSPOSE(($D116:$E116))),0)</f>
        <v>6440081.1293169344</v>
      </c>
      <c r="AC116" s="31" cm="1">
        <f t="array" ref="AC116">AC$106+IF($C116&lt;&gt;0,SUMPRODUCT((AC$107:AC$108)*TRANSPOSE(($D116:$E116))),0)</f>
        <v>6440081.1293169344</v>
      </c>
      <c r="AD116" s="31" cm="1">
        <f t="array" ref="AD116">AD$106+IF($C116&lt;&gt;0,SUMPRODUCT((AD$107:AD$108)*TRANSPOSE(($D116:$E116))),0)</f>
        <v>6440081.1293169344</v>
      </c>
      <c r="AE116" s="31" cm="1">
        <f t="array" ref="AE116">AE$106+IF($C116&lt;&gt;0,SUMPRODUCT((AE$107:AE$108)*TRANSPOSE(($D116:$E116))),0)</f>
        <v>6440081.1293169344</v>
      </c>
      <c r="AF116" s="31" cm="1">
        <f t="array" ref="AF116">AF$106+IF($C116&lt;&gt;0,SUMPRODUCT((AF$107:AF$108)*TRANSPOSE(($D116:$E116))),0)</f>
        <v>6440081.1293169344</v>
      </c>
      <c r="AG116" s="31" cm="1">
        <f t="array" ref="AG116">AG$106+IF($C116&lt;&gt;0,SUMPRODUCT((AG$107:AG$108)*TRANSPOSE(($D116:$E116))),0)</f>
        <v>6440081.1293169344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-161999.27117500204</v>
      </c>
      <c r="K117" s="31" cm="1">
        <f t="array" ref="K117">K$106+IF($C117&lt;&gt;0,SUMPRODUCT((K$107:K$108)*TRANSPOSE(($D117:$E117))),0)</f>
        <v>2131593.0633441615</v>
      </c>
      <c r="L117" s="31" cm="1">
        <f t="array" ref="L117">L$106+IF($C117&lt;&gt;0,SUMPRODUCT((L$107:L$108)*TRANSPOSE(($D117:$E117))),0)</f>
        <v>2700370.2151076049</v>
      </c>
      <c r="M117" s="31" cm="1">
        <f t="array" ref="M117">M$106+IF($C117&lt;&gt;0,SUMPRODUCT((M$107:M$108)*TRANSPOSE(($D117:$E117))),0)</f>
        <v>3279531.0874723191</v>
      </c>
      <c r="N117" s="31" cm="1">
        <f t="array" ref="N117">N$106+IF($C117&lt;&gt;0,SUMPRODUCT((N$107:N$108)*TRANSPOSE(($D117:$E117))),0)</f>
        <v>3991845.058902604</v>
      </c>
      <c r="O117" s="31" cm="1">
        <f t="array" ref="O117">O$106+IF($C117&lt;&gt;0,SUMPRODUCT((O$107:O$108)*TRANSPOSE(($D117:$E117))),0)</f>
        <v>5003933.6915099965</v>
      </c>
      <c r="P117" s="31" cm="1">
        <f t="array" ref="P117">P$106+IF($C117&lt;&gt;0,SUMPRODUCT((P$107:P$108)*TRANSPOSE(($D117:$E117))),0)</f>
        <v>6440081.1293169344</v>
      </c>
      <c r="Q117" s="31" cm="1">
        <f t="array" ref="Q117">Q$106+IF($C117&lt;&gt;0,SUMPRODUCT((Q$107:Q$108)*TRANSPOSE(($D117:$E117))),0)</f>
        <v>6440081.1293169344</v>
      </c>
      <c r="R117" s="31" cm="1">
        <f t="array" ref="R117">R$106+IF($C117&lt;&gt;0,SUMPRODUCT((R$107:R$108)*TRANSPOSE(($D117:$E117))),0)</f>
        <v>6440081.1293169344</v>
      </c>
      <c r="S117" s="31" cm="1">
        <f t="array" ref="S117">S$106+IF($C117&lt;&gt;0,SUMPRODUCT((S$107:S$108)*TRANSPOSE(($D117:$E117))),0)</f>
        <v>6440081.1293169344</v>
      </c>
      <c r="T117" s="31" cm="1">
        <f t="array" ref="T117">T$106+IF($C117&lt;&gt;0,SUMPRODUCT((T$107:T$108)*TRANSPOSE(($D117:$E117))),0)</f>
        <v>6440081.1293169344</v>
      </c>
      <c r="U117" s="31" cm="1">
        <f t="array" ref="U117">U$106+IF($C117&lt;&gt;0,SUMPRODUCT((U$107:U$108)*TRANSPOSE(($D117:$E117))),0)</f>
        <v>6440081.1293169344</v>
      </c>
      <c r="V117" s="31" cm="1">
        <f t="array" ref="V117">V$106+IF($C117&lt;&gt;0,SUMPRODUCT((V$107:V$108)*TRANSPOSE(($D117:$E117))),0)</f>
        <v>6440081.1293169344</v>
      </c>
      <c r="W117" s="31" cm="1">
        <f t="array" ref="W117">W$106+IF($C117&lt;&gt;0,SUMPRODUCT((W$107:W$108)*TRANSPOSE(($D117:$E117))),0)</f>
        <v>6440081.1293169344</v>
      </c>
      <c r="X117" s="31" cm="1">
        <f t="array" ref="X117">X$106+IF($C117&lt;&gt;0,SUMPRODUCT((X$107:X$108)*TRANSPOSE(($D117:$E117))),0)</f>
        <v>6440081.1293169344</v>
      </c>
      <c r="Y117" s="31" cm="1">
        <f t="array" ref="Y117">Y$106+IF($C117&lt;&gt;0,SUMPRODUCT((Y$107:Y$108)*TRANSPOSE(($D117:$E117))),0)</f>
        <v>6440081.1293169344</v>
      </c>
      <c r="Z117" s="31" cm="1">
        <f t="array" ref="Z117">Z$106+IF($C117&lt;&gt;0,SUMPRODUCT((Z$107:Z$108)*TRANSPOSE(($D117:$E117))),0)</f>
        <v>6440081.1293169344</v>
      </c>
      <c r="AA117" s="31" cm="1">
        <f t="array" ref="AA117">AA$106+IF($C117&lt;&gt;0,SUMPRODUCT((AA$107:AA$108)*TRANSPOSE(($D117:$E117))),0)</f>
        <v>6440081.1293169344</v>
      </c>
      <c r="AB117" s="31" cm="1">
        <f t="array" ref="AB117">AB$106+IF($C117&lt;&gt;0,SUMPRODUCT((AB$107:AB$108)*TRANSPOSE(($D117:$E117))),0)</f>
        <v>6440081.1293169344</v>
      </c>
      <c r="AC117" s="31" cm="1">
        <f t="array" ref="AC117">AC$106+IF($C117&lt;&gt;0,SUMPRODUCT((AC$107:AC$108)*TRANSPOSE(($D117:$E117))),0)</f>
        <v>6440081.1293169344</v>
      </c>
      <c r="AD117" s="31" cm="1">
        <f t="array" ref="AD117">AD$106+IF($C117&lt;&gt;0,SUMPRODUCT((AD$107:AD$108)*TRANSPOSE(($D117:$E117))),0)</f>
        <v>6440081.1293169344</v>
      </c>
      <c r="AE117" s="31" cm="1">
        <f t="array" ref="AE117">AE$106+IF($C117&lt;&gt;0,SUMPRODUCT((AE$107:AE$108)*TRANSPOSE(($D117:$E117))),0)</f>
        <v>6440081.1293169344</v>
      </c>
      <c r="AF117" s="31" cm="1">
        <f t="array" ref="AF117">AF$106+IF($C117&lt;&gt;0,SUMPRODUCT((AF$107:AF$108)*TRANSPOSE(($D117:$E117))),0)</f>
        <v>6440081.1293169344</v>
      </c>
      <c r="AG117" s="31" cm="1">
        <f t="array" ref="AG117">AG$106+IF($C117&lt;&gt;0,SUMPRODUCT((AG$107:AG$108)*TRANSPOSE(($D117:$E117))),0)</f>
        <v>6440081.1293169344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O11" activePane="bottomRight" state="frozen"/>
      <selection activeCell="S27" sqref="S27"/>
      <selection pane="topRight" activeCell="S27" sqref="S27"/>
      <selection pane="bottomLeft" activeCell="S27" sqref="S27"/>
      <selection pane="bottomRight" activeCell="V13" sqref="V13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Drysdale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Install new feeders to transfer loads from DDL to GLE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48">
        <v>50</v>
      </c>
      <c r="G14" s="207">
        <f>input_dollars</f>
        <v>45291</v>
      </c>
      <c r="H14" s="149"/>
      <c r="I14" s="32">
        <v>3300000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3300000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40.688798653074201</v>
      </c>
      <c r="J27" s="168">
        <v>8.7732779771158462</v>
      </c>
      <c r="K27" s="168">
        <v>13.480821989989877</v>
      </c>
      <c r="L27" s="168">
        <v>19.227529997142341</v>
      </c>
      <c r="M27" s="168">
        <v>25.611648391949757</v>
      </c>
      <c r="N27" s="168">
        <v>33.297910460781722</v>
      </c>
      <c r="O27" s="168">
        <v>43.782611276572936</v>
      </c>
      <c r="P27" s="168">
        <v>58.87546940995108</v>
      </c>
      <c r="Q27" s="168">
        <v>58.87546940995108</v>
      </c>
      <c r="R27" s="168">
        <v>58.87546940995108</v>
      </c>
      <c r="S27" s="168">
        <v>58.87546940995108</v>
      </c>
      <c r="T27" s="168">
        <v>58.87546940995108</v>
      </c>
      <c r="U27" s="168">
        <v>58.87546940995108</v>
      </c>
      <c r="V27" s="168">
        <v>58.87546940995108</v>
      </c>
      <c r="W27" s="168">
        <v>58.87546940995108</v>
      </c>
      <c r="X27" s="168">
        <v>58.87546940995108</v>
      </c>
      <c r="Y27" s="168">
        <v>58.87546940995108</v>
      </c>
      <c r="Z27" s="168">
        <v>58.87546940995108</v>
      </c>
      <c r="AA27" s="168">
        <v>58.87546940995108</v>
      </c>
      <c r="AB27" s="168">
        <v>58.87546940995108</v>
      </c>
      <c r="AC27" s="168">
        <v>58.87546940995108</v>
      </c>
      <c r="AD27" s="168">
        <v>58.87546940995108</v>
      </c>
      <c r="AE27" s="168">
        <v>58.87546940995108</v>
      </c>
      <c r="AF27" s="168">
        <v>58.87546940995108</v>
      </c>
      <c r="AG27" s="168">
        <v>58.87546940995108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36243.955801250559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1474723.0199880046</v>
      </c>
      <c r="J28" s="119">
        <f t="shared" ref="J28:AG28" si="2">J27*$E$28</f>
        <v>317978.29923467163</v>
      </c>
      <c r="K28" s="119">
        <f t="shared" si="2"/>
        <v>488598.31636971969</v>
      </c>
      <c r="L28" s="119">
        <f t="shared" si="2"/>
        <v>696881.74738364632</v>
      </c>
      <c r="M28" s="119">
        <f t="shared" si="2"/>
        <v>928267.45231499698</v>
      </c>
      <c r="N28" s="119">
        <f t="shared" si="2"/>
        <v>1206847.9950145714</v>
      </c>
      <c r="O28" s="119">
        <f t="shared" si="2"/>
        <v>1586855.0279714437</v>
      </c>
      <c r="P28" s="119">
        <f t="shared" si="2"/>
        <v>2133879.9110721461</v>
      </c>
      <c r="Q28" s="119">
        <f t="shared" si="2"/>
        <v>2133879.9110721461</v>
      </c>
      <c r="R28" s="119">
        <f t="shared" si="2"/>
        <v>2133879.9110721461</v>
      </c>
      <c r="S28" s="119">
        <f t="shared" si="2"/>
        <v>2133879.9110721461</v>
      </c>
      <c r="T28" s="119">
        <f t="shared" si="2"/>
        <v>2133879.9110721461</v>
      </c>
      <c r="U28" s="119">
        <f t="shared" si="2"/>
        <v>2133879.9110721461</v>
      </c>
      <c r="V28" s="119">
        <f t="shared" si="2"/>
        <v>2133879.9110721461</v>
      </c>
      <c r="W28" s="119">
        <f t="shared" si="2"/>
        <v>2133879.9110721461</v>
      </c>
      <c r="X28" s="119">
        <f t="shared" si="2"/>
        <v>2133879.9110721461</v>
      </c>
      <c r="Y28" s="119">
        <f t="shared" si="2"/>
        <v>2133879.9110721461</v>
      </c>
      <c r="Z28" s="119">
        <f t="shared" si="2"/>
        <v>2133879.9110721461</v>
      </c>
      <c r="AA28" s="119">
        <f t="shared" si="2"/>
        <v>2133879.9110721461</v>
      </c>
      <c r="AB28" s="119">
        <f t="shared" si="2"/>
        <v>2133879.9110721461</v>
      </c>
      <c r="AC28" s="119">
        <f t="shared" si="2"/>
        <v>2133879.9110721461</v>
      </c>
      <c r="AD28" s="119">
        <f t="shared" si="2"/>
        <v>2133879.9110721461</v>
      </c>
      <c r="AE28" s="119">
        <f t="shared" si="2"/>
        <v>2133879.9110721461</v>
      </c>
      <c r="AF28" s="119">
        <f t="shared" si="2"/>
        <v>2133879.9110721461</v>
      </c>
      <c r="AG28" s="119">
        <f t="shared" si="2"/>
        <v>2133879.9110721461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1474723.0199880046</v>
      </c>
      <c r="J36" s="170">
        <f t="shared" ref="J36:AB36" si="3">SUM(J28:J34)</f>
        <v>317978.29923467163</v>
      </c>
      <c r="K36" s="170">
        <f t="shared" si="3"/>
        <v>488598.31636971969</v>
      </c>
      <c r="L36" s="170">
        <f t="shared" si="3"/>
        <v>696881.74738364632</v>
      </c>
      <c r="M36" s="170">
        <f t="shared" si="3"/>
        <v>928267.45231499698</v>
      </c>
      <c r="N36" s="170">
        <f t="shared" si="3"/>
        <v>1206847.9950145714</v>
      </c>
      <c r="O36" s="170">
        <f t="shared" si="3"/>
        <v>1586855.0279714437</v>
      </c>
      <c r="P36" s="170">
        <f t="shared" si="3"/>
        <v>2133879.9110721461</v>
      </c>
      <c r="Q36" s="170">
        <f t="shared" si="3"/>
        <v>2133879.9110721461</v>
      </c>
      <c r="R36" s="170">
        <f t="shared" si="3"/>
        <v>2133879.9110721461</v>
      </c>
      <c r="S36" s="170">
        <f t="shared" si="3"/>
        <v>2133879.9110721461</v>
      </c>
      <c r="T36" s="170">
        <f t="shared" si="3"/>
        <v>2133879.9110721461</v>
      </c>
      <c r="U36" s="170">
        <f t="shared" si="3"/>
        <v>2133879.9110721461</v>
      </c>
      <c r="V36" s="170">
        <f t="shared" si="3"/>
        <v>2133879.9110721461</v>
      </c>
      <c r="W36" s="170">
        <f t="shared" si="3"/>
        <v>2133879.9110721461</v>
      </c>
      <c r="X36" s="170">
        <f t="shared" si="3"/>
        <v>2133879.9110721461</v>
      </c>
      <c r="Y36" s="170">
        <f t="shared" si="3"/>
        <v>2133879.9110721461</v>
      </c>
      <c r="Z36" s="170">
        <f t="shared" si="3"/>
        <v>2133879.9110721461</v>
      </c>
      <c r="AA36" s="170">
        <f t="shared" si="3"/>
        <v>2133879.9110721461</v>
      </c>
      <c r="AB36" s="170">
        <f t="shared" si="3"/>
        <v>2133879.9110721461</v>
      </c>
      <c r="AC36" s="170">
        <f>SUM(AC28:AC34)</f>
        <v>2133879.9110721461</v>
      </c>
      <c r="AD36" s="170">
        <f>SUM(AD28:AD34)</f>
        <v>2133879.9110721461</v>
      </c>
      <c r="AE36" s="170">
        <f>SUM(AE28:AE34)</f>
        <v>2133879.9110721461</v>
      </c>
      <c r="AF36" s="170">
        <f>SUM(AF28:AF34)</f>
        <v>2133879.9110721461</v>
      </c>
      <c r="AG36" s="170">
        <f>SUM(AG28:AG34)</f>
        <v>2133879.9110721461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1581142.1359929307</v>
      </c>
      <c r="K64" s="132">
        <f>(1-INDEX(Data!$C$9:$C$13, MATCH($A$3, options,0)))*('Option1 (base case)'!K36-K36)</f>
        <v>2015568.9584528529</v>
      </c>
      <c r="L64" s="132">
        <f>(1-INDEX(Data!$C$9:$C$13, MATCH($A$3, options,0)))*('Option1 (base case)'!L36-L36)</f>
        <v>2403711.4663118669</v>
      </c>
      <c r="M64" s="132">
        <f>(1-INDEX(Data!$C$9:$C$13, MATCH($A$3, options,0)))*('Option1 (base case)'!M36-M36)</f>
        <v>2784622.7988837012</v>
      </c>
      <c r="N64" s="132">
        <f>(1-INDEX(Data!$C$9:$C$13, MATCH($A$3, options,0)))*('Option1 (base case)'!N36-N36)</f>
        <v>3262113.8087090794</v>
      </c>
      <c r="O64" s="132">
        <f>(1-INDEX(Data!$C$9:$C$13, MATCH($A$3, options,0)))*('Option1 (base case)'!O36-O36)</f>
        <v>3958130.9998941533</v>
      </c>
      <c r="P64" s="132">
        <f>(1-INDEX(Data!$C$9:$C$13, MATCH($A$3, options,0)))*('Option1 (base case)'!P36-P36)</f>
        <v>4947637.2516098758</v>
      </c>
      <c r="Q64" s="132">
        <f>(1-INDEX(Data!$C$9:$C$13, MATCH($A$3, options,0)))*('Option1 (base case)'!Q36-Q36)</f>
        <v>4947637.2516098758</v>
      </c>
      <c r="R64" s="132">
        <f>(1-INDEX(Data!$C$9:$C$13, MATCH($A$3, options,0)))*('Option1 (base case)'!R36-R36)</f>
        <v>4947637.2516098758</v>
      </c>
      <c r="S64" s="132">
        <f>(1-INDEX(Data!$C$9:$C$13, MATCH($A$3, options,0)))*('Option1 (base case)'!S36-S36)</f>
        <v>4947637.2516098758</v>
      </c>
      <c r="T64" s="132">
        <f>(1-INDEX(Data!$C$9:$C$13, MATCH($A$3, options,0)))*('Option1 (base case)'!T36-T36)</f>
        <v>4947637.2516098758</v>
      </c>
      <c r="U64" s="132">
        <f>(1-INDEX(Data!$C$9:$C$13, MATCH($A$3, options,0)))*('Option1 (base case)'!U36-U36)</f>
        <v>4947637.2516098758</v>
      </c>
      <c r="V64" s="132">
        <f>(1-INDEX(Data!$C$9:$C$13, MATCH($A$3, options,0)))*('Option1 (base case)'!V36-V36)</f>
        <v>4947637.2516098758</v>
      </c>
      <c r="W64" s="132">
        <f>(1-INDEX(Data!$C$9:$C$13, MATCH($A$3, options,0)))*('Option1 (base case)'!W36-W36)</f>
        <v>4947637.2516098758</v>
      </c>
      <c r="X64" s="132">
        <f>(1-INDEX(Data!$C$9:$C$13, MATCH($A$3, options,0)))*('Option1 (base case)'!X36-X36)</f>
        <v>4947637.2516098758</v>
      </c>
      <c r="Y64" s="132">
        <f>(1-INDEX(Data!$C$9:$C$13, MATCH($A$3, options,0)))*('Option1 (base case)'!Y36-Y36)</f>
        <v>4947637.2516098758</v>
      </c>
      <c r="Z64" s="132">
        <f>(1-INDEX(Data!$C$9:$C$13, MATCH($A$3, options,0)))*('Option1 (base case)'!Z36-Z36)</f>
        <v>4947637.2516098758</v>
      </c>
      <c r="AA64" s="132">
        <f>(1-INDEX(Data!$C$9:$C$13, MATCH($A$3, options,0)))*('Option1 (base case)'!AA36-AA36)</f>
        <v>4947637.2516098758</v>
      </c>
      <c r="AB64" s="132">
        <f>(1-INDEX(Data!$C$9:$C$13, MATCH($A$3, options,0)))*('Option1 (base case)'!AB36-AB36)</f>
        <v>4947637.2516098758</v>
      </c>
      <c r="AC64" s="132">
        <f>(1-INDEX(Data!$C$9:$C$13, MATCH($A$3, options,0)))*('Option1 (base case)'!AC36-AC36)</f>
        <v>4947637.2516098758</v>
      </c>
      <c r="AD64" s="132">
        <f>(1-INDEX(Data!$C$9:$C$13, MATCH($A$3, options,0)))*('Option1 (base case)'!AD36-AD36)</f>
        <v>4947637.2516098758</v>
      </c>
      <c r="AE64" s="132">
        <f>(1-INDEX(Data!$C$9:$C$13, MATCH($A$3, options,0)))*('Option1 (base case)'!AE36-AE36)</f>
        <v>4947637.2516098758</v>
      </c>
      <c r="AF64" s="132">
        <f>(1-INDEX(Data!$C$9:$C$13, MATCH($A$3, options,0)))*('Option1 (base case)'!AF36-AF36)</f>
        <v>4947637.2516098758</v>
      </c>
      <c r="AG64" s="132">
        <f>(1-INDEX(Data!$C$9:$C$13, MATCH($A$3, options,0)))*('Option1 (base case)'!AG36-AG36)</f>
        <v>4947637.2516098758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New 22kV feeder from GLE</v>
      </c>
      <c r="D67" s="38"/>
      <c r="F67" s="97"/>
      <c r="G67" s="210">
        <f>input_dollars</f>
        <v>45291</v>
      </c>
      <c r="H67" s="31"/>
      <c r="I67" s="119">
        <f t="shared" ref="I67:AG67" si="5">-I14</f>
        <v>-3300000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New 22kV feeder from GLE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-3300000</v>
      </c>
      <c r="J72" s="119" cm="1">
        <f t="array" ref="J72">SUMPRODUCT(($I67:J67))-SUMPRODUCT(($I67:J67)*($I$6:J$6&lt;=(J$6-$E14)))</f>
        <v>-3300000</v>
      </c>
      <c r="K72" s="119" cm="1">
        <f t="array" ref="K72">SUMPRODUCT(($I67:K67))-SUMPRODUCT(($I67:K67)*($I$6:K$6&lt;=(K$6-$E14)))</f>
        <v>-3300000</v>
      </c>
      <c r="L72" s="119" cm="1">
        <f t="array" ref="L72">SUMPRODUCT(($I67:L67))-SUMPRODUCT(($I67:L67)*($I$6:L$6&lt;=(L$6-$E14)))</f>
        <v>-3300000</v>
      </c>
      <c r="M72" s="119" cm="1">
        <f t="array" ref="M72">SUMPRODUCT(($I67:M67))-SUMPRODUCT(($I67:M67)*($I$6:M$6&lt;=(M$6-$E14)))</f>
        <v>-3300000</v>
      </c>
      <c r="N72" s="119" cm="1">
        <f t="array" ref="N72">SUMPRODUCT(($I67:N67))-SUMPRODUCT(($I67:N67)*($I$6:N$6&lt;=(N$6-$E14)))</f>
        <v>-3300000</v>
      </c>
      <c r="O72" s="119" cm="1">
        <f t="array" ref="O72">SUMPRODUCT(($I67:O67))-SUMPRODUCT(($I67:O67)*($I$6:O$6&lt;=(O$6-$E14)))</f>
        <v>-3300000</v>
      </c>
      <c r="P72" s="119" cm="1">
        <f t="array" ref="P72">SUMPRODUCT(($I67:P67))-SUMPRODUCT(($I67:P67)*($I$6:P$6&lt;=(P$6-$E14)))</f>
        <v>-3300000</v>
      </c>
      <c r="Q72" s="119" cm="1">
        <f t="array" ref="Q72">SUMPRODUCT(($I67:Q67))-SUMPRODUCT(($I67:Q67)*($I$6:Q$6&lt;=(Q$6-$E14)))</f>
        <v>-3300000</v>
      </c>
      <c r="R72" s="119" cm="1">
        <f t="array" ref="R72">SUMPRODUCT(($I67:R67))-SUMPRODUCT(($I67:R67)*($I$6:R$6&lt;=(R$6-$E14)))</f>
        <v>-3300000</v>
      </c>
      <c r="S72" s="119" cm="1">
        <f t="array" ref="S72">SUMPRODUCT(($I67:S67))-SUMPRODUCT(($I67:S67)*($I$6:S$6&lt;=(S$6-$E14)))</f>
        <v>-3300000</v>
      </c>
      <c r="T72" s="119" cm="1">
        <f t="array" ref="T72">SUMPRODUCT(($I67:T67))-SUMPRODUCT(($I67:T67)*($I$6:T$6&lt;=(T$6-$E14)))</f>
        <v>-3300000</v>
      </c>
      <c r="U72" s="119" cm="1">
        <f t="array" ref="U72">SUMPRODUCT(($I67:U67))-SUMPRODUCT(($I67:U67)*($I$6:U$6&lt;=(U$6-$E14)))</f>
        <v>-3300000</v>
      </c>
      <c r="V72" s="119" cm="1">
        <f t="array" ref="V72">SUMPRODUCT(($I67:V67))-SUMPRODUCT(($I67:V67)*($I$6:V$6&lt;=(V$6-$E14)))</f>
        <v>-3300000</v>
      </c>
      <c r="W72" s="119" cm="1">
        <f t="array" ref="W72">SUMPRODUCT(($I67:W67))-SUMPRODUCT(($I67:W67)*($I$6:W$6&lt;=(W$6-$E14)))</f>
        <v>-3300000</v>
      </c>
      <c r="X72" s="119" cm="1">
        <f t="array" ref="X72">SUMPRODUCT(($I67:X67))-SUMPRODUCT(($I67:X67)*($I$6:X$6&lt;=(X$6-$E14)))</f>
        <v>-3300000</v>
      </c>
      <c r="Y72" s="119" cm="1">
        <f t="array" ref="Y72">SUMPRODUCT(($I67:Y67))-SUMPRODUCT(($I67:Y67)*($I$6:Y$6&lt;=(Y$6-$E14)))</f>
        <v>-3300000</v>
      </c>
      <c r="Z72" s="119" cm="1">
        <f t="array" ref="Z72">SUMPRODUCT(($I67:Z67))-SUMPRODUCT(($I67:Z67)*($I$6:Z$6&lt;=(Z$6-$E14)))</f>
        <v>-3300000</v>
      </c>
      <c r="AA72" s="119" cm="1">
        <f t="array" ref="AA72">SUMPRODUCT(($I67:AA67))-SUMPRODUCT(($I67:AA67)*($I$6:AA$6&lt;=(AA$6-$E14)))</f>
        <v>-3300000</v>
      </c>
      <c r="AB72" s="119" cm="1">
        <f t="array" ref="AB72">SUMPRODUCT(($I67:AB67))-SUMPRODUCT(($I67:AB67)*($I$6:AB$6&lt;=(AB$6-$E14)))</f>
        <v>-3300000</v>
      </c>
      <c r="AC72" s="119" cm="1">
        <f t="array" ref="AC72">SUMPRODUCT(($I67:AC67))-SUMPRODUCT(($I67:AC67)*($I$6:AC$6&lt;=(AC$6-$E14)))</f>
        <v>-3300000</v>
      </c>
      <c r="AD72" s="119" cm="1">
        <f t="array" ref="AD72">SUMPRODUCT(($I67:AD67))-SUMPRODUCT(($I67:AD67)*($I$6:AD$6&lt;=(AD$6-$E14)))</f>
        <v>-3300000</v>
      </c>
      <c r="AE72" s="119" cm="1">
        <f t="array" ref="AE72">SUMPRODUCT(($I67:AE67))-SUMPRODUCT(($I67:AE67)*($I$6:AE$6&lt;=(AE$6-$E14)))</f>
        <v>-3300000</v>
      </c>
      <c r="AF72" s="119" cm="1">
        <f t="array" ref="AF72">SUMPRODUCT(($I67:AF67))-SUMPRODUCT(($I67:AF67)*($I$6:AF$6&lt;=(AF$6-$E14)))</f>
        <v>-3300000</v>
      </c>
      <c r="AG72" s="119" cm="1">
        <f t="array" ref="AG72">SUMPRODUCT(($I67:AG67))-SUMPRODUCT(($I67:AG67)*($I$6:AG$6&lt;=(AG$6-$E14)))</f>
        <v>-3300000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New 22kV feeder from GLE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-140691.24156960833</v>
      </c>
      <c r="K77" s="119">
        <f t="shared" si="8"/>
        <v>-140691.24156960833</v>
      </c>
      <c r="L77" s="119">
        <f t="shared" si="8"/>
        <v>-140691.24156960833</v>
      </c>
      <c r="M77" s="119">
        <f t="shared" si="8"/>
        <v>-140691.24156960833</v>
      </c>
      <c r="N77" s="119">
        <f t="shared" si="8"/>
        <v>-140691.24156960833</v>
      </c>
      <c r="O77" s="119">
        <f t="shared" si="8"/>
        <v>-140691.24156960833</v>
      </c>
      <c r="P77" s="119">
        <f t="shared" si="8"/>
        <v>-140691.24156960833</v>
      </c>
      <c r="Q77" s="119">
        <f t="shared" si="8"/>
        <v>-140691.24156960833</v>
      </c>
      <c r="R77" s="119">
        <f t="shared" si="8"/>
        <v>-140691.24156960833</v>
      </c>
      <c r="S77" s="119">
        <f t="shared" si="8"/>
        <v>-140691.24156960833</v>
      </c>
      <c r="T77" s="119">
        <f t="shared" si="8"/>
        <v>-140691.24156960833</v>
      </c>
      <c r="U77" s="119">
        <f t="shared" si="8"/>
        <v>-140691.24156960833</v>
      </c>
      <c r="V77" s="119">
        <f t="shared" si="8"/>
        <v>-140691.24156960833</v>
      </c>
      <c r="W77" s="119">
        <f t="shared" si="8"/>
        <v>-140691.24156960833</v>
      </c>
      <c r="X77" s="119">
        <f t="shared" si="8"/>
        <v>-140691.24156960833</v>
      </c>
      <c r="Y77" s="119">
        <f t="shared" si="8"/>
        <v>-140691.24156960833</v>
      </c>
      <c r="Z77" s="119">
        <f t="shared" si="8"/>
        <v>-140691.24156960833</v>
      </c>
      <c r="AA77" s="119">
        <f t="shared" si="8"/>
        <v>-140691.24156960833</v>
      </c>
      <c r="AB77" s="119">
        <f t="shared" si="8"/>
        <v>-140691.24156960833</v>
      </c>
      <c r="AC77" s="119">
        <f t="shared" si="8"/>
        <v>-140691.24156960833</v>
      </c>
      <c r="AD77" s="119">
        <f t="shared" si="8"/>
        <v>-140691.24156960833</v>
      </c>
      <c r="AE77" s="119">
        <f t="shared" si="8"/>
        <v>-140691.24156960833</v>
      </c>
      <c r="AF77" s="119">
        <f t="shared" si="8"/>
        <v>-140691.24156960833</v>
      </c>
      <c r="AG77" s="119">
        <f t="shared" si="8"/>
        <v>-140691.24156960833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-140691.24156960833</v>
      </c>
      <c r="K80" s="176">
        <f t="shared" si="11"/>
        <v>-140691.24156960833</v>
      </c>
      <c r="L80" s="176">
        <f t="shared" si="11"/>
        <v>-140691.24156960833</v>
      </c>
      <c r="M80" s="176">
        <f t="shared" si="11"/>
        <v>-140691.24156960833</v>
      </c>
      <c r="N80" s="176">
        <f t="shared" si="11"/>
        <v>-140691.24156960833</v>
      </c>
      <c r="O80" s="176">
        <f t="shared" si="11"/>
        <v>-140691.24156960833</v>
      </c>
      <c r="P80" s="176">
        <f t="shared" si="11"/>
        <v>-140691.24156960833</v>
      </c>
      <c r="Q80" s="176">
        <f t="shared" si="11"/>
        <v>-140691.24156960833</v>
      </c>
      <c r="R80" s="176">
        <f t="shared" si="11"/>
        <v>-140691.24156960833</v>
      </c>
      <c r="S80" s="176">
        <f t="shared" si="11"/>
        <v>-140691.24156960833</v>
      </c>
      <c r="T80" s="176">
        <f t="shared" si="11"/>
        <v>-140691.24156960833</v>
      </c>
      <c r="U80" s="176">
        <f t="shared" si="11"/>
        <v>-140691.24156960833</v>
      </c>
      <c r="V80" s="176">
        <f t="shared" si="11"/>
        <v>-140691.24156960833</v>
      </c>
      <c r="W80" s="176">
        <f t="shared" si="11"/>
        <v>-140691.24156960833</v>
      </c>
      <c r="X80" s="176">
        <f t="shared" si="11"/>
        <v>-140691.24156960833</v>
      </c>
      <c r="Y80" s="176">
        <f t="shared" si="11"/>
        <v>-140691.24156960833</v>
      </c>
      <c r="Z80" s="176">
        <f t="shared" si="11"/>
        <v>-140691.24156960833</v>
      </c>
      <c r="AA80" s="176">
        <f t="shared" si="11"/>
        <v>-140691.24156960833</v>
      </c>
      <c r="AB80" s="176">
        <f t="shared" si="11"/>
        <v>-140691.24156960833</v>
      </c>
      <c r="AC80" s="176">
        <f>SUM(AC77:AC79)</f>
        <v>-140691.24156960833</v>
      </c>
      <c r="AD80" s="176">
        <f>SUM(AD77:AD79)</f>
        <v>-140691.24156960833</v>
      </c>
      <c r="AE80" s="176">
        <f>SUM(AE77:AE79)</f>
        <v>-140691.24156960833</v>
      </c>
      <c r="AF80" s="176">
        <f>SUM(AF77:AF79)</f>
        <v>-140691.24156960833</v>
      </c>
      <c r="AG80" s="176">
        <f>SUM(AG77:AG79)</f>
        <v>-140691.24156960833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-140691.24156960833</v>
      </c>
      <c r="K82" s="119">
        <f t="shared" si="13"/>
        <v>-140691.24156960833</v>
      </c>
      <c r="L82" s="119">
        <f t="shared" si="13"/>
        <v>-140691.24156960833</v>
      </c>
      <c r="M82" s="119">
        <f t="shared" si="13"/>
        <v>-140691.24156960833</v>
      </c>
      <c r="N82" s="119">
        <f t="shared" si="13"/>
        <v>-140691.24156960833</v>
      </c>
      <c r="O82" s="119">
        <f t="shared" si="13"/>
        <v>-140691.24156960833</v>
      </c>
      <c r="P82" s="119">
        <f t="shared" si="13"/>
        <v>-140691.24156960833</v>
      </c>
      <c r="Q82" s="119">
        <f t="shared" si="13"/>
        <v>-140691.24156960833</v>
      </c>
      <c r="R82" s="119">
        <f t="shared" si="13"/>
        <v>-140691.24156960833</v>
      </c>
      <c r="S82" s="119">
        <f t="shared" si="13"/>
        <v>-140691.24156960833</v>
      </c>
      <c r="T82" s="119">
        <f t="shared" si="13"/>
        <v>-140691.24156960833</v>
      </c>
      <c r="U82" s="119">
        <f t="shared" si="13"/>
        <v>-140691.24156960833</v>
      </c>
      <c r="V82" s="119">
        <f t="shared" si="13"/>
        <v>-140691.24156960833</v>
      </c>
      <c r="W82" s="119">
        <f t="shared" si="13"/>
        <v>-140691.24156960833</v>
      </c>
      <c r="X82" s="119">
        <f t="shared" si="13"/>
        <v>-140691.24156960833</v>
      </c>
      <c r="Y82" s="119">
        <f t="shared" si="13"/>
        <v>-140691.24156960833</v>
      </c>
      <c r="Z82" s="119">
        <f t="shared" si="13"/>
        <v>-140691.24156960833</v>
      </c>
      <c r="AA82" s="119">
        <f t="shared" si="13"/>
        <v>-140691.24156960833</v>
      </c>
      <c r="AB82" s="119">
        <f t="shared" si="13"/>
        <v>-140691.24156960833</v>
      </c>
      <c r="AC82" s="119">
        <f>AC80</f>
        <v>-140691.24156960833</v>
      </c>
      <c r="AD82" s="119">
        <f>AD80</f>
        <v>-140691.24156960833</v>
      </c>
      <c r="AE82" s="119">
        <f>AE80</f>
        <v>-140691.24156960833</v>
      </c>
      <c r="AF82" s="119">
        <f>AF80</f>
        <v>-140691.24156960833</v>
      </c>
      <c r="AG82" s="119">
        <f>AG80</f>
        <v>-140691.24156960833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1581142.1359929307</v>
      </c>
      <c r="K84" s="31">
        <f t="shared" si="15"/>
        <v>2015568.9584528529</v>
      </c>
      <c r="L84" s="31">
        <f t="shared" si="15"/>
        <v>2403711.4663118669</v>
      </c>
      <c r="M84" s="31">
        <f t="shared" si="15"/>
        <v>2784622.7988837012</v>
      </c>
      <c r="N84" s="31">
        <f t="shared" si="15"/>
        <v>3262113.8087090794</v>
      </c>
      <c r="O84" s="31">
        <f t="shared" si="15"/>
        <v>3958130.9998941533</v>
      </c>
      <c r="P84" s="31">
        <f t="shared" si="15"/>
        <v>4947637.2516098758</v>
      </c>
      <c r="Q84" s="31">
        <f t="shared" si="15"/>
        <v>4947637.2516098758</v>
      </c>
      <c r="R84" s="31">
        <f t="shared" si="15"/>
        <v>4947637.2516098758</v>
      </c>
      <c r="S84" s="31">
        <f t="shared" si="15"/>
        <v>4947637.2516098758</v>
      </c>
      <c r="T84" s="31">
        <f t="shared" si="15"/>
        <v>4947637.2516098758</v>
      </c>
      <c r="U84" s="31">
        <f t="shared" si="15"/>
        <v>4947637.2516098758</v>
      </c>
      <c r="V84" s="31">
        <f t="shared" si="15"/>
        <v>4947637.2516098758</v>
      </c>
      <c r="W84" s="31">
        <f t="shared" si="15"/>
        <v>4947637.2516098758</v>
      </c>
      <c r="X84" s="31">
        <f t="shared" si="15"/>
        <v>4947637.2516098758</v>
      </c>
      <c r="Y84" s="31">
        <f t="shared" si="15"/>
        <v>4947637.2516098758</v>
      </c>
      <c r="Z84" s="31">
        <f t="shared" si="15"/>
        <v>4947637.2516098758</v>
      </c>
      <c r="AA84" s="31">
        <f t="shared" si="15"/>
        <v>4947637.2516098758</v>
      </c>
      <c r="AB84" s="31">
        <f t="shared" si="15"/>
        <v>4947637.2516098758</v>
      </c>
      <c r="AC84" s="31">
        <f t="shared" si="15"/>
        <v>4947637.2516098758</v>
      </c>
      <c r="AD84" s="31">
        <f t="shared" si="15"/>
        <v>4947637.2516098758</v>
      </c>
      <c r="AE84" s="31">
        <f t="shared" si="15"/>
        <v>4947637.2516098758</v>
      </c>
      <c r="AF84" s="31">
        <f t="shared" si="15"/>
        <v>4947637.2516098758</v>
      </c>
      <c r="AG84" s="31">
        <f t="shared" si="15"/>
        <v>4947637.2516098758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1440450.8944233223</v>
      </c>
      <c r="K87" s="179">
        <f t="shared" si="17"/>
        <v>1874877.7168832445</v>
      </c>
      <c r="L87" s="179">
        <f t="shared" si="17"/>
        <v>2263020.2247422584</v>
      </c>
      <c r="M87" s="179">
        <f t="shared" si="17"/>
        <v>2643931.5573140928</v>
      </c>
      <c r="N87" s="179">
        <f t="shared" si="17"/>
        <v>3121422.5671394709</v>
      </c>
      <c r="O87" s="179">
        <f t="shared" si="17"/>
        <v>3817439.7583245449</v>
      </c>
      <c r="P87" s="179">
        <f t="shared" si="17"/>
        <v>4806946.0100402674</v>
      </c>
      <c r="Q87" s="179">
        <f t="shared" si="17"/>
        <v>4806946.0100402674</v>
      </c>
      <c r="R87" s="179">
        <f t="shared" si="17"/>
        <v>4806946.0100402674</v>
      </c>
      <c r="S87" s="179">
        <f t="shared" si="17"/>
        <v>4806946.0100402674</v>
      </c>
      <c r="T87" s="179">
        <f t="shared" si="17"/>
        <v>4806946.0100402674</v>
      </c>
      <c r="U87" s="179">
        <f t="shared" si="17"/>
        <v>4806946.0100402674</v>
      </c>
      <c r="V87" s="179">
        <f t="shared" si="17"/>
        <v>4806946.0100402674</v>
      </c>
      <c r="W87" s="179">
        <f t="shared" si="17"/>
        <v>4806946.0100402674</v>
      </c>
      <c r="X87" s="179">
        <f t="shared" si="17"/>
        <v>4806946.0100402674</v>
      </c>
      <c r="Y87" s="179">
        <f t="shared" si="17"/>
        <v>4806946.0100402674</v>
      </c>
      <c r="Z87" s="179">
        <f t="shared" si="17"/>
        <v>4806946.0100402674</v>
      </c>
      <c r="AA87" s="179">
        <f t="shared" si="17"/>
        <v>4806946.0100402674</v>
      </c>
      <c r="AB87" s="179">
        <f t="shared" si="17"/>
        <v>4806946.0100402674</v>
      </c>
      <c r="AC87" s="179">
        <f>SUM(AC82:AC86)</f>
        <v>4806946.0100402674</v>
      </c>
      <c r="AD87" s="179">
        <f>SUM(AD82:AD86)</f>
        <v>4806946.0100402674</v>
      </c>
      <c r="AE87" s="179">
        <f>SUM(AE82:AE86)</f>
        <v>4806946.0100402674</v>
      </c>
      <c r="AF87" s="179">
        <f>SUM(AF82:AF86)</f>
        <v>4806946.0100402674</v>
      </c>
      <c r="AG87" s="179">
        <f>SUM(AG82:AG86)</f>
        <v>4806946.0100402674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1440450.8944233223</v>
      </c>
      <c r="K106" s="31">
        <f t="shared" si="18"/>
        <v>1874877.7168832445</v>
      </c>
      <c r="L106" s="31">
        <f t="shared" si="18"/>
        <v>2263020.2247422584</v>
      </c>
      <c r="M106" s="31">
        <f t="shared" si="18"/>
        <v>2643931.5573140928</v>
      </c>
      <c r="N106" s="31">
        <f t="shared" si="18"/>
        <v>3121422.5671394709</v>
      </c>
      <c r="O106" s="31">
        <f t="shared" si="18"/>
        <v>3817439.7583245449</v>
      </c>
      <c r="P106" s="31">
        <f t="shared" si="18"/>
        <v>4806946.0100402674</v>
      </c>
      <c r="Q106" s="31">
        <f t="shared" si="18"/>
        <v>4806946.0100402674</v>
      </c>
      <c r="R106" s="31">
        <f t="shared" si="18"/>
        <v>4806946.0100402674</v>
      </c>
      <c r="S106" s="31">
        <f t="shared" si="18"/>
        <v>4806946.0100402674</v>
      </c>
      <c r="T106" s="31">
        <f t="shared" si="18"/>
        <v>4806946.0100402674</v>
      </c>
      <c r="U106" s="31">
        <f t="shared" si="18"/>
        <v>4806946.0100402674</v>
      </c>
      <c r="V106" s="31">
        <f t="shared" si="18"/>
        <v>4806946.0100402674</v>
      </c>
      <c r="W106" s="31">
        <f t="shared" si="18"/>
        <v>4806946.0100402674</v>
      </c>
      <c r="X106" s="31">
        <f t="shared" si="18"/>
        <v>4806946.0100402674</v>
      </c>
      <c r="Y106" s="31">
        <f t="shared" si="18"/>
        <v>4806946.0100402674</v>
      </c>
      <c r="Z106" s="31">
        <f t="shared" si="18"/>
        <v>4806946.0100402674</v>
      </c>
      <c r="AA106" s="31">
        <f t="shared" si="18"/>
        <v>4806946.0100402674</v>
      </c>
      <c r="AB106" s="31">
        <f t="shared" si="18"/>
        <v>4806946.0100402674</v>
      </c>
      <c r="AC106" s="31">
        <f t="shared" si="18"/>
        <v>4806946.0100402674</v>
      </c>
      <c r="AD106" s="31">
        <f t="shared" si="18"/>
        <v>4806946.0100402674</v>
      </c>
      <c r="AE106" s="31">
        <f t="shared" si="18"/>
        <v>4806946.0100402674</v>
      </c>
      <c r="AF106" s="31">
        <f t="shared" si="18"/>
        <v>4806946.0100402674</v>
      </c>
      <c r="AG106" s="31">
        <f t="shared" si="18"/>
        <v>4806946.0100402674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-140691.24156960833</v>
      </c>
      <c r="K107" s="31">
        <f t="shared" si="19"/>
        <v>-140691.24156960833</v>
      </c>
      <c r="L107" s="31">
        <f t="shared" si="19"/>
        <v>-140691.24156960833</v>
      </c>
      <c r="M107" s="31">
        <f t="shared" si="19"/>
        <v>-140691.24156960833</v>
      </c>
      <c r="N107" s="31">
        <f t="shared" si="19"/>
        <v>-140691.24156960833</v>
      </c>
      <c r="O107" s="31">
        <f t="shared" si="19"/>
        <v>-140691.24156960833</v>
      </c>
      <c r="P107" s="31">
        <f t="shared" si="19"/>
        <v>-140691.24156960833</v>
      </c>
      <c r="Q107" s="31">
        <f t="shared" si="19"/>
        <v>-140691.24156960833</v>
      </c>
      <c r="R107" s="31">
        <f t="shared" si="19"/>
        <v>-140691.24156960833</v>
      </c>
      <c r="S107" s="31">
        <f t="shared" si="19"/>
        <v>-140691.24156960833</v>
      </c>
      <c r="T107" s="31">
        <f t="shared" si="19"/>
        <v>-140691.24156960833</v>
      </c>
      <c r="U107" s="31">
        <f t="shared" si="19"/>
        <v>-140691.24156960833</v>
      </c>
      <c r="V107" s="31">
        <f t="shared" si="19"/>
        <v>-140691.24156960833</v>
      </c>
      <c r="W107" s="31">
        <f t="shared" si="19"/>
        <v>-140691.24156960833</v>
      </c>
      <c r="X107" s="31">
        <f t="shared" si="19"/>
        <v>-140691.24156960833</v>
      </c>
      <c r="Y107" s="31">
        <f t="shared" si="19"/>
        <v>-140691.24156960833</v>
      </c>
      <c r="Z107" s="31">
        <f t="shared" si="19"/>
        <v>-140691.24156960833</v>
      </c>
      <c r="AA107" s="31">
        <f t="shared" si="19"/>
        <v>-140691.24156960833</v>
      </c>
      <c r="AB107" s="31">
        <f t="shared" si="19"/>
        <v>-140691.24156960833</v>
      </c>
      <c r="AC107" s="31">
        <f t="shared" si="19"/>
        <v>-140691.24156960833</v>
      </c>
      <c r="AD107" s="31">
        <f t="shared" si="19"/>
        <v>-140691.24156960833</v>
      </c>
      <c r="AE107" s="31">
        <f t="shared" si="19"/>
        <v>-140691.24156960833</v>
      </c>
      <c r="AF107" s="31">
        <f t="shared" si="19"/>
        <v>-140691.24156960833</v>
      </c>
      <c r="AG107" s="31">
        <f t="shared" si="19"/>
        <v>-140691.24156960833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1581142.1359929307</v>
      </c>
      <c r="K108" s="31">
        <f t="shared" si="20"/>
        <v>2015568.9584528529</v>
      </c>
      <c r="L108" s="31">
        <f t="shared" si="20"/>
        <v>2403711.4663118669</v>
      </c>
      <c r="M108" s="31">
        <f t="shared" si="20"/>
        <v>2784622.7988837012</v>
      </c>
      <c r="N108" s="31">
        <f t="shared" si="20"/>
        <v>3262113.8087090794</v>
      </c>
      <c r="O108" s="31">
        <f t="shared" si="20"/>
        <v>3958130.9998941533</v>
      </c>
      <c r="P108" s="31">
        <f t="shared" si="20"/>
        <v>4947637.2516098758</v>
      </c>
      <c r="Q108" s="31">
        <f t="shared" si="20"/>
        <v>4947637.2516098758</v>
      </c>
      <c r="R108" s="31">
        <f t="shared" si="20"/>
        <v>4947637.2516098758</v>
      </c>
      <c r="S108" s="31">
        <f t="shared" si="20"/>
        <v>4947637.2516098758</v>
      </c>
      <c r="T108" s="31">
        <f t="shared" si="20"/>
        <v>4947637.2516098758</v>
      </c>
      <c r="U108" s="31">
        <f t="shared" si="20"/>
        <v>4947637.2516098758</v>
      </c>
      <c r="V108" s="31">
        <f t="shared" si="20"/>
        <v>4947637.2516098758</v>
      </c>
      <c r="W108" s="31">
        <f t="shared" si="20"/>
        <v>4947637.2516098758</v>
      </c>
      <c r="X108" s="31">
        <f t="shared" si="20"/>
        <v>4947637.2516098758</v>
      </c>
      <c r="Y108" s="31">
        <f t="shared" si="20"/>
        <v>4947637.2516098758</v>
      </c>
      <c r="Z108" s="31">
        <f t="shared" si="20"/>
        <v>4947637.2516098758</v>
      </c>
      <c r="AA108" s="31">
        <f t="shared" si="20"/>
        <v>4947637.2516098758</v>
      </c>
      <c r="AB108" s="31">
        <f t="shared" si="20"/>
        <v>4947637.2516098758</v>
      </c>
      <c r="AC108" s="31">
        <f t="shared" si="20"/>
        <v>4947637.2516098758</v>
      </c>
      <c r="AD108" s="31">
        <f t="shared" si="20"/>
        <v>4947637.2516098758</v>
      </c>
      <c r="AE108" s="31">
        <f t="shared" si="20"/>
        <v>4947637.2516098758</v>
      </c>
      <c r="AF108" s="31">
        <f t="shared" si="20"/>
        <v>4947637.2516098758</v>
      </c>
      <c r="AG108" s="31">
        <f t="shared" si="20"/>
        <v>4947637.2516098758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1426381.7702663615</v>
      </c>
      <c r="K110" s="31" cm="1">
        <f t="array" ref="K110">K$106+IF($C110&lt;&gt;0,SUMPRODUCT((K$107:K$108)*TRANSPOSE(($D110:$E110))),0)</f>
        <v>1860808.5927262837</v>
      </c>
      <c r="L110" s="31" cm="1">
        <f t="array" ref="L110">L$106+IF($C110&lt;&gt;0,SUMPRODUCT((L$107:L$108)*TRANSPOSE(($D110:$E110))),0)</f>
        <v>2248951.1005852977</v>
      </c>
      <c r="M110" s="31" cm="1">
        <f t="array" ref="M110">M$106+IF($C110&lt;&gt;0,SUMPRODUCT((M$107:M$108)*TRANSPOSE(($D110:$E110))),0)</f>
        <v>2629862.433157132</v>
      </c>
      <c r="N110" s="31" cm="1">
        <f t="array" ref="N110">N$106+IF($C110&lt;&gt;0,SUMPRODUCT((N$107:N$108)*TRANSPOSE(($D110:$E110))),0)</f>
        <v>3107353.4429825102</v>
      </c>
      <c r="O110" s="31" cm="1">
        <f t="array" ref="O110">O$106+IF($C110&lt;&gt;0,SUMPRODUCT((O$107:O$108)*TRANSPOSE(($D110:$E110))),0)</f>
        <v>3803370.6341675841</v>
      </c>
      <c r="P110" s="31" cm="1">
        <f t="array" ref="P110">P$106+IF($C110&lt;&gt;0,SUMPRODUCT((P$107:P$108)*TRANSPOSE(($D110:$E110))),0)</f>
        <v>4792876.8858833062</v>
      </c>
      <c r="Q110" s="31" cm="1">
        <f t="array" ref="Q110">Q$106+IF($C110&lt;&gt;0,SUMPRODUCT((Q$107:Q$108)*TRANSPOSE(($D110:$E110))),0)</f>
        <v>4792876.8858833062</v>
      </c>
      <c r="R110" s="31" cm="1">
        <f t="array" ref="R110">R$106+IF($C110&lt;&gt;0,SUMPRODUCT((R$107:R$108)*TRANSPOSE(($D110:$E110))),0)</f>
        <v>4792876.8858833062</v>
      </c>
      <c r="S110" s="31" cm="1">
        <f t="array" ref="S110">S$106+IF($C110&lt;&gt;0,SUMPRODUCT((S$107:S$108)*TRANSPOSE(($D110:$E110))),0)</f>
        <v>4792876.8858833062</v>
      </c>
      <c r="T110" s="31" cm="1">
        <f t="array" ref="T110">T$106+IF($C110&lt;&gt;0,SUMPRODUCT((T$107:T$108)*TRANSPOSE(($D110:$E110))),0)</f>
        <v>4792876.8858833062</v>
      </c>
      <c r="U110" s="31" cm="1">
        <f t="array" ref="U110">U$106+IF($C110&lt;&gt;0,SUMPRODUCT((U$107:U$108)*TRANSPOSE(($D110:$E110))),0)</f>
        <v>4792876.8858833062</v>
      </c>
      <c r="V110" s="31" cm="1">
        <f t="array" ref="V110">V$106+IF($C110&lt;&gt;0,SUMPRODUCT((V$107:V$108)*TRANSPOSE(($D110:$E110))),0)</f>
        <v>4792876.8858833062</v>
      </c>
      <c r="W110" s="31" cm="1">
        <f t="array" ref="W110">W$106+IF($C110&lt;&gt;0,SUMPRODUCT((W$107:W$108)*TRANSPOSE(($D110:$E110))),0)</f>
        <v>4792876.8858833062</v>
      </c>
      <c r="X110" s="31" cm="1">
        <f t="array" ref="X110">X$106+IF($C110&lt;&gt;0,SUMPRODUCT((X$107:X$108)*TRANSPOSE(($D110:$E110))),0)</f>
        <v>4792876.8858833062</v>
      </c>
      <c r="Y110" s="31" cm="1">
        <f t="array" ref="Y110">Y$106+IF($C110&lt;&gt;0,SUMPRODUCT((Y$107:Y$108)*TRANSPOSE(($D110:$E110))),0)</f>
        <v>4792876.8858833062</v>
      </c>
      <c r="Z110" s="31" cm="1">
        <f t="array" ref="Z110">Z$106+IF($C110&lt;&gt;0,SUMPRODUCT((Z$107:Z$108)*TRANSPOSE(($D110:$E110))),0)</f>
        <v>4792876.8858833062</v>
      </c>
      <c r="AA110" s="31" cm="1">
        <f t="array" ref="AA110">AA$106+IF($C110&lt;&gt;0,SUMPRODUCT((AA$107:AA$108)*TRANSPOSE(($D110:$E110))),0)</f>
        <v>4792876.8858833062</v>
      </c>
      <c r="AB110" s="31" cm="1">
        <f t="array" ref="AB110">AB$106+IF($C110&lt;&gt;0,SUMPRODUCT((AB$107:AB$108)*TRANSPOSE(($D110:$E110))),0)</f>
        <v>4792876.8858833062</v>
      </c>
      <c r="AC110" s="31" cm="1">
        <f t="array" ref="AC110">AC$106+IF($C110&lt;&gt;0,SUMPRODUCT((AC$107:AC$108)*TRANSPOSE(($D110:$E110))),0)</f>
        <v>4792876.8858833062</v>
      </c>
      <c r="AD110" s="31" cm="1">
        <f t="array" ref="AD110">AD$106+IF($C110&lt;&gt;0,SUMPRODUCT((AD$107:AD$108)*TRANSPOSE(($D110:$E110))),0)</f>
        <v>4792876.8858833062</v>
      </c>
      <c r="AE110" s="31" cm="1">
        <f t="array" ref="AE110">AE$106+IF($C110&lt;&gt;0,SUMPRODUCT((AE$107:AE$108)*TRANSPOSE(($D110:$E110))),0)</f>
        <v>4792876.8858833062</v>
      </c>
      <c r="AF110" s="31" cm="1">
        <f t="array" ref="AF110">AF$106+IF($C110&lt;&gt;0,SUMPRODUCT((AF$107:AF$108)*TRANSPOSE(($D110:$E110))),0)</f>
        <v>4792876.8858833062</v>
      </c>
      <c r="AG110" s="31" cm="1">
        <f t="array" ref="AG110">AG$106+IF($C110&lt;&gt;0,SUMPRODUCT((AG$107:AG$108)*TRANSPOSE(($D110:$E110))),0)</f>
        <v>4792876.8858833062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1454520.018580283</v>
      </c>
      <c r="K111" s="31" cm="1">
        <f t="array" ref="K111">K$106+IF($C111&lt;&gt;0,SUMPRODUCT((K$107:K$108)*TRANSPOSE(($D111:$E111))),0)</f>
        <v>1888946.8410402052</v>
      </c>
      <c r="L111" s="31" cm="1">
        <f t="array" ref="L111">L$106+IF($C111&lt;&gt;0,SUMPRODUCT((L$107:L$108)*TRANSPOSE(($D111:$E111))),0)</f>
        <v>2277089.3488992192</v>
      </c>
      <c r="M111" s="31" cm="1">
        <f t="array" ref="M111">M$106+IF($C111&lt;&gt;0,SUMPRODUCT((M$107:M$108)*TRANSPOSE(($D111:$E111))),0)</f>
        <v>2658000.6814710535</v>
      </c>
      <c r="N111" s="31" cm="1">
        <f t="array" ref="N111">N$106+IF($C111&lt;&gt;0,SUMPRODUCT((N$107:N$108)*TRANSPOSE(($D111:$E111))),0)</f>
        <v>3135491.6912964317</v>
      </c>
      <c r="O111" s="31" cm="1">
        <f t="array" ref="O111">O$106+IF($C111&lt;&gt;0,SUMPRODUCT((O$107:O$108)*TRANSPOSE(($D111:$E111))),0)</f>
        <v>3831508.8824815056</v>
      </c>
      <c r="P111" s="31" cm="1">
        <f t="array" ref="P111">P$106+IF($C111&lt;&gt;0,SUMPRODUCT((P$107:P$108)*TRANSPOSE(($D111:$E111))),0)</f>
        <v>4821015.1341972286</v>
      </c>
      <c r="Q111" s="31" cm="1">
        <f t="array" ref="Q111">Q$106+IF($C111&lt;&gt;0,SUMPRODUCT((Q$107:Q$108)*TRANSPOSE(($D111:$E111))),0)</f>
        <v>4821015.1341972286</v>
      </c>
      <c r="R111" s="31" cm="1">
        <f t="array" ref="R111">R$106+IF($C111&lt;&gt;0,SUMPRODUCT((R$107:R$108)*TRANSPOSE(($D111:$E111))),0)</f>
        <v>4821015.1341972286</v>
      </c>
      <c r="S111" s="31" cm="1">
        <f t="array" ref="S111">S$106+IF($C111&lt;&gt;0,SUMPRODUCT((S$107:S$108)*TRANSPOSE(($D111:$E111))),0)</f>
        <v>4821015.1341972286</v>
      </c>
      <c r="T111" s="31" cm="1">
        <f t="array" ref="T111">T$106+IF($C111&lt;&gt;0,SUMPRODUCT((T$107:T$108)*TRANSPOSE(($D111:$E111))),0)</f>
        <v>4821015.1341972286</v>
      </c>
      <c r="U111" s="31" cm="1">
        <f t="array" ref="U111">U$106+IF($C111&lt;&gt;0,SUMPRODUCT((U$107:U$108)*TRANSPOSE(($D111:$E111))),0)</f>
        <v>4821015.1341972286</v>
      </c>
      <c r="V111" s="31" cm="1">
        <f t="array" ref="V111">V$106+IF($C111&lt;&gt;0,SUMPRODUCT((V$107:V$108)*TRANSPOSE(($D111:$E111))),0)</f>
        <v>4821015.1341972286</v>
      </c>
      <c r="W111" s="31" cm="1">
        <f t="array" ref="W111">W$106+IF($C111&lt;&gt;0,SUMPRODUCT((W$107:W$108)*TRANSPOSE(($D111:$E111))),0)</f>
        <v>4821015.1341972286</v>
      </c>
      <c r="X111" s="31" cm="1">
        <f t="array" ref="X111">X$106+IF($C111&lt;&gt;0,SUMPRODUCT((X$107:X$108)*TRANSPOSE(($D111:$E111))),0)</f>
        <v>4821015.1341972286</v>
      </c>
      <c r="Y111" s="31" cm="1">
        <f t="array" ref="Y111">Y$106+IF($C111&lt;&gt;0,SUMPRODUCT((Y$107:Y$108)*TRANSPOSE(($D111:$E111))),0)</f>
        <v>4821015.1341972286</v>
      </c>
      <c r="Z111" s="31" cm="1">
        <f t="array" ref="Z111">Z$106+IF($C111&lt;&gt;0,SUMPRODUCT((Z$107:Z$108)*TRANSPOSE(($D111:$E111))),0)</f>
        <v>4821015.1341972286</v>
      </c>
      <c r="AA111" s="31" cm="1">
        <f t="array" ref="AA111">AA$106+IF($C111&lt;&gt;0,SUMPRODUCT((AA$107:AA$108)*TRANSPOSE(($D111:$E111))),0)</f>
        <v>4821015.1341972286</v>
      </c>
      <c r="AB111" s="31" cm="1">
        <f t="array" ref="AB111">AB$106+IF($C111&lt;&gt;0,SUMPRODUCT((AB$107:AB$108)*TRANSPOSE(($D111:$E111))),0)</f>
        <v>4821015.1341972286</v>
      </c>
      <c r="AC111" s="31" cm="1">
        <f t="array" ref="AC111">AC$106+IF($C111&lt;&gt;0,SUMPRODUCT((AC$107:AC$108)*TRANSPOSE(($D111:$E111))),0)</f>
        <v>4821015.1341972286</v>
      </c>
      <c r="AD111" s="31" cm="1">
        <f t="array" ref="AD111">AD$106+IF($C111&lt;&gt;0,SUMPRODUCT((AD$107:AD$108)*TRANSPOSE(($D111:$E111))),0)</f>
        <v>4821015.1341972286</v>
      </c>
      <c r="AE111" s="31" cm="1">
        <f t="array" ref="AE111">AE$106+IF($C111&lt;&gt;0,SUMPRODUCT((AE$107:AE$108)*TRANSPOSE(($D111:$E111))),0)</f>
        <v>4821015.1341972286</v>
      </c>
      <c r="AF111" s="31" cm="1">
        <f t="array" ref="AF111">AF$106+IF($C111&lt;&gt;0,SUMPRODUCT((AF$107:AF$108)*TRANSPOSE(($D111:$E111))),0)</f>
        <v>4821015.1341972286</v>
      </c>
      <c r="AG111" s="31" cm="1">
        <f t="array" ref="AG111">AG$106+IF($C111&lt;&gt;0,SUMPRODUCT((AG$107:AG$108)*TRANSPOSE(($D111:$E111))),0)</f>
        <v>4821015.1341972286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1598565.1080226153</v>
      </c>
      <c r="K112" s="31" cm="1">
        <f t="array" ref="K112">K$106+IF($C112&lt;&gt;0,SUMPRODUCT((K$107:K$108)*TRANSPOSE(($D112:$E112))),0)</f>
        <v>2076434.6127285298</v>
      </c>
      <c r="L112" s="31" cm="1">
        <f t="array" ref="L112">L$106+IF($C112&lt;&gt;0,SUMPRODUCT((L$107:L$108)*TRANSPOSE(($D112:$E112))),0)</f>
        <v>2503391.3713734453</v>
      </c>
      <c r="M112" s="31" cm="1">
        <f t="array" ref="M112">M$106+IF($C112&lt;&gt;0,SUMPRODUCT((M$107:M$108)*TRANSPOSE(($D112:$E112))),0)</f>
        <v>2922393.8372024628</v>
      </c>
      <c r="N112" s="31" cm="1">
        <f t="array" ref="N112">N$106+IF($C112&lt;&gt;0,SUMPRODUCT((N$107:N$108)*TRANSPOSE(($D112:$E112))),0)</f>
        <v>3447633.948010379</v>
      </c>
      <c r="O112" s="31" cm="1">
        <f t="array" ref="O112">O$106+IF($C112&lt;&gt;0,SUMPRODUCT((O$107:O$108)*TRANSPOSE(($D112:$E112))),0)</f>
        <v>4213252.85831396</v>
      </c>
      <c r="P112" s="31" cm="1">
        <f t="array" ref="P112">P$106+IF($C112&lt;&gt;0,SUMPRODUCT((P$107:P$108)*TRANSPOSE(($D112:$E112))),0)</f>
        <v>5301709.7352012545</v>
      </c>
      <c r="Q112" s="31" cm="1">
        <f t="array" ref="Q112">Q$106+IF($C112&lt;&gt;0,SUMPRODUCT((Q$107:Q$108)*TRANSPOSE(($D112:$E112))),0)</f>
        <v>5301709.7352012545</v>
      </c>
      <c r="R112" s="31" cm="1">
        <f t="array" ref="R112">R$106+IF($C112&lt;&gt;0,SUMPRODUCT((R$107:R$108)*TRANSPOSE(($D112:$E112))),0)</f>
        <v>5301709.7352012545</v>
      </c>
      <c r="S112" s="31" cm="1">
        <f t="array" ref="S112">S$106+IF($C112&lt;&gt;0,SUMPRODUCT((S$107:S$108)*TRANSPOSE(($D112:$E112))),0)</f>
        <v>5301709.7352012545</v>
      </c>
      <c r="T112" s="31" cm="1">
        <f t="array" ref="T112">T$106+IF($C112&lt;&gt;0,SUMPRODUCT((T$107:T$108)*TRANSPOSE(($D112:$E112))),0)</f>
        <v>5301709.7352012545</v>
      </c>
      <c r="U112" s="31" cm="1">
        <f t="array" ref="U112">U$106+IF($C112&lt;&gt;0,SUMPRODUCT((U$107:U$108)*TRANSPOSE(($D112:$E112))),0)</f>
        <v>5301709.7352012545</v>
      </c>
      <c r="V112" s="31" cm="1">
        <f t="array" ref="V112">V$106+IF($C112&lt;&gt;0,SUMPRODUCT((V$107:V$108)*TRANSPOSE(($D112:$E112))),0)</f>
        <v>5301709.7352012545</v>
      </c>
      <c r="W112" s="31" cm="1">
        <f t="array" ref="W112">W$106+IF($C112&lt;&gt;0,SUMPRODUCT((W$107:W$108)*TRANSPOSE(($D112:$E112))),0)</f>
        <v>5301709.7352012545</v>
      </c>
      <c r="X112" s="31" cm="1">
        <f t="array" ref="X112">X$106+IF($C112&lt;&gt;0,SUMPRODUCT((X$107:X$108)*TRANSPOSE(($D112:$E112))),0)</f>
        <v>5301709.7352012545</v>
      </c>
      <c r="Y112" s="31" cm="1">
        <f t="array" ref="Y112">Y$106+IF($C112&lt;&gt;0,SUMPRODUCT((Y$107:Y$108)*TRANSPOSE(($D112:$E112))),0)</f>
        <v>5301709.7352012545</v>
      </c>
      <c r="Z112" s="31" cm="1">
        <f t="array" ref="Z112">Z$106+IF($C112&lt;&gt;0,SUMPRODUCT((Z$107:Z$108)*TRANSPOSE(($D112:$E112))),0)</f>
        <v>5301709.7352012545</v>
      </c>
      <c r="AA112" s="31" cm="1">
        <f t="array" ref="AA112">AA$106+IF($C112&lt;&gt;0,SUMPRODUCT((AA$107:AA$108)*TRANSPOSE(($D112:$E112))),0)</f>
        <v>5301709.7352012545</v>
      </c>
      <c r="AB112" s="31" cm="1">
        <f t="array" ref="AB112">AB$106+IF($C112&lt;&gt;0,SUMPRODUCT((AB$107:AB$108)*TRANSPOSE(($D112:$E112))),0)</f>
        <v>5301709.7352012545</v>
      </c>
      <c r="AC112" s="31" cm="1">
        <f t="array" ref="AC112">AC$106+IF($C112&lt;&gt;0,SUMPRODUCT((AC$107:AC$108)*TRANSPOSE(($D112:$E112))),0)</f>
        <v>5301709.7352012545</v>
      </c>
      <c r="AD112" s="31" cm="1">
        <f t="array" ref="AD112">AD$106+IF($C112&lt;&gt;0,SUMPRODUCT((AD$107:AD$108)*TRANSPOSE(($D112:$E112))),0)</f>
        <v>5301709.7352012545</v>
      </c>
      <c r="AE112" s="31" cm="1">
        <f t="array" ref="AE112">AE$106+IF($C112&lt;&gt;0,SUMPRODUCT((AE$107:AE$108)*TRANSPOSE(($D112:$E112))),0)</f>
        <v>5301709.7352012545</v>
      </c>
      <c r="AF112" s="31" cm="1">
        <f t="array" ref="AF112">AF$106+IF($C112&lt;&gt;0,SUMPRODUCT((AF$107:AF$108)*TRANSPOSE(($D112:$E112))),0)</f>
        <v>5301709.7352012545</v>
      </c>
      <c r="AG112" s="31" cm="1">
        <f t="array" ref="AG112">AG$106+IF($C112&lt;&gt;0,SUMPRODUCT((AG$107:AG$108)*TRANSPOSE(($D112:$E112))),0)</f>
        <v>5301709.7352012545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1282336.6808240293</v>
      </c>
      <c r="K113" s="31" cm="1">
        <f t="array" ref="K113">K$106+IF($C113&lt;&gt;0,SUMPRODUCT((K$107:K$108)*TRANSPOSE(($D113:$E113))),0)</f>
        <v>1673320.8210379591</v>
      </c>
      <c r="L113" s="31" cm="1">
        <f t="array" ref="L113">L$106+IF($C113&lt;&gt;0,SUMPRODUCT((L$107:L$108)*TRANSPOSE(($D113:$E113))),0)</f>
        <v>2022649.0781110716</v>
      </c>
      <c r="M113" s="31" cm="1">
        <f t="array" ref="M113">M$106+IF($C113&lt;&gt;0,SUMPRODUCT((M$107:M$108)*TRANSPOSE(($D113:$E113))),0)</f>
        <v>2365469.2774257227</v>
      </c>
      <c r="N113" s="31" cm="1">
        <f t="array" ref="N113">N$106+IF($C113&lt;&gt;0,SUMPRODUCT((N$107:N$108)*TRANSPOSE(($D113:$E113))),0)</f>
        <v>2795211.1862685629</v>
      </c>
      <c r="O113" s="31" cm="1">
        <f t="array" ref="O113">O$106+IF($C113&lt;&gt;0,SUMPRODUCT((O$107:O$108)*TRANSPOSE(($D113:$E113))),0)</f>
        <v>3421626.6583351297</v>
      </c>
      <c r="P113" s="31" cm="1">
        <f t="array" ref="P113">P$106+IF($C113&lt;&gt;0,SUMPRODUCT((P$107:P$108)*TRANSPOSE(($D113:$E113))),0)</f>
        <v>4312182.2848792803</v>
      </c>
      <c r="Q113" s="31" cm="1">
        <f t="array" ref="Q113">Q$106+IF($C113&lt;&gt;0,SUMPRODUCT((Q$107:Q$108)*TRANSPOSE(($D113:$E113))),0)</f>
        <v>4312182.2848792803</v>
      </c>
      <c r="R113" s="31" cm="1">
        <f t="array" ref="R113">R$106+IF($C113&lt;&gt;0,SUMPRODUCT((R$107:R$108)*TRANSPOSE(($D113:$E113))),0)</f>
        <v>4312182.2848792803</v>
      </c>
      <c r="S113" s="31" cm="1">
        <f t="array" ref="S113">S$106+IF($C113&lt;&gt;0,SUMPRODUCT((S$107:S$108)*TRANSPOSE(($D113:$E113))),0)</f>
        <v>4312182.2848792803</v>
      </c>
      <c r="T113" s="31" cm="1">
        <f t="array" ref="T113">T$106+IF($C113&lt;&gt;0,SUMPRODUCT((T$107:T$108)*TRANSPOSE(($D113:$E113))),0)</f>
        <v>4312182.2848792803</v>
      </c>
      <c r="U113" s="31" cm="1">
        <f t="array" ref="U113">U$106+IF($C113&lt;&gt;0,SUMPRODUCT((U$107:U$108)*TRANSPOSE(($D113:$E113))),0)</f>
        <v>4312182.2848792803</v>
      </c>
      <c r="V113" s="31" cm="1">
        <f t="array" ref="V113">V$106+IF($C113&lt;&gt;0,SUMPRODUCT((V$107:V$108)*TRANSPOSE(($D113:$E113))),0)</f>
        <v>4312182.2848792803</v>
      </c>
      <c r="W113" s="31" cm="1">
        <f t="array" ref="W113">W$106+IF($C113&lt;&gt;0,SUMPRODUCT((W$107:W$108)*TRANSPOSE(($D113:$E113))),0)</f>
        <v>4312182.2848792803</v>
      </c>
      <c r="X113" s="31" cm="1">
        <f t="array" ref="X113">X$106+IF($C113&lt;&gt;0,SUMPRODUCT((X$107:X$108)*TRANSPOSE(($D113:$E113))),0)</f>
        <v>4312182.2848792803</v>
      </c>
      <c r="Y113" s="31" cm="1">
        <f t="array" ref="Y113">Y$106+IF($C113&lt;&gt;0,SUMPRODUCT((Y$107:Y$108)*TRANSPOSE(($D113:$E113))),0)</f>
        <v>4312182.2848792803</v>
      </c>
      <c r="Z113" s="31" cm="1">
        <f t="array" ref="Z113">Z$106+IF($C113&lt;&gt;0,SUMPRODUCT((Z$107:Z$108)*TRANSPOSE(($D113:$E113))),0)</f>
        <v>4312182.2848792803</v>
      </c>
      <c r="AA113" s="31" cm="1">
        <f t="array" ref="AA113">AA$106+IF($C113&lt;&gt;0,SUMPRODUCT((AA$107:AA$108)*TRANSPOSE(($D113:$E113))),0)</f>
        <v>4312182.2848792803</v>
      </c>
      <c r="AB113" s="31" cm="1">
        <f t="array" ref="AB113">AB$106+IF($C113&lt;&gt;0,SUMPRODUCT((AB$107:AB$108)*TRANSPOSE(($D113:$E113))),0)</f>
        <v>4312182.2848792803</v>
      </c>
      <c r="AC113" s="31" cm="1">
        <f t="array" ref="AC113">AC$106+IF($C113&lt;&gt;0,SUMPRODUCT((AC$107:AC$108)*TRANSPOSE(($D113:$E113))),0)</f>
        <v>4312182.2848792803</v>
      </c>
      <c r="AD113" s="31" cm="1">
        <f t="array" ref="AD113">AD$106+IF($C113&lt;&gt;0,SUMPRODUCT((AD$107:AD$108)*TRANSPOSE(($D113:$E113))),0)</f>
        <v>4312182.2848792803</v>
      </c>
      <c r="AE113" s="31" cm="1">
        <f t="array" ref="AE113">AE$106+IF($C113&lt;&gt;0,SUMPRODUCT((AE$107:AE$108)*TRANSPOSE(($D113:$E113))),0)</f>
        <v>4312182.2848792803</v>
      </c>
      <c r="AF113" s="31" cm="1">
        <f t="array" ref="AF113">AF$106+IF($C113&lt;&gt;0,SUMPRODUCT((AF$107:AF$108)*TRANSPOSE(($D113:$E113))),0)</f>
        <v>4312182.2848792803</v>
      </c>
      <c r="AG113" s="31" cm="1">
        <f t="array" ref="AG113">AG$106+IF($C113&lt;&gt;0,SUMPRODUCT((AG$107:AG$108)*TRANSPOSE(($D113:$E113))),0)</f>
        <v>4312182.2848792803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1268267.5566670683</v>
      </c>
      <c r="K114" s="31" cm="1">
        <f t="array" ref="K114">K$106+IF($C114&lt;&gt;0,SUMPRODUCT((K$107:K$108)*TRANSPOSE(($D114:$E114))),0)</f>
        <v>1659251.6968809983</v>
      </c>
      <c r="L114" s="31" cm="1">
        <f t="array" ref="L114">L$106+IF($C114&lt;&gt;0,SUMPRODUCT((L$107:L$108)*TRANSPOSE(($D114:$E114))),0)</f>
        <v>2008579.9539541109</v>
      </c>
      <c r="M114" s="31" cm="1">
        <f t="array" ref="M114">M$106+IF($C114&lt;&gt;0,SUMPRODUCT((M$107:M$108)*TRANSPOSE(($D114:$E114))),0)</f>
        <v>2351400.1532687619</v>
      </c>
      <c r="N114" s="31" cm="1">
        <f t="array" ref="N114">N$106+IF($C114&lt;&gt;0,SUMPRODUCT((N$107:N$108)*TRANSPOSE(($D114:$E114))),0)</f>
        <v>2781142.0621116022</v>
      </c>
      <c r="O114" s="31" cm="1">
        <f t="array" ref="O114">O$106+IF($C114&lt;&gt;0,SUMPRODUCT((O$107:O$108)*TRANSPOSE(($D114:$E114))),0)</f>
        <v>3407557.5341781685</v>
      </c>
      <c r="P114" s="31" cm="1">
        <f t="array" ref="P114">P$106+IF($C114&lt;&gt;0,SUMPRODUCT((P$107:P$108)*TRANSPOSE(($D114:$E114))),0)</f>
        <v>4298113.160722319</v>
      </c>
      <c r="Q114" s="31" cm="1">
        <f t="array" ref="Q114">Q$106+IF($C114&lt;&gt;0,SUMPRODUCT((Q$107:Q$108)*TRANSPOSE(($D114:$E114))),0)</f>
        <v>4298113.160722319</v>
      </c>
      <c r="R114" s="31" cm="1">
        <f t="array" ref="R114">R$106+IF($C114&lt;&gt;0,SUMPRODUCT((R$107:R$108)*TRANSPOSE(($D114:$E114))),0)</f>
        <v>4298113.160722319</v>
      </c>
      <c r="S114" s="31" cm="1">
        <f t="array" ref="S114">S$106+IF($C114&lt;&gt;0,SUMPRODUCT((S$107:S$108)*TRANSPOSE(($D114:$E114))),0)</f>
        <v>4298113.160722319</v>
      </c>
      <c r="T114" s="31" cm="1">
        <f t="array" ref="T114">T$106+IF($C114&lt;&gt;0,SUMPRODUCT((T$107:T$108)*TRANSPOSE(($D114:$E114))),0)</f>
        <v>4298113.160722319</v>
      </c>
      <c r="U114" s="31" cm="1">
        <f t="array" ref="U114">U$106+IF($C114&lt;&gt;0,SUMPRODUCT((U$107:U$108)*TRANSPOSE(($D114:$E114))),0)</f>
        <v>4298113.160722319</v>
      </c>
      <c r="V114" s="31" cm="1">
        <f t="array" ref="V114">V$106+IF($C114&lt;&gt;0,SUMPRODUCT((V$107:V$108)*TRANSPOSE(($D114:$E114))),0)</f>
        <v>4298113.160722319</v>
      </c>
      <c r="W114" s="31" cm="1">
        <f t="array" ref="W114">W$106+IF($C114&lt;&gt;0,SUMPRODUCT((W$107:W$108)*TRANSPOSE(($D114:$E114))),0)</f>
        <v>4298113.160722319</v>
      </c>
      <c r="X114" s="31" cm="1">
        <f t="array" ref="X114">X$106+IF($C114&lt;&gt;0,SUMPRODUCT((X$107:X$108)*TRANSPOSE(($D114:$E114))),0)</f>
        <v>4298113.160722319</v>
      </c>
      <c r="Y114" s="31" cm="1">
        <f t="array" ref="Y114">Y$106+IF($C114&lt;&gt;0,SUMPRODUCT((Y$107:Y$108)*TRANSPOSE(($D114:$E114))),0)</f>
        <v>4298113.160722319</v>
      </c>
      <c r="Z114" s="31" cm="1">
        <f t="array" ref="Z114">Z$106+IF($C114&lt;&gt;0,SUMPRODUCT((Z$107:Z$108)*TRANSPOSE(($D114:$E114))),0)</f>
        <v>4298113.160722319</v>
      </c>
      <c r="AA114" s="31" cm="1">
        <f t="array" ref="AA114">AA$106+IF($C114&lt;&gt;0,SUMPRODUCT((AA$107:AA$108)*TRANSPOSE(($D114:$E114))),0)</f>
        <v>4298113.160722319</v>
      </c>
      <c r="AB114" s="31" cm="1">
        <f t="array" ref="AB114">AB$106+IF($C114&lt;&gt;0,SUMPRODUCT((AB$107:AB$108)*TRANSPOSE(($D114:$E114))),0)</f>
        <v>4298113.160722319</v>
      </c>
      <c r="AC114" s="31" cm="1">
        <f t="array" ref="AC114">AC$106+IF($C114&lt;&gt;0,SUMPRODUCT((AC$107:AC$108)*TRANSPOSE(($D114:$E114))),0)</f>
        <v>4298113.160722319</v>
      </c>
      <c r="AD114" s="31" cm="1">
        <f t="array" ref="AD114">AD$106+IF($C114&lt;&gt;0,SUMPRODUCT((AD$107:AD$108)*TRANSPOSE(($D114:$E114))),0)</f>
        <v>4298113.160722319</v>
      </c>
      <c r="AE114" s="31" cm="1">
        <f t="array" ref="AE114">AE$106+IF($C114&lt;&gt;0,SUMPRODUCT((AE$107:AE$108)*TRANSPOSE(($D114:$E114))),0)</f>
        <v>4298113.160722319</v>
      </c>
      <c r="AF114" s="31" cm="1">
        <f t="array" ref="AF114">AF$106+IF($C114&lt;&gt;0,SUMPRODUCT((AF$107:AF$108)*TRANSPOSE(($D114:$E114))),0)</f>
        <v>4298113.160722319</v>
      </c>
      <c r="AG114" s="31" cm="1">
        <f t="array" ref="AG114">AG$106+IF($C114&lt;&gt;0,SUMPRODUCT((AG$107:AG$108)*TRANSPOSE(($D114:$E114))),0)</f>
        <v>4298113.160722319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1440450.8944233223</v>
      </c>
      <c r="K115" s="31" cm="1">
        <f t="array" ref="K115">K$106+IF($C115&lt;&gt;0,SUMPRODUCT((K$107:K$108)*TRANSPOSE(($D115:$E115))),0)</f>
        <v>1874877.7168832445</v>
      </c>
      <c r="L115" s="31" cm="1">
        <f t="array" ref="L115">L$106+IF($C115&lt;&gt;0,SUMPRODUCT((L$107:L$108)*TRANSPOSE(($D115:$E115))),0)</f>
        <v>2263020.2247422584</v>
      </c>
      <c r="M115" s="31" cm="1">
        <f t="array" ref="M115">M$106+IF($C115&lt;&gt;0,SUMPRODUCT((M$107:M$108)*TRANSPOSE(($D115:$E115))),0)</f>
        <v>2643931.5573140928</v>
      </c>
      <c r="N115" s="31" cm="1">
        <f t="array" ref="N115">N$106+IF($C115&lt;&gt;0,SUMPRODUCT((N$107:N$108)*TRANSPOSE(($D115:$E115))),0)</f>
        <v>3121422.5671394709</v>
      </c>
      <c r="O115" s="31" cm="1">
        <f t="array" ref="O115">O$106+IF($C115&lt;&gt;0,SUMPRODUCT((O$107:O$108)*TRANSPOSE(($D115:$E115))),0)</f>
        <v>3817439.7583245449</v>
      </c>
      <c r="P115" s="31" cm="1">
        <f t="array" ref="P115">P$106+IF($C115&lt;&gt;0,SUMPRODUCT((P$107:P$108)*TRANSPOSE(($D115:$E115))),0)</f>
        <v>4806946.0100402674</v>
      </c>
      <c r="Q115" s="31" cm="1">
        <f t="array" ref="Q115">Q$106+IF($C115&lt;&gt;0,SUMPRODUCT((Q$107:Q$108)*TRANSPOSE(($D115:$E115))),0)</f>
        <v>4806946.0100402674</v>
      </c>
      <c r="R115" s="31" cm="1">
        <f t="array" ref="R115">R$106+IF($C115&lt;&gt;0,SUMPRODUCT((R$107:R$108)*TRANSPOSE(($D115:$E115))),0)</f>
        <v>4806946.0100402674</v>
      </c>
      <c r="S115" s="31" cm="1">
        <f t="array" ref="S115">S$106+IF($C115&lt;&gt;0,SUMPRODUCT((S$107:S$108)*TRANSPOSE(($D115:$E115))),0)</f>
        <v>4806946.0100402674</v>
      </c>
      <c r="T115" s="31" cm="1">
        <f t="array" ref="T115">T$106+IF($C115&lt;&gt;0,SUMPRODUCT((T$107:T$108)*TRANSPOSE(($D115:$E115))),0)</f>
        <v>4806946.0100402674</v>
      </c>
      <c r="U115" s="31" cm="1">
        <f t="array" ref="U115">U$106+IF($C115&lt;&gt;0,SUMPRODUCT((U$107:U$108)*TRANSPOSE(($D115:$E115))),0)</f>
        <v>4806946.0100402674</v>
      </c>
      <c r="V115" s="31" cm="1">
        <f t="array" ref="V115">V$106+IF($C115&lt;&gt;0,SUMPRODUCT((V$107:V$108)*TRANSPOSE(($D115:$E115))),0)</f>
        <v>4806946.0100402674</v>
      </c>
      <c r="W115" s="31" cm="1">
        <f t="array" ref="W115">W$106+IF($C115&lt;&gt;0,SUMPRODUCT((W$107:W$108)*TRANSPOSE(($D115:$E115))),0)</f>
        <v>4806946.0100402674</v>
      </c>
      <c r="X115" s="31" cm="1">
        <f t="array" ref="X115">X$106+IF($C115&lt;&gt;0,SUMPRODUCT((X$107:X$108)*TRANSPOSE(($D115:$E115))),0)</f>
        <v>4806946.0100402674</v>
      </c>
      <c r="Y115" s="31" cm="1">
        <f t="array" ref="Y115">Y$106+IF($C115&lt;&gt;0,SUMPRODUCT((Y$107:Y$108)*TRANSPOSE(($D115:$E115))),0)</f>
        <v>4806946.0100402674</v>
      </c>
      <c r="Z115" s="31" cm="1">
        <f t="array" ref="Z115">Z$106+IF($C115&lt;&gt;0,SUMPRODUCT((Z$107:Z$108)*TRANSPOSE(($D115:$E115))),0)</f>
        <v>4806946.0100402674</v>
      </c>
      <c r="AA115" s="31" cm="1">
        <f t="array" ref="AA115">AA$106+IF($C115&lt;&gt;0,SUMPRODUCT((AA$107:AA$108)*TRANSPOSE(($D115:$E115))),0)</f>
        <v>4806946.0100402674</v>
      </c>
      <c r="AB115" s="31" cm="1">
        <f t="array" ref="AB115">AB$106+IF($C115&lt;&gt;0,SUMPRODUCT((AB$107:AB$108)*TRANSPOSE(($D115:$E115))),0)</f>
        <v>4806946.0100402674</v>
      </c>
      <c r="AC115" s="31" cm="1">
        <f t="array" ref="AC115">AC$106+IF($C115&lt;&gt;0,SUMPRODUCT((AC$107:AC$108)*TRANSPOSE(($D115:$E115))),0)</f>
        <v>4806946.0100402674</v>
      </c>
      <c r="AD115" s="31" cm="1">
        <f t="array" ref="AD115">AD$106+IF($C115&lt;&gt;0,SUMPRODUCT((AD$107:AD$108)*TRANSPOSE(($D115:$E115))),0)</f>
        <v>4806946.0100402674</v>
      </c>
      <c r="AE115" s="31" cm="1">
        <f t="array" ref="AE115">AE$106+IF($C115&lt;&gt;0,SUMPRODUCT((AE$107:AE$108)*TRANSPOSE(($D115:$E115))),0)</f>
        <v>4806946.0100402674</v>
      </c>
      <c r="AF115" s="31" cm="1">
        <f t="array" ref="AF115">AF$106+IF($C115&lt;&gt;0,SUMPRODUCT((AF$107:AF$108)*TRANSPOSE(($D115:$E115))),0)</f>
        <v>4806946.0100402674</v>
      </c>
      <c r="AG115" s="31" cm="1">
        <f t="array" ref="AG115">AG$106+IF($C115&lt;&gt;0,SUMPRODUCT((AG$107:AG$108)*TRANSPOSE(($D115:$E115))),0)</f>
        <v>4806946.0100402674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1440450.8944233223</v>
      </c>
      <c r="K116" s="31" cm="1">
        <f t="array" ref="K116">K$106+IF($C116&lt;&gt;0,SUMPRODUCT((K$107:K$108)*TRANSPOSE(($D116:$E116))),0)</f>
        <v>1874877.7168832445</v>
      </c>
      <c r="L116" s="31" cm="1">
        <f t="array" ref="L116">L$106+IF($C116&lt;&gt;0,SUMPRODUCT((L$107:L$108)*TRANSPOSE(($D116:$E116))),0)</f>
        <v>2263020.2247422584</v>
      </c>
      <c r="M116" s="31" cm="1">
        <f t="array" ref="M116">M$106+IF($C116&lt;&gt;0,SUMPRODUCT((M$107:M$108)*TRANSPOSE(($D116:$E116))),0)</f>
        <v>2643931.5573140928</v>
      </c>
      <c r="N116" s="31" cm="1">
        <f t="array" ref="N116">N$106+IF($C116&lt;&gt;0,SUMPRODUCT((N$107:N$108)*TRANSPOSE(($D116:$E116))),0)</f>
        <v>3121422.5671394709</v>
      </c>
      <c r="O116" s="31" cm="1">
        <f t="array" ref="O116">O$106+IF($C116&lt;&gt;0,SUMPRODUCT((O$107:O$108)*TRANSPOSE(($D116:$E116))),0)</f>
        <v>3817439.7583245449</v>
      </c>
      <c r="P116" s="31" cm="1">
        <f t="array" ref="P116">P$106+IF($C116&lt;&gt;0,SUMPRODUCT((P$107:P$108)*TRANSPOSE(($D116:$E116))),0)</f>
        <v>4806946.0100402674</v>
      </c>
      <c r="Q116" s="31" cm="1">
        <f t="array" ref="Q116">Q$106+IF($C116&lt;&gt;0,SUMPRODUCT((Q$107:Q$108)*TRANSPOSE(($D116:$E116))),0)</f>
        <v>4806946.0100402674</v>
      </c>
      <c r="R116" s="31" cm="1">
        <f t="array" ref="R116">R$106+IF($C116&lt;&gt;0,SUMPRODUCT((R$107:R$108)*TRANSPOSE(($D116:$E116))),0)</f>
        <v>4806946.0100402674</v>
      </c>
      <c r="S116" s="31" cm="1">
        <f t="array" ref="S116">S$106+IF($C116&lt;&gt;0,SUMPRODUCT((S$107:S$108)*TRANSPOSE(($D116:$E116))),0)</f>
        <v>4806946.0100402674</v>
      </c>
      <c r="T116" s="31" cm="1">
        <f t="array" ref="T116">T$106+IF($C116&lt;&gt;0,SUMPRODUCT((T$107:T$108)*TRANSPOSE(($D116:$E116))),0)</f>
        <v>4806946.0100402674</v>
      </c>
      <c r="U116" s="31" cm="1">
        <f t="array" ref="U116">U$106+IF($C116&lt;&gt;0,SUMPRODUCT((U$107:U$108)*TRANSPOSE(($D116:$E116))),0)</f>
        <v>4806946.0100402674</v>
      </c>
      <c r="V116" s="31" cm="1">
        <f t="array" ref="V116">V$106+IF($C116&lt;&gt;0,SUMPRODUCT((V$107:V$108)*TRANSPOSE(($D116:$E116))),0)</f>
        <v>4806946.0100402674</v>
      </c>
      <c r="W116" s="31" cm="1">
        <f t="array" ref="W116">W$106+IF($C116&lt;&gt;0,SUMPRODUCT((W$107:W$108)*TRANSPOSE(($D116:$E116))),0)</f>
        <v>4806946.0100402674</v>
      </c>
      <c r="X116" s="31" cm="1">
        <f t="array" ref="X116">X$106+IF($C116&lt;&gt;0,SUMPRODUCT((X$107:X$108)*TRANSPOSE(($D116:$E116))),0)</f>
        <v>4806946.0100402674</v>
      </c>
      <c r="Y116" s="31" cm="1">
        <f t="array" ref="Y116">Y$106+IF($C116&lt;&gt;0,SUMPRODUCT((Y$107:Y$108)*TRANSPOSE(($D116:$E116))),0)</f>
        <v>4806946.0100402674</v>
      </c>
      <c r="Z116" s="31" cm="1">
        <f t="array" ref="Z116">Z$106+IF($C116&lt;&gt;0,SUMPRODUCT((Z$107:Z$108)*TRANSPOSE(($D116:$E116))),0)</f>
        <v>4806946.0100402674</v>
      </c>
      <c r="AA116" s="31" cm="1">
        <f t="array" ref="AA116">AA$106+IF($C116&lt;&gt;0,SUMPRODUCT((AA$107:AA$108)*TRANSPOSE(($D116:$E116))),0)</f>
        <v>4806946.0100402674</v>
      </c>
      <c r="AB116" s="31" cm="1">
        <f t="array" ref="AB116">AB$106+IF($C116&lt;&gt;0,SUMPRODUCT((AB$107:AB$108)*TRANSPOSE(($D116:$E116))),0)</f>
        <v>4806946.0100402674</v>
      </c>
      <c r="AC116" s="31" cm="1">
        <f t="array" ref="AC116">AC$106+IF($C116&lt;&gt;0,SUMPRODUCT((AC$107:AC$108)*TRANSPOSE(($D116:$E116))),0)</f>
        <v>4806946.0100402674</v>
      </c>
      <c r="AD116" s="31" cm="1">
        <f t="array" ref="AD116">AD$106+IF($C116&lt;&gt;0,SUMPRODUCT((AD$107:AD$108)*TRANSPOSE(($D116:$E116))),0)</f>
        <v>4806946.0100402674</v>
      </c>
      <c r="AE116" s="31" cm="1">
        <f t="array" ref="AE116">AE$106+IF($C116&lt;&gt;0,SUMPRODUCT((AE$107:AE$108)*TRANSPOSE(($D116:$E116))),0)</f>
        <v>4806946.0100402674</v>
      </c>
      <c r="AF116" s="31" cm="1">
        <f t="array" ref="AF116">AF$106+IF($C116&lt;&gt;0,SUMPRODUCT((AF$107:AF$108)*TRANSPOSE(($D116:$E116))),0)</f>
        <v>4806946.0100402674</v>
      </c>
      <c r="AG116" s="31" cm="1">
        <f t="array" ref="AG116">AG$106+IF($C116&lt;&gt;0,SUMPRODUCT((AG$107:AG$108)*TRANSPOSE(($D116:$E116))),0)</f>
        <v>4806946.0100402674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1440450.8944233223</v>
      </c>
      <c r="K117" s="31" cm="1">
        <f t="array" ref="K117">K$106+IF($C117&lt;&gt;0,SUMPRODUCT((K$107:K$108)*TRANSPOSE(($D117:$E117))),0)</f>
        <v>1874877.7168832445</v>
      </c>
      <c r="L117" s="31" cm="1">
        <f t="array" ref="L117">L$106+IF($C117&lt;&gt;0,SUMPRODUCT((L$107:L$108)*TRANSPOSE(($D117:$E117))),0)</f>
        <v>2263020.2247422584</v>
      </c>
      <c r="M117" s="31" cm="1">
        <f t="array" ref="M117">M$106+IF($C117&lt;&gt;0,SUMPRODUCT((M$107:M$108)*TRANSPOSE(($D117:$E117))),0)</f>
        <v>2643931.5573140928</v>
      </c>
      <c r="N117" s="31" cm="1">
        <f t="array" ref="N117">N$106+IF($C117&lt;&gt;0,SUMPRODUCT((N$107:N$108)*TRANSPOSE(($D117:$E117))),0)</f>
        <v>3121422.5671394709</v>
      </c>
      <c r="O117" s="31" cm="1">
        <f t="array" ref="O117">O$106+IF($C117&lt;&gt;0,SUMPRODUCT((O$107:O$108)*TRANSPOSE(($D117:$E117))),0)</f>
        <v>3817439.7583245449</v>
      </c>
      <c r="P117" s="31" cm="1">
        <f t="array" ref="P117">P$106+IF($C117&lt;&gt;0,SUMPRODUCT((P$107:P$108)*TRANSPOSE(($D117:$E117))),0)</f>
        <v>4806946.0100402674</v>
      </c>
      <c r="Q117" s="31" cm="1">
        <f t="array" ref="Q117">Q$106+IF($C117&lt;&gt;0,SUMPRODUCT((Q$107:Q$108)*TRANSPOSE(($D117:$E117))),0)</f>
        <v>4806946.0100402674</v>
      </c>
      <c r="R117" s="31" cm="1">
        <f t="array" ref="R117">R$106+IF($C117&lt;&gt;0,SUMPRODUCT((R$107:R$108)*TRANSPOSE(($D117:$E117))),0)</f>
        <v>4806946.0100402674</v>
      </c>
      <c r="S117" s="31" cm="1">
        <f t="array" ref="S117">S$106+IF($C117&lt;&gt;0,SUMPRODUCT((S$107:S$108)*TRANSPOSE(($D117:$E117))),0)</f>
        <v>4806946.0100402674</v>
      </c>
      <c r="T117" s="31" cm="1">
        <f t="array" ref="T117">T$106+IF($C117&lt;&gt;0,SUMPRODUCT((T$107:T$108)*TRANSPOSE(($D117:$E117))),0)</f>
        <v>4806946.0100402674</v>
      </c>
      <c r="U117" s="31" cm="1">
        <f t="array" ref="U117">U$106+IF($C117&lt;&gt;0,SUMPRODUCT((U$107:U$108)*TRANSPOSE(($D117:$E117))),0)</f>
        <v>4806946.0100402674</v>
      </c>
      <c r="V117" s="31" cm="1">
        <f t="array" ref="V117">V$106+IF($C117&lt;&gt;0,SUMPRODUCT((V$107:V$108)*TRANSPOSE(($D117:$E117))),0)</f>
        <v>4806946.0100402674</v>
      </c>
      <c r="W117" s="31" cm="1">
        <f t="array" ref="W117">W$106+IF($C117&lt;&gt;0,SUMPRODUCT((W$107:W$108)*TRANSPOSE(($D117:$E117))),0)</f>
        <v>4806946.0100402674</v>
      </c>
      <c r="X117" s="31" cm="1">
        <f t="array" ref="X117">X$106+IF($C117&lt;&gt;0,SUMPRODUCT((X$107:X$108)*TRANSPOSE(($D117:$E117))),0)</f>
        <v>4806946.0100402674</v>
      </c>
      <c r="Y117" s="31" cm="1">
        <f t="array" ref="Y117">Y$106+IF($C117&lt;&gt;0,SUMPRODUCT((Y$107:Y$108)*TRANSPOSE(($D117:$E117))),0)</f>
        <v>4806946.0100402674</v>
      </c>
      <c r="Z117" s="31" cm="1">
        <f t="array" ref="Z117">Z$106+IF($C117&lt;&gt;0,SUMPRODUCT((Z$107:Z$108)*TRANSPOSE(($D117:$E117))),0)</f>
        <v>4806946.0100402674</v>
      </c>
      <c r="AA117" s="31" cm="1">
        <f t="array" ref="AA117">AA$106+IF($C117&lt;&gt;0,SUMPRODUCT((AA$107:AA$108)*TRANSPOSE(($D117:$E117))),0)</f>
        <v>4806946.0100402674</v>
      </c>
      <c r="AB117" s="31" cm="1">
        <f t="array" ref="AB117">AB$106+IF($C117&lt;&gt;0,SUMPRODUCT((AB$107:AB$108)*TRANSPOSE(($D117:$E117))),0)</f>
        <v>4806946.0100402674</v>
      </c>
      <c r="AC117" s="31" cm="1">
        <f t="array" ref="AC117">AC$106+IF($C117&lt;&gt;0,SUMPRODUCT((AC$107:AC$108)*TRANSPOSE(($D117:$E117))),0)</f>
        <v>4806946.0100402674</v>
      </c>
      <c r="AD117" s="31" cm="1">
        <f t="array" ref="AD117">AD$106+IF($C117&lt;&gt;0,SUMPRODUCT((AD$107:AD$108)*TRANSPOSE(($D117:$E117))),0)</f>
        <v>4806946.0100402674</v>
      </c>
      <c r="AE117" s="31" cm="1">
        <f t="array" ref="AE117">AE$106+IF($C117&lt;&gt;0,SUMPRODUCT((AE$107:AE$108)*TRANSPOSE(($D117:$E117))),0)</f>
        <v>4806946.0100402674</v>
      </c>
      <c r="AF117" s="31" cm="1">
        <f t="array" ref="AF117">AF$106+IF($C117&lt;&gt;0,SUMPRODUCT((AF$107:AF$108)*TRANSPOSE(($D117:$E117))),0)</f>
        <v>4806946.0100402674</v>
      </c>
      <c r="AG117" s="31" cm="1">
        <f t="array" ref="AG117">AG$106+IF($C117&lt;&gt;0,SUMPRODUCT((AG$107:AG$108)*TRANSPOSE(($D117:$E117))),0)</f>
        <v>4806946.0100402674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Drysdale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36243.955801250559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Drysdale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36243.955801250559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C16" sqref="C16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Drysdale supply area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104948012.46581219</v>
      </c>
      <c r="G14" s="271">
        <f>output_dollars</f>
        <v>46203</v>
      </c>
      <c r="H14" s="272"/>
      <c r="I14" s="31">
        <f>'Option1 (base case)'!I$28*conv_2026</f>
        <v>1641237.8989063259</v>
      </c>
      <c r="J14" s="31">
        <f>'Option1 (base case)'!J$28*conv_2026</f>
        <v>2113555.1494329902</v>
      </c>
      <c r="K14" s="31">
        <f>'Option1 (base case)'!K$28*conv_2026</f>
        <v>2786919.4288926269</v>
      </c>
      <c r="L14" s="31">
        <f>'Option1 (base case)'!L$28*conv_2026</f>
        <v>3450689.398915214</v>
      </c>
      <c r="M14" s="31">
        <f>'Option1 (base case)'!M$28*conv_2026</f>
        <v>4132122.5153159262</v>
      </c>
      <c r="N14" s="31">
        <f>'Option1 (base case)'!N$28*conv_2026</f>
        <v>4973564.1077167764</v>
      </c>
      <c r="O14" s="31">
        <f>'Option1 (base case)'!O$28*conv_2026</f>
        <v>6171085.0746149551</v>
      </c>
      <c r="P14" s="31">
        <f>'Option1 (base case)'!P$28*conv_2026</f>
        <v>7881110.0061649987</v>
      </c>
      <c r="Q14" s="31">
        <f>'Option1 (base case)'!Q$28*conv_2026</f>
        <v>7881110.0061649987</v>
      </c>
      <c r="R14" s="31">
        <f>'Option1 (base case)'!R$28*conv_2026</f>
        <v>7881110.0061649987</v>
      </c>
      <c r="S14" s="31">
        <f>'Option1 (base case)'!S$28*conv_2026</f>
        <v>7881110.0061649987</v>
      </c>
      <c r="T14" s="31">
        <f>'Option1 (base case)'!T$28*conv_2026</f>
        <v>7881110.0061649987</v>
      </c>
      <c r="U14" s="31">
        <f>'Option1 (base case)'!U$28*conv_2026</f>
        <v>7881110.0061649987</v>
      </c>
      <c r="V14" s="31">
        <f>'Option1 (base case)'!V$28*conv_2026</f>
        <v>7881110.0061649987</v>
      </c>
      <c r="W14" s="31">
        <f>'Option1 (base case)'!W$28*conv_2026</f>
        <v>7881110.0061649987</v>
      </c>
      <c r="X14" s="31">
        <f>'Option1 (base case)'!X$28*conv_2026</f>
        <v>7881110.0061649987</v>
      </c>
      <c r="Y14" s="31">
        <f>'Option1 (base case)'!Y$28*conv_2026</f>
        <v>7881110.0061649987</v>
      </c>
      <c r="Z14" s="31">
        <f>'Option1 (base case)'!Z$28*conv_2026</f>
        <v>7881110.0061649987</v>
      </c>
      <c r="AA14" s="31">
        <f>'Option1 (base case)'!AA$28*conv_2026</f>
        <v>7881110.0061649987</v>
      </c>
      <c r="AB14" s="31">
        <f>'Option1 (base case)'!AB$28*conv_2026</f>
        <v>7881110.0061649987</v>
      </c>
      <c r="AC14" s="31">
        <f>'Option1 (base case)'!AC$28*conv_2026</f>
        <v>7881110.0061649987</v>
      </c>
      <c r="AD14" s="31">
        <f>'Option1 (base case)'!AD$28*conv_2026</f>
        <v>7881110.0061649987</v>
      </c>
      <c r="AE14" s="31">
        <f>'Option1 (base case)'!AE$28*conv_2026</f>
        <v>7881110.0061649987</v>
      </c>
      <c r="AF14" s="31">
        <f>'Option1 (base case)'!AF$28*conv_2026</f>
        <v>7881110.0061649987</v>
      </c>
      <c r="AG14" s="31">
        <f>'Option1 (base case)'!AG$28*conv_2026</f>
        <v>7881110.0061649987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86754633.699970126</v>
      </c>
      <c r="G16" s="225">
        <f>output_dollars</f>
        <v>46203</v>
      </c>
      <c r="H16" s="31"/>
      <c r="I16" s="31">
        <f>'Option1 (base case)'!I$36*conv_2026</f>
        <v>1641237.8989063259</v>
      </c>
      <c r="J16" s="31">
        <f>'Option1 (base case)'!J$36*conv_2026</f>
        <v>2113555.1494329902</v>
      </c>
      <c r="K16" s="31">
        <f>'Option1 (base case)'!K$36*conv_2026</f>
        <v>2786919.4288926269</v>
      </c>
      <c r="L16" s="31">
        <f>'Option1 (base case)'!L$36*conv_2026</f>
        <v>3450689.398915214</v>
      </c>
      <c r="M16" s="31">
        <f>'Option1 (base case)'!M$36*conv_2026</f>
        <v>4132122.5153159262</v>
      </c>
      <c r="N16" s="31">
        <f>'Option1 (base case)'!N$36*conv_2026</f>
        <v>4973564.1077167764</v>
      </c>
      <c r="O16" s="31">
        <f>'Option1 (base case)'!O$36*conv_2026</f>
        <v>6171085.0746149551</v>
      </c>
      <c r="P16" s="31">
        <f>'Option1 (base case)'!P$36*conv_2026</f>
        <v>7881110.0061649987</v>
      </c>
      <c r="Q16" s="31">
        <f>'Option1 (base case)'!Q$36*conv_2026</f>
        <v>7881110.0061649987</v>
      </c>
      <c r="R16" s="31">
        <f>'Option1 (base case)'!R$36*conv_2026</f>
        <v>7881110.0061649987</v>
      </c>
      <c r="S16" s="31">
        <f>'Option1 (base case)'!S$36*conv_2026</f>
        <v>7881110.0061649987</v>
      </c>
      <c r="T16" s="31">
        <f>'Option1 (base case)'!T$36*conv_2026</f>
        <v>7881110.0061649987</v>
      </c>
      <c r="U16" s="31">
        <f>'Option1 (base case)'!U$36*conv_2026</f>
        <v>7881110.0061649987</v>
      </c>
      <c r="V16" s="31">
        <f>'Option1 (base case)'!V$36*conv_2026</f>
        <v>7881110.0061649987</v>
      </c>
      <c r="W16" s="31">
        <f>'Option1 (base case)'!W$36*conv_2026</f>
        <v>7881110.0061649987</v>
      </c>
      <c r="X16" s="31">
        <f>'Option1 (base case)'!X$36*conv_2026</f>
        <v>7881110.0061649987</v>
      </c>
      <c r="Y16" s="31">
        <f>'Option1 (base case)'!Y$36*conv_2026</f>
        <v>7881110.0061649987</v>
      </c>
      <c r="Z16" s="31">
        <f>'Option1 (base case)'!Z$36*conv_2026</f>
        <v>7881110.0061649987</v>
      </c>
      <c r="AA16" s="31">
        <f>'Option1 (base case)'!AA$36*conv_2026</f>
        <v>7881110.0061649987</v>
      </c>
      <c r="AB16" s="31">
        <f>'Option1 (base case)'!AB$36*conv_2026</f>
        <v>7881110.0061649987</v>
      </c>
      <c r="AC16" s="31">
        <f>'Option1 (base case)'!AC$36*conv_2026</f>
        <v>7881110.0061649987</v>
      </c>
      <c r="AD16" s="31">
        <f>'Option1 (base case)'!AD$36*conv_2026</f>
        <v>7881110.0061649987</v>
      </c>
      <c r="AE16" s="31">
        <f>'Option1 (base case)'!AE$36*conv_2026</f>
        <v>7881110.0061649987</v>
      </c>
      <c r="AF16" s="31">
        <f>'Option1 (base case)'!AF$36*conv_2026</f>
        <v>7881110.0061649987</v>
      </c>
      <c r="AG16" s="31">
        <f>'Option1 (base case)'!AG$36*conv_2026</f>
        <v>7881110.0061649987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7909751.1164966384</v>
      </c>
      <c r="G28" s="271">
        <f>output_dollars</f>
        <v>46203</v>
      </c>
      <c r="H28" s="272"/>
      <c r="I28" s="31">
        <f>Option2!I$28*conv_2026</f>
        <v>1641237.8989063259</v>
      </c>
      <c r="J28" s="31">
        <f>Option2!J$28*conv_2026</f>
        <v>2113555.1494329902</v>
      </c>
      <c r="K28" s="31">
        <f>Option2!K$28*conv_2026</f>
        <v>54060.476481152946</v>
      </c>
      <c r="L28" s="31">
        <f>Option2!L$28*conv_2026</f>
        <v>84831.161313391931</v>
      </c>
      <c r="M28" s="31">
        <f>Option2!M$28*conv_2026</f>
        <v>121708.8185497454</v>
      </c>
      <c r="N28" s="31">
        <f>Option2!N$28*conv_2026</f>
        <v>170407.18392660082</v>
      </c>
      <c r="O28" s="31">
        <f>Option2!O$28*conv_2026</f>
        <v>241561.91230153124</v>
      </c>
      <c r="P28" s="31">
        <f>Option2!P$28*conv_2026</f>
        <v>353280.19819744036</v>
      </c>
      <c r="Q28" s="31">
        <f>Option2!Q$28*conv_2026</f>
        <v>353280.19819744036</v>
      </c>
      <c r="R28" s="31">
        <f>Option2!R$28*conv_2026</f>
        <v>353280.19819744036</v>
      </c>
      <c r="S28" s="31">
        <f>Option2!S$28*conv_2026</f>
        <v>353280.19819744036</v>
      </c>
      <c r="T28" s="31">
        <f>Option2!T$28*conv_2026</f>
        <v>353280.19819744036</v>
      </c>
      <c r="U28" s="31">
        <f>Option2!U$28*conv_2026</f>
        <v>353280.19819744036</v>
      </c>
      <c r="V28" s="31">
        <f>Option2!V$28*conv_2026</f>
        <v>353280.19819744036</v>
      </c>
      <c r="W28" s="31">
        <f>Option2!W$28*conv_2026</f>
        <v>353280.19819744036</v>
      </c>
      <c r="X28" s="31">
        <f>Option2!X$28*conv_2026</f>
        <v>353280.19819744036</v>
      </c>
      <c r="Y28" s="31">
        <f>Option2!Y$28*conv_2026</f>
        <v>353280.19819744036</v>
      </c>
      <c r="Z28" s="31">
        <f>Option2!Z$28*conv_2026</f>
        <v>353280.19819744036</v>
      </c>
      <c r="AA28" s="31">
        <f>Option2!AA$28*conv_2026</f>
        <v>353280.19819744036</v>
      </c>
      <c r="AB28" s="31">
        <f>Option2!AB$28*conv_2026</f>
        <v>353280.19819744036</v>
      </c>
      <c r="AC28" s="31">
        <f>Option2!AC$28*conv_2026</f>
        <v>353280.19819744036</v>
      </c>
      <c r="AD28" s="31">
        <f>Option2!AD$28*conv_2026</f>
        <v>353280.19819744036</v>
      </c>
      <c r="AE28" s="31">
        <f>Option2!AE$28*conv_2026</f>
        <v>353280.19819744036</v>
      </c>
      <c r="AF28" s="31">
        <f>Option2!AF$28*conv_2026</f>
        <v>353280.19819744036</v>
      </c>
      <c r="AG28" s="31">
        <f>Option2!AG$28*conv_2026</f>
        <v>353280.19819744036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-8172875.9042462576</v>
      </c>
      <c r="G29" s="225">
        <f>output_dollars</f>
        <v>46203</v>
      </c>
      <c r="H29" s="31"/>
      <c r="I29" s="31">
        <f>SUM(Option2!I$67:I$69)*conv_2026*I$7</f>
        <v>-4228837.6834652601</v>
      </c>
      <c r="J29" s="31">
        <f>SUM(Option2!J$67:J$69)*conv_2026*J$7</f>
        <v>-4228837.6834652601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7094211.1162619023</v>
      </c>
      <c r="G30" s="225">
        <f>output_dollars</f>
        <v>46203</v>
      </c>
      <c r="H30" s="31"/>
      <c r="I30" s="31">
        <f>Option2!I$36*conv_2026*I$7</f>
        <v>1641237.8989063259</v>
      </c>
      <c r="J30" s="31">
        <f>Option2!J$36*conv_2026*J$7</f>
        <v>2113555.1494329902</v>
      </c>
      <c r="K30" s="31">
        <f>Option2!K$36*conv_2026*K$7</f>
        <v>54060.476481152946</v>
      </c>
      <c r="L30" s="31">
        <f>Option2!L$36*conv_2026*L$7</f>
        <v>84831.161313391931</v>
      </c>
      <c r="M30" s="31">
        <f>Option2!M$36*conv_2026*M$7</f>
        <v>121708.8185497454</v>
      </c>
      <c r="N30" s="31">
        <f>Option2!N$36*conv_2026*N$7</f>
        <v>170407.18392660082</v>
      </c>
      <c r="O30" s="31">
        <f>Option2!O$36*conv_2026*O$7</f>
        <v>241561.91230153124</v>
      </c>
      <c r="P30" s="31">
        <f>Option2!P$36*conv_2026*P$7</f>
        <v>353280.19819744036</v>
      </c>
      <c r="Q30" s="31">
        <f>Option2!Q$36*conv_2026*Q$7</f>
        <v>353280.19819744036</v>
      </c>
      <c r="R30" s="31">
        <f>Option2!R$36*conv_2026*R$7</f>
        <v>353280.19819744036</v>
      </c>
      <c r="S30" s="31">
        <f>Option2!S$36*conv_2026*S$7</f>
        <v>353280.19819744036</v>
      </c>
      <c r="T30" s="31">
        <f>Option2!T$36*conv_2026*T$7</f>
        <v>353280.19819744036</v>
      </c>
      <c r="U30" s="31">
        <f>Option2!U$36*conv_2026*U$7</f>
        <v>353280.19819744036</v>
      </c>
      <c r="V30" s="31">
        <f>Option2!V$36*conv_2026*V$7</f>
        <v>353280.19819744036</v>
      </c>
      <c r="W30" s="31">
        <f>Option2!W$36*conv_2026*W$7</f>
        <v>353280.19819744036</v>
      </c>
      <c r="X30" s="31">
        <f>Option2!X$36*conv_2026*X$7</f>
        <v>353280.19819744036</v>
      </c>
      <c r="Y30" s="31">
        <f>Option2!Y$36*conv_2026*Y$7</f>
        <v>353280.19819744036</v>
      </c>
      <c r="Z30" s="31">
        <f>Option2!Z$36*conv_2026*Z$7</f>
        <v>353280.19819744036</v>
      </c>
      <c r="AA30" s="31">
        <f>Option2!AA$36*conv_2026*AA$7</f>
        <v>353280.19819744036</v>
      </c>
      <c r="AB30" s="31">
        <f>Option2!AB$36*conv_2026*AB$7</f>
        <v>353280.19819744036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-4687993.0636699358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-180291.03760093142</v>
      </c>
      <c r="K32" s="31">
        <f>Option2!K$82*conv_2026*K$7</f>
        <v>-360582.07520186284</v>
      </c>
      <c r="L32" s="31">
        <f>Option2!L$82*conv_2026*L$7</f>
        <v>-360582.07520186284</v>
      </c>
      <c r="M32" s="31">
        <f>Option2!M$82*conv_2026*M$7</f>
        <v>-360582.07520186284</v>
      </c>
      <c r="N32" s="31">
        <f>Option2!N$82*conv_2026*N$7</f>
        <v>-360582.07520186284</v>
      </c>
      <c r="O32" s="31">
        <f>Option2!O$82*conv_2026*O$7</f>
        <v>-360582.07520186284</v>
      </c>
      <c r="P32" s="31">
        <f>Option2!P$82*conv_2026*P$7</f>
        <v>-360582.07520186284</v>
      </c>
      <c r="Q32" s="31">
        <f>Option2!Q$82*conv_2026*Q$7</f>
        <v>-360582.07520186284</v>
      </c>
      <c r="R32" s="31">
        <f>Option2!R$82*conv_2026*R$7</f>
        <v>-360582.07520186284</v>
      </c>
      <c r="S32" s="31">
        <f>Option2!S$82*conv_2026*S$7</f>
        <v>-360582.07520186284</v>
      </c>
      <c r="T32" s="31">
        <f>Option2!T$82*conv_2026*T$7</f>
        <v>-360582.07520186284</v>
      </c>
      <c r="U32" s="31">
        <f>Option2!U$82*conv_2026*U$7</f>
        <v>-360582.07520186284</v>
      </c>
      <c r="V32" s="31">
        <f>Option2!V$82*conv_2026*V$7</f>
        <v>-360582.07520186284</v>
      </c>
      <c r="W32" s="31">
        <f>Option2!W$82*conv_2026*W$7</f>
        <v>-360582.07520186284</v>
      </c>
      <c r="X32" s="31">
        <f>Option2!X$82*conv_2026*X$7</f>
        <v>-360582.07520186284</v>
      </c>
      <c r="Y32" s="31">
        <f>Option2!Y$82*conv_2026*Y$7</f>
        <v>-360582.07520186284</v>
      </c>
      <c r="Z32" s="31">
        <f>Option2!Z$82*conv_2026*Z$7</f>
        <v>-360582.07520186284</v>
      </c>
      <c r="AA32" s="31">
        <f>Option2!AA$82*conv_2026*AA$7</f>
        <v>-360582.07520186284</v>
      </c>
      <c r="AB32" s="31">
        <f>Option2!AB$82*conv_2026*AB$7</f>
        <v>-360582.07520186284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79660422.583708197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2732858.9524114742</v>
      </c>
      <c r="L34" s="31">
        <f>Option2!L$84*conv_2026*L$7</f>
        <v>3365858.2376018222</v>
      </c>
      <c r="M34" s="31">
        <f>Option2!M$84*conv_2026*M$7</f>
        <v>4010413.6967661809</v>
      </c>
      <c r="N34" s="31">
        <f>Option2!N$84*conv_2026*N$7</f>
        <v>4803156.9237901755</v>
      </c>
      <c r="O34" s="31">
        <f>Option2!O$84*conv_2026*O$7</f>
        <v>5929523.1623134241</v>
      </c>
      <c r="P34" s="31">
        <f>Option2!P$84*conv_2026*P$7</f>
        <v>7527829.8079675585</v>
      </c>
      <c r="Q34" s="31">
        <f>Option2!Q$84*conv_2026*Q$7</f>
        <v>7527829.8079675585</v>
      </c>
      <c r="R34" s="31">
        <f>Option2!R$84*conv_2026*R$7</f>
        <v>7527829.8079675585</v>
      </c>
      <c r="S34" s="31">
        <f>Option2!S$84*conv_2026*S$7</f>
        <v>7527829.8079675585</v>
      </c>
      <c r="T34" s="31">
        <f>Option2!T$84*conv_2026*T$7</f>
        <v>7527829.8079675585</v>
      </c>
      <c r="U34" s="31">
        <f>Option2!U$84*conv_2026*U$7</f>
        <v>7527829.8079675585</v>
      </c>
      <c r="V34" s="31">
        <f>Option2!V$84*conv_2026*V$7</f>
        <v>7527829.8079675585</v>
      </c>
      <c r="W34" s="31">
        <f>Option2!W$84*conv_2026*W$7</f>
        <v>7527829.8079675585</v>
      </c>
      <c r="X34" s="31">
        <f>Option2!X$84*conv_2026*X$7</f>
        <v>7527829.8079675585</v>
      </c>
      <c r="Y34" s="31">
        <f>Option2!Y$84*conv_2026*Y$7</f>
        <v>7527829.8079675585</v>
      </c>
      <c r="Z34" s="31">
        <f>Option2!Z$84*conv_2026*Z$7</f>
        <v>7527829.8079675585</v>
      </c>
      <c r="AA34" s="31">
        <f>Option2!AA$84*conv_2026*AA$7</f>
        <v>7527829.8079675585</v>
      </c>
      <c r="AB34" s="31">
        <f>Option2!AB$84*conv_2026*AB$7</f>
        <v>7527829.8079675585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-180291.03760093142</v>
      </c>
      <c r="K36" s="52">
        <f t="shared" si="9"/>
        <v>2372276.8772096112</v>
      </c>
      <c r="L36" s="52">
        <f t="shared" si="9"/>
        <v>3005276.1623999593</v>
      </c>
      <c r="M36" s="52">
        <f t="shared" si="9"/>
        <v>3649831.621564318</v>
      </c>
      <c r="N36" s="52">
        <f t="shared" si="9"/>
        <v>4442574.848588313</v>
      </c>
      <c r="O36" s="52">
        <f t="shared" si="9"/>
        <v>5568941.0871115616</v>
      </c>
      <c r="P36" s="52">
        <f t="shared" si="9"/>
        <v>7167247.732765696</v>
      </c>
      <c r="Q36" s="52">
        <f t="shared" si="9"/>
        <v>7167247.732765696</v>
      </c>
      <c r="R36" s="52">
        <f t="shared" si="9"/>
        <v>7167247.732765696</v>
      </c>
      <c r="S36" s="52">
        <f t="shared" si="9"/>
        <v>7167247.732765696</v>
      </c>
      <c r="T36" s="52">
        <f t="shared" si="9"/>
        <v>7167247.732765696</v>
      </c>
      <c r="U36" s="52">
        <f t="shared" si="9"/>
        <v>7167247.732765696</v>
      </c>
      <c r="V36" s="52">
        <f t="shared" si="9"/>
        <v>7167247.732765696</v>
      </c>
      <c r="W36" s="52">
        <f t="shared" si="9"/>
        <v>7167247.732765696</v>
      </c>
      <c r="X36" s="52">
        <f t="shared" si="9"/>
        <v>7167247.732765696</v>
      </c>
      <c r="Y36" s="52">
        <f t="shared" si="9"/>
        <v>7167247.732765696</v>
      </c>
      <c r="Z36" s="52">
        <f t="shared" si="9"/>
        <v>7167247.732765696</v>
      </c>
      <c r="AA36" s="52">
        <f t="shared" si="9"/>
        <v>7167247.732765696</v>
      </c>
      <c r="AB36" s="52">
        <f t="shared" si="9"/>
        <v>7167247.732765696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74972429.520038262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-4687993.0636699358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79660422.583708197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31591393.509661991</v>
      </c>
      <c r="G42" s="271">
        <f>output_dollars</f>
        <v>46203</v>
      </c>
      <c r="H42" s="272"/>
      <c r="I42" s="31">
        <f>Option3!I$28*conv_2026</f>
        <v>1641237.8989063259</v>
      </c>
      <c r="J42" s="31">
        <f>Option3!J$28*conv_2026</f>
        <v>353882.07050430693</v>
      </c>
      <c r="K42" s="31">
        <f>Option3!K$28*conv_2026</f>
        <v>543767.24530571839</v>
      </c>
      <c r="L42" s="31">
        <f>Option3!L$28*conv_2026</f>
        <v>775568.50972015609</v>
      </c>
      <c r="M42" s="31">
        <f>Option3!M$28*conv_2026</f>
        <v>1033080.5869382754</v>
      </c>
      <c r="N42" s="31">
        <f>Option3!N$28*conv_2026</f>
        <v>1343116.3959542303</v>
      </c>
      <c r="O42" s="31">
        <f>Option3!O$28*conv_2026</f>
        <v>1766031.0286591821</v>
      </c>
      <c r="P42" s="31">
        <f>Option3!P$28*conv_2026</f>
        <v>2374821.9389665145</v>
      </c>
      <c r="Q42" s="31">
        <f>Option3!Q$28*conv_2026</f>
        <v>2374821.9389665145</v>
      </c>
      <c r="R42" s="31">
        <f>Option3!R$28*conv_2026</f>
        <v>2374821.9389665145</v>
      </c>
      <c r="S42" s="31">
        <f>Option3!S$28*conv_2026</f>
        <v>2374821.9389665145</v>
      </c>
      <c r="T42" s="31">
        <f>Option3!T$28*conv_2026</f>
        <v>2374821.9389665145</v>
      </c>
      <c r="U42" s="31">
        <f>Option3!U$28*conv_2026</f>
        <v>2374821.9389665145</v>
      </c>
      <c r="V42" s="31">
        <f>Option3!V$28*conv_2026</f>
        <v>2374821.9389665145</v>
      </c>
      <c r="W42" s="31">
        <f>Option3!W$28*conv_2026</f>
        <v>2374821.9389665145</v>
      </c>
      <c r="X42" s="31">
        <f>Option3!X$28*conv_2026</f>
        <v>2374821.9389665145</v>
      </c>
      <c r="Y42" s="31">
        <f>Option3!Y$28*conv_2026</f>
        <v>2374821.9389665145</v>
      </c>
      <c r="Z42" s="31">
        <f>Option3!Z$28*conv_2026</f>
        <v>2374821.9389665145</v>
      </c>
      <c r="AA42" s="31">
        <f>Option3!AA$28*conv_2026</f>
        <v>2374821.9389665145</v>
      </c>
      <c r="AB42" s="31">
        <f>Option3!AB$28*conv_2026</f>
        <v>2374821.9389665145</v>
      </c>
      <c r="AC42" s="31">
        <f>Option3!AC$28*conv_2026</f>
        <v>2374821.9389665145</v>
      </c>
      <c r="AD42" s="31">
        <f>Option3!AD$28*conv_2026</f>
        <v>2374821.9389665145</v>
      </c>
      <c r="AE42" s="31">
        <f>Option3!AE$28*conv_2026</f>
        <v>2374821.9389665145</v>
      </c>
      <c r="AF42" s="31">
        <f>Option3!AF$28*conv_2026</f>
        <v>2374821.9389665145</v>
      </c>
      <c r="AG42" s="31">
        <f>Option3!AG$28*conv_2026</f>
        <v>2374821.9389665145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-3609980.3875781009</v>
      </c>
      <c r="G43" s="225">
        <f>output_dollars</f>
        <v>46203</v>
      </c>
      <c r="H43" s="31"/>
      <c r="I43" s="31">
        <f>SUM(Option3!I$67:I$69)*conv_2026*I$7</f>
        <v>-3672611.7331747697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26109166.386420306</v>
      </c>
      <c r="G44" s="225">
        <f>output_dollars</f>
        <v>46203</v>
      </c>
      <c r="H44" s="31"/>
      <c r="I44" s="31">
        <f>Option3!I$36*conv_2026*I$7</f>
        <v>1641237.8989063259</v>
      </c>
      <c r="J44" s="31">
        <f>Option3!J$36*conv_2026*J$7</f>
        <v>353882.07050430693</v>
      </c>
      <c r="K44" s="31">
        <f>Option3!K$36*conv_2026*K$7</f>
        <v>543767.24530571839</v>
      </c>
      <c r="L44" s="31">
        <f>Option3!L$36*conv_2026*L$7</f>
        <v>775568.50972015609</v>
      </c>
      <c r="M44" s="31">
        <f>Option3!M$36*conv_2026*M$7</f>
        <v>1033080.5869382754</v>
      </c>
      <c r="N44" s="31">
        <f>Option3!N$36*conv_2026*N$7</f>
        <v>1343116.3959542303</v>
      </c>
      <c r="O44" s="31">
        <f>Option3!O$36*conv_2026*O$7</f>
        <v>1766031.0286591821</v>
      </c>
      <c r="P44" s="31">
        <f>Option3!P$36*conv_2026*P$7</f>
        <v>2374821.9389665145</v>
      </c>
      <c r="Q44" s="31">
        <f>Option3!Q$36*conv_2026*Q$7</f>
        <v>2374821.9389665145</v>
      </c>
      <c r="R44" s="31">
        <f>Option3!R$36*conv_2026*R$7</f>
        <v>2374821.9389665145</v>
      </c>
      <c r="S44" s="31">
        <f>Option3!S$36*conv_2026*S$7</f>
        <v>2374821.9389665145</v>
      </c>
      <c r="T44" s="31">
        <f>Option3!T$36*conv_2026*T$7</f>
        <v>2374821.9389665145</v>
      </c>
      <c r="U44" s="31">
        <f>Option3!U$36*conv_2026*U$7</f>
        <v>2374821.9389665145</v>
      </c>
      <c r="V44" s="31">
        <f>Option3!V$36*conv_2026*V$7</f>
        <v>2374821.9389665145</v>
      </c>
      <c r="W44" s="31">
        <f>Option3!W$36*conv_2026*W$7</f>
        <v>2374821.9389665145</v>
      </c>
      <c r="X44" s="31">
        <f>Option3!X$36*conv_2026*X$7</f>
        <v>2374821.9389665145</v>
      </c>
      <c r="Y44" s="31">
        <f>Option3!Y$36*conv_2026*Y$7</f>
        <v>2374821.9389665145</v>
      </c>
      <c r="Z44" s="31">
        <f>Option3!Z$36*conv_2026*Z$7</f>
        <v>2374821.9389665145</v>
      </c>
      <c r="AA44" s="31">
        <f>Option3!AA$36*conv_2026*AA$7</f>
        <v>2374821.9389665145</v>
      </c>
      <c r="AB44" s="31">
        <f>Option3!AB$36*conv_2026*AB$7</f>
        <v>2374821.9389665145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-2110037.9647693741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-156577.06198286952</v>
      </c>
      <c r="K46" s="31">
        <f>Option3!K$82*conv_2026*K$7</f>
        <v>-156577.06198286952</v>
      </c>
      <c r="L46" s="31">
        <f>Option3!L$82*conv_2026*L$7</f>
        <v>-156577.06198286952</v>
      </c>
      <c r="M46" s="31">
        <f>Option3!M$82*conv_2026*M$7</f>
        <v>-156577.06198286952</v>
      </c>
      <c r="N46" s="31">
        <f>Option3!N$82*conv_2026*N$7</f>
        <v>-156577.06198286952</v>
      </c>
      <c r="O46" s="31">
        <f>Option3!O$82*conv_2026*O$7</f>
        <v>-156577.06198286952</v>
      </c>
      <c r="P46" s="31">
        <f>Option3!P$82*conv_2026*P$7</f>
        <v>-156577.06198286952</v>
      </c>
      <c r="Q46" s="31">
        <f>Option3!Q$82*conv_2026*Q$7</f>
        <v>-156577.06198286952</v>
      </c>
      <c r="R46" s="31">
        <f>Option3!R$82*conv_2026*R$7</f>
        <v>-156577.06198286952</v>
      </c>
      <c r="S46" s="31">
        <f>Option3!S$82*conv_2026*S$7</f>
        <v>-156577.06198286952</v>
      </c>
      <c r="T46" s="31">
        <f>Option3!T$82*conv_2026*T$7</f>
        <v>-156577.06198286952</v>
      </c>
      <c r="U46" s="31">
        <f>Option3!U$82*conv_2026*U$7</f>
        <v>-156577.06198286952</v>
      </c>
      <c r="V46" s="31">
        <f>Option3!V$82*conv_2026*V$7</f>
        <v>-156577.06198286952</v>
      </c>
      <c r="W46" s="31">
        <f>Option3!W$82*conv_2026*W$7</f>
        <v>-156577.06198286952</v>
      </c>
      <c r="X46" s="31">
        <f>Option3!X$82*conv_2026*X$7</f>
        <v>-156577.06198286952</v>
      </c>
      <c r="Y46" s="31">
        <f>Option3!Y$82*conv_2026*Y$7</f>
        <v>-156577.06198286952</v>
      </c>
      <c r="Z46" s="31">
        <f>Option3!Z$82*conv_2026*Z$7</f>
        <v>-156577.06198286952</v>
      </c>
      <c r="AA46" s="31">
        <f>Option3!AA$82*conv_2026*AA$7</f>
        <v>-156577.06198286952</v>
      </c>
      <c r="AB46" s="31">
        <f>Option3!AB$82*conv_2026*AB$7</f>
        <v>-156577.06198286952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60645467.313549794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1759673.0789286832</v>
      </c>
      <c r="K48" s="31">
        <f>Option3!K$84*conv_2026*K$7</f>
        <v>2243152.183586908</v>
      </c>
      <c r="L48" s="31">
        <f>Option3!L$84*conv_2026*L$7</f>
        <v>2675120.889195058</v>
      </c>
      <c r="M48" s="31">
        <f>Option3!M$84*conv_2026*M$7</f>
        <v>3099041.9283776507</v>
      </c>
      <c r="N48" s="31">
        <f>Option3!N$84*conv_2026*N$7</f>
        <v>3630447.7117625456</v>
      </c>
      <c r="O48" s="31">
        <f>Option3!O$84*conv_2026*O$7</f>
        <v>4405054.0459557725</v>
      </c>
      <c r="P48" s="31">
        <f>Option3!P$84*conv_2026*P$7</f>
        <v>5506288.0671984842</v>
      </c>
      <c r="Q48" s="31">
        <f>Option3!Q$84*conv_2026*Q$7</f>
        <v>5506288.0671984842</v>
      </c>
      <c r="R48" s="31">
        <f>Option3!R$84*conv_2026*R$7</f>
        <v>5506288.0671984842</v>
      </c>
      <c r="S48" s="31">
        <f>Option3!S$84*conv_2026*S$7</f>
        <v>5506288.0671984842</v>
      </c>
      <c r="T48" s="31">
        <f>Option3!T$84*conv_2026*T$7</f>
        <v>5506288.0671984842</v>
      </c>
      <c r="U48" s="31">
        <f>Option3!U$84*conv_2026*U$7</f>
        <v>5506288.0671984842</v>
      </c>
      <c r="V48" s="31">
        <f>Option3!V$84*conv_2026*V$7</f>
        <v>5506288.0671984842</v>
      </c>
      <c r="W48" s="31">
        <f>Option3!W$84*conv_2026*W$7</f>
        <v>5506288.0671984842</v>
      </c>
      <c r="X48" s="31">
        <f>Option3!X$84*conv_2026*X$7</f>
        <v>5506288.0671984842</v>
      </c>
      <c r="Y48" s="31">
        <f>Option3!Y$84*conv_2026*Y$7</f>
        <v>5506288.0671984842</v>
      </c>
      <c r="Z48" s="31">
        <f>Option3!Z$84*conv_2026*Z$7</f>
        <v>5506288.0671984842</v>
      </c>
      <c r="AA48" s="31">
        <f>Option3!AA$84*conv_2026*AA$7</f>
        <v>5506288.0671984842</v>
      </c>
      <c r="AB48" s="31">
        <f>Option3!AB$84*conv_2026*AB$7</f>
        <v>5506288.0671984842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1603096.0169458138</v>
      </c>
      <c r="K50" s="52">
        <f t="shared" si="13"/>
        <v>2086575.1216040384</v>
      </c>
      <c r="L50" s="52">
        <f t="shared" si="13"/>
        <v>2518543.8272121884</v>
      </c>
      <c r="M50" s="52">
        <f t="shared" si="13"/>
        <v>2942464.866394781</v>
      </c>
      <c r="N50" s="52">
        <f t="shared" si="13"/>
        <v>3473870.649779676</v>
      </c>
      <c r="O50" s="52">
        <f t="shared" si="13"/>
        <v>4248476.9839729033</v>
      </c>
      <c r="P50" s="52">
        <f t="shared" si="13"/>
        <v>5349711.005215615</v>
      </c>
      <c r="Q50" s="52">
        <f t="shared" si="13"/>
        <v>5349711.005215615</v>
      </c>
      <c r="R50" s="52">
        <f t="shared" si="13"/>
        <v>5349711.005215615</v>
      </c>
      <c r="S50" s="52">
        <f t="shared" si="13"/>
        <v>5349711.005215615</v>
      </c>
      <c r="T50" s="52">
        <f t="shared" si="13"/>
        <v>5349711.005215615</v>
      </c>
      <c r="U50" s="52">
        <f t="shared" si="13"/>
        <v>5349711.005215615</v>
      </c>
      <c r="V50" s="52">
        <f t="shared" si="13"/>
        <v>5349711.005215615</v>
      </c>
      <c r="W50" s="52">
        <f t="shared" si="13"/>
        <v>5349711.005215615</v>
      </c>
      <c r="X50" s="52">
        <f t="shared" si="13"/>
        <v>5349711.005215615</v>
      </c>
      <c r="Y50" s="52">
        <f t="shared" si="13"/>
        <v>5349711.005215615</v>
      </c>
      <c r="Z50" s="52">
        <f t="shared" si="13"/>
        <v>5349711.005215615</v>
      </c>
      <c r="AA50" s="52">
        <f t="shared" si="13"/>
        <v>5349711.005215615</v>
      </c>
      <c r="AB50" s="52">
        <f t="shared" si="13"/>
        <v>5349711.005215615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58535429.348780431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-2110037.9647693741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60645467.313549794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202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0.36058207520186286</v>
      </c>
      <c r="J91" s="297" cm="1">
        <f t="array" ref="J91">MAX($D91*INDEX(J$15:X$81, MATCH($A91&amp;$C91, $D$15:$D$81,0),))/mill_conv</f>
        <v>0.36058207520186286</v>
      </c>
      <c r="K91" s="297" cm="1">
        <f t="array" ref="K91">MAX($D91*INDEX(K$15:Y$81, MATCH($A91&amp;$C91, $D$15:$D$81,0),))/mill_conv</f>
        <v>0.36058207520186286</v>
      </c>
      <c r="L91" s="297" cm="1">
        <f t="array" ref="L91">MAX($D91*INDEX(L$15:Z$81, MATCH($A91&amp;$C91, $D$15:$D$81,0),))/mill_conv</f>
        <v>0.36058207520186286</v>
      </c>
      <c r="M91" s="297" cm="1">
        <f t="array" ref="M91">MAX($D91*INDEX(M$15:AA$81, MATCH($A91&amp;$C91, $D$15:$D$81,0),))/mill_conv</f>
        <v>0.36058207520186286</v>
      </c>
      <c r="N91" s="297" cm="1">
        <f t="array" ref="N91">MAX($D91*INDEX(N$15:AB$81, MATCH($A91&amp;$C91, $D$15:$D$81,0),))/mill_conv</f>
        <v>0.36058207520186286</v>
      </c>
      <c r="O91" s="297" cm="1">
        <f t="array" ref="O91">MAX($D91*INDEX(O$15:AC$81, MATCH($A91&amp;$C91, $D$15:$D$81,0),))/mill_conv</f>
        <v>0.36058207520186286</v>
      </c>
      <c r="P91" s="297" cm="1">
        <f t="array" ref="P91">MAX($D91*INDEX(P$15:AD$81, MATCH($A91&amp;$C91, $D$15:$D$81,0),))/mill_conv</f>
        <v>0.36058207520186286</v>
      </c>
      <c r="Q91" s="297" cm="1">
        <f t="array" ref="Q91">MAX($D91*INDEX(Q$15:AE$81, MATCH($A91&amp;$C91, $D$15:$D$81,0),))/mill_conv</f>
        <v>0.36058207520186286</v>
      </c>
      <c r="R91" s="297" cm="1">
        <f t="array" ref="R91">MAX($D91*INDEX(R$15:AF$81, MATCH($A91&amp;$C91, $D$15:$D$81,0),))/mill_conv</f>
        <v>0.36058207520186286</v>
      </c>
      <c r="S91" s="297" cm="1">
        <f t="array" ref="S91">MAX($D91*INDEX(S$15:AG$81, MATCH($A91&amp;$C91, $D$15:$D$81,0),))/mill_conv</f>
        <v>0.36058207520186286</v>
      </c>
      <c r="T91" s="297" cm="1">
        <f t="array" ref="T91">MAX($D91*INDEX(T$15:AH$81, MATCH($A91&amp;$C91, $D$15:$D$81,0),))/mill_conv</f>
        <v>0.36058207520186286</v>
      </c>
      <c r="U91" s="297" cm="1">
        <f t="array" ref="U91">MAX($D91*INDEX(U$15:AI$81, MATCH($A91&amp;$C91, $D$15:$D$81,0),))/mill_conv</f>
        <v>0.36058207520186286</v>
      </c>
      <c r="V91" s="297" cm="1">
        <f t="array" ref="V91">MAX($D91*INDEX(V$15:AJ$81, MATCH($A91&amp;$C91, $D$15:$D$81,0),))/mill_conv</f>
        <v>0.36058207520186286</v>
      </c>
      <c r="W91" s="297" cm="1">
        <f t="array" ref="W91">MAX($D91*INDEX(W$15:AK$81, MATCH($A91&amp;$C91, $D$15:$D$81,0),))/mill_conv</f>
        <v>0.36058207520186286</v>
      </c>
      <c r="X91" s="297" cm="1">
        <f t="array" ref="X91">MAX($D91*INDEX(X$15:AL$81, MATCH($A91&amp;$C91, $D$15:$D$81,0),))/mill_conv</f>
        <v>0.36058207520186286</v>
      </c>
      <c r="Y91" s="297" cm="1">
        <f t="array" ref="Y91">MAX($D91*INDEX(Y$15:AM$81, MATCH($A91&amp;$C91, $D$15:$D$81,0),))/mill_conv</f>
        <v>0.36058207520186286</v>
      </c>
      <c r="Z91" s="297" cm="1">
        <f t="array" ref="Z91">MAX($D91*INDEX(Z$15:AN$81, MATCH($A91&amp;$C91, $D$15:$D$81,0),))/mill_conv</f>
        <v>0.36058207520186286</v>
      </c>
      <c r="AA91" s="297" cm="1">
        <f t="array" ref="AA91">MAX($D91*INDEX(AA$15:AO$81, MATCH($A91&amp;$C91, $D$15:$D$81,0),))/mill_conv</f>
        <v>0.36058207520186286</v>
      </c>
      <c r="AB91" s="297" cm="1">
        <f t="array" ref="AB91">MAX($D91*INDEX(AB$15:AP$81, MATCH($A91&amp;$C91, $D$15:$D$81,0),))/mill_conv</f>
        <v>0.36058207520186286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1.6412378989063259</v>
      </c>
      <c r="J92" s="297">
        <f t="shared" si="23"/>
        <v>2.1135551494329903</v>
      </c>
      <c r="K92" s="297">
        <f t="shared" si="23"/>
        <v>2.7869194288926269</v>
      </c>
      <c r="L92" s="297">
        <f t="shared" si="23"/>
        <v>3.4506893989152139</v>
      </c>
      <c r="M92" s="297">
        <f t="shared" si="23"/>
        <v>4.1321225153159258</v>
      </c>
      <c r="N92" s="297">
        <f t="shared" si="23"/>
        <v>4.9735641077167765</v>
      </c>
      <c r="O92" s="297">
        <f t="shared" si="23"/>
        <v>6.1710850746149548</v>
      </c>
      <c r="P92" s="297">
        <f t="shared" si="23"/>
        <v>7.8811100061649988</v>
      </c>
      <c r="Q92" s="297">
        <f t="shared" si="23"/>
        <v>7.8811100061649988</v>
      </c>
      <c r="R92" s="297">
        <f t="shared" si="23"/>
        <v>7.8811100061649988</v>
      </c>
      <c r="S92" s="297">
        <f t="shared" ref="S92:AG92" si="24">$D92*INDEX(S$15:S$81, MATCH($A92&amp;$C92, $D$15:$D$81,0))/mill_conv</f>
        <v>7.8811100061649988</v>
      </c>
      <c r="T92" s="297">
        <f t="shared" si="24"/>
        <v>7.8811100061649988</v>
      </c>
      <c r="U92" s="297">
        <f t="shared" si="24"/>
        <v>7.8811100061649988</v>
      </c>
      <c r="V92" s="297">
        <f t="shared" si="24"/>
        <v>7.8811100061649988</v>
      </c>
      <c r="W92" s="297">
        <f t="shared" si="24"/>
        <v>7.8811100061649988</v>
      </c>
      <c r="X92" s="297">
        <f t="shared" si="24"/>
        <v>7.8811100061649988</v>
      </c>
      <c r="Y92" s="297">
        <f t="shared" si="24"/>
        <v>7.8811100061649988</v>
      </c>
      <c r="Z92" s="297">
        <f t="shared" si="24"/>
        <v>7.8811100061649988</v>
      </c>
      <c r="AA92" s="297">
        <f t="shared" si="24"/>
        <v>7.8811100061649988</v>
      </c>
      <c r="AB92" s="297">
        <f t="shared" si="24"/>
        <v>7.8811100061649988</v>
      </c>
      <c r="AC92" s="297">
        <f t="shared" si="24"/>
        <v>7.8811100061649988</v>
      </c>
      <c r="AD92" s="297">
        <f t="shared" si="24"/>
        <v>7.8811100061649988</v>
      </c>
      <c r="AE92" s="297">
        <f t="shared" si="24"/>
        <v>7.8811100061649988</v>
      </c>
      <c r="AF92" s="297">
        <f t="shared" si="24"/>
        <v>7.8811100061649988</v>
      </c>
      <c r="AG92" s="297">
        <f t="shared" si="24"/>
        <v>7.8811100061649988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195.38477536819207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40.688798653074201</v>
      </c>
      <c r="J98" s="119">
        <f>INDEX('Option1 (base case)'!J$14:J$87, MATCH($C98, 'Option1 (base case)'!$C$14:$C$87,0))</f>
        <v>52.398265952031522</v>
      </c>
      <c r="K98" s="119">
        <f>INDEX('Option1 (base case)'!K$14:K$87, MATCH($C98, 'Option1 (base case)'!$C$14:$C$87,0))</f>
        <v>69.091996705728491</v>
      </c>
      <c r="L98" s="119">
        <f>INDEX('Option1 (base case)'!L$14:L$87, MATCH($C98, 'Option1 (base case)'!$C$14:$C$87,0))</f>
        <v>85.547869848923341</v>
      </c>
      <c r="M98" s="119">
        <f>INDEX('Option1 (base case)'!M$14:M$87, MATCH($C98, 'Option1 (base case)'!$C$14:$C$87,0))</f>
        <v>102.44163941593233</v>
      </c>
      <c r="N98" s="119">
        <f>INDEX('Option1 (base case)'!N$14:N$87, MATCH($C98, 'Option1 (base case)'!$C$14:$C$87,0))</f>
        <v>123.30226392035978</v>
      </c>
      <c r="O98" s="119">
        <f>INDEX('Option1 (base case)'!O$14:O$87, MATCH($C98, 'Option1 (base case)'!$C$14:$C$87,0))</f>
        <v>152.9906409298257</v>
      </c>
      <c r="P98" s="119">
        <f>INDEX('Option1 (base case)'!P$14:P$87, MATCH($C98, 'Option1 (base case)'!$C$14:$C$87,0))</f>
        <v>195.38477536819207</v>
      </c>
      <c r="Q98" s="119">
        <f>INDEX('Option1 (base case)'!Q$14:Q$87, MATCH($C98, 'Option1 (base case)'!$C$14:$C$87,0))</f>
        <v>195.38477536819207</v>
      </c>
      <c r="R98" s="119">
        <f>INDEX('Option1 (base case)'!R$14:R$87, MATCH($C98, 'Option1 (base case)'!$C$14:$C$87,0))</f>
        <v>195.38477536819207</v>
      </c>
      <c r="S98" s="119">
        <f>INDEX('Option1 (base case)'!S$14:S$87, MATCH($C98, 'Option1 (base case)'!$C$14:$C$87,0))</f>
        <v>195.38477536819207</v>
      </c>
      <c r="T98" s="119">
        <f>INDEX('Option1 (base case)'!T$14:T$87, MATCH($C98, 'Option1 (base case)'!$C$14:$C$87,0))</f>
        <v>195.38477536819207</v>
      </c>
      <c r="U98" s="119">
        <f>INDEX('Option1 (base case)'!U$14:U$87, MATCH($C98, 'Option1 (base case)'!$C$14:$C$87,0))</f>
        <v>195.38477536819207</v>
      </c>
      <c r="V98" s="119">
        <f>INDEX('Option1 (base case)'!V$14:V$87, MATCH($C98, 'Option1 (base case)'!$C$14:$C$87,0))</f>
        <v>195.38477536819207</v>
      </c>
      <c r="W98" s="119">
        <f>INDEX('Option1 (base case)'!W$14:W$87, MATCH($C98, 'Option1 (base case)'!$C$14:$C$87,0))</f>
        <v>195.38477536819207</v>
      </c>
      <c r="X98" s="119">
        <f>INDEX('Option1 (base case)'!X$14:X$87, MATCH($C98, 'Option1 (base case)'!$C$14:$C$87,0))</f>
        <v>195.38477536819207</v>
      </c>
      <c r="Y98" s="119">
        <f>INDEX('Option1 (base case)'!Y$14:Y$87, MATCH($C98, 'Option1 (base case)'!$C$14:$C$87,0))</f>
        <v>195.38477536819207</v>
      </c>
      <c r="Z98" s="119">
        <f>INDEX('Option1 (base case)'!Z$14:Z$87, MATCH($C98, 'Option1 (base case)'!$C$14:$C$87,0))</f>
        <v>195.38477536819207</v>
      </c>
      <c r="AA98" s="119">
        <f>INDEX('Option1 (base case)'!AA$14:AA$87, MATCH($C98, 'Option1 (base case)'!$C$14:$C$87,0))</f>
        <v>195.38477536819207</v>
      </c>
      <c r="AB98" s="119">
        <f>INDEX('Option1 (base case)'!AB$14:AB$87, MATCH($C98, 'Option1 (base case)'!$C$14:$C$87,0))</f>
        <v>195.38477536819207</v>
      </c>
      <c r="AC98" s="119">
        <f>INDEX('Option1 (base case)'!AC$14:AC$87, MATCH($C98, 'Option1 (base case)'!$C$14:$C$87,0))</f>
        <v>195.38477536819207</v>
      </c>
      <c r="AD98" s="119">
        <f>INDEX('Option1 (base case)'!AD$14:AD$87, MATCH($C98, 'Option1 (base case)'!$C$14:$C$87,0))</f>
        <v>195.38477536819207</v>
      </c>
      <c r="AE98" s="119">
        <f>INDEX('Option1 (base case)'!AE$14:AE$87, MATCH($C98, 'Option1 (base case)'!$C$14:$C$87,0))</f>
        <v>195.38477536819207</v>
      </c>
      <c r="AF98" s="119">
        <f>INDEX('Option1 (base case)'!AF$14:AF$87, MATCH($C98, 'Option1 (base case)'!$C$14:$C$87,0))</f>
        <v>195.38477536819207</v>
      </c>
      <c r="AG98" s="119">
        <f>INDEX('Option1 (base case)'!AG$14:AG$87, MATCH($C98, 'Option1 (base case)'!$C$14:$C$87,0))</f>
        <v>195.38477536819207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7.0815171626820224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1.4747230199880046</v>
      </c>
      <c r="J99" s="119">
        <f>INDEX('Option1 (base case)'!J$14:J$87, MATCH($C99, 'Option1 (base case)'!$C$14:$C$87,0))/10^6</f>
        <v>1.8991204352276025</v>
      </c>
      <c r="K99" s="119">
        <f>INDEX('Option1 (base case)'!K$14:K$87, MATCH($C99, 'Option1 (base case)'!$C$14:$C$87,0))/10^6</f>
        <v>2.5041672748225725</v>
      </c>
      <c r="L99" s="119">
        <f>INDEX('Option1 (base case)'!L$14:L$87, MATCH($C99, 'Option1 (base case)'!$C$14:$C$87,0))/10^6</f>
        <v>3.1005932136955132</v>
      </c>
      <c r="M99" s="119">
        <f>INDEX('Option1 (base case)'!M$14:M$87, MATCH($C99, 'Option1 (base case)'!$C$14:$C$87,0))/10^6</f>
        <v>3.7128902511986981</v>
      </c>
      <c r="N99" s="119">
        <f>INDEX('Option1 (base case)'!N$14:N$87, MATCH($C99, 'Option1 (base case)'!$C$14:$C$87,0))/10^6</f>
        <v>4.4689618037236514</v>
      </c>
      <c r="O99" s="119">
        <f>INDEX('Option1 (base case)'!O$14:O$87, MATCH($C99, 'Option1 (base case)'!$C$14:$C$87,0))/10^6</f>
        <v>5.5449860278655967</v>
      </c>
      <c r="P99" s="119">
        <f>INDEX('Option1 (base case)'!P$14:P$87, MATCH($C99, 'Option1 (base case)'!$C$14:$C$87,0))/10^6</f>
        <v>7.0815171626820224</v>
      </c>
      <c r="Q99" s="119">
        <f>INDEX('Option1 (base case)'!Q$14:Q$87, MATCH($C99, 'Option1 (base case)'!$C$14:$C$87,0))/10^6</f>
        <v>7.0815171626820224</v>
      </c>
      <c r="R99" s="119">
        <f>INDEX('Option1 (base case)'!R$14:R$87, MATCH($C99, 'Option1 (base case)'!$C$14:$C$87,0))/10^6</f>
        <v>7.0815171626820224</v>
      </c>
      <c r="S99" s="119">
        <f>INDEX('Option1 (base case)'!S$14:S$87, MATCH($C99, 'Option1 (base case)'!$C$14:$C$87,0))/10^6</f>
        <v>7.0815171626820224</v>
      </c>
      <c r="T99" s="119">
        <f>INDEX('Option1 (base case)'!T$14:T$87, MATCH($C99, 'Option1 (base case)'!$C$14:$C$87,0))/10^6</f>
        <v>7.0815171626820224</v>
      </c>
      <c r="U99" s="119">
        <f>INDEX('Option1 (base case)'!U$14:U$87, MATCH($C99, 'Option1 (base case)'!$C$14:$C$87,0))/10^6</f>
        <v>7.0815171626820224</v>
      </c>
      <c r="V99" s="119">
        <f>INDEX('Option1 (base case)'!V$14:V$87, MATCH($C99, 'Option1 (base case)'!$C$14:$C$87,0))/10^6</f>
        <v>7.0815171626820224</v>
      </c>
      <c r="W99" s="119">
        <f>INDEX('Option1 (base case)'!W$14:W$87, MATCH($C99, 'Option1 (base case)'!$C$14:$C$87,0))/10^6</f>
        <v>7.0815171626820224</v>
      </c>
      <c r="X99" s="119">
        <f>INDEX('Option1 (base case)'!X$14:X$87, MATCH($C99, 'Option1 (base case)'!$C$14:$C$87,0))/10^6</f>
        <v>7.0815171626820224</v>
      </c>
      <c r="Y99" s="119">
        <f>INDEX('Option1 (base case)'!Y$14:Y$87, MATCH($C99, 'Option1 (base case)'!$C$14:$C$87,0))/10^6</f>
        <v>7.0815171626820224</v>
      </c>
      <c r="Z99" s="119">
        <f>INDEX('Option1 (base case)'!Z$14:Z$87, MATCH($C99, 'Option1 (base case)'!$C$14:$C$87,0))/10^6</f>
        <v>7.0815171626820224</v>
      </c>
      <c r="AA99" s="119">
        <f>INDEX('Option1 (base case)'!AA$14:AA$87, MATCH($C99, 'Option1 (base case)'!$C$14:$C$87,0))/10^6</f>
        <v>7.0815171626820224</v>
      </c>
      <c r="AB99" s="119">
        <f>INDEX('Option1 (base case)'!AB$14:AB$87, MATCH($C99, 'Option1 (base case)'!$C$14:$C$87,0))/10^6</f>
        <v>7.0815171626820224</v>
      </c>
      <c r="AC99" s="119">
        <f>INDEX('Option1 (base case)'!AC$14:AC$87, MATCH($C99, 'Option1 (base case)'!$C$14:$C$87,0))/10^6</f>
        <v>7.0815171626820224</v>
      </c>
      <c r="AD99" s="119">
        <f>INDEX('Option1 (base case)'!AD$14:AD$87, MATCH($C99, 'Option1 (base case)'!$C$14:$C$87,0))/10^6</f>
        <v>7.0815171626820224</v>
      </c>
      <c r="AE99" s="119">
        <f>INDEX('Option1 (base case)'!AE$14:AE$87, MATCH($C99, 'Option1 (base case)'!$C$14:$C$87,0))/10^6</f>
        <v>7.0815171626820224</v>
      </c>
      <c r="AF99" s="119">
        <f>INDEX('Option1 (base case)'!AF$14:AF$87, MATCH($C99, 'Option1 (base case)'!$C$14:$C$87,0))/10^6</f>
        <v>7.0815171626820224</v>
      </c>
      <c r="AG99" s="119">
        <f>INDEX('Option1 (base case)'!AG$14:AG$87, MATCH($C99, 'Option1 (base case)'!$C$14:$C$87,0))/10^6</f>
        <v>7.0815171626820224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Drysdale supply area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7167247.732765696</v>
      </c>
      <c r="AA12" s="31">
        <f>Consol!AB36</f>
        <v>7167247.732765696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188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188</v>
      </c>
      <c r="D28" s="253" t="str">
        <f>A28&amp;B28</f>
        <v>Option 2NPV</v>
      </c>
      <c r="E28" s="254"/>
      <c r="F28" s="31">
        <f>SUMPRODUCT($H28:$AG28, $H$5:$AG$5)</f>
        <v>74972429.520038262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-180291.03760093142</v>
      </c>
      <c r="K28" s="31">
        <f>(INDEX(Option2!K$106:K$117, MATCH($D28, Option2!$G$106:$G$117,0)))*conv_2026*K$7</f>
        <v>2372276.8772096112</v>
      </c>
      <c r="L28" s="31">
        <f>(INDEX(Option2!L$106:L$117, MATCH($D28, Option2!$G$106:$G$117,0)))*conv_2026*L$7</f>
        <v>3005276.1623999593</v>
      </c>
      <c r="M28" s="31">
        <f>(INDEX(Option2!M$106:M$117, MATCH($D28, Option2!$G$106:$G$117,0)))*conv_2026*M$7</f>
        <v>3649831.6215643184</v>
      </c>
      <c r="N28" s="31">
        <f>(INDEX(Option2!N$106:N$117, MATCH($D28, Option2!$G$106:$G$117,0)))*conv_2026*N$7</f>
        <v>4442574.848588313</v>
      </c>
      <c r="O28" s="31">
        <f>(INDEX(Option2!O$106:O$117, MATCH($D28, Option2!$G$106:$G$117,0)))*conv_2026*O$7</f>
        <v>5568941.0871115606</v>
      </c>
      <c r="P28" s="31">
        <f>(INDEX(Option2!P$106:P$117, MATCH($D28, Option2!$G$106:$G$117,0)))*conv_2026*P$7</f>
        <v>7167247.7327656951</v>
      </c>
      <c r="Q28" s="31">
        <f>(INDEX(Option2!Q$106:Q$117, MATCH($D28, Option2!$G$106:$G$117,0)))*conv_2026*Q$7</f>
        <v>7167247.7327656951</v>
      </c>
      <c r="R28" s="31">
        <f>(INDEX(Option2!R$106:R$117, MATCH($D28, Option2!$G$106:$G$117,0)))*conv_2026*R$7</f>
        <v>7167247.7327656951</v>
      </c>
      <c r="S28" s="31">
        <f>(INDEX(Option2!S$106:S$117, MATCH($D28, Option2!$G$106:$G$117,0)))*conv_2026*S$7</f>
        <v>7167247.7327656951</v>
      </c>
      <c r="T28" s="31">
        <f>(INDEX(Option2!T$106:T$117, MATCH($D28, Option2!$G$106:$G$117,0)))*conv_2026*T$7</f>
        <v>7167247.7327656951</v>
      </c>
      <c r="U28" s="31">
        <f>(INDEX(Option2!U$106:U$117, MATCH($D28, Option2!$G$106:$G$117,0)))*conv_2026*U$7</f>
        <v>7167247.7327656951</v>
      </c>
      <c r="V28" s="31">
        <f>(INDEX(Option2!V$106:V$117, MATCH($D28, Option2!$G$106:$G$117,0)))*conv_2026*V$7</f>
        <v>7167247.7327656951</v>
      </c>
      <c r="W28" s="31">
        <f>(INDEX(Option2!W$106:W$117, MATCH($D28, Option2!$G$106:$G$117,0)))*conv_2026*W$7</f>
        <v>7167247.7327656951</v>
      </c>
      <c r="X28" s="31">
        <f>(INDEX(Option2!X$106:X$117, MATCH($D28, Option2!$G$106:$G$117,0)))*conv_2026*X$7</f>
        <v>7167247.7327656951</v>
      </c>
      <c r="Y28" s="31">
        <f>(INDEX(Option2!Y$106:Y$117, MATCH($D28, Option2!$G$106:$G$117,0)))*conv_2026*Y$7</f>
        <v>7167247.7327656951</v>
      </c>
      <c r="Z28" s="31">
        <f>(INDEX(Option2!Z$106:Z$117, MATCH($D28, Option2!$G$106:$G$117,0)))*conv_2026*Z$7</f>
        <v>7167247.7327656951</v>
      </c>
      <c r="AA28" s="31">
        <f>(INDEX(Option2!AA$106:AA$117, MATCH($D28, Option2!$G$106:$G$117,0)))*conv_2026*AA$7</f>
        <v>7167247.7327656951</v>
      </c>
      <c r="AB28" s="31">
        <f>(INDEX(Option2!AB$106:AB$117, MATCH($D28, Option2!$G$106:$G$117,0)))*conv_2026*AB$7</f>
        <v>7167247.7327656951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74503630.213671267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-198320.14136102455</v>
      </c>
      <c r="K30" s="31">
        <f>IF($B30=0,0, (INDEX(Option2!K$106:K$117, MATCH($D30, Option2!$G$106:$G$117,0)))*conv_2026*K$7)</f>
        <v>2336218.6696894248</v>
      </c>
      <c r="L30" s="31">
        <f>IF($B30=0,0, (INDEX(Option2!L$106:L$117, MATCH($D30, Option2!$G$106:$G$117,0)))*conv_2026*L$7)</f>
        <v>2969217.9548797728</v>
      </c>
      <c r="M30" s="31">
        <f>IF($B30=0,0, (INDEX(Option2!M$106:M$117, MATCH($D30, Option2!$G$106:$G$117,0)))*conv_2026*M$7)</f>
        <v>3613773.414044132</v>
      </c>
      <c r="N30" s="31">
        <f>IF($B30=0,0, (INDEX(Option2!N$106:N$117, MATCH($D30, Option2!$G$106:$G$117,0)))*conv_2026*N$7)</f>
        <v>4406516.641068127</v>
      </c>
      <c r="O30" s="31">
        <f>IF($B30=0,0, (INDEX(Option2!O$106:O$117, MATCH($D30, Option2!$G$106:$G$117,0)))*conv_2026*O$7)</f>
        <v>5532882.8795913747</v>
      </c>
      <c r="P30" s="31">
        <f>IF($B30=0,0, (INDEX(Option2!P$106:P$117, MATCH($D30, Option2!$G$106:$G$117,0)))*conv_2026*P$7)</f>
        <v>7131189.5252455091</v>
      </c>
      <c r="Q30" s="31">
        <f>IF($B30=0,0, (INDEX(Option2!Q$106:Q$117, MATCH($D30, Option2!$G$106:$G$117,0)))*conv_2026*Q$7)</f>
        <v>7131189.5252455091</v>
      </c>
      <c r="R30" s="31">
        <f>IF($B30=0,0, (INDEX(Option2!R$106:R$117, MATCH($D30, Option2!$G$106:$G$117,0)))*conv_2026*R$7)</f>
        <v>7131189.5252455091</v>
      </c>
      <c r="S30" s="31">
        <f>IF($B30=0,0, (INDEX(Option2!S$106:S$117, MATCH($D30, Option2!$G$106:$G$117,0)))*conv_2026*S$7)</f>
        <v>7131189.5252455091</v>
      </c>
      <c r="T30" s="31">
        <f>IF($B30=0,0, (INDEX(Option2!T$106:T$117, MATCH($D30, Option2!$G$106:$G$117,0)))*conv_2026*T$7)</f>
        <v>7131189.5252455091</v>
      </c>
      <c r="U30" s="31">
        <f>IF($B30=0,0, (INDEX(Option2!U$106:U$117, MATCH($D30, Option2!$G$106:$G$117,0)))*conv_2026*U$7)</f>
        <v>7131189.5252455091</v>
      </c>
      <c r="V30" s="31">
        <f>IF($B30=0,0, (INDEX(Option2!V$106:V$117, MATCH($D30, Option2!$G$106:$G$117,0)))*conv_2026*V$7)</f>
        <v>7131189.5252455091</v>
      </c>
      <c r="W30" s="31">
        <f>IF($B30=0,0, (INDEX(Option2!W$106:W$117, MATCH($D30, Option2!$G$106:$G$117,0)))*conv_2026*W$7)</f>
        <v>7131189.5252455091</v>
      </c>
      <c r="X30" s="31">
        <f>IF($B30=0,0, (INDEX(Option2!X$106:X$117, MATCH($D30, Option2!$G$106:$G$117,0)))*conv_2026*X$7)</f>
        <v>7131189.5252455091</v>
      </c>
      <c r="Y30" s="31">
        <f>IF($B30=0,0, (INDEX(Option2!Y$106:Y$117, MATCH($D30, Option2!$G$106:$G$117,0)))*conv_2026*Y$7)</f>
        <v>7131189.5252455091</v>
      </c>
      <c r="Z30" s="31">
        <f>IF($B30=0,0, (INDEX(Option2!Z$106:Z$117, MATCH($D30, Option2!$G$106:$G$117,0)))*conv_2026*Z$7)</f>
        <v>7131189.5252455091</v>
      </c>
      <c r="AA30" s="31">
        <f>IF($B30=0,0, (INDEX(Option2!AA$106:AA$117, MATCH($D30, Option2!$G$106:$G$117,0)))*conv_2026*AA$7)</f>
        <v>7131189.5252455091</v>
      </c>
      <c r="AB30" s="31">
        <f>IF($B30=0,0, (INDEX(Option2!AB$106:AB$117, MATCH($D30, Option2!$G$106:$G$117,0)))*conv_2026*AB$7)</f>
        <v>7131189.5252455091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75441228.826405242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-162261.93384083829</v>
      </c>
      <c r="K31" s="31">
        <f>IF($B31=0,0, (INDEX(Option2!K$106:K$117, MATCH($D31, Option2!$G$106:$G$117,0)))*conv_2026*K$7)</f>
        <v>2408335.0847297977</v>
      </c>
      <c r="L31" s="31">
        <f>IF($B31=0,0, (INDEX(Option2!L$106:L$117, MATCH($D31, Option2!$G$106:$G$117,0)))*conv_2026*L$7)</f>
        <v>3041334.3699201457</v>
      </c>
      <c r="M31" s="31">
        <f>IF($B31=0,0, (INDEX(Option2!M$106:M$117, MATCH($D31, Option2!$G$106:$G$117,0)))*conv_2026*M$7)</f>
        <v>3685889.8290845049</v>
      </c>
      <c r="N31" s="31">
        <f>IF($B31=0,0, (INDEX(Option2!N$106:N$117, MATCH($D31, Option2!$G$106:$G$117,0)))*conv_2026*N$7)</f>
        <v>4478633.0561084989</v>
      </c>
      <c r="O31" s="31">
        <f>IF($B31=0,0, (INDEX(Option2!O$106:O$117, MATCH($D31, Option2!$G$106:$G$117,0)))*conv_2026*O$7)</f>
        <v>5604999.2946317466</v>
      </c>
      <c r="P31" s="31">
        <f>IF($B31=0,0, (INDEX(Option2!P$106:P$117, MATCH($D31, Option2!$G$106:$G$117,0)))*conv_2026*P$7)</f>
        <v>7203305.940285881</v>
      </c>
      <c r="Q31" s="31">
        <f>IF($B31=0,0, (INDEX(Option2!Q$106:Q$117, MATCH($D31, Option2!$G$106:$G$117,0)))*conv_2026*Q$7)</f>
        <v>7203305.940285881</v>
      </c>
      <c r="R31" s="31">
        <f>IF($B31=0,0, (INDEX(Option2!R$106:R$117, MATCH($D31, Option2!$G$106:$G$117,0)))*conv_2026*R$7)</f>
        <v>7203305.940285881</v>
      </c>
      <c r="S31" s="31">
        <f>IF($B31=0,0, (INDEX(Option2!S$106:S$117, MATCH($D31, Option2!$G$106:$G$117,0)))*conv_2026*S$7)</f>
        <v>7203305.940285881</v>
      </c>
      <c r="T31" s="31">
        <f>IF($B31=0,0, (INDEX(Option2!T$106:T$117, MATCH($D31, Option2!$G$106:$G$117,0)))*conv_2026*T$7)</f>
        <v>7203305.940285881</v>
      </c>
      <c r="U31" s="31">
        <f>IF($B31=0,0, (INDEX(Option2!U$106:U$117, MATCH($D31, Option2!$G$106:$G$117,0)))*conv_2026*U$7)</f>
        <v>7203305.940285881</v>
      </c>
      <c r="V31" s="31">
        <f>IF($B31=0,0, (INDEX(Option2!V$106:V$117, MATCH($D31, Option2!$G$106:$G$117,0)))*conv_2026*V$7)</f>
        <v>7203305.940285881</v>
      </c>
      <c r="W31" s="31">
        <f>IF($B31=0,0, (INDEX(Option2!W$106:W$117, MATCH($D31, Option2!$G$106:$G$117,0)))*conv_2026*W$7)</f>
        <v>7203305.940285881</v>
      </c>
      <c r="X31" s="31">
        <f>IF($B31=0,0, (INDEX(Option2!X$106:X$117, MATCH($D31, Option2!$G$106:$G$117,0)))*conv_2026*X$7)</f>
        <v>7203305.940285881</v>
      </c>
      <c r="Y31" s="31">
        <f>IF($B31=0,0, (INDEX(Option2!Y$106:Y$117, MATCH($D31, Option2!$G$106:$G$117,0)))*conv_2026*Y$7)</f>
        <v>7203305.940285881</v>
      </c>
      <c r="Z31" s="31">
        <f>IF($B31=0,0, (INDEX(Option2!Z$106:Z$117, MATCH($D31, Option2!$G$106:$G$117,0)))*conv_2026*Z$7)</f>
        <v>7203305.940285881</v>
      </c>
      <c r="AA31" s="31">
        <f>IF($B31=0,0, (INDEX(Option2!AA$106:AA$117, MATCH($D31, Option2!$G$106:$G$117,0)))*conv_2026*AA$7)</f>
        <v>7203305.940285881</v>
      </c>
      <c r="AB31" s="31">
        <f>IF($B31=0,0, (INDEX(Option2!AB$106:AB$117, MATCH($D31, Option2!$G$106:$G$117,0)))*conv_2026*AB$7)</f>
        <v>7203305.940285881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82938471.778409064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-180291.03760093142</v>
      </c>
      <c r="K32" s="31">
        <f>IF($B32=0,0, (INDEX(Option2!K$106:K$117, MATCH($D32, Option2!$G$106:$G$117,0)))*conv_2026*K$7)</f>
        <v>2645562.7724507586</v>
      </c>
      <c r="L32" s="31">
        <f>IF($B32=0,0, (INDEX(Option2!L$106:L$117, MATCH($D32, Option2!$G$106:$G$117,0)))*conv_2026*L$7)</f>
        <v>3341861.9861601414</v>
      </c>
      <c r="M32" s="31">
        <f>IF($B32=0,0, (INDEX(Option2!M$106:M$117, MATCH($D32, Option2!$G$106:$G$117,0)))*conv_2026*M$7)</f>
        <v>4050872.9912409363</v>
      </c>
      <c r="N32" s="31">
        <f>IF($B32=0,0, (INDEX(Option2!N$106:N$117, MATCH($D32, Option2!$G$106:$G$117,0)))*conv_2026*N$7)</f>
        <v>4922890.5409673303</v>
      </c>
      <c r="O32" s="31">
        <f>IF($B32=0,0, (INDEX(Option2!O$106:O$117, MATCH($D32, Option2!$G$106:$G$117,0)))*conv_2026*O$7)</f>
        <v>6161893.4033429027</v>
      </c>
      <c r="P32" s="31">
        <f>IF($B32=0,0, (INDEX(Option2!P$106:P$117, MATCH($D32, Option2!$G$106:$G$117,0)))*conv_2026*P$7)</f>
        <v>7920030.7135624504</v>
      </c>
      <c r="Q32" s="31">
        <f>IF($B32=0,0, (INDEX(Option2!Q$106:Q$117, MATCH($D32, Option2!$G$106:$G$117,0)))*conv_2026*Q$7)</f>
        <v>7920030.7135624504</v>
      </c>
      <c r="R32" s="31">
        <f>IF($B32=0,0, (INDEX(Option2!R$106:R$117, MATCH($D32, Option2!$G$106:$G$117,0)))*conv_2026*R$7)</f>
        <v>7920030.7135624504</v>
      </c>
      <c r="S32" s="31">
        <f>IF($B32=0,0, (INDEX(Option2!S$106:S$117, MATCH($D32, Option2!$G$106:$G$117,0)))*conv_2026*S$7)</f>
        <v>7920030.7135624504</v>
      </c>
      <c r="T32" s="31">
        <f>IF($B32=0,0, (INDEX(Option2!T$106:T$117, MATCH($D32, Option2!$G$106:$G$117,0)))*conv_2026*T$7)</f>
        <v>7920030.7135624504</v>
      </c>
      <c r="U32" s="31">
        <f>IF($B32=0,0, (INDEX(Option2!U$106:U$117, MATCH($D32, Option2!$G$106:$G$117,0)))*conv_2026*U$7)</f>
        <v>7920030.7135624504</v>
      </c>
      <c r="V32" s="31">
        <f>IF($B32=0,0, (INDEX(Option2!V$106:V$117, MATCH($D32, Option2!$G$106:$G$117,0)))*conv_2026*V$7)</f>
        <v>7920030.7135624504</v>
      </c>
      <c r="W32" s="31">
        <f>IF($B32=0,0, (INDEX(Option2!W$106:W$117, MATCH($D32, Option2!$G$106:$G$117,0)))*conv_2026*W$7)</f>
        <v>7920030.7135624504</v>
      </c>
      <c r="X32" s="31">
        <f>IF($B32=0,0, (INDEX(Option2!X$106:X$117, MATCH($D32, Option2!$G$106:$G$117,0)))*conv_2026*X$7)</f>
        <v>7920030.7135624504</v>
      </c>
      <c r="Y32" s="31">
        <f>IF($B32=0,0, (INDEX(Option2!Y$106:Y$117, MATCH($D32, Option2!$G$106:$G$117,0)))*conv_2026*Y$7)</f>
        <v>7920030.7135624504</v>
      </c>
      <c r="Z32" s="31">
        <f>IF($B32=0,0, (INDEX(Option2!Z$106:Z$117, MATCH($D32, Option2!$G$106:$G$117,0)))*conv_2026*Z$7)</f>
        <v>7920030.7135624504</v>
      </c>
      <c r="AA32" s="31">
        <f>IF($B32=0,0, (INDEX(Option2!AA$106:AA$117, MATCH($D32, Option2!$G$106:$G$117,0)))*conv_2026*AA$7)</f>
        <v>7920030.7135624504</v>
      </c>
      <c r="AB32" s="31">
        <f>IF($B32=0,0, (INDEX(Option2!AB$106:AB$117, MATCH($D32, Option2!$G$106:$G$117,0)))*conv_2026*AB$7)</f>
        <v>7920030.7135624504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67006387.26166743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-180291.03760093142</v>
      </c>
      <c r="K33" s="31">
        <f>IF($B33=0,0, (INDEX(Option2!K$106:K$117, MATCH($D33, Option2!$G$106:$G$117,0)))*conv_2026*K$7)</f>
        <v>2098990.9819684639</v>
      </c>
      <c r="L33" s="31">
        <f>IF($B33=0,0, (INDEX(Option2!L$106:L$117, MATCH($D33, Option2!$G$106:$G$117,0)))*conv_2026*L$7)</f>
        <v>2668690.3386397772</v>
      </c>
      <c r="M33" s="31">
        <f>IF($B33=0,0, (INDEX(Option2!M$106:M$117, MATCH($D33, Option2!$G$106:$G$117,0)))*conv_2026*M$7)</f>
        <v>3248790.2518877005</v>
      </c>
      <c r="N33" s="31">
        <f>IF($B33=0,0, (INDEX(Option2!N$106:N$117, MATCH($D33, Option2!$G$106:$G$117,0)))*conv_2026*N$7)</f>
        <v>3962259.1562092951</v>
      </c>
      <c r="O33" s="31">
        <f>IF($B33=0,0, (INDEX(Option2!O$106:O$117, MATCH($D33, Option2!$G$106:$G$117,0)))*conv_2026*O$7)</f>
        <v>4975988.7708802186</v>
      </c>
      <c r="P33" s="31">
        <f>IF($B33=0,0, (INDEX(Option2!P$106:P$117, MATCH($D33, Option2!$G$106:$G$117,0)))*conv_2026*P$7)</f>
        <v>6414464.7519689389</v>
      </c>
      <c r="Q33" s="31">
        <f>IF($B33=0,0, (INDEX(Option2!Q$106:Q$117, MATCH($D33, Option2!$G$106:$G$117,0)))*conv_2026*Q$7)</f>
        <v>6414464.7519689389</v>
      </c>
      <c r="R33" s="31">
        <f>IF($B33=0,0, (INDEX(Option2!R$106:R$117, MATCH($D33, Option2!$G$106:$G$117,0)))*conv_2026*R$7)</f>
        <v>6414464.7519689389</v>
      </c>
      <c r="S33" s="31">
        <f>IF($B33=0,0, (INDEX(Option2!S$106:S$117, MATCH($D33, Option2!$G$106:$G$117,0)))*conv_2026*S$7)</f>
        <v>6414464.7519689389</v>
      </c>
      <c r="T33" s="31">
        <f>IF($B33=0,0, (INDEX(Option2!T$106:T$117, MATCH($D33, Option2!$G$106:$G$117,0)))*conv_2026*T$7)</f>
        <v>6414464.7519689389</v>
      </c>
      <c r="U33" s="31">
        <f>IF($B33=0,0, (INDEX(Option2!U$106:U$117, MATCH($D33, Option2!$G$106:$G$117,0)))*conv_2026*U$7)</f>
        <v>6414464.7519689389</v>
      </c>
      <c r="V33" s="31">
        <f>IF($B33=0,0, (INDEX(Option2!V$106:V$117, MATCH($D33, Option2!$G$106:$G$117,0)))*conv_2026*V$7)</f>
        <v>6414464.7519689389</v>
      </c>
      <c r="W33" s="31">
        <f>IF($B33=0,0, (INDEX(Option2!W$106:W$117, MATCH($D33, Option2!$G$106:$G$117,0)))*conv_2026*W$7)</f>
        <v>6414464.7519689389</v>
      </c>
      <c r="X33" s="31">
        <f>IF($B33=0,0, (INDEX(Option2!X$106:X$117, MATCH($D33, Option2!$G$106:$G$117,0)))*conv_2026*X$7)</f>
        <v>6414464.7519689389</v>
      </c>
      <c r="Y33" s="31">
        <f>IF($B33=0,0, (INDEX(Option2!Y$106:Y$117, MATCH($D33, Option2!$G$106:$G$117,0)))*conv_2026*Y$7)</f>
        <v>6414464.7519689389</v>
      </c>
      <c r="Z33" s="31">
        <f>IF($B33=0,0, (INDEX(Option2!Z$106:Z$117, MATCH($D33, Option2!$G$106:$G$117,0)))*conv_2026*Z$7)</f>
        <v>6414464.7519689389</v>
      </c>
      <c r="AA33" s="31">
        <f>IF($B33=0,0, (INDEX(Option2!AA$106:AA$117, MATCH($D33, Option2!$G$106:$G$117,0)))*conv_2026*AA$7)</f>
        <v>6414464.7519689389</v>
      </c>
      <c r="AB33" s="31">
        <f>IF($B33=0,0, (INDEX(Option2!AB$106:AB$117, MATCH($D33, Option2!$G$106:$G$117,0)))*conv_2026*AB$7)</f>
        <v>6414464.7519689389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66537587.95530045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-198320.14136102455</v>
      </c>
      <c r="K34" s="31">
        <f>IF($B34=0,0, (INDEX(Option2!K$106:K$117, MATCH($D34, Option2!$G$106:$G$117,0)))*conv_2026*K$7)</f>
        <v>2062932.7744482774</v>
      </c>
      <c r="L34" s="31">
        <f>IF($B34=0,0, (INDEX(Option2!L$106:L$117, MATCH($D34, Option2!$G$106:$G$117,0)))*conv_2026*L$7)</f>
        <v>2632632.1311195912</v>
      </c>
      <c r="M34" s="31">
        <f>IF($B34=0,0, (INDEX(Option2!M$106:M$117, MATCH($D34, Option2!$G$106:$G$117,0)))*conv_2026*M$7)</f>
        <v>3212732.0443675141</v>
      </c>
      <c r="N34" s="31">
        <f>IF($B34=0,0, (INDEX(Option2!N$106:N$117, MATCH($D34, Option2!$G$106:$G$117,0)))*conv_2026*N$7)</f>
        <v>3926200.9486891087</v>
      </c>
      <c r="O34" s="31">
        <f>IF($B34=0,0, (INDEX(Option2!O$106:O$117, MATCH($D34, Option2!$G$106:$G$117,0)))*conv_2026*O$7)</f>
        <v>4939930.5633600317</v>
      </c>
      <c r="P34" s="31">
        <f>IF($B34=0,0, (INDEX(Option2!P$106:P$117, MATCH($D34, Option2!$G$106:$G$117,0)))*conv_2026*P$7)</f>
        <v>6378406.5444487529</v>
      </c>
      <c r="Q34" s="31">
        <f>IF($B34=0,0, (INDEX(Option2!Q$106:Q$117, MATCH($D34, Option2!$G$106:$G$117,0)))*conv_2026*Q$7)</f>
        <v>6378406.5444487529</v>
      </c>
      <c r="R34" s="31">
        <f>IF($B34=0,0, (INDEX(Option2!R$106:R$117, MATCH($D34, Option2!$G$106:$G$117,0)))*conv_2026*R$7)</f>
        <v>6378406.5444487529</v>
      </c>
      <c r="S34" s="31">
        <f>IF($B34=0,0, (INDEX(Option2!S$106:S$117, MATCH($D34, Option2!$G$106:$G$117,0)))*conv_2026*S$7)</f>
        <v>6378406.5444487529</v>
      </c>
      <c r="T34" s="31">
        <f>IF($B34=0,0, (INDEX(Option2!T$106:T$117, MATCH($D34, Option2!$G$106:$G$117,0)))*conv_2026*T$7)</f>
        <v>6378406.5444487529</v>
      </c>
      <c r="U34" s="31">
        <f>IF($B34=0,0, (INDEX(Option2!U$106:U$117, MATCH($D34, Option2!$G$106:$G$117,0)))*conv_2026*U$7)</f>
        <v>6378406.5444487529</v>
      </c>
      <c r="V34" s="31">
        <f>IF($B34=0,0, (INDEX(Option2!V$106:V$117, MATCH($D34, Option2!$G$106:$G$117,0)))*conv_2026*V$7)</f>
        <v>6378406.5444487529</v>
      </c>
      <c r="W34" s="31">
        <f>IF($B34=0,0, (INDEX(Option2!W$106:W$117, MATCH($D34, Option2!$G$106:$G$117,0)))*conv_2026*W$7)</f>
        <v>6378406.5444487529</v>
      </c>
      <c r="X34" s="31">
        <f>IF($B34=0,0, (INDEX(Option2!X$106:X$117, MATCH($D34, Option2!$G$106:$G$117,0)))*conv_2026*X$7)</f>
        <v>6378406.5444487529</v>
      </c>
      <c r="Y34" s="31">
        <f>IF($B34=0,0, (INDEX(Option2!Y$106:Y$117, MATCH($D34, Option2!$G$106:$G$117,0)))*conv_2026*Y$7)</f>
        <v>6378406.5444487529</v>
      </c>
      <c r="Z34" s="31">
        <f>IF($B34=0,0, (INDEX(Option2!Z$106:Z$117, MATCH($D34, Option2!$G$106:$G$117,0)))*conv_2026*Z$7)</f>
        <v>6378406.5444487529</v>
      </c>
      <c r="AA34" s="31">
        <f>IF($B34=0,0, (INDEX(Option2!AA$106:AA$117, MATCH($D34, Option2!$G$106:$G$117,0)))*conv_2026*AA$7)</f>
        <v>6378406.5444487529</v>
      </c>
      <c r="AB34" s="31">
        <f>IF($B34=0,0, (INDEX(Option2!AB$106:AB$117, MATCH($D34, Option2!$G$106:$G$117,0)))*conv_2026*AB$7)</f>
        <v>6378406.5444487529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74972429.520038262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-180291.03760093142</v>
      </c>
      <c r="K35" s="31">
        <f>IF($B35=0,0, (INDEX(Option2!K$106:K$117, MATCH($D35, Option2!$G$106:$G$117,0)))*conv_2026*K$7)</f>
        <v>2372276.8772096112</v>
      </c>
      <c r="L35" s="31">
        <f>IF($B35=0,0, (INDEX(Option2!L$106:L$117, MATCH($D35, Option2!$G$106:$G$117,0)))*conv_2026*L$7)</f>
        <v>3005276.1623999593</v>
      </c>
      <c r="M35" s="31">
        <f>IF($B35=0,0, (INDEX(Option2!M$106:M$117, MATCH($D35, Option2!$G$106:$G$117,0)))*conv_2026*M$7)</f>
        <v>3649831.6215643184</v>
      </c>
      <c r="N35" s="31">
        <f>IF($B35=0,0, (INDEX(Option2!N$106:N$117, MATCH($D35, Option2!$G$106:$G$117,0)))*conv_2026*N$7)</f>
        <v>4442574.848588313</v>
      </c>
      <c r="O35" s="31">
        <f>IF($B35=0,0, (INDEX(Option2!O$106:O$117, MATCH($D35, Option2!$G$106:$G$117,0)))*conv_2026*O$7)</f>
        <v>5568941.0871115606</v>
      </c>
      <c r="P35" s="31">
        <f>IF($B35=0,0, (INDEX(Option2!P$106:P$117, MATCH($D35, Option2!$G$106:$G$117,0)))*conv_2026*P$7)</f>
        <v>7167247.7327656951</v>
      </c>
      <c r="Q35" s="31">
        <f>IF($B35=0,0, (INDEX(Option2!Q$106:Q$117, MATCH($D35, Option2!$G$106:$G$117,0)))*conv_2026*Q$7)</f>
        <v>7167247.7327656951</v>
      </c>
      <c r="R35" s="31">
        <f>IF($B35=0,0, (INDEX(Option2!R$106:R$117, MATCH($D35, Option2!$G$106:$G$117,0)))*conv_2026*R$7)</f>
        <v>7167247.7327656951</v>
      </c>
      <c r="S35" s="31">
        <f>IF($B35=0,0, (INDEX(Option2!S$106:S$117, MATCH($D35, Option2!$G$106:$G$117,0)))*conv_2026*S$7)</f>
        <v>7167247.7327656951</v>
      </c>
      <c r="T35" s="31">
        <f>IF($B35=0,0, (INDEX(Option2!T$106:T$117, MATCH($D35, Option2!$G$106:$G$117,0)))*conv_2026*T$7)</f>
        <v>7167247.7327656951</v>
      </c>
      <c r="U35" s="31">
        <f>IF($B35=0,0, (INDEX(Option2!U$106:U$117, MATCH($D35, Option2!$G$106:$G$117,0)))*conv_2026*U$7)</f>
        <v>7167247.7327656951</v>
      </c>
      <c r="V35" s="31">
        <f>IF($B35=0,0, (INDEX(Option2!V$106:V$117, MATCH($D35, Option2!$G$106:$G$117,0)))*conv_2026*V$7)</f>
        <v>7167247.7327656951</v>
      </c>
      <c r="W35" s="31">
        <f>IF($B35=0,0, (INDEX(Option2!W$106:W$117, MATCH($D35, Option2!$G$106:$G$117,0)))*conv_2026*W$7)</f>
        <v>7167247.7327656951</v>
      </c>
      <c r="X35" s="31">
        <f>IF($B35=0,0, (INDEX(Option2!X$106:X$117, MATCH($D35, Option2!$G$106:$G$117,0)))*conv_2026*X$7)</f>
        <v>7167247.7327656951</v>
      </c>
      <c r="Y35" s="31">
        <f>IF($B35=0,0, (INDEX(Option2!Y$106:Y$117, MATCH($D35, Option2!$G$106:$G$117,0)))*conv_2026*Y$7)</f>
        <v>7167247.7327656951</v>
      </c>
      <c r="Z35" s="31">
        <f>IF($B35=0,0, (INDEX(Option2!Z$106:Z$117, MATCH($D35, Option2!$G$106:$G$117,0)))*conv_2026*Z$7)</f>
        <v>7167247.7327656951</v>
      </c>
      <c r="AA35" s="31">
        <f>IF($B35=0,0, (INDEX(Option2!AA$106:AA$117, MATCH($D35, Option2!$G$106:$G$117,0)))*conv_2026*AA$7)</f>
        <v>7167247.7327656951</v>
      </c>
      <c r="AB35" s="31">
        <f>IF($B35=0,0, (INDEX(Option2!AB$106:AB$117, MATCH($D35, Option2!$G$106:$G$117,0)))*conv_2026*AB$7)</f>
        <v>7167247.7327656951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74972429.520038262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-180291.03760093142</v>
      </c>
      <c r="K36" s="31">
        <f>IF($B36=0,0, (INDEX(Option2!K$106:K$117, MATCH($D36, Option2!$G$106:$G$117,0)))*conv_2026*K$7)</f>
        <v>2372276.8772096112</v>
      </c>
      <c r="L36" s="31">
        <f>IF($B36=0,0, (INDEX(Option2!L$106:L$117, MATCH($D36, Option2!$G$106:$G$117,0)))*conv_2026*L$7)</f>
        <v>3005276.1623999593</v>
      </c>
      <c r="M36" s="31">
        <f>IF($B36=0,0, (INDEX(Option2!M$106:M$117, MATCH($D36, Option2!$G$106:$G$117,0)))*conv_2026*M$7)</f>
        <v>3649831.6215643184</v>
      </c>
      <c r="N36" s="31">
        <f>IF($B36=0,0, (INDEX(Option2!N$106:N$117, MATCH($D36, Option2!$G$106:$G$117,0)))*conv_2026*N$7)</f>
        <v>4442574.848588313</v>
      </c>
      <c r="O36" s="31">
        <f>IF($B36=0,0, (INDEX(Option2!O$106:O$117, MATCH($D36, Option2!$G$106:$G$117,0)))*conv_2026*O$7)</f>
        <v>5568941.0871115606</v>
      </c>
      <c r="P36" s="31">
        <f>IF($B36=0,0, (INDEX(Option2!P$106:P$117, MATCH($D36, Option2!$G$106:$G$117,0)))*conv_2026*P$7)</f>
        <v>7167247.7327656951</v>
      </c>
      <c r="Q36" s="31">
        <f>IF($B36=0,0, (INDEX(Option2!Q$106:Q$117, MATCH($D36, Option2!$G$106:$G$117,0)))*conv_2026*Q$7)</f>
        <v>7167247.7327656951</v>
      </c>
      <c r="R36" s="31">
        <f>IF($B36=0,0, (INDEX(Option2!R$106:R$117, MATCH($D36, Option2!$G$106:$G$117,0)))*conv_2026*R$7)</f>
        <v>7167247.7327656951</v>
      </c>
      <c r="S36" s="31">
        <f>IF($B36=0,0, (INDEX(Option2!S$106:S$117, MATCH($D36, Option2!$G$106:$G$117,0)))*conv_2026*S$7)</f>
        <v>7167247.7327656951</v>
      </c>
      <c r="T36" s="31">
        <f>IF($B36=0,0, (INDEX(Option2!T$106:T$117, MATCH($D36, Option2!$G$106:$G$117,0)))*conv_2026*T$7)</f>
        <v>7167247.7327656951</v>
      </c>
      <c r="U36" s="31">
        <f>IF($B36=0,0, (INDEX(Option2!U$106:U$117, MATCH($D36, Option2!$G$106:$G$117,0)))*conv_2026*U$7)</f>
        <v>7167247.7327656951</v>
      </c>
      <c r="V36" s="31">
        <f>IF($B36=0,0, (INDEX(Option2!V$106:V$117, MATCH($D36, Option2!$G$106:$G$117,0)))*conv_2026*V$7)</f>
        <v>7167247.7327656951</v>
      </c>
      <c r="W36" s="31">
        <f>IF($B36=0,0, (INDEX(Option2!W$106:W$117, MATCH($D36, Option2!$G$106:$G$117,0)))*conv_2026*W$7)</f>
        <v>7167247.7327656951</v>
      </c>
      <c r="X36" s="31">
        <f>IF($B36=0,0, (INDEX(Option2!X$106:X$117, MATCH($D36, Option2!$G$106:$G$117,0)))*conv_2026*X$7)</f>
        <v>7167247.7327656951</v>
      </c>
      <c r="Y36" s="31">
        <f>IF($B36=0,0, (INDEX(Option2!Y$106:Y$117, MATCH($D36, Option2!$G$106:$G$117,0)))*conv_2026*Y$7)</f>
        <v>7167247.7327656951</v>
      </c>
      <c r="Z36" s="31">
        <f>IF($B36=0,0, (INDEX(Option2!Z$106:Z$117, MATCH($D36, Option2!$G$106:$G$117,0)))*conv_2026*Z$7)</f>
        <v>7167247.7327656951</v>
      </c>
      <c r="AA36" s="31">
        <f>IF($B36=0,0, (INDEX(Option2!AA$106:AA$117, MATCH($D36, Option2!$G$106:$G$117,0)))*conv_2026*AA$7)</f>
        <v>7167247.7327656951</v>
      </c>
      <c r="AB36" s="31">
        <f>IF($B36=0,0, (INDEX(Option2!AB$106:AB$117, MATCH($D36, Option2!$G$106:$G$117,0)))*conv_2026*AB$7)</f>
        <v>7167247.7327656951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74972429.520038262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-180291.03760093142</v>
      </c>
      <c r="K37" s="31">
        <f>IF($B37=0,0, (INDEX(Option2!K$106:K$117, MATCH($D37, Option2!$G$106:$G$117,0)))*conv_2026*K$7)</f>
        <v>2372276.8772096112</v>
      </c>
      <c r="L37" s="31">
        <f>IF($B37=0,0, (INDEX(Option2!L$106:L$117, MATCH($D37, Option2!$G$106:$G$117,0)))*conv_2026*L$7)</f>
        <v>3005276.1623999593</v>
      </c>
      <c r="M37" s="31">
        <f>IF($B37=0,0, (INDEX(Option2!M$106:M$117, MATCH($D37, Option2!$G$106:$G$117,0)))*conv_2026*M$7)</f>
        <v>3649831.6215643184</v>
      </c>
      <c r="N37" s="31">
        <f>IF($B37=0,0, (INDEX(Option2!N$106:N$117, MATCH($D37, Option2!$G$106:$G$117,0)))*conv_2026*N$7)</f>
        <v>4442574.848588313</v>
      </c>
      <c r="O37" s="31">
        <f>IF($B37=0,0, (INDEX(Option2!O$106:O$117, MATCH($D37, Option2!$G$106:$G$117,0)))*conv_2026*O$7)</f>
        <v>5568941.0871115606</v>
      </c>
      <c r="P37" s="31">
        <f>IF($B37=0,0, (INDEX(Option2!P$106:P$117, MATCH($D37, Option2!$G$106:$G$117,0)))*conv_2026*P$7)</f>
        <v>7167247.7327656951</v>
      </c>
      <c r="Q37" s="31">
        <f>IF($B37=0,0, (INDEX(Option2!Q$106:Q$117, MATCH($D37, Option2!$G$106:$G$117,0)))*conv_2026*Q$7)</f>
        <v>7167247.7327656951</v>
      </c>
      <c r="R37" s="31">
        <f>IF($B37=0,0, (INDEX(Option2!R$106:R$117, MATCH($D37, Option2!$G$106:$G$117,0)))*conv_2026*R$7)</f>
        <v>7167247.7327656951</v>
      </c>
      <c r="S37" s="31">
        <f>IF($B37=0,0, (INDEX(Option2!S$106:S$117, MATCH($D37, Option2!$G$106:$G$117,0)))*conv_2026*S$7)</f>
        <v>7167247.7327656951</v>
      </c>
      <c r="T37" s="31">
        <f>IF($B37=0,0, (INDEX(Option2!T$106:T$117, MATCH($D37, Option2!$G$106:$G$117,0)))*conv_2026*T$7)</f>
        <v>7167247.7327656951</v>
      </c>
      <c r="U37" s="31">
        <f>IF($B37=0,0, (INDEX(Option2!U$106:U$117, MATCH($D37, Option2!$G$106:$G$117,0)))*conv_2026*U$7)</f>
        <v>7167247.7327656951</v>
      </c>
      <c r="V37" s="31">
        <f>IF($B37=0,0, (INDEX(Option2!V$106:V$117, MATCH($D37, Option2!$G$106:$G$117,0)))*conv_2026*V$7)</f>
        <v>7167247.7327656951</v>
      </c>
      <c r="W37" s="31">
        <f>IF($B37=0,0, (INDEX(Option2!W$106:W$117, MATCH($D37, Option2!$G$106:$G$117,0)))*conv_2026*W$7)</f>
        <v>7167247.7327656951</v>
      </c>
      <c r="X37" s="31">
        <f>IF($B37=0,0, (INDEX(Option2!X$106:X$117, MATCH($D37, Option2!$G$106:$G$117,0)))*conv_2026*X$7)</f>
        <v>7167247.7327656951</v>
      </c>
      <c r="Y37" s="31">
        <f>IF($B37=0,0, (INDEX(Option2!Y$106:Y$117, MATCH($D37, Option2!$G$106:$G$117,0)))*conv_2026*Y$7)</f>
        <v>7167247.7327656951</v>
      </c>
      <c r="Z37" s="31">
        <f>IF($B37=0,0, (INDEX(Option2!Z$106:Z$117, MATCH($D37, Option2!$G$106:$G$117,0)))*conv_2026*Z$7)</f>
        <v>7167247.7327656951</v>
      </c>
      <c r="AA37" s="31">
        <f>IF($B37=0,0, (INDEX(Option2!AA$106:AA$117, MATCH($D37, Option2!$G$106:$G$117,0)))*conv_2026*AA$7)</f>
        <v>7167247.7327656951</v>
      </c>
      <c r="AB37" s="31">
        <f>IF($B37=0,0, (INDEX(Option2!AB$106:AB$117, MATCH($D37, Option2!$G$106:$G$117,0)))*conv_2026*AB$7)</f>
        <v>7167247.7327656951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1603096.0169458138</v>
      </c>
      <c r="K40" s="31">
        <f>Consol!K50</f>
        <v>2086575.1216040384</v>
      </c>
      <c r="L40" s="31">
        <f>Consol!L50</f>
        <v>2518543.8272121884</v>
      </c>
      <c r="M40" s="31">
        <f>Consol!M50</f>
        <v>2942464.866394781</v>
      </c>
      <c r="N40" s="31">
        <f>Consol!N50</f>
        <v>3473870.649779676</v>
      </c>
      <c r="O40" s="31">
        <f>Consol!O50</f>
        <v>4248476.9839729033</v>
      </c>
      <c r="P40" s="31">
        <f>Consol!P50</f>
        <v>5349711.005215615</v>
      </c>
      <c r="Q40" s="31">
        <f>Consol!Q50</f>
        <v>5349711.005215615</v>
      </c>
      <c r="R40" s="31">
        <f>Consol!R50</f>
        <v>5349711.005215615</v>
      </c>
      <c r="S40" s="31">
        <f>Consol!S50</f>
        <v>5349711.005215615</v>
      </c>
      <c r="T40" s="31">
        <f>Consol!T50</f>
        <v>5349711.005215615</v>
      </c>
      <c r="U40" s="31">
        <f>Consol!U50</f>
        <v>5349711.005215615</v>
      </c>
      <c r="V40" s="31">
        <f>Consol!V50</f>
        <v>5349711.005215615</v>
      </c>
      <c r="W40" s="31">
        <f>Consol!W50</f>
        <v>5349711.005215615</v>
      </c>
      <c r="X40" s="31">
        <f>Consol!X50</f>
        <v>5349711.005215615</v>
      </c>
      <c r="Y40" s="31">
        <f>Consol!Y50</f>
        <v>5349711.005215615</v>
      </c>
      <c r="Z40" s="31">
        <f>Consol!Z50</f>
        <v>5349711.005215615</v>
      </c>
      <c r="AA40" s="31">
        <f>Consol!AA50</f>
        <v>5349711.005215615</v>
      </c>
      <c r="AB40" s="31">
        <f>Consol!AB50</f>
        <v>5349711.005215615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188</v>
      </c>
      <c r="D42" s="253" t="str">
        <f>A42&amp;B42</f>
        <v>Option 3NPV</v>
      </c>
      <c r="E42" s="254"/>
      <c r="F42" s="31">
        <f t="shared" ref="F42:F51" si="4">SUMPRODUCT($H42:$AG42, $H$5:$AG$5)</f>
        <v>58535429.348780431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1603096.0169458135</v>
      </c>
      <c r="K42" s="31">
        <f>(INDEX(Option3!K$106:K$117, MATCH($D42, Option3!$G$106:$G$117,0)))*conv_2026*K$7</f>
        <v>2086575.1216040386</v>
      </c>
      <c r="L42" s="31">
        <f>(INDEX(Option3!L$106:L$117, MATCH($D42, Option3!$G$106:$G$117,0)))*conv_2026*L$7</f>
        <v>2518543.8272121884</v>
      </c>
      <c r="M42" s="31">
        <f>(INDEX(Option3!M$106:M$117, MATCH($D42, Option3!$G$106:$G$117,0)))*conv_2026*M$7</f>
        <v>2942464.866394781</v>
      </c>
      <c r="N42" s="31">
        <f>(INDEX(Option3!N$106:N$117, MATCH($D42, Option3!$G$106:$G$117,0)))*conv_2026*N$7</f>
        <v>3473870.649779676</v>
      </c>
      <c r="O42" s="31">
        <f>(INDEX(Option3!O$106:O$117, MATCH($D42, Option3!$G$106:$G$117,0)))*conv_2026*O$7</f>
        <v>4248476.9839729033</v>
      </c>
      <c r="P42" s="31">
        <f>(INDEX(Option3!P$106:P$117, MATCH($D42, Option3!$G$106:$G$117,0)))*conv_2026*P$7</f>
        <v>5349711.005215615</v>
      </c>
      <c r="Q42" s="31">
        <f>(INDEX(Option3!Q$106:Q$117, MATCH($D42, Option3!$G$106:$G$117,0)))*conv_2026*Q$7</f>
        <v>5349711.005215615</v>
      </c>
      <c r="R42" s="31">
        <f>(INDEX(Option3!R$106:R$117, MATCH($D42, Option3!$G$106:$G$117,0)))*conv_2026*R$7</f>
        <v>5349711.005215615</v>
      </c>
      <c r="S42" s="31">
        <f>(INDEX(Option3!S$106:S$117, MATCH($D42, Option3!$G$106:$G$117,0)))*conv_2026*S$7</f>
        <v>5349711.005215615</v>
      </c>
      <c r="T42" s="31">
        <f>(INDEX(Option3!T$106:T$117, MATCH($D42, Option3!$G$106:$G$117,0)))*conv_2026*T$7</f>
        <v>5349711.005215615</v>
      </c>
      <c r="U42" s="31">
        <f>(INDEX(Option3!U$106:U$117, MATCH($D42, Option3!$G$106:$G$117,0)))*conv_2026*U$7</f>
        <v>5349711.005215615</v>
      </c>
      <c r="V42" s="31">
        <f>(INDEX(Option3!V$106:V$117, MATCH($D42, Option3!$G$106:$G$117,0)))*conv_2026*V$7</f>
        <v>5349711.005215615</v>
      </c>
      <c r="W42" s="31">
        <f>(INDEX(Option3!W$106:W$117, MATCH($D42, Option3!$G$106:$G$117,0)))*conv_2026*W$7</f>
        <v>5349711.005215615</v>
      </c>
      <c r="X42" s="31">
        <f>(INDEX(Option3!X$106:X$117, MATCH($D42, Option3!$G$106:$G$117,0)))*conv_2026*X$7</f>
        <v>5349711.005215615</v>
      </c>
      <c r="Y42" s="31">
        <f>(INDEX(Option3!Y$106:Y$117, MATCH($D42, Option3!$G$106:$G$117,0)))*conv_2026*Y$7</f>
        <v>5349711.005215615</v>
      </c>
      <c r="Z42" s="31">
        <f>(INDEX(Option3!Z$106:Z$117, MATCH($D42, Option3!$G$106:$G$117,0)))*conv_2026*Z$7</f>
        <v>5349711.005215615</v>
      </c>
      <c r="AA42" s="31">
        <f>(INDEX(Option3!AA$106:AA$117, MATCH($D42, Option3!$G$106:$G$117,0)))*conv_2026*AA$7</f>
        <v>5349711.005215615</v>
      </c>
      <c r="AB42" s="31">
        <f>(INDEX(Option3!AB$106:AB$117, MATCH($D42, Option3!$G$106:$G$117,0)))*conv_2026*AB$7</f>
        <v>5349711.005215615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58324425.552303493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1587438.3107475266</v>
      </c>
      <c r="K44" s="31">
        <f>(INDEX(Option3!K$106:K$117, MATCH($D44, Option3!$G$106:$G$117,0)))*conv_2026*K$7</f>
        <v>2070917.4154057517</v>
      </c>
      <c r="L44" s="31">
        <f>(INDEX(Option3!L$106:L$117, MATCH($D44, Option3!$G$106:$G$117,0)))*conv_2026*L$7</f>
        <v>2502886.1210139017</v>
      </c>
      <c r="M44" s="31">
        <f>(INDEX(Option3!M$106:M$117, MATCH($D44, Option3!$G$106:$G$117,0)))*conv_2026*M$7</f>
        <v>2926807.1601964943</v>
      </c>
      <c r="N44" s="31">
        <f>(INDEX(Option3!N$106:N$117, MATCH($D44, Option3!$G$106:$G$117,0)))*conv_2026*N$7</f>
        <v>3458212.9435813893</v>
      </c>
      <c r="O44" s="31">
        <f>(INDEX(Option3!O$106:O$117, MATCH($D44, Option3!$G$106:$G$117,0)))*conv_2026*O$7</f>
        <v>4232819.2777746161</v>
      </c>
      <c r="P44" s="31">
        <f>(INDEX(Option3!P$106:P$117, MATCH($D44, Option3!$G$106:$G$117,0)))*conv_2026*P$7</f>
        <v>5334053.2990173278</v>
      </c>
      <c r="Q44" s="31">
        <f>(INDEX(Option3!Q$106:Q$117, MATCH($D44, Option3!$G$106:$G$117,0)))*conv_2026*Q$7</f>
        <v>5334053.2990173278</v>
      </c>
      <c r="R44" s="31">
        <f>(INDEX(Option3!R$106:R$117, MATCH($D44, Option3!$G$106:$G$117,0)))*conv_2026*R$7</f>
        <v>5334053.2990173278</v>
      </c>
      <c r="S44" s="31">
        <f>(INDEX(Option3!S$106:S$117, MATCH($D44, Option3!$G$106:$G$117,0)))*conv_2026*S$7</f>
        <v>5334053.2990173278</v>
      </c>
      <c r="T44" s="31">
        <f>(INDEX(Option3!T$106:T$117, MATCH($D44, Option3!$G$106:$G$117,0)))*conv_2026*T$7</f>
        <v>5334053.2990173278</v>
      </c>
      <c r="U44" s="31">
        <f>(INDEX(Option3!U$106:U$117, MATCH($D44, Option3!$G$106:$G$117,0)))*conv_2026*U$7</f>
        <v>5334053.2990173278</v>
      </c>
      <c r="V44" s="31">
        <f>(INDEX(Option3!V$106:V$117, MATCH($D44, Option3!$G$106:$G$117,0)))*conv_2026*V$7</f>
        <v>5334053.2990173278</v>
      </c>
      <c r="W44" s="31">
        <f>(INDEX(Option3!W$106:W$117, MATCH($D44, Option3!$G$106:$G$117,0)))*conv_2026*W$7</f>
        <v>5334053.2990173278</v>
      </c>
      <c r="X44" s="31">
        <f>(INDEX(Option3!X$106:X$117, MATCH($D44, Option3!$G$106:$G$117,0)))*conv_2026*X$7</f>
        <v>5334053.2990173278</v>
      </c>
      <c r="Y44" s="31">
        <f>(INDEX(Option3!Y$106:Y$117, MATCH($D44, Option3!$G$106:$G$117,0)))*conv_2026*Y$7</f>
        <v>5334053.2990173278</v>
      </c>
      <c r="Z44" s="31">
        <f>(INDEX(Option3!Z$106:Z$117, MATCH($D44, Option3!$G$106:$G$117,0)))*conv_2026*Z$7</f>
        <v>5334053.2990173278</v>
      </c>
      <c r="AA44" s="31">
        <f>(INDEX(Option3!AA$106:AA$117, MATCH($D44, Option3!$G$106:$G$117,0)))*conv_2026*AA$7</f>
        <v>5334053.2990173278</v>
      </c>
      <c r="AB44" s="31">
        <f>(INDEX(Option3!AB$106:AB$117, MATCH($D44, Option3!$G$106:$G$117,0)))*conv_2026*AB$7</f>
        <v>5334053.2990173278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58746433.145257376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1618753.7231441003</v>
      </c>
      <c r="K45" s="31">
        <f>(INDEX(Option3!K$106:K$117, MATCH($D45, Option3!$G$106:$G$117,0)))*conv_2026*K$7</f>
        <v>2102232.8278023256</v>
      </c>
      <c r="L45" s="31">
        <f>(INDEX(Option3!L$106:L$117, MATCH($D45, Option3!$G$106:$G$117,0)))*conv_2026*L$7</f>
        <v>2534201.5334104756</v>
      </c>
      <c r="M45" s="31">
        <f>(INDEX(Option3!M$106:M$117, MATCH($D45, Option3!$G$106:$G$117,0)))*conv_2026*M$7</f>
        <v>2958122.5725930678</v>
      </c>
      <c r="N45" s="31">
        <f>(INDEX(Option3!N$106:N$117, MATCH($D45, Option3!$G$106:$G$117,0)))*conv_2026*N$7</f>
        <v>3489528.3559779627</v>
      </c>
      <c r="O45" s="31">
        <f>(INDEX(Option3!O$106:O$117, MATCH($D45, Option3!$G$106:$G$117,0)))*conv_2026*O$7</f>
        <v>4264134.6901711896</v>
      </c>
      <c r="P45" s="31">
        <f>(INDEX(Option3!P$106:P$117, MATCH($D45, Option3!$G$106:$G$117,0)))*conv_2026*P$7</f>
        <v>5365368.7114139022</v>
      </c>
      <c r="Q45" s="31">
        <f>(INDEX(Option3!Q$106:Q$117, MATCH($D45, Option3!$G$106:$G$117,0)))*conv_2026*Q$7</f>
        <v>5365368.7114139022</v>
      </c>
      <c r="R45" s="31">
        <f>(INDEX(Option3!R$106:R$117, MATCH($D45, Option3!$G$106:$G$117,0)))*conv_2026*R$7</f>
        <v>5365368.7114139022</v>
      </c>
      <c r="S45" s="31">
        <f>(INDEX(Option3!S$106:S$117, MATCH($D45, Option3!$G$106:$G$117,0)))*conv_2026*S$7</f>
        <v>5365368.7114139022</v>
      </c>
      <c r="T45" s="31">
        <f>(INDEX(Option3!T$106:T$117, MATCH($D45, Option3!$G$106:$G$117,0)))*conv_2026*T$7</f>
        <v>5365368.7114139022</v>
      </c>
      <c r="U45" s="31">
        <f>(INDEX(Option3!U$106:U$117, MATCH($D45, Option3!$G$106:$G$117,0)))*conv_2026*U$7</f>
        <v>5365368.7114139022</v>
      </c>
      <c r="V45" s="31">
        <f>(INDEX(Option3!V$106:V$117, MATCH($D45, Option3!$G$106:$G$117,0)))*conv_2026*V$7</f>
        <v>5365368.7114139022</v>
      </c>
      <c r="W45" s="31">
        <f>(INDEX(Option3!W$106:W$117, MATCH($D45, Option3!$G$106:$G$117,0)))*conv_2026*W$7</f>
        <v>5365368.7114139022</v>
      </c>
      <c r="X45" s="31">
        <f>(INDEX(Option3!X$106:X$117, MATCH($D45, Option3!$G$106:$G$117,0)))*conv_2026*X$7</f>
        <v>5365368.7114139022</v>
      </c>
      <c r="Y45" s="31">
        <f>(INDEX(Option3!Y$106:Y$117, MATCH($D45, Option3!$G$106:$G$117,0)))*conv_2026*Y$7</f>
        <v>5365368.7114139022</v>
      </c>
      <c r="Z45" s="31">
        <f>(INDEX(Option3!Z$106:Z$117, MATCH($D45, Option3!$G$106:$G$117,0)))*conv_2026*Z$7</f>
        <v>5365368.7114139022</v>
      </c>
      <c r="AA45" s="31">
        <f>(INDEX(Option3!AA$106:AA$117, MATCH($D45, Option3!$G$106:$G$117,0)))*conv_2026*AA$7</f>
        <v>5365368.7114139022</v>
      </c>
      <c r="AB45" s="31">
        <f>(INDEX(Option3!AB$106:AB$117, MATCH($D45, Option3!$G$106:$G$117,0)))*conv_2026*AB$7</f>
        <v>5365368.7114139022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64599976.080135405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1779063.3248386818</v>
      </c>
      <c r="K46" s="31">
        <f>(INDEX(Option3!K$106:K$117, MATCH($D46, Option3!$G$106:$G$117,0)))*conv_2026*K$7</f>
        <v>2310890.3399627293</v>
      </c>
      <c r="L46" s="31">
        <f>(INDEX(Option3!L$106:L$117, MATCH($D46, Option3!$G$106:$G$117,0)))*conv_2026*L$7</f>
        <v>2786055.9161316943</v>
      </c>
      <c r="M46" s="31">
        <f>(INDEX(Option3!M$106:M$117, MATCH($D46, Option3!$G$106:$G$117,0)))*conv_2026*M$7</f>
        <v>3252369.059232546</v>
      </c>
      <c r="N46" s="31">
        <f>(INDEX(Option3!N$106:N$117, MATCH($D46, Option3!$G$106:$G$117,0)))*conv_2026*N$7</f>
        <v>3836915.4209559308</v>
      </c>
      <c r="O46" s="31">
        <f>(INDEX(Option3!O$106:O$117, MATCH($D46, Option3!$G$106:$G$117,0)))*conv_2026*O$7</f>
        <v>4688982.3885684805</v>
      </c>
      <c r="P46" s="31">
        <f>(INDEX(Option3!P$106:P$117, MATCH($D46, Option3!$G$106:$G$117,0)))*conv_2026*P$7</f>
        <v>5900339.811935463</v>
      </c>
      <c r="Q46" s="31">
        <f>(INDEX(Option3!Q$106:Q$117, MATCH($D46, Option3!$G$106:$G$117,0)))*conv_2026*Q$7</f>
        <v>5900339.811935463</v>
      </c>
      <c r="R46" s="31">
        <f>(INDEX(Option3!R$106:R$117, MATCH($D46, Option3!$G$106:$G$117,0)))*conv_2026*R$7</f>
        <v>5900339.811935463</v>
      </c>
      <c r="S46" s="31">
        <f>(INDEX(Option3!S$106:S$117, MATCH($D46, Option3!$G$106:$G$117,0)))*conv_2026*S$7</f>
        <v>5900339.811935463</v>
      </c>
      <c r="T46" s="31">
        <f>(INDEX(Option3!T$106:T$117, MATCH($D46, Option3!$G$106:$G$117,0)))*conv_2026*T$7</f>
        <v>5900339.811935463</v>
      </c>
      <c r="U46" s="31">
        <f>(INDEX(Option3!U$106:U$117, MATCH($D46, Option3!$G$106:$G$117,0)))*conv_2026*U$7</f>
        <v>5900339.811935463</v>
      </c>
      <c r="V46" s="31">
        <f>(INDEX(Option3!V$106:V$117, MATCH($D46, Option3!$G$106:$G$117,0)))*conv_2026*V$7</f>
        <v>5900339.811935463</v>
      </c>
      <c r="W46" s="31">
        <f>(INDEX(Option3!W$106:W$117, MATCH($D46, Option3!$G$106:$G$117,0)))*conv_2026*W$7</f>
        <v>5900339.811935463</v>
      </c>
      <c r="X46" s="31">
        <f>(INDEX(Option3!X$106:X$117, MATCH($D46, Option3!$G$106:$G$117,0)))*conv_2026*X$7</f>
        <v>5900339.811935463</v>
      </c>
      <c r="Y46" s="31">
        <f>(INDEX(Option3!Y$106:Y$117, MATCH($D46, Option3!$G$106:$G$117,0)))*conv_2026*Y$7</f>
        <v>5900339.811935463</v>
      </c>
      <c r="Z46" s="31">
        <f>(INDEX(Option3!Z$106:Z$117, MATCH($D46, Option3!$G$106:$G$117,0)))*conv_2026*Z$7</f>
        <v>5900339.811935463</v>
      </c>
      <c r="AA46" s="31">
        <f>(INDEX(Option3!AA$106:AA$117, MATCH($D46, Option3!$G$106:$G$117,0)))*conv_2026*AA$7</f>
        <v>5900339.811935463</v>
      </c>
      <c r="AB46" s="31">
        <f>(INDEX(Option3!AB$106:AB$117, MATCH($D46, Option3!$G$106:$G$117,0)))*conv_2026*AB$7</f>
        <v>5900339.811935463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52470882.617425464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1427128.7090529453</v>
      </c>
      <c r="K47" s="31">
        <f>(INDEX(Option3!K$106:K$117, MATCH($D47, Option3!$G$106:$G$117,0)))*conv_2026*K$7</f>
        <v>1862259.9032453476</v>
      </c>
      <c r="L47" s="31">
        <f>(INDEX(Option3!L$106:L$117, MATCH($D47, Option3!$G$106:$G$117,0)))*conv_2026*L$7</f>
        <v>2251031.7382926825</v>
      </c>
      <c r="M47" s="31">
        <f>(INDEX(Option3!M$106:M$117, MATCH($D47, Option3!$G$106:$G$117,0)))*conv_2026*M$7</f>
        <v>2632560.6735570161</v>
      </c>
      <c r="N47" s="31">
        <f>(INDEX(Option3!N$106:N$117, MATCH($D47, Option3!$G$106:$G$117,0)))*conv_2026*N$7</f>
        <v>3110825.8786034212</v>
      </c>
      <c r="O47" s="31">
        <f>(INDEX(Option3!O$106:O$117, MATCH($D47, Option3!$G$106:$G$117,0)))*conv_2026*O$7</f>
        <v>3807971.5793773262</v>
      </c>
      <c r="P47" s="31">
        <f>(INDEX(Option3!P$106:P$117, MATCH($D47, Option3!$G$106:$G$117,0)))*conv_2026*P$7</f>
        <v>4799082.1984957671</v>
      </c>
      <c r="Q47" s="31">
        <f>(INDEX(Option3!Q$106:Q$117, MATCH($D47, Option3!$G$106:$G$117,0)))*conv_2026*Q$7</f>
        <v>4799082.1984957671</v>
      </c>
      <c r="R47" s="31">
        <f>(INDEX(Option3!R$106:R$117, MATCH($D47, Option3!$G$106:$G$117,0)))*conv_2026*R$7</f>
        <v>4799082.1984957671</v>
      </c>
      <c r="S47" s="31">
        <f>(INDEX(Option3!S$106:S$117, MATCH($D47, Option3!$G$106:$G$117,0)))*conv_2026*S$7</f>
        <v>4799082.1984957671</v>
      </c>
      <c r="T47" s="31">
        <f>(INDEX(Option3!T$106:T$117, MATCH($D47, Option3!$G$106:$G$117,0)))*conv_2026*T$7</f>
        <v>4799082.1984957671</v>
      </c>
      <c r="U47" s="31">
        <f>(INDEX(Option3!U$106:U$117, MATCH($D47, Option3!$G$106:$G$117,0)))*conv_2026*U$7</f>
        <v>4799082.1984957671</v>
      </c>
      <c r="V47" s="31">
        <f>(INDEX(Option3!V$106:V$117, MATCH($D47, Option3!$G$106:$G$117,0)))*conv_2026*V$7</f>
        <v>4799082.1984957671</v>
      </c>
      <c r="W47" s="31">
        <f>(INDEX(Option3!W$106:W$117, MATCH($D47, Option3!$G$106:$G$117,0)))*conv_2026*W$7</f>
        <v>4799082.1984957671</v>
      </c>
      <c r="X47" s="31">
        <f>(INDEX(Option3!X$106:X$117, MATCH($D47, Option3!$G$106:$G$117,0)))*conv_2026*X$7</f>
        <v>4799082.1984957671</v>
      </c>
      <c r="Y47" s="31">
        <f>(INDEX(Option3!Y$106:Y$117, MATCH($D47, Option3!$G$106:$G$117,0)))*conv_2026*Y$7</f>
        <v>4799082.1984957671</v>
      </c>
      <c r="Z47" s="31">
        <f>(INDEX(Option3!Z$106:Z$117, MATCH($D47, Option3!$G$106:$G$117,0)))*conv_2026*Z$7</f>
        <v>4799082.1984957671</v>
      </c>
      <c r="AA47" s="31">
        <f>(INDEX(Option3!AA$106:AA$117, MATCH($D47, Option3!$G$106:$G$117,0)))*conv_2026*AA$7</f>
        <v>4799082.1984957671</v>
      </c>
      <c r="AB47" s="31">
        <f>(INDEX(Option3!AB$106:AB$117, MATCH($D47, Option3!$G$106:$G$117,0)))*conv_2026*AB$7</f>
        <v>4799082.1984957671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52259878.820948504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1411471.0028546581</v>
      </c>
      <c r="K48" s="31">
        <f>(INDEX(Option3!K$106:K$117, MATCH($D48, Option3!$G$106:$G$117,0)))*conv_2026*K$7</f>
        <v>1846602.1970470608</v>
      </c>
      <c r="L48" s="31">
        <f>(INDEX(Option3!L$106:L$117, MATCH($D48, Option3!$G$106:$G$117,0)))*conv_2026*L$7</f>
        <v>2235374.0320943957</v>
      </c>
      <c r="M48" s="31">
        <f>(INDEX(Option3!M$106:M$117, MATCH($D48, Option3!$G$106:$G$117,0)))*conv_2026*M$7</f>
        <v>2616902.9673587293</v>
      </c>
      <c r="N48" s="31">
        <f>(INDEX(Option3!N$106:N$117, MATCH($D48, Option3!$G$106:$G$117,0)))*conv_2026*N$7</f>
        <v>3095168.1724051344</v>
      </c>
      <c r="O48" s="31">
        <f>(INDEX(Option3!O$106:O$117, MATCH($D48, Option3!$G$106:$G$117,0)))*conv_2026*O$7</f>
        <v>3792313.8731790385</v>
      </c>
      <c r="P48" s="31">
        <f>(INDEX(Option3!P$106:P$117, MATCH($D48, Option3!$G$106:$G$117,0)))*conv_2026*P$7</f>
        <v>4783424.4922974799</v>
      </c>
      <c r="Q48" s="31">
        <f>(INDEX(Option3!Q$106:Q$117, MATCH($D48, Option3!$G$106:$G$117,0)))*conv_2026*Q$7</f>
        <v>4783424.4922974799</v>
      </c>
      <c r="R48" s="31">
        <f>(INDEX(Option3!R$106:R$117, MATCH($D48, Option3!$G$106:$G$117,0)))*conv_2026*R$7</f>
        <v>4783424.4922974799</v>
      </c>
      <c r="S48" s="31">
        <f>(INDEX(Option3!S$106:S$117, MATCH($D48, Option3!$G$106:$G$117,0)))*conv_2026*S$7</f>
        <v>4783424.4922974799</v>
      </c>
      <c r="T48" s="31">
        <f>(INDEX(Option3!T$106:T$117, MATCH($D48, Option3!$G$106:$G$117,0)))*conv_2026*T$7</f>
        <v>4783424.4922974799</v>
      </c>
      <c r="U48" s="31">
        <f>(INDEX(Option3!U$106:U$117, MATCH($D48, Option3!$G$106:$G$117,0)))*conv_2026*U$7</f>
        <v>4783424.4922974799</v>
      </c>
      <c r="V48" s="31">
        <f>(INDEX(Option3!V$106:V$117, MATCH($D48, Option3!$G$106:$G$117,0)))*conv_2026*V$7</f>
        <v>4783424.4922974799</v>
      </c>
      <c r="W48" s="31">
        <f>(INDEX(Option3!W$106:W$117, MATCH($D48, Option3!$G$106:$G$117,0)))*conv_2026*W$7</f>
        <v>4783424.4922974799</v>
      </c>
      <c r="X48" s="31">
        <f>(INDEX(Option3!X$106:X$117, MATCH($D48, Option3!$G$106:$G$117,0)))*conv_2026*X$7</f>
        <v>4783424.4922974799</v>
      </c>
      <c r="Y48" s="31">
        <f>(INDEX(Option3!Y$106:Y$117, MATCH($D48, Option3!$G$106:$G$117,0)))*conv_2026*Y$7</f>
        <v>4783424.4922974799</v>
      </c>
      <c r="Z48" s="31">
        <f>(INDEX(Option3!Z$106:Z$117, MATCH($D48, Option3!$G$106:$G$117,0)))*conv_2026*Z$7</f>
        <v>4783424.4922974799</v>
      </c>
      <c r="AA48" s="31">
        <f>(INDEX(Option3!AA$106:AA$117, MATCH($D48, Option3!$G$106:$G$117,0)))*conv_2026*AA$7</f>
        <v>4783424.4922974799</v>
      </c>
      <c r="AB48" s="31">
        <f>(INDEX(Option3!AB$106:AB$117, MATCH($D48, Option3!$G$106:$G$117,0)))*conv_2026*AB$7</f>
        <v>4783424.4922974799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58535429.348780431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1603096.0169458135</v>
      </c>
      <c r="K49" s="31">
        <f>(INDEX(Option3!K$106:K$117, MATCH($D49, Option3!$G$106:$G$117,0)))*conv_2026*K$7</f>
        <v>2086575.1216040386</v>
      </c>
      <c r="L49" s="31">
        <f>(INDEX(Option3!L$106:L$117, MATCH($D49, Option3!$G$106:$G$117,0)))*conv_2026*L$7</f>
        <v>2518543.8272121884</v>
      </c>
      <c r="M49" s="31">
        <f>(INDEX(Option3!M$106:M$117, MATCH($D49, Option3!$G$106:$G$117,0)))*conv_2026*M$7</f>
        <v>2942464.866394781</v>
      </c>
      <c r="N49" s="31">
        <f>(INDEX(Option3!N$106:N$117, MATCH($D49, Option3!$G$106:$G$117,0)))*conv_2026*N$7</f>
        <v>3473870.649779676</v>
      </c>
      <c r="O49" s="31">
        <f>(INDEX(Option3!O$106:O$117, MATCH($D49, Option3!$G$106:$G$117,0)))*conv_2026*O$7</f>
        <v>4248476.9839729033</v>
      </c>
      <c r="P49" s="31">
        <f>(INDEX(Option3!P$106:P$117, MATCH($D49, Option3!$G$106:$G$117,0)))*conv_2026*P$7</f>
        <v>5349711.005215615</v>
      </c>
      <c r="Q49" s="31">
        <f>(INDEX(Option3!Q$106:Q$117, MATCH($D49, Option3!$G$106:$G$117,0)))*conv_2026*Q$7</f>
        <v>5349711.005215615</v>
      </c>
      <c r="R49" s="31">
        <f>(INDEX(Option3!R$106:R$117, MATCH($D49, Option3!$G$106:$G$117,0)))*conv_2026*R$7</f>
        <v>5349711.005215615</v>
      </c>
      <c r="S49" s="31">
        <f>(INDEX(Option3!S$106:S$117, MATCH($D49, Option3!$G$106:$G$117,0)))*conv_2026*S$7</f>
        <v>5349711.005215615</v>
      </c>
      <c r="T49" s="31">
        <f>(INDEX(Option3!T$106:T$117, MATCH($D49, Option3!$G$106:$G$117,0)))*conv_2026*T$7</f>
        <v>5349711.005215615</v>
      </c>
      <c r="U49" s="31">
        <f>(INDEX(Option3!U$106:U$117, MATCH($D49, Option3!$G$106:$G$117,0)))*conv_2026*U$7</f>
        <v>5349711.005215615</v>
      </c>
      <c r="V49" s="31">
        <f>(INDEX(Option3!V$106:V$117, MATCH($D49, Option3!$G$106:$G$117,0)))*conv_2026*V$7</f>
        <v>5349711.005215615</v>
      </c>
      <c r="W49" s="31">
        <f>(INDEX(Option3!W$106:W$117, MATCH($D49, Option3!$G$106:$G$117,0)))*conv_2026*W$7</f>
        <v>5349711.005215615</v>
      </c>
      <c r="X49" s="31">
        <f>(INDEX(Option3!X$106:X$117, MATCH($D49, Option3!$G$106:$G$117,0)))*conv_2026*X$7</f>
        <v>5349711.005215615</v>
      </c>
      <c r="Y49" s="31">
        <f>(INDEX(Option3!Y$106:Y$117, MATCH($D49, Option3!$G$106:$G$117,0)))*conv_2026*Y$7</f>
        <v>5349711.005215615</v>
      </c>
      <c r="Z49" s="31">
        <f>(INDEX(Option3!Z$106:Z$117, MATCH($D49, Option3!$G$106:$G$117,0)))*conv_2026*Z$7</f>
        <v>5349711.005215615</v>
      </c>
      <c r="AA49" s="31">
        <f>(INDEX(Option3!AA$106:AA$117, MATCH($D49, Option3!$G$106:$G$117,0)))*conv_2026*AA$7</f>
        <v>5349711.005215615</v>
      </c>
      <c r="AB49" s="31">
        <f>(INDEX(Option3!AB$106:AB$117, MATCH($D49, Option3!$G$106:$G$117,0)))*conv_2026*AB$7</f>
        <v>5349711.005215615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58535429.348780431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1603096.0169458135</v>
      </c>
      <c r="K50" s="31">
        <f>(INDEX(Option3!K$106:K$117, MATCH($D50, Option3!$G$106:$G$117,0)))*conv_2026*K$7</f>
        <v>2086575.1216040386</v>
      </c>
      <c r="L50" s="31">
        <f>(INDEX(Option3!L$106:L$117, MATCH($D50, Option3!$G$106:$G$117,0)))*conv_2026*L$7</f>
        <v>2518543.8272121884</v>
      </c>
      <c r="M50" s="31">
        <f>(INDEX(Option3!M$106:M$117, MATCH($D50, Option3!$G$106:$G$117,0)))*conv_2026*M$7</f>
        <v>2942464.866394781</v>
      </c>
      <c r="N50" s="31">
        <f>(INDEX(Option3!N$106:N$117, MATCH($D50, Option3!$G$106:$G$117,0)))*conv_2026*N$7</f>
        <v>3473870.649779676</v>
      </c>
      <c r="O50" s="31">
        <f>(INDEX(Option3!O$106:O$117, MATCH($D50, Option3!$G$106:$G$117,0)))*conv_2026*O$7</f>
        <v>4248476.9839729033</v>
      </c>
      <c r="P50" s="31">
        <f>(INDEX(Option3!P$106:P$117, MATCH($D50, Option3!$G$106:$G$117,0)))*conv_2026*P$7</f>
        <v>5349711.005215615</v>
      </c>
      <c r="Q50" s="31">
        <f>(INDEX(Option3!Q$106:Q$117, MATCH($D50, Option3!$G$106:$G$117,0)))*conv_2026*Q$7</f>
        <v>5349711.005215615</v>
      </c>
      <c r="R50" s="31">
        <f>(INDEX(Option3!R$106:R$117, MATCH($D50, Option3!$G$106:$G$117,0)))*conv_2026*R$7</f>
        <v>5349711.005215615</v>
      </c>
      <c r="S50" s="31">
        <f>(INDEX(Option3!S$106:S$117, MATCH($D50, Option3!$G$106:$G$117,0)))*conv_2026*S$7</f>
        <v>5349711.005215615</v>
      </c>
      <c r="T50" s="31">
        <f>(INDEX(Option3!T$106:T$117, MATCH($D50, Option3!$G$106:$G$117,0)))*conv_2026*T$7</f>
        <v>5349711.005215615</v>
      </c>
      <c r="U50" s="31">
        <f>(INDEX(Option3!U$106:U$117, MATCH($D50, Option3!$G$106:$G$117,0)))*conv_2026*U$7</f>
        <v>5349711.005215615</v>
      </c>
      <c r="V50" s="31">
        <f>(INDEX(Option3!V$106:V$117, MATCH($D50, Option3!$G$106:$G$117,0)))*conv_2026*V$7</f>
        <v>5349711.005215615</v>
      </c>
      <c r="W50" s="31">
        <f>(INDEX(Option3!W$106:W$117, MATCH($D50, Option3!$G$106:$G$117,0)))*conv_2026*W$7</f>
        <v>5349711.005215615</v>
      </c>
      <c r="X50" s="31">
        <f>(INDEX(Option3!X$106:X$117, MATCH($D50, Option3!$G$106:$G$117,0)))*conv_2026*X$7</f>
        <v>5349711.005215615</v>
      </c>
      <c r="Y50" s="31">
        <f>(INDEX(Option3!Y$106:Y$117, MATCH($D50, Option3!$G$106:$G$117,0)))*conv_2026*Y$7</f>
        <v>5349711.005215615</v>
      </c>
      <c r="Z50" s="31">
        <f>(INDEX(Option3!Z$106:Z$117, MATCH($D50, Option3!$G$106:$G$117,0)))*conv_2026*Z$7</f>
        <v>5349711.005215615</v>
      </c>
      <c r="AA50" s="31">
        <f>(INDEX(Option3!AA$106:AA$117, MATCH($D50, Option3!$G$106:$G$117,0)))*conv_2026*AA$7</f>
        <v>5349711.005215615</v>
      </c>
      <c r="AB50" s="31">
        <f>(INDEX(Option3!AB$106:AB$117, MATCH($D50, Option3!$G$106:$G$117,0)))*conv_2026*AB$7</f>
        <v>5349711.005215615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58535429.348780431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1603096.0169458135</v>
      </c>
      <c r="K51" s="31">
        <f>(INDEX(Option3!K$106:K$117, MATCH($D51, Option3!$G$106:$G$117,0)))*conv_2026*K$7</f>
        <v>2086575.1216040386</v>
      </c>
      <c r="L51" s="31">
        <f>(INDEX(Option3!L$106:L$117, MATCH($D51, Option3!$G$106:$G$117,0)))*conv_2026*L$7</f>
        <v>2518543.8272121884</v>
      </c>
      <c r="M51" s="31">
        <f>(INDEX(Option3!M$106:M$117, MATCH($D51, Option3!$G$106:$G$117,0)))*conv_2026*M$7</f>
        <v>2942464.866394781</v>
      </c>
      <c r="N51" s="31">
        <f>(INDEX(Option3!N$106:N$117, MATCH($D51, Option3!$G$106:$G$117,0)))*conv_2026*N$7</f>
        <v>3473870.649779676</v>
      </c>
      <c r="O51" s="31">
        <f>(INDEX(Option3!O$106:O$117, MATCH($D51, Option3!$G$106:$G$117,0)))*conv_2026*O$7</f>
        <v>4248476.9839729033</v>
      </c>
      <c r="P51" s="31">
        <f>(INDEX(Option3!P$106:P$117, MATCH($D51, Option3!$G$106:$G$117,0)))*conv_2026*P$7</f>
        <v>5349711.005215615</v>
      </c>
      <c r="Q51" s="31">
        <f>(INDEX(Option3!Q$106:Q$117, MATCH($D51, Option3!$G$106:$G$117,0)))*conv_2026*Q$7</f>
        <v>5349711.005215615</v>
      </c>
      <c r="R51" s="31">
        <f>(INDEX(Option3!R$106:R$117, MATCH($D51, Option3!$G$106:$G$117,0)))*conv_2026*R$7</f>
        <v>5349711.005215615</v>
      </c>
      <c r="S51" s="31">
        <f>(INDEX(Option3!S$106:S$117, MATCH($D51, Option3!$G$106:$G$117,0)))*conv_2026*S$7</f>
        <v>5349711.005215615</v>
      </c>
      <c r="T51" s="31">
        <f>(INDEX(Option3!T$106:T$117, MATCH($D51, Option3!$G$106:$G$117,0)))*conv_2026*T$7</f>
        <v>5349711.005215615</v>
      </c>
      <c r="U51" s="31">
        <f>(INDEX(Option3!U$106:U$117, MATCH($D51, Option3!$G$106:$G$117,0)))*conv_2026*U$7</f>
        <v>5349711.005215615</v>
      </c>
      <c r="V51" s="31">
        <f>(INDEX(Option3!V$106:V$117, MATCH($D51, Option3!$G$106:$G$117,0)))*conv_2026*V$7</f>
        <v>5349711.005215615</v>
      </c>
      <c r="W51" s="31">
        <f>(INDEX(Option3!W$106:W$117, MATCH($D51, Option3!$G$106:$G$117,0)))*conv_2026*W$7</f>
        <v>5349711.005215615</v>
      </c>
      <c r="X51" s="31">
        <f>(INDEX(Option3!X$106:X$117, MATCH($D51, Option3!$G$106:$G$117,0)))*conv_2026*X$7</f>
        <v>5349711.005215615</v>
      </c>
      <c r="Y51" s="31">
        <f>(INDEX(Option3!Y$106:Y$117, MATCH($D51, Option3!$G$106:$G$117,0)))*conv_2026*Y$7</f>
        <v>5349711.005215615</v>
      </c>
      <c r="Z51" s="31">
        <f>(INDEX(Option3!Z$106:Z$117, MATCH($D51, Option3!$G$106:$G$117,0)))*conv_2026*Z$7</f>
        <v>5349711.005215615</v>
      </c>
      <c r="AA51" s="31">
        <f>(INDEX(Option3!AA$106:AA$117, MATCH($D51, Option3!$G$106:$G$117,0)))*conv_2026*AA$7</f>
        <v>5349711.005215615</v>
      </c>
      <c r="AB51" s="31">
        <f>(INDEX(Option3!AB$106:AB$117, MATCH($D51, Option3!$G$106:$G$117,0)))*conv_2026*AB$7</f>
        <v>5349711.005215615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188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188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159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74.972429520038261</v>
      </c>
      <c r="E90" s="105">
        <f t="shared" si="10"/>
        <v>58.535429348780433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74.972429520038261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74.503630213671272</v>
      </c>
      <c r="E91" s="105">
        <f t="shared" si="10"/>
        <v>58.324425552303495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74.503630213671272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75.441228826405236</v>
      </c>
      <c r="E92" s="105">
        <f t="shared" si="10"/>
        <v>58.746433145257377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75.441228826405236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82.938471778409067</v>
      </c>
      <c r="E93" s="105">
        <f t="shared" si="10"/>
        <v>64.599976080135406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82.938471778409067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67.006387261667427</v>
      </c>
      <c r="E94" s="105">
        <f t="shared" si="10"/>
        <v>52.470882617425467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67.006387261667427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66.537587955300452</v>
      </c>
      <c r="E95" s="105">
        <f t="shared" si="10"/>
        <v>52.259878820948501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66.537587955300452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Drysdale supply area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193</v>
      </c>
      <c r="D31" s="194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193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9" t="s">
        <v>211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Drysdale supply area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3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2025-01-28T00:36:54Z</dcterms:modified>
</cp:coreProperties>
</file>