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BC3696EA-0EA9-41A6-AEF6-CA65E0BAB948}" xr6:coauthVersionLast="47" xr6:coauthVersionMax="47" xr10:uidLastSave="{00000000-0000-0000-0000-000000000000}"/>
  <bookViews>
    <workbookView xWindow="2985" yWindow="75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9" r:id="rId11"/>
    <sheet name="Workings_risks" sheetId="88" r:id="rId12"/>
    <sheet name="Workings_benefits" sheetId="90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A2" i="90"/>
  <c r="A1" i="90"/>
  <c r="A2" i="89"/>
  <c r="A1" i="89"/>
  <c r="A2" i="88" l="1"/>
  <c r="A1" i="88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B41" i="62"/>
  <c r="B43" i="62" s="1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C43" i="62" l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<sst xmlns="http://schemas.openxmlformats.org/spreadsheetml/2006/main" count="751" uniqueCount="255">
  <si>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</si>
  <si>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</si>
  <si>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</si>
  <si>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</si>
  <si>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</si>
  <si>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</si>
  <si>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</si>
  <si>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</si>
  <si>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</si>
  <si>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</si>
  <si>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</si>
  <si>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</si>
  <si>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</si>
  <si>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</si>
  <si>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</si>
  <si>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</si>
  <si>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</si>
  <si>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</si>
  <si>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</si>
  <si>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</si>
  <si>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</si>
  <si>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</si>
  <si>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</si>
  <si>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</si>
  <si>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</si>
  <si>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</si>
  <si>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</si>
  <si>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</si>
  <si>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</si>
  <si>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</si>
  <si>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</si>
  <si>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</si>
  <si>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</si>
  <si>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</si>
  <si>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</si>
  <si>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</si>
  <si>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</si>
  <si>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</si>
  <si>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</si>
  <si>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</si>
  <si>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</si>
  <si>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</si>
  <si>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</si>
  <si>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</si>
  <si>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</si>
  <si>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</si>
  <si>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</si>
  <si>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</si>
  <si>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</si>
  <si>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</si>
  <si>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</si>
  <si>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</si>
  <si>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</si>
  <si>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</si>
  <si>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</si>
  <si>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</si>
  <si>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</si>
  <si>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</si>
  <si>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</si>
  <si>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</si>
  <si>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</si>
  <si>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</si>
  <si>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</si>
  <si>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</si>
  <si>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</si>
  <si>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</si>
  <si>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</si>
  <si>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</si>
  <si>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</si>
  <si>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</si>
  <si>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</si>
  <si>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</si>
  <si>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</si>
  <si>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</si>
  <si>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</si>
  <si>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</si>
  <si>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</si>
  <si>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</si>
  <si>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</si>
  <si>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</si>
  <si>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</si>
  <si>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</si>
  <si>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</si>
  <si>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</si>
  <si>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</si>
  <si>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</si>
  <si>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</si>
  <si>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</si>
  <si>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</si>
  <si>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</si>
  <si>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</si>
  <si>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</si>
  <si>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</si>
  <si>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</si>
  <si>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</si>
  <si>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</si>
  <si>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</si>
  <si>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</si>
  <si>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</si>
  <si>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</si>
  <si>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</si>
  <si>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</si>
  <si>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</si>
  <si>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</si>
  <si>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</si>
  <si>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</si>
  <si>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</si>
  <si>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</si>
  <si>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</si>
  <si>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</si>
  <si>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</si>
  <si>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</si>
  <si>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</si>
  <si>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</si>
  <si>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</si>
  <si>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</si>
  <si>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</si>
  <si>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</si>
  <si>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</si>
  <si>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</si>
  <si>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</si>
  <si>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</si>
  <si>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</si>
  <si>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</si>
  <si>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</si>
  <si>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</si>
  <si>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</si>
  <si>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</si>
  <si>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</si>
  <si>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</si>
  <si>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</si>
  <si>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</si>
  <si>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</si>
  <si>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</si>
  <si>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</si>
  <si>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</si>
  <si>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</si>
  <si>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</si>
  <si>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</si>
  <si>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Mildura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</si>
  <si>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</si>
  <si>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</si>
  <si>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</si>
  <si>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</si>
  <si>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</si>
  <si>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</si>
  <si>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</si>
  <si>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</si>
  <si>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</si>
  <si>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</si>
  <si>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</si>
  <si>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</si>
  <si>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</si>
  <si>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</si>
  <si>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</si>
  <si>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</si>
  <si>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</si>
  <si>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</si>
  <si>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</si>
  <si>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</si>
  <si>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</si>
  <si>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</si>
  <si>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</si>
  <si>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</si>
  <si>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</si>
  <si>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</si>
  <si>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</si>
  <si>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</si>
  <si>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</si>
  <si>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</si>
  <si>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</si>
  <si>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</si>
  <si>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</si>
  <si>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</si>
  <si>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</si>
  <si>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</si>
  <si>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</si>
  <si>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</si>
  <si>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</si>
  <si>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</si>
  <si>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</si>
  <si>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</si>
  <si>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</si>
  <si>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</si>
  <si>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</si>
  <si>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</si>
  <si>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</si>
  <si>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</si>
  <si>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</si>
  <si>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</si>
  <si>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</si>
  <si>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</si>
  <si>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</si>
  <si>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</si>
  <si>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</si>
  <si>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</si>
  <si>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</si>
  <si>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</si>
  <si>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</si>
  <si>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</si>
  <si>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</si>
  <si>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</si>
  <si>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</si>
  <si>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</si>
  <si>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</si>
  <si>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</si>
  <si>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</si>
  <si>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</si>
  <si>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</si>
  <si>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</si>
  <si>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</si>
  <si>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</si>
  <si>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</si>
  <si>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</si>
  <si>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</si>
  <si>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</si>
  <si>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</si>
  <si>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</si>
  <si>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</si>
  <si>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</si>
  <si>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</si>
  <si>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</si>
  <si>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</si>
  <si>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</si>
  <si>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</si>
  <si>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</si>
  <si>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</si>
  <si>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</si>
  <si>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</si>
  <si>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</si>
  <si>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</si>
  <si>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</si>
  <si>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</si>
  <si>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</si>
  <si>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</si>
  <si>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</si>
  <si>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</si>
  <si>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</si>
  <si>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</si>
  <si>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</si>
  <si>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</si>
  <si>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</si>
  <si>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</si>
  <si>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</si>
  <si>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</si>
  <si>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</si>
  <si>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</si>
  <si>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</si>
  <si>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BENEFITS</t>
  </si>
  <si>
    <t>WORKINGS - COSTS</t>
  </si>
  <si>
    <t>MDA new feeder</t>
  </si>
  <si>
    <t>MDA</t>
  </si>
  <si>
    <t>New MDA feeder and downloading MDA023</t>
  </si>
  <si>
    <t>Mildura new feeder</t>
  </si>
  <si>
    <t>Construct a new feeder from 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</si>
</sst>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3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3" fillId="0" borderId="0" xfId="18" applyFont="1"/>
    <xf numFmtId="0" fontId="24" fillId="18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8.9353594723791452E-2</c:v>
                </c:pt>
                <c:pt idx="1">
                  <c:v>8.9353594723791452E-2</c:v>
                </c:pt>
                <c:pt idx="2">
                  <c:v>8.9353594723791452E-2</c:v>
                </c:pt>
                <c:pt idx="3">
                  <c:v>8.9353594723791452E-2</c:v>
                </c:pt>
                <c:pt idx="4">
                  <c:v>8.9353594723791452E-2</c:v>
                </c:pt>
                <c:pt idx="5">
                  <c:v>8.9353594723791452E-2</c:v>
                </c:pt>
                <c:pt idx="6">
                  <c:v>8.9353594723791452E-2</c:v>
                </c:pt>
                <c:pt idx="7">
                  <c:v>8.9353594723791452E-2</c:v>
                </c:pt>
                <c:pt idx="8">
                  <c:v>8.9353594723791452E-2</c:v>
                </c:pt>
                <c:pt idx="9">
                  <c:v>8.9353594723791452E-2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0.22606068664717893</c:v>
                </c:pt>
                <c:pt idx="1">
                  <c:v>0.28546202573940066</c:v>
                </c:pt>
                <c:pt idx="2">
                  <c:v>0.34352978324590744</c:v>
                </c:pt>
                <c:pt idx="3">
                  <c:v>0.36047427861480069</c:v>
                </c:pt>
                <c:pt idx="4">
                  <c:v>0.38650418676242304</c:v>
                </c:pt>
                <c:pt idx="5">
                  <c:v>0.48769331118337184</c:v>
                </c:pt>
                <c:pt idx="6">
                  <c:v>0.64521876568556791</c:v>
                </c:pt>
                <c:pt idx="7">
                  <c:v>0.68029396354467842</c:v>
                </c:pt>
                <c:pt idx="8">
                  <c:v>0.68029396354467842</c:v>
                </c:pt>
                <c:pt idx="9">
                  <c:v>0.68029396354467842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79034504685408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0.2031252743645772</c:v>
                </c:pt>
                <c:pt idx="1">
                  <c:v>0.25649993883935396</c:v>
                </c:pt>
                <c:pt idx="2">
                  <c:v>0.30867632275724355</c:v>
                </c:pt>
                <c:pt idx="3">
                  <c:v>0.32390168246849477</c:v>
                </c:pt>
                <c:pt idx="4">
                  <c:v>0.34729067731138247</c:v>
                </c:pt>
                <c:pt idx="5">
                  <c:v>0.43821346873329847</c:v>
                </c:pt>
                <c:pt idx="6">
                  <c:v>0.57975688187484475</c:v>
                </c:pt>
                <c:pt idx="7">
                  <c:v>0.61127345954340417</c:v>
                </c:pt>
                <c:pt idx="8">
                  <c:v>0.61127345954340417</c:v>
                </c:pt>
                <c:pt idx="9">
                  <c:v>0.61127345954340417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253</v>
      </c>
    </row>
    <row r="6" spans="1:19" x14ac:dyDescent="0.25">
      <c r="A6" s="310"/>
      <c r="C6" s="315" t="s">
        <v>243</v>
      </c>
      <c r="D6" s="331">
        <v>3.05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13" activePane="bottomLeft" state="frozen"/>
      <selection activeCell="Z23" sqref="Z23"/>
      <selection pane="bottomLeft" activeCell="D30" sqref="D30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MDA new feeder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3" t="str">
        <f>INDEX(Assumptions!$E$14:$E$18, MATCH(C9, Assumptions!$C$14:$C$18,0))</f>
        <v>No change to existing practices</v>
      </c>
      <c r="E9" s="334"/>
      <c r="F9" s="33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5" t="str">
        <f>INDEX(Assumptions!$E$14:$E$18, MATCH(C10, Assumptions!$C$14:$C$18,0))</f>
        <v>Construct a new feeder from MDA</v>
      </c>
      <c r="E10" s="336"/>
      <c r="F10" s="336"/>
      <c r="G10" s="103">
        <f>IF(Data!$C10, "", INDEX(Consol!$F$15:$F$82, MATCH($C10&amp;G$7, Consol!$D$15:$D$82,0))/mill_conv)</f>
        <v>-1.0123564551661335</v>
      </c>
      <c r="H10" s="103">
        <f>IF(Data!$C10, "", INDEX(Consol!$F$15:$F$82, MATCH($C10&amp;H$7, Consol!$D$15:$D$82,0))/mill_conv)</f>
        <v>7.3591793412767768</v>
      </c>
      <c r="I10" s="103">
        <f>IF(Data!$C10, "", INDEX(Consol!$F$15:$F$82, MATCH($C10&amp;I$7, Consol!$D$15:$D$82,0))/mill_conv)</f>
        <v>6.3468228861106439</v>
      </c>
    </row>
    <row r="11" spans="1:13" s="7" customFormat="1" ht="12.75" x14ac:dyDescent="0.2">
      <c r="C11" s="91" t="str">
        <v>Option 3</v>
      </c>
      <c r="D11" s="335">
        <f>INDEX(Assumptions!$E$14:$E$18, MATCH(C11, Assumptions!$C$14:$C$18,0))</f>
        <v>0</v>
      </c>
      <c r="E11" s="336"/>
      <c r="F11" s="336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5">
        <f>INDEX(Assumptions!$E$14:$E$18, MATCH(C12, Assumptions!$C$14:$C$18,0))</f>
        <v>0</v>
      </c>
      <c r="E12" s="336"/>
      <c r="F12" s="336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5">
        <f>INDEX(Assumptions!$E$14:$E$18, MATCH(C13, Assumptions!$C$14:$C$18,0))</f>
        <v>0</v>
      </c>
      <c r="E13" s="336"/>
      <c r="F13" s="336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2" t="str">
        <f>INDEX($D$9:$D$13,MATCH(G18, $I$9:$I$13,0))</f>
        <v>Construct a new feeder from MDA</v>
      </c>
      <c r="E18" s="332"/>
      <c r="F18" s="332"/>
      <c r="G18" s="104">
        <f>_xlfn.MAXIFS(I9:I13, IF(compliance, Data!$F$9:$F$13, Data!$C$9:$C$13),FALSE)</f>
        <v>6.3468228861106439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1.0479218866038069</v>
      </c>
      <c r="K30" s="186"/>
      <c r="L30" s="186">
        <f>SUM(F30:J30)</f>
        <v>1.0479218866038069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6.346822886110643</v>
      </c>
      <c r="H67" s="286" t="str">
        <f>Sensitivity_calcs!E90</f>
        <v/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6.2455872405940287</v>
      </c>
      <c r="H68" s="273" t="str">
        <f>Sensitivity_calcs!E91</f>
        <v/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6.4480585316272565</v>
      </c>
      <c r="H69" s="274" t="str">
        <f>Sensitivity_calcs!E92</f>
        <v/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7.0827408202383202</v>
      </c>
      <c r="H70" s="274" t="str">
        <f>Sensitivity_calcs!E93</f>
        <v/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5.610904951982965</v>
      </c>
      <c r="H71" s="274" t="str">
        <f>Sensitivity_calcs!E94</f>
        <v/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5.5096693064663516</v>
      </c>
      <c r="H72" s="274" t="str">
        <f>Sensitivity_calcs!E95</f>
        <v/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8" sqref="E18:K18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MDA new feeder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0" t="s">
        <v>250</v>
      </c>
      <c r="F8" s="340"/>
      <c r="G8" s="340"/>
      <c r="H8" s="340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1" t="s">
        <v>58</v>
      </c>
      <c r="F14" s="341"/>
      <c r="G14" s="341"/>
      <c r="H14" s="341"/>
      <c r="I14" s="341"/>
      <c r="J14" s="341"/>
      <c r="K14" s="341"/>
      <c r="L14"/>
    </row>
    <row r="15" spans="1:16" s="1" customFormat="1" ht="12.75" customHeight="1" x14ac:dyDescent="0.2">
      <c r="C15" s="61" t="str">
        <v>Option 2</v>
      </c>
      <c r="D15" s="61"/>
      <c r="E15" s="342" t="s">
        <v>254</v>
      </c>
      <c r="F15" s="342"/>
      <c r="G15" s="342"/>
      <c r="H15" s="342"/>
      <c r="I15" s="342"/>
      <c r="J15" s="342"/>
      <c r="K15" s="342"/>
      <c r="L15"/>
    </row>
    <row r="16" spans="1:16" s="1" customFormat="1" ht="12.75" customHeight="1" x14ac:dyDescent="0.2">
      <c r="C16" s="61" t="str">
        <v>Option 3</v>
      </c>
      <c r="D16" s="61"/>
      <c r="E16" s="342"/>
      <c r="F16" s="342"/>
      <c r="G16" s="342"/>
      <c r="H16" s="342"/>
      <c r="I16" s="342"/>
      <c r="J16" s="342"/>
      <c r="K16" s="342"/>
      <c r="L16"/>
    </row>
    <row r="17" spans="1:16" s="1" customFormat="1" ht="12.75" customHeight="1" x14ac:dyDescent="0.2">
      <c r="C17" s="61" t="str">
        <v>Option 4</v>
      </c>
      <c r="D17" s="61"/>
      <c r="E17" s="342"/>
      <c r="F17" s="342"/>
      <c r="G17" s="342"/>
      <c r="H17" s="342"/>
      <c r="I17" s="342"/>
      <c r="J17" s="342"/>
      <c r="K17" s="342"/>
      <c r="L17"/>
    </row>
    <row r="18" spans="1:16" s="1" customFormat="1" ht="12.75" customHeight="1" x14ac:dyDescent="0.2">
      <c r="C18" s="61" t="str">
        <v>Option 5</v>
      </c>
      <c r="D18" s="61"/>
      <c r="E18" s="342"/>
      <c r="F18" s="342"/>
      <c r="G18" s="342"/>
      <c r="H18" s="342"/>
      <c r="I18" s="342"/>
      <c r="J18" s="342"/>
      <c r="K18" s="342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7" t="s">
        <v>251</v>
      </c>
      <c r="F41" s="328"/>
      <c r="G41" s="329" t="s">
        <v>139</v>
      </c>
      <c r="H41" s="131">
        <v>44598.658938486697</v>
      </c>
      <c r="I41" s="330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7">
        <v>0</v>
      </c>
      <c r="K70" s="338"/>
      <c r="L70" s="338"/>
      <c r="M70" s="339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7">
        <v>0</v>
      </c>
      <c r="K71" s="338"/>
      <c r="L71" s="338"/>
      <c r="M71" s="339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MDA new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4.5545152970796829</v>
      </c>
      <c r="J27" s="168">
        <v>5.7512926384879641</v>
      </c>
      <c r="K27" s="168">
        <v>6.9212018949491174</v>
      </c>
      <c r="L27" s="168">
        <v>7.2625879382436258</v>
      </c>
      <c r="M27" s="168">
        <v>7.7870206319519122</v>
      </c>
      <c r="N27" s="168">
        <v>9.8257095429194479</v>
      </c>
      <c r="O27" s="168">
        <v>12.999424100946225</v>
      </c>
      <c r="P27" s="168">
        <v>13.70609507309427</v>
      </c>
      <c r="Q27" s="168">
        <v>13.70609507309427</v>
      </c>
      <c r="R27" s="168">
        <v>13.70609507309427</v>
      </c>
      <c r="S27" s="168">
        <v>13.70609507309427</v>
      </c>
      <c r="T27" s="168">
        <v>13.70609507309427</v>
      </c>
      <c r="U27" s="168">
        <v>13.70609507309427</v>
      </c>
      <c r="V27" s="168">
        <v>13.70609507309427</v>
      </c>
      <c r="W27" s="168">
        <v>13.70609507309427</v>
      </c>
      <c r="X27" s="168">
        <v>13.70609507309427</v>
      </c>
      <c r="Y27" s="168">
        <v>13.70609507309427</v>
      </c>
      <c r="Z27" s="168">
        <v>13.70609507309427</v>
      </c>
      <c r="AA27" s="168">
        <v>13.70609507309427</v>
      </c>
      <c r="AB27" s="168">
        <v>13.70609507309427</v>
      </c>
      <c r="AC27" s="168">
        <v>13.70609507309427</v>
      </c>
      <c r="AD27" s="168">
        <v>13.70609507309427</v>
      </c>
      <c r="AE27" s="168">
        <v>13.70609507309427</v>
      </c>
      <c r="AF27" s="168">
        <v>13.70609507309427</v>
      </c>
      <c r="AG27" s="168">
        <v>13.70609507309427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44598.658938486697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203125.2743645772</v>
      </c>
      <c r="J28" s="119">
        <f t="shared" ref="J28:AG28" si="3">J27*$E$28</f>
        <v>256499.93883935397</v>
      </c>
      <c r="K28" s="119">
        <f t="shared" si="3"/>
        <v>308676.32275724353</v>
      </c>
      <c r="L28" s="119">
        <f t="shared" si="3"/>
        <v>323901.68246849475</v>
      </c>
      <c r="M28" s="119">
        <f t="shared" si="3"/>
        <v>347290.67731138249</v>
      </c>
      <c r="N28" s="119">
        <f t="shared" si="3"/>
        <v>438213.46873329848</v>
      </c>
      <c r="O28" s="119">
        <f t="shared" si="3"/>
        <v>579756.88187484478</v>
      </c>
      <c r="P28" s="119">
        <f t="shared" si="3"/>
        <v>611273.45954340417</v>
      </c>
      <c r="Q28" s="119">
        <f t="shared" si="3"/>
        <v>611273.45954340417</v>
      </c>
      <c r="R28" s="119">
        <f t="shared" si="3"/>
        <v>611273.45954340417</v>
      </c>
      <c r="S28" s="119">
        <f t="shared" si="3"/>
        <v>611273.45954340417</v>
      </c>
      <c r="T28" s="119">
        <f t="shared" si="3"/>
        <v>611273.45954340417</v>
      </c>
      <c r="U28" s="119">
        <f t="shared" si="3"/>
        <v>611273.45954340417</v>
      </c>
      <c r="V28" s="119">
        <f t="shared" si="3"/>
        <v>611273.45954340417</v>
      </c>
      <c r="W28" s="119">
        <f t="shared" si="3"/>
        <v>611273.45954340417</v>
      </c>
      <c r="X28" s="119">
        <f t="shared" si="3"/>
        <v>611273.45954340417</v>
      </c>
      <c r="Y28" s="119">
        <f t="shared" si="3"/>
        <v>611273.45954340417</v>
      </c>
      <c r="Z28" s="119">
        <f t="shared" si="3"/>
        <v>611273.45954340417</v>
      </c>
      <c r="AA28" s="119">
        <f t="shared" si="3"/>
        <v>611273.45954340417</v>
      </c>
      <c r="AB28" s="119">
        <f t="shared" si="3"/>
        <v>611273.45954340417</v>
      </c>
      <c r="AC28" s="119">
        <f t="shared" si="3"/>
        <v>611273.45954340417</v>
      </c>
      <c r="AD28" s="119">
        <f t="shared" si="3"/>
        <v>611273.45954340417</v>
      </c>
      <c r="AE28" s="119">
        <f t="shared" si="3"/>
        <v>611273.45954340417</v>
      </c>
      <c r="AF28" s="119">
        <f t="shared" si="3"/>
        <v>611273.45954340417</v>
      </c>
      <c r="AG28" s="119">
        <f t="shared" si="3"/>
        <v>611273.45954340417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203125.2743645772</v>
      </c>
      <c r="J36" s="106">
        <f t="shared" ref="J36:AB36" si="4">SUM(J28:J34)</f>
        <v>256499.93883935397</v>
      </c>
      <c r="K36" s="106">
        <f t="shared" si="4"/>
        <v>308676.32275724353</v>
      </c>
      <c r="L36" s="106">
        <f t="shared" si="4"/>
        <v>323901.68246849475</v>
      </c>
      <c r="M36" s="106">
        <f t="shared" si="4"/>
        <v>347290.67731138249</v>
      </c>
      <c r="N36" s="106">
        <f t="shared" si="4"/>
        <v>438213.46873329848</v>
      </c>
      <c r="O36" s="106">
        <f t="shared" si="4"/>
        <v>579756.88187484478</v>
      </c>
      <c r="P36" s="106">
        <f t="shared" si="4"/>
        <v>611273.45954340417</v>
      </c>
      <c r="Q36" s="106">
        <f t="shared" si="4"/>
        <v>611273.45954340417</v>
      </c>
      <c r="R36" s="106">
        <f t="shared" si="4"/>
        <v>611273.45954340417</v>
      </c>
      <c r="S36" s="106">
        <f t="shared" si="4"/>
        <v>611273.45954340417</v>
      </c>
      <c r="T36" s="106">
        <f t="shared" si="4"/>
        <v>611273.45954340417</v>
      </c>
      <c r="U36" s="106">
        <f t="shared" si="4"/>
        <v>611273.45954340417</v>
      </c>
      <c r="V36" s="106">
        <f t="shared" si="4"/>
        <v>611273.45954340417</v>
      </c>
      <c r="W36" s="106">
        <f t="shared" si="4"/>
        <v>611273.45954340417</v>
      </c>
      <c r="X36" s="106">
        <f t="shared" si="4"/>
        <v>611273.45954340417</v>
      </c>
      <c r="Y36" s="106">
        <f t="shared" si="4"/>
        <v>611273.45954340417</v>
      </c>
      <c r="Z36" s="106">
        <f t="shared" si="4"/>
        <v>611273.45954340417</v>
      </c>
      <c r="AA36" s="106">
        <f t="shared" si="4"/>
        <v>611273.45954340417</v>
      </c>
      <c r="AB36" s="106">
        <f t="shared" si="4"/>
        <v>611273.45954340417</v>
      </c>
      <c r="AC36" s="106">
        <f>SUM(AC28:AC34)</f>
        <v>611273.45954340417</v>
      </c>
      <c r="AD36" s="106">
        <f>SUM(AD28:AD34)</f>
        <v>611273.45954340417</v>
      </c>
      <c r="AE36" s="106">
        <f>SUM(AE28:AE34)</f>
        <v>611273.45954340417</v>
      </c>
      <c r="AF36" s="106">
        <f>SUM(AF28:AF34)</f>
        <v>611273.45954340417</v>
      </c>
      <c r="AG36" s="106">
        <f>SUM(AG28:AG34)</f>
        <v>611273.45954340417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MDA new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Construct a new feeder from MDA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941603</v>
      </c>
      <c r="N14" s="32">
        <v>941603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941603</v>
      </c>
      <c r="N17" s="106">
        <f t="shared" si="0"/>
        <v>941603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4.5545152970796829</v>
      </c>
      <c r="J27" s="168">
        <v>5.7512926384879641</v>
      </c>
      <c r="K27" s="168">
        <v>6.9212018949491174</v>
      </c>
      <c r="L27" s="168">
        <v>7.2625879382436258</v>
      </c>
      <c r="M27" s="168">
        <v>7.7870206319519122</v>
      </c>
      <c r="N27" s="168">
        <v>9.8257095429194479</v>
      </c>
      <c r="O27" s="168">
        <v>6.3833976076312346E-2</v>
      </c>
      <c r="P27" s="168">
        <v>7.2312683643375092E-2</v>
      </c>
      <c r="Q27" s="168">
        <v>7.2312683643375092E-2</v>
      </c>
      <c r="R27" s="168">
        <v>7.2312683643375092E-2</v>
      </c>
      <c r="S27" s="168">
        <v>7.2312683643375092E-2</v>
      </c>
      <c r="T27" s="168">
        <v>7.2312683643375092E-2</v>
      </c>
      <c r="U27" s="168">
        <v>7.2312683643375092E-2</v>
      </c>
      <c r="V27" s="168">
        <v>7.2312683643375092E-2</v>
      </c>
      <c r="W27" s="168">
        <v>7.2312683643375092E-2</v>
      </c>
      <c r="X27" s="168">
        <v>7.2312683643375092E-2</v>
      </c>
      <c r="Y27" s="168">
        <v>7.2312683643375092E-2</v>
      </c>
      <c r="Z27" s="168">
        <v>7.2312683643375092E-2</v>
      </c>
      <c r="AA27" s="168">
        <v>7.2312683643375092E-2</v>
      </c>
      <c r="AB27" s="168">
        <v>7.2312683643375092E-2</v>
      </c>
      <c r="AC27" s="168">
        <v>7.2312683643375092E-2</v>
      </c>
      <c r="AD27" s="168">
        <v>7.2312683643375092E-2</v>
      </c>
      <c r="AE27" s="168">
        <v>7.2312683643375092E-2</v>
      </c>
      <c r="AF27" s="168">
        <v>7.2312683643375092E-2</v>
      </c>
      <c r="AG27" s="168">
        <v>7.2312683643375092E-2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44598.658938486697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203125.2743645772</v>
      </c>
      <c r="J28" s="119">
        <f t="shared" ref="J28:AG28" si="2">J27*$E$28</f>
        <v>256499.93883935397</v>
      </c>
      <c r="K28" s="119">
        <f t="shared" si="2"/>
        <v>308676.32275724353</v>
      </c>
      <c r="L28" s="119">
        <f t="shared" si="2"/>
        <v>323901.68246849475</v>
      </c>
      <c r="M28" s="119">
        <f t="shared" si="2"/>
        <v>347290.67731138249</v>
      </c>
      <c r="N28" s="119">
        <f t="shared" si="2"/>
        <v>438213.46873329848</v>
      </c>
      <c r="O28" s="119">
        <f t="shared" si="2"/>
        <v>2846.9097277149735</v>
      </c>
      <c r="P28" s="119">
        <f t="shared" si="2"/>
        <v>3225.0487147375711</v>
      </c>
      <c r="Q28" s="119">
        <f t="shared" si="2"/>
        <v>3225.0487147375711</v>
      </c>
      <c r="R28" s="119">
        <f t="shared" si="2"/>
        <v>3225.0487147375711</v>
      </c>
      <c r="S28" s="119">
        <f t="shared" si="2"/>
        <v>3225.0487147375711</v>
      </c>
      <c r="T28" s="119">
        <f t="shared" si="2"/>
        <v>3225.0487147375711</v>
      </c>
      <c r="U28" s="119">
        <f t="shared" si="2"/>
        <v>3225.0487147375711</v>
      </c>
      <c r="V28" s="119">
        <f t="shared" si="2"/>
        <v>3225.0487147375711</v>
      </c>
      <c r="W28" s="119">
        <f t="shared" si="2"/>
        <v>3225.0487147375711</v>
      </c>
      <c r="X28" s="119">
        <f t="shared" si="2"/>
        <v>3225.0487147375711</v>
      </c>
      <c r="Y28" s="119">
        <f t="shared" si="2"/>
        <v>3225.0487147375711</v>
      </c>
      <c r="Z28" s="119">
        <f t="shared" si="2"/>
        <v>3225.0487147375711</v>
      </c>
      <c r="AA28" s="119">
        <f t="shared" si="2"/>
        <v>3225.0487147375711</v>
      </c>
      <c r="AB28" s="119">
        <f t="shared" si="2"/>
        <v>3225.0487147375711</v>
      </c>
      <c r="AC28" s="119">
        <f t="shared" si="2"/>
        <v>3225.0487147375711</v>
      </c>
      <c r="AD28" s="119">
        <f t="shared" si="2"/>
        <v>3225.0487147375711</v>
      </c>
      <c r="AE28" s="119">
        <f t="shared" si="2"/>
        <v>3225.0487147375711</v>
      </c>
      <c r="AF28" s="119">
        <f t="shared" si="2"/>
        <v>3225.0487147375711</v>
      </c>
      <c r="AG28" s="119">
        <f t="shared" si="2"/>
        <v>3225.0487147375711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203125.2743645772</v>
      </c>
      <c r="J36" s="170">
        <f t="shared" ref="J36:AG36" si="3">SUM(J28:J34)</f>
        <v>256499.93883935397</v>
      </c>
      <c r="K36" s="170">
        <f t="shared" si="3"/>
        <v>308676.32275724353</v>
      </c>
      <c r="L36" s="170">
        <f t="shared" si="3"/>
        <v>323901.68246849475</v>
      </c>
      <c r="M36" s="170">
        <f t="shared" si="3"/>
        <v>347290.67731138249</v>
      </c>
      <c r="N36" s="170">
        <f t="shared" si="3"/>
        <v>438213.46873329848</v>
      </c>
      <c r="O36" s="170">
        <f t="shared" si="3"/>
        <v>2846.9097277149735</v>
      </c>
      <c r="P36" s="170">
        <f t="shared" si="3"/>
        <v>3225.0487147375711</v>
      </c>
      <c r="Q36" s="170">
        <f t="shared" si="3"/>
        <v>3225.0487147375711</v>
      </c>
      <c r="R36" s="170">
        <f t="shared" si="3"/>
        <v>3225.0487147375711</v>
      </c>
      <c r="S36" s="170">
        <f t="shared" si="3"/>
        <v>3225.0487147375711</v>
      </c>
      <c r="T36" s="170">
        <f t="shared" si="3"/>
        <v>3225.0487147375711</v>
      </c>
      <c r="U36" s="170">
        <f t="shared" si="3"/>
        <v>3225.0487147375711</v>
      </c>
      <c r="V36" s="170">
        <f t="shared" si="3"/>
        <v>3225.0487147375711</v>
      </c>
      <c r="W36" s="170">
        <f t="shared" si="3"/>
        <v>3225.0487147375711</v>
      </c>
      <c r="X36" s="170">
        <f t="shared" si="3"/>
        <v>3225.0487147375711</v>
      </c>
      <c r="Y36" s="170">
        <f t="shared" si="3"/>
        <v>3225.0487147375711</v>
      </c>
      <c r="Z36" s="170">
        <f t="shared" si="3"/>
        <v>3225.0487147375711</v>
      </c>
      <c r="AA36" s="170">
        <f t="shared" si="3"/>
        <v>3225.0487147375711</v>
      </c>
      <c r="AB36" s="170">
        <f t="shared" si="3"/>
        <v>3225.0487147375711</v>
      </c>
      <c r="AC36" s="170">
        <f t="shared" si="3"/>
        <v>3225.0487147375711</v>
      </c>
      <c r="AD36" s="170">
        <f t="shared" si="3"/>
        <v>3225.0487147375711</v>
      </c>
      <c r="AE36" s="170">
        <f t="shared" si="3"/>
        <v>3225.0487147375711</v>
      </c>
      <c r="AF36" s="170">
        <f t="shared" si="3"/>
        <v>3225.0487147375711</v>
      </c>
      <c r="AG36" s="170">
        <f t="shared" si="3"/>
        <v>3225.0487147375711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0.35181336539087127</v>
      </c>
      <c r="G49" s="207" t="s">
        <v>207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0.35181336539087127</v>
      </c>
      <c r="G50" s="207" t="s">
        <v>207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576909.97214712983</v>
      </c>
      <c r="P64" s="132">
        <f>(1-INDEX(Data!$C$9:$C$13, MATCH($A$3, options,0)))*('Option1 (base case)'!P36-P36)</f>
        <v>608048.41082866665</v>
      </c>
      <c r="Q64" s="132">
        <f>(1-INDEX(Data!$C$9:$C$13, MATCH($A$3, options,0)))*('Option1 (base case)'!Q36-Q36)</f>
        <v>608048.41082866665</v>
      </c>
      <c r="R64" s="132">
        <f>(1-INDEX(Data!$C$9:$C$13, MATCH($A$3, options,0)))*('Option1 (base case)'!R36-R36)</f>
        <v>608048.41082866665</v>
      </c>
      <c r="S64" s="132">
        <f>(1-INDEX(Data!$C$9:$C$13, MATCH($A$3, options,0)))*('Option1 (base case)'!S36-S36)</f>
        <v>608048.41082866665</v>
      </c>
      <c r="T64" s="132">
        <f>(1-INDEX(Data!$C$9:$C$13, MATCH($A$3, options,0)))*('Option1 (base case)'!T36-T36)</f>
        <v>608048.41082866665</v>
      </c>
      <c r="U64" s="132">
        <f>(1-INDEX(Data!$C$9:$C$13, MATCH($A$3, options,0)))*('Option1 (base case)'!U36-U36)</f>
        <v>608048.41082866665</v>
      </c>
      <c r="V64" s="132">
        <f>(1-INDEX(Data!$C$9:$C$13, MATCH($A$3, options,0)))*('Option1 (base case)'!V36-V36)</f>
        <v>608048.41082866665</v>
      </c>
      <c r="W64" s="132">
        <f>(1-INDEX(Data!$C$9:$C$13, MATCH($A$3, options,0)))*('Option1 (base case)'!W36-W36)</f>
        <v>608048.41082866665</v>
      </c>
      <c r="X64" s="132">
        <f>(1-INDEX(Data!$C$9:$C$13, MATCH($A$3, options,0)))*('Option1 (base case)'!X36-X36)</f>
        <v>608048.41082866665</v>
      </c>
      <c r="Y64" s="132">
        <f>(1-INDEX(Data!$C$9:$C$13, MATCH($A$3, options,0)))*('Option1 (base case)'!Y36-Y36)</f>
        <v>608048.41082866665</v>
      </c>
      <c r="Z64" s="132">
        <f>(1-INDEX(Data!$C$9:$C$13, MATCH($A$3, options,0)))*('Option1 (base case)'!Z36-Z36)</f>
        <v>608048.41082866665</v>
      </c>
      <c r="AA64" s="132">
        <f>(1-INDEX(Data!$C$9:$C$13, MATCH($A$3, options,0)))*('Option1 (base case)'!AA36-AA36)</f>
        <v>608048.41082866665</v>
      </c>
      <c r="AB64" s="132">
        <f>(1-INDEX(Data!$C$9:$C$13, MATCH($A$3, options,0)))*('Option1 (base case)'!AB36-AB36)</f>
        <v>608048.41082866665</v>
      </c>
      <c r="AC64" s="132">
        <f>(1-INDEX(Data!$C$9:$C$13, MATCH($A$3, options,0)))*('Option1 (base case)'!AC36-AC36)</f>
        <v>608048.41082866665</v>
      </c>
      <c r="AD64" s="132">
        <f>(1-INDEX(Data!$C$9:$C$13, MATCH($A$3, options,0)))*('Option1 (base case)'!AD36-AD36)</f>
        <v>608048.41082866665</v>
      </c>
      <c r="AE64" s="132">
        <f>(1-INDEX(Data!$C$9:$C$13, MATCH($A$3, options,0)))*('Option1 (base case)'!AE36-AE36)</f>
        <v>608048.41082866665</v>
      </c>
      <c r="AF64" s="132">
        <f>(1-INDEX(Data!$C$9:$C$13, MATCH($A$3, options,0)))*('Option1 (base case)'!AF36-AF36)</f>
        <v>608048.41082866665</v>
      </c>
      <c r="AG64" s="132">
        <f>(1-INDEX(Data!$C$9:$C$13, MATCH($A$3, options,0)))*('Option1 (base case)'!AG36-AG36)</f>
        <v>608048.41082866665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MDA feeder and downloading MDA023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-941603</v>
      </c>
      <c r="N67" s="119">
        <f t="shared" si="5"/>
        <v>-941603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MDA feeder and downloading MDA023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-941603</v>
      </c>
      <c r="N72" s="119" cm="1">
        <f t="array" ref="N72">SUMPRODUCT(($I67:N67))-SUMPRODUCT(($I67:N67)*($I$6:N$6&lt;=(N$6-$E14)))</f>
        <v>-1883206</v>
      </c>
      <c r="O72" s="119" cm="1">
        <f t="array" ref="O72">SUMPRODUCT(($I67:O67))-SUMPRODUCT(($I67:O67)*($I$6:O$6&lt;=(O$6-$E14)))</f>
        <v>-1883206</v>
      </c>
      <c r="P72" s="119" cm="1">
        <f t="array" ref="P72">SUMPRODUCT(($I67:P67))-SUMPRODUCT(($I67:P67)*($I$6:P$6&lt;=(P$6-$E14)))</f>
        <v>-1883206</v>
      </c>
      <c r="Q72" s="119" cm="1">
        <f t="array" ref="Q72">SUMPRODUCT(($I67:Q67))-SUMPRODUCT(($I67:Q67)*($I$6:Q$6&lt;=(Q$6-$E14)))</f>
        <v>-1883206</v>
      </c>
      <c r="R72" s="119" cm="1">
        <f t="array" ref="R72">SUMPRODUCT(($I67:R67))-SUMPRODUCT(($I67:R67)*($I$6:R$6&lt;=(R$6-$E14)))</f>
        <v>-1883206</v>
      </c>
      <c r="S72" s="119" cm="1">
        <f t="array" ref="S72">SUMPRODUCT(($I67:S67))-SUMPRODUCT(($I67:S67)*($I$6:S$6&lt;=(S$6-$E14)))</f>
        <v>-1883206</v>
      </c>
      <c r="T72" s="119" cm="1">
        <f t="array" ref="T72">SUMPRODUCT(($I67:T67))-SUMPRODUCT(($I67:T67)*($I$6:T$6&lt;=(T$6-$E14)))</f>
        <v>-1883206</v>
      </c>
      <c r="U72" s="119" cm="1">
        <f t="array" ref="U72">SUMPRODUCT(($I67:U67))-SUMPRODUCT(($I67:U67)*($I$6:U$6&lt;=(U$6-$E14)))</f>
        <v>-1883206</v>
      </c>
      <c r="V72" s="119" cm="1">
        <f t="array" ref="V72">SUMPRODUCT(($I67:V67))-SUMPRODUCT(($I67:V67)*($I$6:V$6&lt;=(V$6-$E14)))</f>
        <v>-1883206</v>
      </c>
      <c r="W72" s="119" cm="1">
        <f t="array" ref="W72">SUMPRODUCT(($I67:W67))-SUMPRODUCT(($I67:W67)*($I$6:W$6&lt;=(W$6-$E14)))</f>
        <v>-1883206</v>
      </c>
      <c r="X72" s="119" cm="1">
        <f t="array" ref="X72">SUMPRODUCT(($I67:X67))-SUMPRODUCT(($I67:X67)*($I$6:X$6&lt;=(X$6-$E14)))</f>
        <v>-1883206</v>
      </c>
      <c r="Y72" s="119" cm="1">
        <f t="array" ref="Y72">SUMPRODUCT(($I67:Y67))-SUMPRODUCT(($I67:Y67)*($I$6:Y$6&lt;=(Y$6-$E14)))</f>
        <v>-1883206</v>
      </c>
      <c r="Z72" s="119" cm="1">
        <f t="array" ref="Z72">SUMPRODUCT(($I67:Z67))-SUMPRODUCT(($I67:Z67)*($I$6:Z$6&lt;=(Z$6-$E14)))</f>
        <v>-1883206</v>
      </c>
      <c r="AA72" s="119" cm="1">
        <f t="array" ref="AA72">SUMPRODUCT(($I67:AA67))-SUMPRODUCT(($I67:AA67)*($I$6:AA$6&lt;=(AA$6-$E14)))</f>
        <v>-1883206</v>
      </c>
      <c r="AB72" s="119" cm="1">
        <f t="array" ref="AB72">SUMPRODUCT(($I67:AB67))-SUMPRODUCT(($I67:AB67)*($I$6:AB$6&lt;=(AB$6-$E14)))</f>
        <v>-1883206</v>
      </c>
      <c r="AC72" s="119" cm="1">
        <f t="array" ref="AC72">SUMPRODUCT(($I67:AC67))-SUMPRODUCT(($I67:AC67)*($I$6:AC$6&lt;=(AC$6-$E14)))</f>
        <v>-1883206</v>
      </c>
      <c r="AD72" s="119" cm="1">
        <f t="array" ref="AD72">SUMPRODUCT(($I67:AD67))-SUMPRODUCT(($I67:AD67)*($I$6:AD$6&lt;=(AD$6-$E14)))</f>
        <v>-1883206</v>
      </c>
      <c r="AE72" s="119" cm="1">
        <f t="array" ref="AE72">SUMPRODUCT(($I67:AE67))-SUMPRODUCT(($I67:AE67)*($I$6:AE$6&lt;=(AE$6-$E14)))</f>
        <v>-1883206</v>
      </c>
      <c r="AF72" s="119" cm="1">
        <f t="array" ref="AF72">SUMPRODUCT(($I67:AF67))-SUMPRODUCT(($I67:AF67)*($I$6:AF$6&lt;=(AF$6-$E14)))</f>
        <v>-1883206</v>
      </c>
      <c r="AG72" s="119" cm="1">
        <f t="array" ref="AG72">SUMPRODUCT(($I67:AG67))-SUMPRODUCT(($I67:AG67)*($I$6:AG$6&lt;=(AG$6-$E14)))</f>
        <v>-1883206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MDA feeder and downloading MDA023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-40144.028828990275</v>
      </c>
      <c r="O77" s="119">
        <f t="shared" si="8"/>
        <v>-80288.057657980549</v>
      </c>
      <c r="P77" s="119">
        <f t="shared" si="8"/>
        <v>-80288.057657980549</v>
      </c>
      <c r="Q77" s="119">
        <f t="shared" si="8"/>
        <v>-80288.057657980549</v>
      </c>
      <c r="R77" s="119">
        <f t="shared" si="8"/>
        <v>-80288.057657980549</v>
      </c>
      <c r="S77" s="119">
        <f t="shared" si="8"/>
        <v>-80288.057657980549</v>
      </c>
      <c r="T77" s="119">
        <f t="shared" si="8"/>
        <v>-80288.057657980549</v>
      </c>
      <c r="U77" s="119">
        <f t="shared" si="8"/>
        <v>-80288.057657980549</v>
      </c>
      <c r="V77" s="119">
        <f t="shared" si="8"/>
        <v>-80288.057657980549</v>
      </c>
      <c r="W77" s="119">
        <f t="shared" si="8"/>
        <v>-80288.057657980549</v>
      </c>
      <c r="X77" s="119">
        <f t="shared" si="8"/>
        <v>-80288.057657980549</v>
      </c>
      <c r="Y77" s="119">
        <f t="shared" si="8"/>
        <v>-80288.057657980549</v>
      </c>
      <c r="Z77" s="119">
        <f t="shared" si="8"/>
        <v>-80288.057657980549</v>
      </c>
      <c r="AA77" s="119">
        <f t="shared" si="8"/>
        <v>-80288.057657980549</v>
      </c>
      <c r="AB77" s="119">
        <f t="shared" si="8"/>
        <v>-80288.057657980549</v>
      </c>
      <c r="AC77" s="119">
        <f t="shared" si="8"/>
        <v>-80288.057657980549</v>
      </c>
      <c r="AD77" s="119">
        <f t="shared" si="8"/>
        <v>-80288.057657980549</v>
      </c>
      <c r="AE77" s="119">
        <f t="shared" si="8"/>
        <v>-80288.057657980549</v>
      </c>
      <c r="AF77" s="119">
        <f t="shared" si="8"/>
        <v>-80288.057657980549</v>
      </c>
      <c r="AG77" s="119">
        <f t="shared" si="8"/>
        <v>-80288.057657980549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-40144.028828990275</v>
      </c>
      <c r="O80" s="176">
        <f t="shared" si="11"/>
        <v>-80288.057657980549</v>
      </c>
      <c r="P80" s="176">
        <f t="shared" si="11"/>
        <v>-80288.057657980549</v>
      </c>
      <c r="Q80" s="176">
        <f t="shared" si="11"/>
        <v>-80288.057657980549</v>
      </c>
      <c r="R80" s="176">
        <f t="shared" si="11"/>
        <v>-80288.057657980549</v>
      </c>
      <c r="S80" s="176">
        <f t="shared" si="11"/>
        <v>-80288.057657980549</v>
      </c>
      <c r="T80" s="176">
        <f t="shared" si="11"/>
        <v>-80288.057657980549</v>
      </c>
      <c r="U80" s="176">
        <f t="shared" si="11"/>
        <v>-80288.057657980549</v>
      </c>
      <c r="V80" s="176">
        <f t="shared" si="11"/>
        <v>-80288.057657980549</v>
      </c>
      <c r="W80" s="176">
        <f t="shared" si="11"/>
        <v>-80288.057657980549</v>
      </c>
      <c r="X80" s="176">
        <f t="shared" si="11"/>
        <v>-80288.057657980549</v>
      </c>
      <c r="Y80" s="176">
        <f t="shared" si="11"/>
        <v>-80288.057657980549</v>
      </c>
      <c r="Z80" s="176">
        <f t="shared" si="11"/>
        <v>-80288.057657980549</v>
      </c>
      <c r="AA80" s="176">
        <f t="shared" si="11"/>
        <v>-80288.057657980549</v>
      </c>
      <c r="AB80" s="176">
        <f t="shared" si="11"/>
        <v>-80288.057657980549</v>
      </c>
      <c r="AC80" s="176">
        <f>SUM(AC77:AC79)</f>
        <v>-80288.057657980549</v>
      </c>
      <c r="AD80" s="176">
        <f>SUM(AD77:AD79)</f>
        <v>-80288.057657980549</v>
      </c>
      <c r="AE80" s="176">
        <f>SUM(AE77:AE79)</f>
        <v>-80288.057657980549</v>
      </c>
      <c r="AF80" s="176">
        <f>SUM(AF77:AF79)</f>
        <v>-80288.057657980549</v>
      </c>
      <c r="AG80" s="176">
        <f>SUM(AG77:AG79)</f>
        <v>-80288.057657980549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-40144.028828990275</v>
      </c>
      <c r="O82" s="119">
        <f t="shared" si="13"/>
        <v>-80288.057657980549</v>
      </c>
      <c r="P82" s="119">
        <f t="shared" si="13"/>
        <v>-80288.057657980549</v>
      </c>
      <c r="Q82" s="119">
        <f t="shared" si="13"/>
        <v>-80288.057657980549</v>
      </c>
      <c r="R82" s="119">
        <f t="shared" si="13"/>
        <v>-80288.057657980549</v>
      </c>
      <c r="S82" s="119">
        <f t="shared" si="13"/>
        <v>-80288.057657980549</v>
      </c>
      <c r="T82" s="119">
        <f t="shared" si="13"/>
        <v>-80288.057657980549</v>
      </c>
      <c r="U82" s="119">
        <f t="shared" si="13"/>
        <v>-80288.057657980549</v>
      </c>
      <c r="V82" s="119">
        <f t="shared" si="13"/>
        <v>-80288.057657980549</v>
      </c>
      <c r="W82" s="119">
        <f t="shared" si="13"/>
        <v>-80288.057657980549</v>
      </c>
      <c r="X82" s="119">
        <f t="shared" si="13"/>
        <v>-80288.057657980549</v>
      </c>
      <c r="Y82" s="119">
        <f t="shared" si="13"/>
        <v>-80288.057657980549</v>
      </c>
      <c r="Z82" s="119">
        <f t="shared" si="13"/>
        <v>-80288.057657980549</v>
      </c>
      <c r="AA82" s="119">
        <f t="shared" si="13"/>
        <v>-80288.057657980549</v>
      </c>
      <c r="AB82" s="119">
        <f t="shared" si="13"/>
        <v>-80288.057657980549</v>
      </c>
      <c r="AC82" s="119">
        <f>AC80</f>
        <v>-80288.057657980549</v>
      </c>
      <c r="AD82" s="119">
        <f>AD80</f>
        <v>-80288.057657980549</v>
      </c>
      <c r="AE82" s="119">
        <f>AE80</f>
        <v>-80288.057657980549</v>
      </c>
      <c r="AF82" s="119">
        <f>AF80</f>
        <v>-80288.057657980549</v>
      </c>
      <c r="AG82" s="119">
        <f>AG80</f>
        <v>-80288.057657980549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576909.97214712983</v>
      </c>
      <c r="P84" s="31">
        <f t="shared" si="15"/>
        <v>608048.41082866665</v>
      </c>
      <c r="Q84" s="31">
        <f t="shared" si="15"/>
        <v>608048.41082866665</v>
      </c>
      <c r="R84" s="31">
        <f t="shared" si="15"/>
        <v>608048.41082866665</v>
      </c>
      <c r="S84" s="31">
        <f t="shared" si="15"/>
        <v>608048.41082866665</v>
      </c>
      <c r="T84" s="31">
        <f t="shared" si="15"/>
        <v>608048.41082866665</v>
      </c>
      <c r="U84" s="31">
        <f t="shared" si="15"/>
        <v>608048.41082866665</v>
      </c>
      <c r="V84" s="31">
        <f t="shared" si="15"/>
        <v>608048.41082866665</v>
      </c>
      <c r="W84" s="31">
        <f t="shared" si="15"/>
        <v>608048.41082866665</v>
      </c>
      <c r="X84" s="31">
        <f t="shared" si="15"/>
        <v>608048.41082866665</v>
      </c>
      <c r="Y84" s="31">
        <f t="shared" si="15"/>
        <v>608048.41082866665</v>
      </c>
      <c r="Z84" s="31">
        <f t="shared" si="15"/>
        <v>608048.41082866665</v>
      </c>
      <c r="AA84" s="31">
        <f t="shared" si="15"/>
        <v>608048.41082866665</v>
      </c>
      <c r="AB84" s="31">
        <f t="shared" si="15"/>
        <v>608048.41082866665</v>
      </c>
      <c r="AC84" s="31">
        <f>AC64</f>
        <v>608048.41082866665</v>
      </c>
      <c r="AD84" s="31">
        <f>AD64</f>
        <v>608048.41082866665</v>
      </c>
      <c r="AE84" s="31">
        <f>AE64</f>
        <v>608048.41082866665</v>
      </c>
      <c r="AF84" s="31">
        <f>AF64</f>
        <v>608048.41082866665</v>
      </c>
      <c r="AG84" s="31">
        <f>AG64</f>
        <v>608048.41082866665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-40144.028828990275</v>
      </c>
      <c r="O87" s="179">
        <f t="shared" si="17"/>
        <v>496621.91448914929</v>
      </c>
      <c r="P87" s="179">
        <f t="shared" si="17"/>
        <v>527760.35317068605</v>
      </c>
      <c r="Q87" s="179">
        <f t="shared" si="17"/>
        <v>527760.35317068605</v>
      </c>
      <c r="R87" s="179">
        <f t="shared" si="17"/>
        <v>527760.35317068605</v>
      </c>
      <c r="S87" s="179">
        <f t="shared" si="17"/>
        <v>527760.35317068605</v>
      </c>
      <c r="T87" s="179">
        <f t="shared" si="17"/>
        <v>527760.35317068605</v>
      </c>
      <c r="U87" s="179">
        <f t="shared" si="17"/>
        <v>527760.35317068605</v>
      </c>
      <c r="V87" s="179">
        <f t="shared" si="17"/>
        <v>527760.35317068605</v>
      </c>
      <c r="W87" s="179">
        <f t="shared" si="17"/>
        <v>527760.35317068605</v>
      </c>
      <c r="X87" s="179">
        <f t="shared" si="17"/>
        <v>527760.35317068605</v>
      </c>
      <c r="Y87" s="179">
        <f t="shared" si="17"/>
        <v>527760.35317068605</v>
      </c>
      <c r="Z87" s="179">
        <f t="shared" si="17"/>
        <v>527760.35317068605</v>
      </c>
      <c r="AA87" s="179">
        <f t="shared" si="17"/>
        <v>527760.35317068605</v>
      </c>
      <c r="AB87" s="179">
        <f t="shared" si="17"/>
        <v>527760.35317068605</v>
      </c>
      <c r="AC87" s="179">
        <f>SUM(AC82:AC86)</f>
        <v>527760.35317068605</v>
      </c>
      <c r="AD87" s="179">
        <f>SUM(AD82:AD86)</f>
        <v>527760.35317068605</v>
      </c>
      <c r="AE87" s="179">
        <f>SUM(AE82:AE86)</f>
        <v>527760.35317068605</v>
      </c>
      <c r="AF87" s="179">
        <f>SUM(AF82:AF86)</f>
        <v>527760.35317068605</v>
      </c>
      <c r="AG87" s="179">
        <f>SUM(AG82:AG86)</f>
        <v>527760.35317068605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5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-40144.028828990275</v>
      </c>
      <c r="O106" s="31">
        <f t="shared" si="18"/>
        <v>496621.91448914929</v>
      </c>
      <c r="P106" s="31">
        <f t="shared" si="18"/>
        <v>527760.35317068605</v>
      </c>
      <c r="Q106" s="31">
        <f t="shared" si="18"/>
        <v>527760.35317068605</v>
      </c>
      <c r="R106" s="31">
        <f t="shared" si="18"/>
        <v>527760.35317068605</v>
      </c>
      <c r="S106" s="31">
        <f t="shared" si="18"/>
        <v>527760.35317068605</v>
      </c>
      <c r="T106" s="31">
        <f t="shared" si="18"/>
        <v>527760.35317068605</v>
      </c>
      <c r="U106" s="31">
        <f t="shared" si="18"/>
        <v>527760.35317068605</v>
      </c>
      <c r="V106" s="31">
        <f t="shared" si="18"/>
        <v>527760.35317068605</v>
      </c>
      <c r="W106" s="31">
        <f t="shared" si="18"/>
        <v>527760.35317068605</v>
      </c>
      <c r="X106" s="31">
        <f t="shared" si="18"/>
        <v>527760.35317068605</v>
      </c>
      <c r="Y106" s="31">
        <f t="shared" si="18"/>
        <v>527760.35317068605</v>
      </c>
      <c r="Z106" s="31">
        <f t="shared" si="18"/>
        <v>527760.35317068605</v>
      </c>
      <c r="AA106" s="31">
        <f t="shared" si="18"/>
        <v>527760.35317068605</v>
      </c>
      <c r="AB106" s="31">
        <f t="shared" si="18"/>
        <v>527760.35317068605</v>
      </c>
      <c r="AC106" s="31">
        <f t="shared" si="18"/>
        <v>527760.35317068605</v>
      </c>
      <c r="AD106" s="31">
        <f t="shared" si="18"/>
        <v>527760.35317068605</v>
      </c>
      <c r="AE106" s="31">
        <f t="shared" si="18"/>
        <v>527760.35317068605</v>
      </c>
      <c r="AF106" s="31">
        <f t="shared" si="18"/>
        <v>527760.35317068605</v>
      </c>
      <c r="AG106" s="31">
        <f t="shared" si="18"/>
        <v>527760.35317068605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-40144.028828990275</v>
      </c>
      <c r="O107" s="31">
        <f t="shared" si="19"/>
        <v>-80288.057657980549</v>
      </c>
      <c r="P107" s="31">
        <f t="shared" si="19"/>
        <v>-80288.057657980549</v>
      </c>
      <c r="Q107" s="31">
        <f t="shared" si="19"/>
        <v>-80288.057657980549</v>
      </c>
      <c r="R107" s="31">
        <f t="shared" si="19"/>
        <v>-80288.057657980549</v>
      </c>
      <c r="S107" s="31">
        <f t="shared" si="19"/>
        <v>-80288.057657980549</v>
      </c>
      <c r="T107" s="31">
        <f t="shared" si="19"/>
        <v>-80288.057657980549</v>
      </c>
      <c r="U107" s="31">
        <f t="shared" si="19"/>
        <v>-80288.057657980549</v>
      </c>
      <c r="V107" s="31">
        <f t="shared" si="19"/>
        <v>-80288.057657980549</v>
      </c>
      <c r="W107" s="31">
        <f t="shared" si="19"/>
        <v>-80288.057657980549</v>
      </c>
      <c r="X107" s="31">
        <f t="shared" si="19"/>
        <v>-80288.057657980549</v>
      </c>
      <c r="Y107" s="31">
        <f t="shared" si="19"/>
        <v>-80288.057657980549</v>
      </c>
      <c r="Z107" s="31">
        <f t="shared" si="19"/>
        <v>-80288.057657980549</v>
      </c>
      <c r="AA107" s="31">
        <f t="shared" si="19"/>
        <v>-80288.057657980549</v>
      </c>
      <c r="AB107" s="31">
        <f t="shared" si="19"/>
        <v>-80288.057657980549</v>
      </c>
      <c r="AC107" s="31">
        <f t="shared" si="19"/>
        <v>-80288.057657980549</v>
      </c>
      <c r="AD107" s="31">
        <f t="shared" si="19"/>
        <v>-80288.057657980549</v>
      </c>
      <c r="AE107" s="31">
        <f t="shared" si="19"/>
        <v>-80288.057657980549</v>
      </c>
      <c r="AF107" s="31">
        <f t="shared" si="19"/>
        <v>-80288.057657980549</v>
      </c>
      <c r="AG107" s="31">
        <f t="shared" si="19"/>
        <v>-80288.057657980549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576909.97214712983</v>
      </c>
      <c r="P108" s="31">
        <f t="shared" si="20"/>
        <v>608048.41082866665</v>
      </c>
      <c r="Q108" s="31">
        <f t="shared" si="20"/>
        <v>608048.41082866665</v>
      </c>
      <c r="R108" s="31">
        <f t="shared" si="20"/>
        <v>608048.41082866665</v>
      </c>
      <c r="S108" s="31">
        <f t="shared" si="20"/>
        <v>608048.41082866665</v>
      </c>
      <c r="T108" s="31">
        <f t="shared" si="20"/>
        <v>608048.41082866665</v>
      </c>
      <c r="U108" s="31">
        <f t="shared" si="20"/>
        <v>608048.41082866665</v>
      </c>
      <c r="V108" s="31">
        <f t="shared" si="20"/>
        <v>608048.41082866665</v>
      </c>
      <c r="W108" s="31">
        <f t="shared" si="20"/>
        <v>608048.41082866665</v>
      </c>
      <c r="X108" s="31">
        <f t="shared" si="20"/>
        <v>608048.41082866665</v>
      </c>
      <c r="Y108" s="31">
        <f t="shared" si="20"/>
        <v>608048.41082866665</v>
      </c>
      <c r="Z108" s="31">
        <f t="shared" si="20"/>
        <v>608048.41082866665</v>
      </c>
      <c r="AA108" s="31">
        <f t="shared" si="20"/>
        <v>608048.41082866665</v>
      </c>
      <c r="AB108" s="31">
        <f t="shared" si="20"/>
        <v>608048.41082866665</v>
      </c>
      <c r="AC108" s="31">
        <f t="shared" si="20"/>
        <v>608048.41082866665</v>
      </c>
      <c r="AD108" s="31">
        <f t="shared" si="20"/>
        <v>608048.41082866665</v>
      </c>
      <c r="AE108" s="31">
        <f t="shared" si="20"/>
        <v>608048.41082866665</v>
      </c>
      <c r="AF108" s="31">
        <f t="shared" si="20"/>
        <v>608048.41082866665</v>
      </c>
      <c r="AG108" s="31">
        <f t="shared" si="20"/>
        <v>608048.41082866665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-44158.431711889301</v>
      </c>
      <c r="O110" s="31" cm="1">
        <f t="array" ref="O110">O$106+IF($C110&lt;&gt;0,SUMPRODUCT((O$107:O$108)*TRANSPOSE(($D110:$E110))),0)</f>
        <v>488593.10872335121</v>
      </c>
      <c r="P110" s="31" cm="1">
        <f t="array" ref="P110">P$106+IF($C110&lt;&gt;0,SUMPRODUCT((P$107:P$108)*TRANSPOSE(($D110:$E110))),0)</f>
        <v>519731.54740488797</v>
      </c>
      <c r="Q110" s="31" cm="1">
        <f t="array" ref="Q110">Q$106+IF($C110&lt;&gt;0,SUMPRODUCT((Q$107:Q$108)*TRANSPOSE(($D110:$E110))),0)</f>
        <v>519731.54740488797</v>
      </c>
      <c r="R110" s="31" cm="1">
        <f t="array" ref="R110">R$106+IF($C110&lt;&gt;0,SUMPRODUCT((R$107:R$108)*TRANSPOSE(($D110:$E110))),0)</f>
        <v>519731.54740488797</v>
      </c>
      <c r="S110" s="31" cm="1">
        <f t="array" ref="S110">S$106+IF($C110&lt;&gt;0,SUMPRODUCT((S$107:S$108)*TRANSPOSE(($D110:$E110))),0)</f>
        <v>519731.54740488797</v>
      </c>
      <c r="T110" s="31" cm="1">
        <f t="array" ref="T110">T$106+IF($C110&lt;&gt;0,SUMPRODUCT((T$107:T$108)*TRANSPOSE(($D110:$E110))),0)</f>
        <v>519731.54740488797</v>
      </c>
      <c r="U110" s="31" cm="1">
        <f t="array" ref="U110">U$106+IF($C110&lt;&gt;0,SUMPRODUCT((U$107:U$108)*TRANSPOSE(($D110:$E110))),0)</f>
        <v>519731.54740488797</v>
      </c>
      <c r="V110" s="31" cm="1">
        <f t="array" ref="V110">V$106+IF($C110&lt;&gt;0,SUMPRODUCT((V$107:V$108)*TRANSPOSE(($D110:$E110))),0)</f>
        <v>519731.54740488797</v>
      </c>
      <c r="W110" s="31" cm="1">
        <f t="array" ref="W110">W$106+IF($C110&lt;&gt;0,SUMPRODUCT((W$107:W$108)*TRANSPOSE(($D110:$E110))),0)</f>
        <v>519731.54740488797</v>
      </c>
      <c r="X110" s="31" cm="1">
        <f t="array" ref="X110">X$106+IF($C110&lt;&gt;0,SUMPRODUCT((X$107:X$108)*TRANSPOSE(($D110:$E110))),0)</f>
        <v>519731.54740488797</v>
      </c>
      <c r="Y110" s="31" cm="1">
        <f t="array" ref="Y110">Y$106+IF($C110&lt;&gt;0,SUMPRODUCT((Y$107:Y$108)*TRANSPOSE(($D110:$E110))),0)</f>
        <v>519731.54740488797</v>
      </c>
      <c r="Z110" s="31" cm="1">
        <f t="array" ref="Z110">Z$106+IF($C110&lt;&gt;0,SUMPRODUCT((Z$107:Z$108)*TRANSPOSE(($D110:$E110))),0)</f>
        <v>519731.54740488797</v>
      </c>
      <c r="AA110" s="31" cm="1">
        <f t="array" ref="AA110">AA$106+IF($C110&lt;&gt;0,SUMPRODUCT((AA$107:AA$108)*TRANSPOSE(($D110:$E110))),0)</f>
        <v>519731.54740488797</v>
      </c>
      <c r="AB110" s="31" cm="1">
        <f t="array" ref="AB110">AB$106+IF($C110&lt;&gt;0,SUMPRODUCT((AB$107:AB$108)*TRANSPOSE(($D110:$E110))),0)</f>
        <v>519731.54740488797</v>
      </c>
      <c r="AC110" s="31" cm="1">
        <f t="array" ref="AC110">AC$106+IF($C110&lt;&gt;0,SUMPRODUCT((AC$107:AC$108)*TRANSPOSE(($D110:$E110))),0)</f>
        <v>519731.54740488797</v>
      </c>
      <c r="AD110" s="31" cm="1">
        <f t="array" ref="AD110">AD$106+IF($C110&lt;&gt;0,SUMPRODUCT((AD$107:AD$108)*TRANSPOSE(($D110:$E110))),0)</f>
        <v>519731.54740488797</v>
      </c>
      <c r="AE110" s="31" cm="1">
        <f t="array" ref="AE110">AE$106+IF($C110&lt;&gt;0,SUMPRODUCT((AE$107:AE$108)*TRANSPOSE(($D110:$E110))),0)</f>
        <v>519731.54740488797</v>
      </c>
      <c r="AF110" s="31" cm="1">
        <f t="array" ref="AF110">AF$106+IF($C110&lt;&gt;0,SUMPRODUCT((AF$107:AF$108)*TRANSPOSE(($D110:$E110))),0)</f>
        <v>519731.54740488797</v>
      </c>
      <c r="AG110" s="31" cm="1">
        <f t="array" ref="AG110">AG$106+IF($C110&lt;&gt;0,SUMPRODUCT((AG$107:AG$108)*TRANSPOSE(($D110:$E110))),0)</f>
        <v>519731.54740488797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-36129.625946091248</v>
      </c>
      <c r="O111" s="31" cm="1">
        <f t="array" ref="O111">O$106+IF($C111&lt;&gt;0,SUMPRODUCT((O$107:O$108)*TRANSPOSE(($D111:$E111))),0)</f>
        <v>504650.72025494737</v>
      </c>
      <c r="P111" s="31" cm="1">
        <f t="array" ref="P111">P$106+IF($C111&lt;&gt;0,SUMPRODUCT((P$107:P$108)*TRANSPOSE(($D111:$E111))),0)</f>
        <v>535789.15893648413</v>
      </c>
      <c r="Q111" s="31" cm="1">
        <f t="array" ref="Q111">Q$106+IF($C111&lt;&gt;0,SUMPRODUCT((Q$107:Q$108)*TRANSPOSE(($D111:$E111))),0)</f>
        <v>535789.15893648413</v>
      </c>
      <c r="R111" s="31" cm="1">
        <f t="array" ref="R111">R$106+IF($C111&lt;&gt;0,SUMPRODUCT((R$107:R$108)*TRANSPOSE(($D111:$E111))),0)</f>
        <v>535789.15893648413</v>
      </c>
      <c r="S111" s="31" cm="1">
        <f t="array" ref="S111">S$106+IF($C111&lt;&gt;0,SUMPRODUCT((S$107:S$108)*TRANSPOSE(($D111:$E111))),0)</f>
        <v>535789.15893648413</v>
      </c>
      <c r="T111" s="31" cm="1">
        <f t="array" ref="T111">T$106+IF($C111&lt;&gt;0,SUMPRODUCT((T$107:T$108)*TRANSPOSE(($D111:$E111))),0)</f>
        <v>535789.15893648413</v>
      </c>
      <c r="U111" s="31" cm="1">
        <f t="array" ref="U111">U$106+IF($C111&lt;&gt;0,SUMPRODUCT((U$107:U$108)*TRANSPOSE(($D111:$E111))),0)</f>
        <v>535789.15893648413</v>
      </c>
      <c r="V111" s="31" cm="1">
        <f t="array" ref="V111">V$106+IF($C111&lt;&gt;0,SUMPRODUCT((V$107:V$108)*TRANSPOSE(($D111:$E111))),0)</f>
        <v>535789.15893648413</v>
      </c>
      <c r="W111" s="31" cm="1">
        <f t="array" ref="W111">W$106+IF($C111&lt;&gt;0,SUMPRODUCT((W$107:W$108)*TRANSPOSE(($D111:$E111))),0)</f>
        <v>535789.15893648413</v>
      </c>
      <c r="X111" s="31" cm="1">
        <f t="array" ref="X111">X$106+IF($C111&lt;&gt;0,SUMPRODUCT((X$107:X$108)*TRANSPOSE(($D111:$E111))),0)</f>
        <v>535789.15893648413</v>
      </c>
      <c r="Y111" s="31" cm="1">
        <f t="array" ref="Y111">Y$106+IF($C111&lt;&gt;0,SUMPRODUCT((Y$107:Y$108)*TRANSPOSE(($D111:$E111))),0)</f>
        <v>535789.15893648413</v>
      </c>
      <c r="Z111" s="31" cm="1">
        <f t="array" ref="Z111">Z$106+IF($C111&lt;&gt;0,SUMPRODUCT((Z$107:Z$108)*TRANSPOSE(($D111:$E111))),0)</f>
        <v>535789.15893648413</v>
      </c>
      <c r="AA111" s="31" cm="1">
        <f t="array" ref="AA111">AA$106+IF($C111&lt;&gt;0,SUMPRODUCT((AA$107:AA$108)*TRANSPOSE(($D111:$E111))),0)</f>
        <v>535789.15893648413</v>
      </c>
      <c r="AB111" s="31" cm="1">
        <f t="array" ref="AB111">AB$106+IF($C111&lt;&gt;0,SUMPRODUCT((AB$107:AB$108)*TRANSPOSE(($D111:$E111))),0)</f>
        <v>535789.15893648413</v>
      </c>
      <c r="AC111" s="31" cm="1">
        <f t="array" ref="AC111">AC$106+IF($C111&lt;&gt;0,SUMPRODUCT((AC$107:AC$108)*TRANSPOSE(($D111:$E111))),0)</f>
        <v>535789.15893648413</v>
      </c>
      <c r="AD111" s="31" cm="1">
        <f t="array" ref="AD111">AD$106+IF($C111&lt;&gt;0,SUMPRODUCT((AD$107:AD$108)*TRANSPOSE(($D111:$E111))),0)</f>
        <v>535789.15893648413</v>
      </c>
      <c r="AE111" s="31" cm="1">
        <f t="array" ref="AE111">AE$106+IF($C111&lt;&gt;0,SUMPRODUCT((AE$107:AE$108)*TRANSPOSE(($D111:$E111))),0)</f>
        <v>535789.15893648413</v>
      </c>
      <c r="AF111" s="31" cm="1">
        <f t="array" ref="AF111">AF$106+IF($C111&lt;&gt;0,SUMPRODUCT((AF$107:AF$108)*TRANSPOSE(($D111:$E111))),0)</f>
        <v>535789.15893648413</v>
      </c>
      <c r="AG111" s="31" cm="1">
        <f t="array" ref="AG111">AG$106+IF($C111&lt;&gt;0,SUMPRODUCT((AG$107:AG$108)*TRANSPOSE(($D111:$E111))),0)</f>
        <v>535789.15893648413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-40144.028828990275</v>
      </c>
      <c r="O112" s="31" cm="1">
        <f t="array" ref="O112">O$106+IF($C112&lt;&gt;0,SUMPRODUCT((O$107:O$108)*TRANSPOSE(($D112:$E112))),0)</f>
        <v>554312.91170386225</v>
      </c>
      <c r="P112" s="31" cm="1">
        <f t="array" ref="P112">P$106+IF($C112&lt;&gt;0,SUMPRODUCT((P$107:P$108)*TRANSPOSE(($D112:$E112))),0)</f>
        <v>588565.19425355271</v>
      </c>
      <c r="Q112" s="31" cm="1">
        <f t="array" ref="Q112">Q$106+IF($C112&lt;&gt;0,SUMPRODUCT((Q$107:Q$108)*TRANSPOSE(($D112:$E112))),0)</f>
        <v>588565.19425355271</v>
      </c>
      <c r="R112" s="31" cm="1">
        <f t="array" ref="R112">R$106+IF($C112&lt;&gt;0,SUMPRODUCT((R$107:R$108)*TRANSPOSE(($D112:$E112))),0)</f>
        <v>588565.19425355271</v>
      </c>
      <c r="S112" s="31" cm="1">
        <f t="array" ref="S112">S$106+IF($C112&lt;&gt;0,SUMPRODUCT((S$107:S$108)*TRANSPOSE(($D112:$E112))),0)</f>
        <v>588565.19425355271</v>
      </c>
      <c r="T112" s="31" cm="1">
        <f t="array" ref="T112">T$106+IF($C112&lt;&gt;0,SUMPRODUCT((T$107:T$108)*TRANSPOSE(($D112:$E112))),0)</f>
        <v>588565.19425355271</v>
      </c>
      <c r="U112" s="31" cm="1">
        <f t="array" ref="U112">U$106+IF($C112&lt;&gt;0,SUMPRODUCT((U$107:U$108)*TRANSPOSE(($D112:$E112))),0)</f>
        <v>588565.19425355271</v>
      </c>
      <c r="V112" s="31" cm="1">
        <f t="array" ref="V112">V$106+IF($C112&lt;&gt;0,SUMPRODUCT((V$107:V$108)*TRANSPOSE(($D112:$E112))),0)</f>
        <v>588565.19425355271</v>
      </c>
      <c r="W112" s="31" cm="1">
        <f t="array" ref="W112">W$106+IF($C112&lt;&gt;0,SUMPRODUCT((W$107:W$108)*TRANSPOSE(($D112:$E112))),0)</f>
        <v>588565.19425355271</v>
      </c>
      <c r="X112" s="31" cm="1">
        <f t="array" ref="X112">X$106+IF($C112&lt;&gt;0,SUMPRODUCT((X$107:X$108)*TRANSPOSE(($D112:$E112))),0)</f>
        <v>588565.19425355271</v>
      </c>
      <c r="Y112" s="31" cm="1">
        <f t="array" ref="Y112">Y$106+IF($C112&lt;&gt;0,SUMPRODUCT((Y$107:Y$108)*TRANSPOSE(($D112:$E112))),0)</f>
        <v>588565.19425355271</v>
      </c>
      <c r="Z112" s="31" cm="1">
        <f t="array" ref="Z112">Z$106+IF($C112&lt;&gt;0,SUMPRODUCT((Z$107:Z$108)*TRANSPOSE(($D112:$E112))),0)</f>
        <v>588565.19425355271</v>
      </c>
      <c r="AA112" s="31" cm="1">
        <f t="array" ref="AA112">AA$106+IF($C112&lt;&gt;0,SUMPRODUCT((AA$107:AA$108)*TRANSPOSE(($D112:$E112))),0)</f>
        <v>588565.19425355271</v>
      </c>
      <c r="AB112" s="31" cm="1">
        <f t="array" ref="AB112">AB$106+IF($C112&lt;&gt;0,SUMPRODUCT((AB$107:AB$108)*TRANSPOSE(($D112:$E112))),0)</f>
        <v>588565.19425355271</v>
      </c>
      <c r="AC112" s="31" cm="1">
        <f t="array" ref="AC112">AC$106+IF($C112&lt;&gt;0,SUMPRODUCT((AC$107:AC$108)*TRANSPOSE(($D112:$E112))),0)</f>
        <v>588565.19425355271</v>
      </c>
      <c r="AD112" s="31" cm="1">
        <f t="array" ref="AD112">AD$106+IF($C112&lt;&gt;0,SUMPRODUCT((AD$107:AD$108)*TRANSPOSE(($D112:$E112))),0)</f>
        <v>588565.19425355271</v>
      </c>
      <c r="AE112" s="31" cm="1">
        <f t="array" ref="AE112">AE$106+IF($C112&lt;&gt;0,SUMPRODUCT((AE$107:AE$108)*TRANSPOSE(($D112:$E112))),0)</f>
        <v>588565.19425355271</v>
      </c>
      <c r="AF112" s="31" cm="1">
        <f t="array" ref="AF112">AF$106+IF($C112&lt;&gt;0,SUMPRODUCT((AF$107:AF$108)*TRANSPOSE(($D112:$E112))),0)</f>
        <v>588565.19425355271</v>
      </c>
      <c r="AG112" s="31" cm="1">
        <f t="array" ref="AG112">AG$106+IF($C112&lt;&gt;0,SUMPRODUCT((AG$107:AG$108)*TRANSPOSE(($D112:$E112))),0)</f>
        <v>588565.19425355271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-40144.028828990275</v>
      </c>
      <c r="O113" s="31" cm="1">
        <f t="array" ref="O113">O$106+IF($C113&lt;&gt;0,SUMPRODUCT((O$107:O$108)*TRANSPOSE(($D113:$E113))),0)</f>
        <v>438930.91727443633</v>
      </c>
      <c r="P113" s="31" cm="1">
        <f t="array" ref="P113">P$106+IF($C113&lt;&gt;0,SUMPRODUCT((P$107:P$108)*TRANSPOSE(($D113:$E113))),0)</f>
        <v>466955.5120878194</v>
      </c>
      <c r="Q113" s="31" cm="1">
        <f t="array" ref="Q113">Q$106+IF($C113&lt;&gt;0,SUMPRODUCT((Q$107:Q$108)*TRANSPOSE(($D113:$E113))),0)</f>
        <v>466955.5120878194</v>
      </c>
      <c r="R113" s="31" cm="1">
        <f t="array" ref="R113">R$106+IF($C113&lt;&gt;0,SUMPRODUCT((R$107:R$108)*TRANSPOSE(($D113:$E113))),0)</f>
        <v>466955.5120878194</v>
      </c>
      <c r="S113" s="31" cm="1">
        <f t="array" ref="S113">S$106+IF($C113&lt;&gt;0,SUMPRODUCT((S$107:S$108)*TRANSPOSE(($D113:$E113))),0)</f>
        <v>466955.5120878194</v>
      </c>
      <c r="T113" s="31" cm="1">
        <f t="array" ref="T113">T$106+IF($C113&lt;&gt;0,SUMPRODUCT((T$107:T$108)*TRANSPOSE(($D113:$E113))),0)</f>
        <v>466955.5120878194</v>
      </c>
      <c r="U113" s="31" cm="1">
        <f t="array" ref="U113">U$106+IF($C113&lt;&gt;0,SUMPRODUCT((U$107:U$108)*TRANSPOSE(($D113:$E113))),0)</f>
        <v>466955.5120878194</v>
      </c>
      <c r="V113" s="31" cm="1">
        <f t="array" ref="V113">V$106+IF($C113&lt;&gt;0,SUMPRODUCT((V$107:V$108)*TRANSPOSE(($D113:$E113))),0)</f>
        <v>466955.5120878194</v>
      </c>
      <c r="W113" s="31" cm="1">
        <f t="array" ref="W113">W$106+IF($C113&lt;&gt;0,SUMPRODUCT((W$107:W$108)*TRANSPOSE(($D113:$E113))),0)</f>
        <v>466955.5120878194</v>
      </c>
      <c r="X113" s="31" cm="1">
        <f t="array" ref="X113">X$106+IF($C113&lt;&gt;0,SUMPRODUCT((X$107:X$108)*TRANSPOSE(($D113:$E113))),0)</f>
        <v>466955.5120878194</v>
      </c>
      <c r="Y113" s="31" cm="1">
        <f t="array" ref="Y113">Y$106+IF($C113&lt;&gt;0,SUMPRODUCT((Y$107:Y$108)*TRANSPOSE(($D113:$E113))),0)</f>
        <v>466955.5120878194</v>
      </c>
      <c r="Z113" s="31" cm="1">
        <f t="array" ref="Z113">Z$106+IF($C113&lt;&gt;0,SUMPRODUCT((Z$107:Z$108)*TRANSPOSE(($D113:$E113))),0)</f>
        <v>466955.5120878194</v>
      </c>
      <c r="AA113" s="31" cm="1">
        <f t="array" ref="AA113">AA$106+IF($C113&lt;&gt;0,SUMPRODUCT((AA$107:AA$108)*TRANSPOSE(($D113:$E113))),0)</f>
        <v>466955.5120878194</v>
      </c>
      <c r="AB113" s="31" cm="1">
        <f t="array" ref="AB113">AB$106+IF($C113&lt;&gt;0,SUMPRODUCT((AB$107:AB$108)*TRANSPOSE(($D113:$E113))),0)</f>
        <v>466955.5120878194</v>
      </c>
      <c r="AC113" s="31" cm="1">
        <f t="array" ref="AC113">AC$106+IF($C113&lt;&gt;0,SUMPRODUCT((AC$107:AC$108)*TRANSPOSE(($D113:$E113))),0)</f>
        <v>466955.5120878194</v>
      </c>
      <c r="AD113" s="31" cm="1">
        <f t="array" ref="AD113">AD$106+IF($C113&lt;&gt;0,SUMPRODUCT((AD$107:AD$108)*TRANSPOSE(($D113:$E113))),0)</f>
        <v>466955.5120878194</v>
      </c>
      <c r="AE113" s="31" cm="1">
        <f t="array" ref="AE113">AE$106+IF($C113&lt;&gt;0,SUMPRODUCT((AE$107:AE$108)*TRANSPOSE(($D113:$E113))),0)</f>
        <v>466955.5120878194</v>
      </c>
      <c r="AF113" s="31" cm="1">
        <f t="array" ref="AF113">AF$106+IF($C113&lt;&gt;0,SUMPRODUCT((AF$107:AF$108)*TRANSPOSE(($D113:$E113))),0)</f>
        <v>466955.5120878194</v>
      </c>
      <c r="AG113" s="31" cm="1">
        <f t="array" ref="AG113">AG$106+IF($C113&lt;&gt;0,SUMPRODUCT((AG$107:AG$108)*TRANSPOSE(($D113:$E113))),0)</f>
        <v>466955.5120878194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-44158.431711889301</v>
      </c>
      <c r="O114" s="31" cm="1">
        <f t="array" ref="O114">O$106+IF($C114&lt;&gt;0,SUMPRODUCT((O$107:O$108)*TRANSPOSE(($D114:$E114))),0)</f>
        <v>430902.11150863825</v>
      </c>
      <c r="P114" s="31" cm="1">
        <f t="array" ref="P114">P$106+IF($C114&lt;&gt;0,SUMPRODUCT((P$107:P$108)*TRANSPOSE(($D114:$E114))),0)</f>
        <v>458926.70632202132</v>
      </c>
      <c r="Q114" s="31" cm="1">
        <f t="array" ref="Q114">Q$106+IF($C114&lt;&gt;0,SUMPRODUCT((Q$107:Q$108)*TRANSPOSE(($D114:$E114))),0)</f>
        <v>458926.70632202132</v>
      </c>
      <c r="R114" s="31" cm="1">
        <f t="array" ref="R114">R$106+IF($C114&lt;&gt;0,SUMPRODUCT((R$107:R$108)*TRANSPOSE(($D114:$E114))),0)</f>
        <v>458926.70632202132</v>
      </c>
      <c r="S114" s="31" cm="1">
        <f t="array" ref="S114">S$106+IF($C114&lt;&gt;0,SUMPRODUCT((S$107:S$108)*TRANSPOSE(($D114:$E114))),0)</f>
        <v>458926.70632202132</v>
      </c>
      <c r="T114" s="31" cm="1">
        <f t="array" ref="T114">T$106+IF($C114&lt;&gt;0,SUMPRODUCT((T$107:T$108)*TRANSPOSE(($D114:$E114))),0)</f>
        <v>458926.70632202132</v>
      </c>
      <c r="U114" s="31" cm="1">
        <f t="array" ref="U114">U$106+IF($C114&lt;&gt;0,SUMPRODUCT((U$107:U$108)*TRANSPOSE(($D114:$E114))),0)</f>
        <v>458926.70632202132</v>
      </c>
      <c r="V114" s="31" cm="1">
        <f t="array" ref="V114">V$106+IF($C114&lt;&gt;0,SUMPRODUCT((V$107:V$108)*TRANSPOSE(($D114:$E114))),0)</f>
        <v>458926.70632202132</v>
      </c>
      <c r="W114" s="31" cm="1">
        <f t="array" ref="W114">W$106+IF($C114&lt;&gt;0,SUMPRODUCT((W$107:W$108)*TRANSPOSE(($D114:$E114))),0)</f>
        <v>458926.70632202132</v>
      </c>
      <c r="X114" s="31" cm="1">
        <f t="array" ref="X114">X$106+IF($C114&lt;&gt;0,SUMPRODUCT((X$107:X$108)*TRANSPOSE(($D114:$E114))),0)</f>
        <v>458926.70632202132</v>
      </c>
      <c r="Y114" s="31" cm="1">
        <f t="array" ref="Y114">Y$106+IF($C114&lt;&gt;0,SUMPRODUCT((Y$107:Y$108)*TRANSPOSE(($D114:$E114))),0)</f>
        <v>458926.70632202132</v>
      </c>
      <c r="Z114" s="31" cm="1">
        <f t="array" ref="Z114">Z$106+IF($C114&lt;&gt;0,SUMPRODUCT((Z$107:Z$108)*TRANSPOSE(($D114:$E114))),0)</f>
        <v>458926.70632202132</v>
      </c>
      <c r="AA114" s="31" cm="1">
        <f t="array" ref="AA114">AA$106+IF($C114&lt;&gt;0,SUMPRODUCT((AA$107:AA$108)*TRANSPOSE(($D114:$E114))),0)</f>
        <v>458926.70632202132</v>
      </c>
      <c r="AB114" s="31" cm="1">
        <f t="array" ref="AB114">AB$106+IF($C114&lt;&gt;0,SUMPRODUCT((AB$107:AB$108)*TRANSPOSE(($D114:$E114))),0)</f>
        <v>458926.70632202132</v>
      </c>
      <c r="AC114" s="31" cm="1">
        <f t="array" ref="AC114">AC$106+IF($C114&lt;&gt;0,SUMPRODUCT((AC$107:AC$108)*TRANSPOSE(($D114:$E114))),0)</f>
        <v>458926.70632202132</v>
      </c>
      <c r="AD114" s="31" cm="1">
        <f t="array" ref="AD114">AD$106+IF($C114&lt;&gt;0,SUMPRODUCT((AD$107:AD$108)*TRANSPOSE(($D114:$E114))),0)</f>
        <v>458926.70632202132</v>
      </c>
      <c r="AE114" s="31" cm="1">
        <f t="array" ref="AE114">AE$106+IF($C114&lt;&gt;0,SUMPRODUCT((AE$107:AE$108)*TRANSPOSE(($D114:$E114))),0)</f>
        <v>458926.70632202132</v>
      </c>
      <c r="AF114" s="31" cm="1">
        <f t="array" ref="AF114">AF$106+IF($C114&lt;&gt;0,SUMPRODUCT((AF$107:AF$108)*TRANSPOSE(($D114:$E114))),0)</f>
        <v>458926.70632202132</v>
      </c>
      <c r="AG114" s="31" cm="1">
        <f t="array" ref="AG114">AG$106+IF($C114&lt;&gt;0,SUMPRODUCT((AG$107:AG$108)*TRANSPOSE(($D114:$E114))),0)</f>
        <v>458926.70632202132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-40144.028828990275</v>
      </c>
      <c r="O115" s="31" cm="1">
        <f t="array" ref="O115">O$106+IF($C115&lt;&gt;0,SUMPRODUCT((O$107:O$108)*TRANSPOSE(($D115:$E115))),0)</f>
        <v>496621.91448914929</v>
      </c>
      <c r="P115" s="31" cm="1">
        <f t="array" ref="P115">P$106+IF($C115&lt;&gt;0,SUMPRODUCT((P$107:P$108)*TRANSPOSE(($D115:$E115))),0)</f>
        <v>527760.35317068605</v>
      </c>
      <c r="Q115" s="31" cm="1">
        <f t="array" ref="Q115">Q$106+IF($C115&lt;&gt;0,SUMPRODUCT((Q$107:Q$108)*TRANSPOSE(($D115:$E115))),0)</f>
        <v>527760.35317068605</v>
      </c>
      <c r="R115" s="31" cm="1">
        <f t="array" ref="R115">R$106+IF($C115&lt;&gt;0,SUMPRODUCT((R$107:R$108)*TRANSPOSE(($D115:$E115))),0)</f>
        <v>527760.35317068605</v>
      </c>
      <c r="S115" s="31" cm="1">
        <f t="array" ref="S115">S$106+IF($C115&lt;&gt;0,SUMPRODUCT((S$107:S$108)*TRANSPOSE(($D115:$E115))),0)</f>
        <v>527760.35317068605</v>
      </c>
      <c r="T115" s="31" cm="1">
        <f t="array" ref="T115">T$106+IF($C115&lt;&gt;0,SUMPRODUCT((T$107:T$108)*TRANSPOSE(($D115:$E115))),0)</f>
        <v>527760.35317068605</v>
      </c>
      <c r="U115" s="31" cm="1">
        <f t="array" ref="U115">U$106+IF($C115&lt;&gt;0,SUMPRODUCT((U$107:U$108)*TRANSPOSE(($D115:$E115))),0)</f>
        <v>527760.35317068605</v>
      </c>
      <c r="V115" s="31" cm="1">
        <f t="array" ref="V115">V$106+IF($C115&lt;&gt;0,SUMPRODUCT((V$107:V$108)*TRANSPOSE(($D115:$E115))),0)</f>
        <v>527760.35317068605</v>
      </c>
      <c r="W115" s="31" cm="1">
        <f t="array" ref="W115">W$106+IF($C115&lt;&gt;0,SUMPRODUCT((W$107:W$108)*TRANSPOSE(($D115:$E115))),0)</f>
        <v>527760.35317068605</v>
      </c>
      <c r="X115" s="31" cm="1">
        <f t="array" ref="X115">X$106+IF($C115&lt;&gt;0,SUMPRODUCT((X$107:X$108)*TRANSPOSE(($D115:$E115))),0)</f>
        <v>527760.35317068605</v>
      </c>
      <c r="Y115" s="31" cm="1">
        <f t="array" ref="Y115">Y$106+IF($C115&lt;&gt;0,SUMPRODUCT((Y$107:Y$108)*TRANSPOSE(($D115:$E115))),0)</f>
        <v>527760.35317068605</v>
      </c>
      <c r="Z115" s="31" cm="1">
        <f t="array" ref="Z115">Z$106+IF($C115&lt;&gt;0,SUMPRODUCT((Z$107:Z$108)*TRANSPOSE(($D115:$E115))),0)</f>
        <v>527760.35317068605</v>
      </c>
      <c r="AA115" s="31" cm="1">
        <f t="array" ref="AA115">AA$106+IF($C115&lt;&gt;0,SUMPRODUCT((AA$107:AA$108)*TRANSPOSE(($D115:$E115))),0)</f>
        <v>527760.35317068605</v>
      </c>
      <c r="AB115" s="31" cm="1">
        <f t="array" ref="AB115">AB$106+IF($C115&lt;&gt;0,SUMPRODUCT((AB$107:AB$108)*TRANSPOSE(($D115:$E115))),0)</f>
        <v>527760.35317068605</v>
      </c>
      <c r="AC115" s="31" cm="1">
        <f t="array" ref="AC115">AC$106+IF($C115&lt;&gt;0,SUMPRODUCT((AC$107:AC$108)*TRANSPOSE(($D115:$E115))),0)</f>
        <v>527760.35317068605</v>
      </c>
      <c r="AD115" s="31" cm="1">
        <f t="array" ref="AD115">AD$106+IF($C115&lt;&gt;0,SUMPRODUCT((AD$107:AD$108)*TRANSPOSE(($D115:$E115))),0)</f>
        <v>527760.35317068605</v>
      </c>
      <c r="AE115" s="31" cm="1">
        <f t="array" ref="AE115">AE$106+IF($C115&lt;&gt;0,SUMPRODUCT((AE$107:AE$108)*TRANSPOSE(($D115:$E115))),0)</f>
        <v>527760.35317068605</v>
      </c>
      <c r="AF115" s="31" cm="1">
        <f t="array" ref="AF115">AF$106+IF($C115&lt;&gt;0,SUMPRODUCT((AF$107:AF$108)*TRANSPOSE(($D115:$E115))),0)</f>
        <v>527760.35317068605</v>
      </c>
      <c r="AG115" s="31" cm="1">
        <f t="array" ref="AG115">AG$106+IF($C115&lt;&gt;0,SUMPRODUCT((AG$107:AG$108)*TRANSPOSE(($D115:$E115))),0)</f>
        <v>527760.35317068605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-40144.028828990275</v>
      </c>
      <c r="O116" s="31" cm="1">
        <f t="array" ref="O116">O$106+IF($C116&lt;&gt;0,SUMPRODUCT((O$107:O$108)*TRANSPOSE(($D116:$E116))),0)</f>
        <v>496621.91448914929</v>
      </c>
      <c r="P116" s="31" cm="1">
        <f t="array" ref="P116">P$106+IF($C116&lt;&gt;0,SUMPRODUCT((P$107:P$108)*TRANSPOSE(($D116:$E116))),0)</f>
        <v>527760.35317068605</v>
      </c>
      <c r="Q116" s="31" cm="1">
        <f t="array" ref="Q116">Q$106+IF($C116&lt;&gt;0,SUMPRODUCT((Q$107:Q$108)*TRANSPOSE(($D116:$E116))),0)</f>
        <v>527760.35317068605</v>
      </c>
      <c r="R116" s="31" cm="1">
        <f t="array" ref="R116">R$106+IF($C116&lt;&gt;0,SUMPRODUCT((R$107:R$108)*TRANSPOSE(($D116:$E116))),0)</f>
        <v>527760.35317068605</v>
      </c>
      <c r="S116" s="31" cm="1">
        <f t="array" ref="S116">S$106+IF($C116&lt;&gt;0,SUMPRODUCT((S$107:S$108)*TRANSPOSE(($D116:$E116))),0)</f>
        <v>527760.35317068605</v>
      </c>
      <c r="T116" s="31" cm="1">
        <f t="array" ref="T116">T$106+IF($C116&lt;&gt;0,SUMPRODUCT((T$107:T$108)*TRANSPOSE(($D116:$E116))),0)</f>
        <v>527760.35317068605</v>
      </c>
      <c r="U116" s="31" cm="1">
        <f t="array" ref="U116">U$106+IF($C116&lt;&gt;0,SUMPRODUCT((U$107:U$108)*TRANSPOSE(($D116:$E116))),0)</f>
        <v>527760.35317068605</v>
      </c>
      <c r="V116" s="31" cm="1">
        <f t="array" ref="V116">V$106+IF($C116&lt;&gt;0,SUMPRODUCT((V$107:V$108)*TRANSPOSE(($D116:$E116))),0)</f>
        <v>527760.35317068605</v>
      </c>
      <c r="W116" s="31" cm="1">
        <f t="array" ref="W116">W$106+IF($C116&lt;&gt;0,SUMPRODUCT((W$107:W$108)*TRANSPOSE(($D116:$E116))),0)</f>
        <v>527760.35317068605</v>
      </c>
      <c r="X116" s="31" cm="1">
        <f t="array" ref="X116">X$106+IF($C116&lt;&gt;0,SUMPRODUCT((X$107:X$108)*TRANSPOSE(($D116:$E116))),0)</f>
        <v>527760.35317068605</v>
      </c>
      <c r="Y116" s="31" cm="1">
        <f t="array" ref="Y116">Y$106+IF($C116&lt;&gt;0,SUMPRODUCT((Y$107:Y$108)*TRANSPOSE(($D116:$E116))),0)</f>
        <v>527760.35317068605</v>
      </c>
      <c r="Z116" s="31" cm="1">
        <f t="array" ref="Z116">Z$106+IF($C116&lt;&gt;0,SUMPRODUCT((Z$107:Z$108)*TRANSPOSE(($D116:$E116))),0)</f>
        <v>527760.35317068605</v>
      </c>
      <c r="AA116" s="31" cm="1">
        <f t="array" ref="AA116">AA$106+IF($C116&lt;&gt;0,SUMPRODUCT((AA$107:AA$108)*TRANSPOSE(($D116:$E116))),0)</f>
        <v>527760.35317068605</v>
      </c>
      <c r="AB116" s="31" cm="1">
        <f t="array" ref="AB116">AB$106+IF($C116&lt;&gt;0,SUMPRODUCT((AB$107:AB$108)*TRANSPOSE(($D116:$E116))),0)</f>
        <v>527760.35317068605</v>
      </c>
      <c r="AC116" s="31" cm="1">
        <f t="array" ref="AC116">AC$106+IF($C116&lt;&gt;0,SUMPRODUCT((AC$107:AC$108)*TRANSPOSE(($D116:$E116))),0)</f>
        <v>527760.35317068605</v>
      </c>
      <c r="AD116" s="31" cm="1">
        <f t="array" ref="AD116">AD$106+IF($C116&lt;&gt;0,SUMPRODUCT((AD$107:AD$108)*TRANSPOSE(($D116:$E116))),0)</f>
        <v>527760.35317068605</v>
      </c>
      <c r="AE116" s="31" cm="1">
        <f t="array" ref="AE116">AE$106+IF($C116&lt;&gt;0,SUMPRODUCT((AE$107:AE$108)*TRANSPOSE(($D116:$E116))),0)</f>
        <v>527760.35317068605</v>
      </c>
      <c r="AF116" s="31" cm="1">
        <f t="array" ref="AF116">AF$106+IF($C116&lt;&gt;0,SUMPRODUCT((AF$107:AF$108)*TRANSPOSE(($D116:$E116))),0)</f>
        <v>527760.35317068605</v>
      </c>
      <c r="AG116" s="31" cm="1">
        <f t="array" ref="AG116">AG$106+IF($C116&lt;&gt;0,SUMPRODUCT((AG$107:AG$108)*TRANSPOSE(($D116:$E116))),0)</f>
        <v>527760.35317068605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-40144.028828990275</v>
      </c>
      <c r="O117" s="31" cm="1">
        <f t="array" ref="O117">O$106+IF($C117&lt;&gt;0,SUMPRODUCT((O$107:O$108)*TRANSPOSE(($D117:$E117))),0)</f>
        <v>496621.91448914929</v>
      </c>
      <c r="P117" s="31" cm="1">
        <f t="array" ref="P117">P$106+IF($C117&lt;&gt;0,SUMPRODUCT((P$107:P$108)*TRANSPOSE(($D117:$E117))),0)</f>
        <v>527760.35317068605</v>
      </c>
      <c r="Q117" s="31" cm="1">
        <f t="array" ref="Q117">Q$106+IF($C117&lt;&gt;0,SUMPRODUCT((Q$107:Q$108)*TRANSPOSE(($D117:$E117))),0)</f>
        <v>527760.35317068605</v>
      </c>
      <c r="R117" s="31" cm="1">
        <f t="array" ref="R117">R$106+IF($C117&lt;&gt;0,SUMPRODUCT((R$107:R$108)*TRANSPOSE(($D117:$E117))),0)</f>
        <v>527760.35317068605</v>
      </c>
      <c r="S117" s="31" cm="1">
        <f t="array" ref="S117">S$106+IF($C117&lt;&gt;0,SUMPRODUCT((S$107:S$108)*TRANSPOSE(($D117:$E117))),0)</f>
        <v>527760.35317068605</v>
      </c>
      <c r="T117" s="31" cm="1">
        <f t="array" ref="T117">T$106+IF($C117&lt;&gt;0,SUMPRODUCT((T$107:T$108)*TRANSPOSE(($D117:$E117))),0)</f>
        <v>527760.35317068605</v>
      </c>
      <c r="U117" s="31" cm="1">
        <f t="array" ref="U117">U$106+IF($C117&lt;&gt;0,SUMPRODUCT((U$107:U$108)*TRANSPOSE(($D117:$E117))),0)</f>
        <v>527760.35317068605</v>
      </c>
      <c r="V117" s="31" cm="1">
        <f t="array" ref="V117">V$106+IF($C117&lt;&gt;0,SUMPRODUCT((V$107:V$108)*TRANSPOSE(($D117:$E117))),0)</f>
        <v>527760.35317068605</v>
      </c>
      <c r="W117" s="31" cm="1">
        <f t="array" ref="W117">W$106+IF($C117&lt;&gt;0,SUMPRODUCT((W$107:W$108)*TRANSPOSE(($D117:$E117))),0)</f>
        <v>527760.35317068605</v>
      </c>
      <c r="X117" s="31" cm="1">
        <f t="array" ref="X117">X$106+IF($C117&lt;&gt;0,SUMPRODUCT((X$107:X$108)*TRANSPOSE(($D117:$E117))),0)</f>
        <v>527760.35317068605</v>
      </c>
      <c r="Y117" s="31" cm="1">
        <f t="array" ref="Y117">Y$106+IF($C117&lt;&gt;0,SUMPRODUCT((Y$107:Y$108)*TRANSPOSE(($D117:$E117))),0)</f>
        <v>527760.35317068605</v>
      </c>
      <c r="Z117" s="31" cm="1">
        <f t="array" ref="Z117">Z$106+IF($C117&lt;&gt;0,SUMPRODUCT((Z$107:Z$108)*TRANSPOSE(($D117:$E117))),0)</f>
        <v>527760.35317068605</v>
      </c>
      <c r="AA117" s="31" cm="1">
        <f t="array" ref="AA117">AA$106+IF($C117&lt;&gt;0,SUMPRODUCT((AA$107:AA$108)*TRANSPOSE(($D117:$E117))),0)</f>
        <v>527760.35317068605</v>
      </c>
      <c r="AB117" s="31" cm="1">
        <f t="array" ref="AB117">AB$106+IF($C117&lt;&gt;0,SUMPRODUCT((AB$107:AB$108)*TRANSPOSE(($D117:$E117))),0)</f>
        <v>527760.35317068605</v>
      </c>
      <c r="AC117" s="31" cm="1">
        <f t="array" ref="AC117">AC$106+IF($C117&lt;&gt;0,SUMPRODUCT((AC$107:AC$108)*TRANSPOSE(($D117:$E117))),0)</f>
        <v>527760.35317068605</v>
      </c>
      <c r="AD117" s="31" cm="1">
        <f t="array" ref="AD117">AD$106+IF($C117&lt;&gt;0,SUMPRODUCT((AD$107:AD$108)*TRANSPOSE(($D117:$E117))),0)</f>
        <v>527760.35317068605</v>
      </c>
      <c r="AE117" s="31" cm="1">
        <f t="array" ref="AE117">AE$106+IF($C117&lt;&gt;0,SUMPRODUCT((AE$107:AE$108)*TRANSPOSE(($D117:$E117))),0)</f>
        <v>527760.35317068605</v>
      </c>
      <c r="AF117" s="31" cm="1">
        <f t="array" ref="AF117">AF$106+IF($C117&lt;&gt;0,SUMPRODUCT((AF$107:AF$108)*TRANSPOSE(($D117:$E117))),0)</f>
        <v>527760.35317068605</v>
      </c>
      <c r="AG117" s="31" cm="1">
        <f t="array" ref="AG117">AG$106+IF($C117&lt;&gt;0,SUMPRODUCT((AG$107:AG$108)*TRANSPOSE(($D117:$E117))),0)</f>
        <v>527760.35317068605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MDA new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44598.658938486697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MDA new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44598.658938486697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MDA new feeder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44598.658938486697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0.35181336539087127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0.35181336539087127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MDA new feeder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1</v>
      </c>
      <c r="AF7" s="101" t="b">
        <f t="shared" si="1"/>
        <v>1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9553688.3144067992</v>
      </c>
      <c r="G14" s="271">
        <f>output_dollars</f>
        <v>46203</v>
      </c>
      <c r="H14" s="272"/>
      <c r="I14" s="31">
        <f>'Option1 (base case)'!I$28*conv_2026</f>
        <v>226060.68664717893</v>
      </c>
      <c r="J14" s="31">
        <f>'Option1 (base case)'!J$28*conv_2026</f>
        <v>285462.02573940065</v>
      </c>
      <c r="K14" s="31">
        <f>'Option1 (base case)'!K$28*conv_2026</f>
        <v>343529.78324590746</v>
      </c>
      <c r="L14" s="31">
        <f>'Option1 (base case)'!L$28*conv_2026</f>
        <v>360474.27861480071</v>
      </c>
      <c r="M14" s="31">
        <f>'Option1 (base case)'!M$28*conv_2026</f>
        <v>386504.18676242302</v>
      </c>
      <c r="N14" s="31">
        <f>'Option1 (base case)'!N$28*conv_2026</f>
        <v>487693.31118337181</v>
      </c>
      <c r="O14" s="31">
        <f>'Option1 (base case)'!O$28*conv_2026</f>
        <v>645218.76568556787</v>
      </c>
      <c r="P14" s="31">
        <f>'Option1 (base case)'!P$28*conv_2026</f>
        <v>680293.96354467841</v>
      </c>
      <c r="Q14" s="31">
        <f>'Option1 (base case)'!Q$28*conv_2026</f>
        <v>680293.96354467841</v>
      </c>
      <c r="R14" s="31">
        <f>'Option1 (base case)'!R$28*conv_2026</f>
        <v>680293.96354467841</v>
      </c>
      <c r="S14" s="31">
        <f>'Option1 (base case)'!S$28*conv_2026</f>
        <v>680293.96354467841</v>
      </c>
      <c r="T14" s="31">
        <f>'Option1 (base case)'!T$28*conv_2026</f>
        <v>680293.96354467841</v>
      </c>
      <c r="U14" s="31">
        <f>'Option1 (base case)'!U$28*conv_2026</f>
        <v>680293.96354467841</v>
      </c>
      <c r="V14" s="31">
        <f>'Option1 (base case)'!V$28*conv_2026</f>
        <v>680293.96354467841</v>
      </c>
      <c r="W14" s="31">
        <f>'Option1 (base case)'!W$28*conv_2026</f>
        <v>680293.96354467841</v>
      </c>
      <c r="X14" s="31">
        <f>'Option1 (base case)'!X$28*conv_2026</f>
        <v>680293.96354467841</v>
      </c>
      <c r="Y14" s="31">
        <f>'Option1 (base case)'!Y$28*conv_2026</f>
        <v>680293.96354467841</v>
      </c>
      <c r="Z14" s="31">
        <f>'Option1 (base case)'!Z$28*conv_2026</f>
        <v>680293.96354467841</v>
      </c>
      <c r="AA14" s="31">
        <f>'Option1 (base case)'!AA$28*conv_2026</f>
        <v>680293.96354467841</v>
      </c>
      <c r="AB14" s="31">
        <f>'Option1 (base case)'!AB$28*conv_2026</f>
        <v>680293.96354467841</v>
      </c>
      <c r="AC14" s="31">
        <f>'Option1 (base case)'!AC$28*conv_2026</f>
        <v>680293.96354467841</v>
      </c>
      <c r="AD14" s="31">
        <f>'Option1 (base case)'!AD$28*conv_2026</f>
        <v>680293.96354467841</v>
      </c>
      <c r="AE14" s="31">
        <f>'Option1 (base case)'!AE$28*conv_2026</f>
        <v>680293.96354467841</v>
      </c>
      <c r="AF14" s="31">
        <f>'Option1 (base case)'!AF$28*conv_2026</f>
        <v>680293.96354467841</v>
      </c>
      <c r="AG14" s="31">
        <f>'Option1 (base case)'!AG$28*conv_2026</f>
        <v>680293.96354467841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9260829.670232892</v>
      </c>
      <c r="G16" s="225">
        <f>output_dollars</f>
        <v>46203</v>
      </c>
      <c r="H16" s="31"/>
      <c r="I16" s="31">
        <f>'Option1 (base case)'!I$36*conv_2026</f>
        <v>226060.68664717893</v>
      </c>
      <c r="J16" s="31">
        <f>'Option1 (base case)'!J$36*conv_2026</f>
        <v>285462.02573940065</v>
      </c>
      <c r="K16" s="31">
        <f>'Option1 (base case)'!K$36*conv_2026</f>
        <v>343529.78324590746</v>
      </c>
      <c r="L16" s="31">
        <f>'Option1 (base case)'!L$36*conv_2026</f>
        <v>360474.27861480071</v>
      </c>
      <c r="M16" s="31">
        <f>'Option1 (base case)'!M$36*conv_2026</f>
        <v>386504.18676242302</v>
      </c>
      <c r="N16" s="31">
        <f>'Option1 (base case)'!N$36*conv_2026</f>
        <v>487693.31118337181</v>
      </c>
      <c r="O16" s="31">
        <f>'Option1 (base case)'!O$36*conv_2026</f>
        <v>645218.76568556787</v>
      </c>
      <c r="P16" s="31">
        <f>'Option1 (base case)'!P$36*conv_2026</f>
        <v>680293.96354467841</v>
      </c>
      <c r="Q16" s="31">
        <f>'Option1 (base case)'!Q$36*conv_2026</f>
        <v>680293.96354467841</v>
      </c>
      <c r="R16" s="31">
        <f>'Option1 (base case)'!R$36*conv_2026</f>
        <v>680293.96354467841</v>
      </c>
      <c r="S16" s="31">
        <f>'Option1 (base case)'!S$36*conv_2026</f>
        <v>680293.96354467841</v>
      </c>
      <c r="T16" s="31">
        <f>'Option1 (base case)'!T$36*conv_2026</f>
        <v>680293.96354467841</v>
      </c>
      <c r="U16" s="31">
        <f>'Option1 (base case)'!U$36*conv_2026</f>
        <v>680293.96354467841</v>
      </c>
      <c r="V16" s="31">
        <f>'Option1 (base case)'!V$36*conv_2026</f>
        <v>680293.96354467841</v>
      </c>
      <c r="W16" s="31">
        <f>'Option1 (base case)'!W$36*conv_2026</f>
        <v>680293.96354467841</v>
      </c>
      <c r="X16" s="31">
        <f>'Option1 (base case)'!X$36*conv_2026</f>
        <v>680293.96354467841</v>
      </c>
      <c r="Y16" s="31">
        <f>'Option1 (base case)'!Y$36*conv_2026</f>
        <v>680293.96354467841</v>
      </c>
      <c r="Z16" s="31">
        <f>'Option1 (base case)'!Z$36*conv_2026</f>
        <v>680293.96354467841</v>
      </c>
      <c r="AA16" s="31">
        <f>'Option1 (base case)'!AA$36*conv_2026</f>
        <v>680293.96354467841</v>
      </c>
      <c r="AB16" s="31">
        <f>'Option1 (base case)'!AB$36*conv_2026</f>
        <v>680293.96354467841</v>
      </c>
      <c r="AC16" s="31">
        <f>'Option1 (base case)'!AC$36*conv_2026</f>
        <v>680293.96354467841</v>
      </c>
      <c r="AD16" s="31">
        <f>'Option1 (base case)'!AD$36*conv_2026</f>
        <v>680293.96354467841</v>
      </c>
      <c r="AE16" s="31">
        <f>'Option1 (base case)'!AE$36*conv_2026</f>
        <v>680293.96354467841</v>
      </c>
      <c r="AF16" s="31">
        <f>'Option1 (base case)'!AF$36*conv_2026</f>
        <v>680293.96354467841</v>
      </c>
      <c r="AG16" s="31">
        <f>'Option1 (base case)'!AG$36*conv_2026</f>
        <v>680293.96354467841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1903195.4367622025</v>
      </c>
      <c r="G28" s="271">
        <f>output_dollars</f>
        <v>46203</v>
      </c>
      <c r="H28" s="272"/>
      <c r="I28" s="31">
        <f>Option2!I$28*conv_2026</f>
        <v>226060.68664717893</v>
      </c>
      <c r="J28" s="31">
        <f>Option2!J$28*conv_2026</f>
        <v>285462.02573940065</v>
      </c>
      <c r="K28" s="31">
        <f>Option2!K$28*conv_2026</f>
        <v>343529.78324590746</v>
      </c>
      <c r="L28" s="31">
        <f>Option2!L$28*conv_2026</f>
        <v>360474.27861480071</v>
      </c>
      <c r="M28" s="31">
        <f>Option2!M$28*conv_2026</f>
        <v>386504.18676242302</v>
      </c>
      <c r="N28" s="31">
        <f>Option2!N$28*conv_2026</f>
        <v>487693.31118337181</v>
      </c>
      <c r="O28" s="31">
        <f>Option2!O$28*conv_2026</f>
        <v>3168.3618391804243</v>
      </c>
      <c r="P28" s="31">
        <f>Option2!P$28*conv_2026</f>
        <v>3589.1974999410345</v>
      </c>
      <c r="Q28" s="31">
        <f>Option2!Q$28*conv_2026</f>
        <v>3589.1974999410345</v>
      </c>
      <c r="R28" s="31">
        <f>Option2!R$28*conv_2026</f>
        <v>3589.1974999410345</v>
      </c>
      <c r="S28" s="31">
        <f>Option2!S$28*conv_2026</f>
        <v>3589.1974999410345</v>
      </c>
      <c r="T28" s="31">
        <f>Option2!T$28*conv_2026</f>
        <v>3589.1974999410345</v>
      </c>
      <c r="U28" s="31">
        <f>Option2!U$28*conv_2026</f>
        <v>3589.1974999410345</v>
      </c>
      <c r="V28" s="31">
        <f>Option2!V$28*conv_2026</f>
        <v>3589.1974999410345</v>
      </c>
      <c r="W28" s="31">
        <f>Option2!W$28*conv_2026</f>
        <v>3589.1974999410345</v>
      </c>
      <c r="X28" s="31">
        <f>Option2!X$28*conv_2026</f>
        <v>3589.1974999410345</v>
      </c>
      <c r="Y28" s="31">
        <f>Option2!Y$28*conv_2026</f>
        <v>3589.1974999410345</v>
      </c>
      <c r="Z28" s="31">
        <f>Option2!Z$28*conv_2026</f>
        <v>3589.1974999410345</v>
      </c>
      <c r="AA28" s="31">
        <f>Option2!AA$28*conv_2026</f>
        <v>3589.1974999410345</v>
      </c>
      <c r="AB28" s="31">
        <f>Option2!AB$28*conv_2026</f>
        <v>3589.1974999410345</v>
      </c>
      <c r="AC28" s="31">
        <f>Option2!AC$28*conv_2026</f>
        <v>3589.1974999410345</v>
      </c>
      <c r="AD28" s="31">
        <f>Option2!AD$28*conv_2026</f>
        <v>3589.1974999410345</v>
      </c>
      <c r="AE28" s="31">
        <f>Option2!AE$28*conv_2026</f>
        <v>3589.1974999410345</v>
      </c>
      <c r="AF28" s="31">
        <f>Option2!AF$28*conv_2026</f>
        <v>3589.1974999410345</v>
      </c>
      <c r="AG28" s="31">
        <f>Option2!AG$28*conv_2026</f>
        <v>3589.1974999410345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-1764905.2732297252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-1047921.8866038069</v>
      </c>
      <c r="N29" s="31">
        <f>SUM(Option2!N$67:N$69)*conv_2026*N$7</f>
        <v>-1047921.8866038069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1901650.3289561179</v>
      </c>
      <c r="G30" s="225">
        <f>output_dollars</f>
        <v>46203</v>
      </c>
      <c r="H30" s="31"/>
      <c r="I30" s="31">
        <f>Option2!I$36*conv_2026*I$7</f>
        <v>226060.68664717893</v>
      </c>
      <c r="J30" s="31">
        <f>Option2!J$36*conv_2026*J$7</f>
        <v>285462.02573940065</v>
      </c>
      <c r="K30" s="31">
        <f>Option2!K$36*conv_2026*K$7</f>
        <v>343529.78324590746</v>
      </c>
      <c r="L30" s="31">
        <f>Option2!L$36*conv_2026*L$7</f>
        <v>360474.27861480071</v>
      </c>
      <c r="M30" s="31">
        <f>Option2!M$36*conv_2026*M$7</f>
        <v>386504.18676242302</v>
      </c>
      <c r="N30" s="31">
        <f>Option2!N$36*conv_2026*N$7</f>
        <v>487693.31118337181</v>
      </c>
      <c r="O30" s="31">
        <f>Option2!O$36*conv_2026*O$7</f>
        <v>3168.3618391804243</v>
      </c>
      <c r="P30" s="31">
        <f>Option2!P$36*conv_2026*P$7</f>
        <v>3589.1974999410345</v>
      </c>
      <c r="Q30" s="31">
        <f>Option2!Q$36*conv_2026*Q$7</f>
        <v>3589.1974999410345</v>
      </c>
      <c r="R30" s="31">
        <f>Option2!R$36*conv_2026*R$7</f>
        <v>3589.1974999410345</v>
      </c>
      <c r="S30" s="31">
        <f>Option2!S$36*conv_2026*S$7</f>
        <v>3589.1974999410345</v>
      </c>
      <c r="T30" s="31">
        <f>Option2!T$36*conv_2026*T$7</f>
        <v>3589.1974999410345</v>
      </c>
      <c r="U30" s="31">
        <f>Option2!U$36*conv_2026*U$7</f>
        <v>3589.1974999410345</v>
      </c>
      <c r="V30" s="31">
        <f>Option2!V$36*conv_2026*V$7</f>
        <v>3589.1974999410345</v>
      </c>
      <c r="W30" s="31">
        <f>Option2!W$36*conv_2026*W$7</f>
        <v>3589.1974999410345</v>
      </c>
      <c r="X30" s="31">
        <f>Option2!X$36*conv_2026*X$7</f>
        <v>3589.1974999410345</v>
      </c>
      <c r="Y30" s="31">
        <f>Option2!Y$36*conv_2026*Y$7</f>
        <v>3589.1974999410345</v>
      </c>
      <c r="Z30" s="31">
        <f>Option2!Z$36*conv_2026*Z$7</f>
        <v>3589.1974999410345</v>
      </c>
      <c r="AA30" s="31">
        <f>Option2!AA$36*conv_2026*AA$7</f>
        <v>3589.1974999410345</v>
      </c>
      <c r="AB30" s="31">
        <f>Option2!AB$36*conv_2026*AB$7</f>
        <v>3589.1974999410345</v>
      </c>
      <c r="AC30" s="31">
        <f>Option2!AC$36*conv_2026*AC$7</f>
        <v>3589.1974999410345</v>
      </c>
      <c r="AD30" s="31">
        <f>Option2!AD$36*conv_2026*AD$7</f>
        <v>3589.1974999410345</v>
      </c>
      <c r="AE30" s="31">
        <f>Option2!AE$36*conv_2026*AE$7</f>
        <v>3589.1974999410345</v>
      </c>
      <c r="AF30" s="31">
        <f>Option2!AF$36*conv_2026*AF$7</f>
        <v>3589.1974999410345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-1012356.4551661335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0</v>
      </c>
      <c r="N32" s="31">
        <f>Option2!N$82*conv_2026*N$7</f>
        <v>-44676.797361895726</v>
      </c>
      <c r="O32" s="31">
        <f>Option2!O$82*conv_2026*O$7</f>
        <v>-89353.594723791452</v>
      </c>
      <c r="P32" s="31">
        <f>Option2!P$82*conv_2026*P$7</f>
        <v>-89353.594723791452</v>
      </c>
      <c r="Q32" s="31">
        <f>Option2!Q$82*conv_2026*Q$7</f>
        <v>-89353.594723791452</v>
      </c>
      <c r="R32" s="31">
        <f>Option2!R$82*conv_2026*R$7</f>
        <v>-89353.594723791452</v>
      </c>
      <c r="S32" s="31">
        <f>Option2!S$82*conv_2026*S$7</f>
        <v>-89353.594723791452</v>
      </c>
      <c r="T32" s="31">
        <f>Option2!T$82*conv_2026*T$7</f>
        <v>-89353.594723791452</v>
      </c>
      <c r="U32" s="31">
        <f>Option2!U$82*conv_2026*U$7</f>
        <v>-89353.594723791452</v>
      </c>
      <c r="V32" s="31">
        <f>Option2!V$82*conv_2026*V$7</f>
        <v>-89353.594723791452</v>
      </c>
      <c r="W32" s="31">
        <f>Option2!W$82*conv_2026*W$7</f>
        <v>-89353.594723791452</v>
      </c>
      <c r="X32" s="31">
        <f>Option2!X$82*conv_2026*X$7</f>
        <v>-89353.594723791452</v>
      </c>
      <c r="Y32" s="31">
        <f>Option2!Y$82*conv_2026*Y$7</f>
        <v>-89353.594723791452</v>
      </c>
      <c r="Z32" s="31">
        <f>Option2!Z$82*conv_2026*Z$7</f>
        <v>-89353.594723791452</v>
      </c>
      <c r="AA32" s="31">
        <f>Option2!AA$82*conv_2026*AA$7</f>
        <v>-89353.594723791452</v>
      </c>
      <c r="AB32" s="31">
        <f>Option2!AB$82*conv_2026*AB$7</f>
        <v>-89353.594723791452</v>
      </c>
      <c r="AC32" s="31">
        <f>Option2!AC$82*conv_2026*AC$7</f>
        <v>-89353.594723791452</v>
      </c>
      <c r="AD32" s="31">
        <f>Option2!AD$82*conv_2026*AD$7</f>
        <v>-89353.594723791452</v>
      </c>
      <c r="AE32" s="31">
        <f>Option2!AE$82*conv_2026*AE$7</f>
        <v>-89353.594723791452</v>
      </c>
      <c r="AF32" s="31">
        <f>Option2!AF$82*conv_2026*AF$7</f>
        <v>-89353.594723791452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7359179.341276777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0</v>
      </c>
      <c r="O34" s="31">
        <f>Option2!O$84*conv_2026*O$7</f>
        <v>642050.4038463874</v>
      </c>
      <c r="P34" s="31">
        <f>Option2!P$84*conv_2026*P$7</f>
        <v>676704.76604473754</v>
      </c>
      <c r="Q34" s="31">
        <f>Option2!Q$84*conv_2026*Q$7</f>
        <v>676704.76604473754</v>
      </c>
      <c r="R34" s="31">
        <f>Option2!R$84*conv_2026*R$7</f>
        <v>676704.76604473754</v>
      </c>
      <c r="S34" s="31">
        <f>Option2!S$84*conv_2026*S$7</f>
        <v>676704.76604473754</v>
      </c>
      <c r="T34" s="31">
        <f>Option2!T$84*conv_2026*T$7</f>
        <v>676704.76604473754</v>
      </c>
      <c r="U34" s="31">
        <f>Option2!U$84*conv_2026*U$7</f>
        <v>676704.76604473754</v>
      </c>
      <c r="V34" s="31">
        <f>Option2!V$84*conv_2026*V$7</f>
        <v>676704.76604473754</v>
      </c>
      <c r="W34" s="31">
        <f>Option2!W$84*conv_2026*W$7</f>
        <v>676704.76604473754</v>
      </c>
      <c r="X34" s="31">
        <f>Option2!X$84*conv_2026*X$7</f>
        <v>676704.76604473754</v>
      </c>
      <c r="Y34" s="31">
        <f>Option2!Y$84*conv_2026*Y$7</f>
        <v>676704.76604473754</v>
      </c>
      <c r="Z34" s="31">
        <f>Option2!Z$84*conv_2026*Z$7</f>
        <v>676704.76604473754</v>
      </c>
      <c r="AA34" s="31">
        <f>Option2!AA$84*conv_2026*AA$7</f>
        <v>676704.76604473754</v>
      </c>
      <c r="AB34" s="31">
        <f>Option2!AB$84*conv_2026*AB$7</f>
        <v>676704.76604473754</v>
      </c>
      <c r="AC34" s="31">
        <f>Option2!AC$84*conv_2026*AC$7</f>
        <v>676704.76604473754</v>
      </c>
      <c r="AD34" s="31">
        <f>Option2!AD$84*conv_2026*AD$7</f>
        <v>676704.76604473754</v>
      </c>
      <c r="AE34" s="31">
        <f>Option2!AE$84*conv_2026*AE$7</f>
        <v>676704.76604473754</v>
      </c>
      <c r="AF34" s="31">
        <f>Option2!AF$84*conv_2026*AF$7</f>
        <v>676704.76604473754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-44676.797361895726</v>
      </c>
      <c r="O36" s="52">
        <f t="shared" si="9"/>
        <v>552696.80912259594</v>
      </c>
      <c r="P36" s="52">
        <f t="shared" si="9"/>
        <v>587351.17132094607</v>
      </c>
      <c r="Q36" s="52">
        <f t="shared" si="9"/>
        <v>587351.17132094607</v>
      </c>
      <c r="R36" s="52">
        <f t="shared" si="9"/>
        <v>587351.17132094607</v>
      </c>
      <c r="S36" s="52">
        <f t="shared" si="9"/>
        <v>587351.17132094607</v>
      </c>
      <c r="T36" s="52">
        <f t="shared" si="9"/>
        <v>587351.17132094607</v>
      </c>
      <c r="U36" s="52">
        <f t="shared" si="9"/>
        <v>587351.17132094607</v>
      </c>
      <c r="V36" s="52">
        <f t="shared" si="9"/>
        <v>587351.17132094607</v>
      </c>
      <c r="W36" s="52">
        <f t="shared" si="9"/>
        <v>587351.17132094607</v>
      </c>
      <c r="X36" s="52">
        <f t="shared" si="9"/>
        <v>587351.17132094607</v>
      </c>
      <c r="Y36" s="52">
        <f t="shared" si="9"/>
        <v>587351.17132094607</v>
      </c>
      <c r="Z36" s="52">
        <f t="shared" si="9"/>
        <v>587351.17132094607</v>
      </c>
      <c r="AA36" s="52">
        <f t="shared" si="9"/>
        <v>587351.17132094607</v>
      </c>
      <c r="AB36" s="52">
        <f t="shared" si="9"/>
        <v>587351.17132094607</v>
      </c>
      <c r="AC36" s="52">
        <f t="shared" si="9"/>
        <v>587351.17132094607</v>
      </c>
      <c r="AD36" s="52">
        <f t="shared" si="9"/>
        <v>587351.17132094607</v>
      </c>
      <c r="AE36" s="52">
        <f t="shared" si="9"/>
        <v>587351.17132094607</v>
      </c>
      <c r="AF36" s="52">
        <f t="shared" si="9"/>
        <v>587351.17132094607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6346822.8861106439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-1012356.4551661335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7359179.341276777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8.9353594723791452E-2</v>
      </c>
      <c r="J91" s="297" cm="1">
        <f t="array" ref="J91">MAX($D91*INDEX(J$15:X$81, MATCH($A91&amp;$C91, $D$15:$D$81,0),))/mill_conv</f>
        <v>8.9353594723791452E-2</v>
      </c>
      <c r="K91" s="297" cm="1">
        <f t="array" ref="K91">MAX($D91*INDEX(K$15:Y$81, MATCH($A91&amp;$C91, $D$15:$D$81,0),))/mill_conv</f>
        <v>8.9353594723791452E-2</v>
      </c>
      <c r="L91" s="297" cm="1">
        <f t="array" ref="L91">MAX($D91*INDEX(L$15:Z$81, MATCH($A91&amp;$C91, $D$15:$D$81,0),))/mill_conv</f>
        <v>8.9353594723791452E-2</v>
      </c>
      <c r="M91" s="297" cm="1">
        <f t="array" ref="M91">MAX($D91*INDEX(M$15:AA$81, MATCH($A91&amp;$C91, $D$15:$D$81,0),))/mill_conv</f>
        <v>8.9353594723791452E-2</v>
      </c>
      <c r="N91" s="297" cm="1">
        <f t="array" ref="N91">MAX($D91*INDEX(N$15:AB$81, MATCH($A91&amp;$C91, $D$15:$D$81,0),))/mill_conv</f>
        <v>8.9353594723791452E-2</v>
      </c>
      <c r="O91" s="297" cm="1">
        <f t="array" ref="O91">MAX($D91*INDEX(O$15:AC$81, MATCH($A91&amp;$C91, $D$15:$D$81,0),))/mill_conv</f>
        <v>8.9353594723791452E-2</v>
      </c>
      <c r="P91" s="297" cm="1">
        <f t="array" ref="P91">MAX($D91*INDEX(P$15:AD$81, MATCH($A91&amp;$C91, $D$15:$D$81,0),))/mill_conv</f>
        <v>8.9353594723791452E-2</v>
      </c>
      <c r="Q91" s="297" cm="1">
        <f t="array" ref="Q91">MAX($D91*INDEX(Q$15:AE$81, MATCH($A91&amp;$C91, $D$15:$D$81,0),))/mill_conv</f>
        <v>8.9353594723791452E-2</v>
      </c>
      <c r="R91" s="297" cm="1">
        <f t="array" ref="R91">MAX($D91*INDEX(R$15:AF$81, MATCH($A91&amp;$C91, $D$15:$D$81,0),))/mill_conv</f>
        <v>8.9353594723791452E-2</v>
      </c>
      <c r="S91" s="297" cm="1">
        <f t="array" ref="S91">MAX($D91*INDEX(S$15:AG$81, MATCH($A91&amp;$C91, $D$15:$D$81,0),))/mill_conv</f>
        <v>8.9353594723791452E-2</v>
      </c>
      <c r="T91" s="297" cm="1">
        <f t="array" ref="T91">MAX($D91*INDEX(T$15:AH$81, MATCH($A91&amp;$C91, $D$15:$D$81,0),))/mill_conv</f>
        <v>8.9353594723791452E-2</v>
      </c>
      <c r="U91" s="297" cm="1">
        <f t="array" ref="U91">MAX($D91*INDEX(U$15:AI$81, MATCH($A91&amp;$C91, $D$15:$D$81,0),))/mill_conv</f>
        <v>8.9353594723791452E-2</v>
      </c>
      <c r="V91" s="297" cm="1">
        <f t="array" ref="V91">MAX($D91*INDEX(V$15:AJ$81, MATCH($A91&amp;$C91, $D$15:$D$81,0),))/mill_conv</f>
        <v>8.9353594723791452E-2</v>
      </c>
      <c r="W91" s="297" cm="1">
        <f t="array" ref="W91">MAX($D91*INDEX(W$15:AK$81, MATCH($A91&amp;$C91, $D$15:$D$81,0),))/mill_conv</f>
        <v>8.9353594723791452E-2</v>
      </c>
      <c r="X91" s="297" cm="1">
        <f t="array" ref="X91">MAX($D91*INDEX(X$15:AL$81, MATCH($A91&amp;$C91, $D$15:$D$81,0),))/mill_conv</f>
        <v>8.9353594723791452E-2</v>
      </c>
      <c r="Y91" s="297" cm="1">
        <f t="array" ref="Y91">MAX($D91*INDEX(Y$15:AM$81, MATCH($A91&amp;$C91, $D$15:$D$81,0),))/mill_conv</f>
        <v>8.9353594723791452E-2</v>
      </c>
      <c r="Z91" s="297" cm="1">
        <f t="array" ref="Z91">MAX($D91*INDEX(Z$15:AN$81, MATCH($A91&amp;$C91, $D$15:$D$81,0),))/mill_conv</f>
        <v>8.9353594723791452E-2</v>
      </c>
      <c r="AA91" s="297" cm="1">
        <f t="array" ref="AA91">MAX($D91*INDEX(AA$15:AO$81, MATCH($A91&amp;$C91, $D$15:$D$81,0),))/mill_conv</f>
        <v>8.9353594723791452E-2</v>
      </c>
      <c r="AB91" s="297" cm="1">
        <f t="array" ref="AB91">MAX($D91*INDEX(AB$15:AP$81, MATCH($A91&amp;$C91, $D$15:$D$81,0),))/mill_conv</f>
        <v>8.9353594723791452E-2</v>
      </c>
      <c r="AC91" s="297" cm="1">
        <f t="array" ref="AC91">MAX($D91*INDEX(AC$15:AQ$81, MATCH($A91&amp;$C91, $D$15:$D$81,0),))/mill_conv</f>
        <v>8.9353594723791452E-2</v>
      </c>
      <c r="AD91" s="297" cm="1">
        <f t="array" ref="AD91">MAX($D91*INDEX(AD$15:AR$81, MATCH($A91&amp;$C91, $D$15:$D$81,0),))/mill_conv</f>
        <v>8.9353594723791452E-2</v>
      </c>
      <c r="AE91" s="297" cm="1">
        <f t="array" ref="AE91">MAX($D91*INDEX(AE$15:AS$81, MATCH($A91&amp;$C91, $D$15:$D$81,0),))/mill_conv</f>
        <v>8.9353594723791452E-2</v>
      </c>
      <c r="AF91" s="297" cm="1">
        <f t="array" ref="AF91">MAX($D91*INDEX(AF$15:AT$81, MATCH($A91&amp;$C91, $D$15:$D$81,0),))/mill_conv</f>
        <v>8.9353594723791452E-2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0.22606068664717893</v>
      </c>
      <c r="J92" s="297">
        <f t="shared" si="23"/>
        <v>0.28546202573940066</v>
      </c>
      <c r="K92" s="297">
        <f t="shared" si="23"/>
        <v>0.34352978324590744</v>
      </c>
      <c r="L92" s="297">
        <f t="shared" si="23"/>
        <v>0.36047427861480069</v>
      </c>
      <c r="M92" s="297">
        <f t="shared" si="23"/>
        <v>0.38650418676242304</v>
      </c>
      <c r="N92" s="297">
        <f t="shared" si="23"/>
        <v>0.48769331118337184</v>
      </c>
      <c r="O92" s="297">
        <f t="shared" si="23"/>
        <v>0.64521876568556791</v>
      </c>
      <c r="P92" s="297">
        <f t="shared" si="23"/>
        <v>0.68029396354467842</v>
      </c>
      <c r="Q92" s="297">
        <f t="shared" si="23"/>
        <v>0.68029396354467842</v>
      </c>
      <c r="R92" s="297">
        <f t="shared" si="23"/>
        <v>0.68029396354467842</v>
      </c>
      <c r="S92" s="297">
        <f t="shared" ref="S92:AG92" si="24">$D92*INDEX(S$15:S$81, MATCH($A92&amp;$C92, $D$15:$D$81,0))/mill_conv</f>
        <v>0.68029396354467842</v>
      </c>
      <c r="T92" s="297">
        <f t="shared" si="24"/>
        <v>0.68029396354467842</v>
      </c>
      <c r="U92" s="297">
        <f t="shared" si="24"/>
        <v>0.68029396354467842</v>
      </c>
      <c r="V92" s="297">
        <f t="shared" si="24"/>
        <v>0.68029396354467842</v>
      </c>
      <c r="W92" s="297">
        <f t="shared" si="24"/>
        <v>0.68029396354467842</v>
      </c>
      <c r="X92" s="297">
        <f t="shared" si="24"/>
        <v>0.68029396354467842</v>
      </c>
      <c r="Y92" s="297">
        <f t="shared" si="24"/>
        <v>0.68029396354467842</v>
      </c>
      <c r="Z92" s="297">
        <f t="shared" si="24"/>
        <v>0.68029396354467842</v>
      </c>
      <c r="AA92" s="297">
        <f t="shared" si="24"/>
        <v>0.68029396354467842</v>
      </c>
      <c r="AB92" s="297">
        <f t="shared" si="24"/>
        <v>0.68029396354467842</v>
      </c>
      <c r="AC92" s="297">
        <f t="shared" si="24"/>
        <v>0.68029396354467842</v>
      </c>
      <c r="AD92" s="297">
        <f t="shared" si="24"/>
        <v>0.68029396354467842</v>
      </c>
      <c r="AE92" s="297">
        <f t="shared" si="24"/>
        <v>0.68029396354467842</v>
      </c>
      <c r="AF92" s="297">
        <f t="shared" si="24"/>
        <v>0.68029396354467842</v>
      </c>
      <c r="AG92" s="297">
        <f t="shared" si="24"/>
        <v>0.68029396354467842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13.70609507309427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4.5545152970796829</v>
      </c>
      <c r="J98" s="119">
        <f>INDEX('Option1 (base case)'!J$14:J$87, MATCH($C98, 'Option1 (base case)'!$C$14:$C$87,0))</f>
        <v>5.7512926384879641</v>
      </c>
      <c r="K98" s="119">
        <f>INDEX('Option1 (base case)'!K$14:K$87, MATCH($C98, 'Option1 (base case)'!$C$14:$C$87,0))</f>
        <v>6.9212018949491174</v>
      </c>
      <c r="L98" s="119">
        <f>INDEX('Option1 (base case)'!L$14:L$87, MATCH($C98, 'Option1 (base case)'!$C$14:$C$87,0))</f>
        <v>7.2625879382436258</v>
      </c>
      <c r="M98" s="119">
        <f>INDEX('Option1 (base case)'!M$14:M$87, MATCH($C98, 'Option1 (base case)'!$C$14:$C$87,0))</f>
        <v>7.7870206319519122</v>
      </c>
      <c r="N98" s="119">
        <f>INDEX('Option1 (base case)'!N$14:N$87, MATCH($C98, 'Option1 (base case)'!$C$14:$C$87,0))</f>
        <v>9.8257095429194479</v>
      </c>
      <c r="O98" s="119">
        <f>INDEX('Option1 (base case)'!O$14:O$87, MATCH($C98, 'Option1 (base case)'!$C$14:$C$87,0))</f>
        <v>12.999424100946225</v>
      </c>
      <c r="P98" s="119">
        <f>INDEX('Option1 (base case)'!P$14:P$87, MATCH($C98, 'Option1 (base case)'!$C$14:$C$87,0))</f>
        <v>13.70609507309427</v>
      </c>
      <c r="Q98" s="119">
        <f>INDEX('Option1 (base case)'!Q$14:Q$87, MATCH($C98, 'Option1 (base case)'!$C$14:$C$87,0))</f>
        <v>13.70609507309427</v>
      </c>
      <c r="R98" s="119">
        <f>INDEX('Option1 (base case)'!R$14:R$87, MATCH($C98, 'Option1 (base case)'!$C$14:$C$87,0))</f>
        <v>13.70609507309427</v>
      </c>
      <c r="S98" s="119">
        <f>INDEX('Option1 (base case)'!S$14:S$87, MATCH($C98, 'Option1 (base case)'!$C$14:$C$87,0))</f>
        <v>13.70609507309427</v>
      </c>
      <c r="T98" s="119">
        <f>INDEX('Option1 (base case)'!T$14:T$87, MATCH($C98, 'Option1 (base case)'!$C$14:$C$87,0))</f>
        <v>13.70609507309427</v>
      </c>
      <c r="U98" s="119">
        <f>INDEX('Option1 (base case)'!U$14:U$87, MATCH($C98, 'Option1 (base case)'!$C$14:$C$87,0))</f>
        <v>13.70609507309427</v>
      </c>
      <c r="V98" s="119">
        <f>INDEX('Option1 (base case)'!V$14:V$87, MATCH($C98, 'Option1 (base case)'!$C$14:$C$87,0))</f>
        <v>13.70609507309427</v>
      </c>
      <c r="W98" s="119">
        <f>INDEX('Option1 (base case)'!W$14:W$87, MATCH($C98, 'Option1 (base case)'!$C$14:$C$87,0))</f>
        <v>13.70609507309427</v>
      </c>
      <c r="X98" s="119">
        <f>INDEX('Option1 (base case)'!X$14:X$87, MATCH($C98, 'Option1 (base case)'!$C$14:$C$87,0))</f>
        <v>13.70609507309427</v>
      </c>
      <c r="Y98" s="119">
        <f>INDEX('Option1 (base case)'!Y$14:Y$87, MATCH($C98, 'Option1 (base case)'!$C$14:$C$87,0))</f>
        <v>13.70609507309427</v>
      </c>
      <c r="Z98" s="119">
        <f>INDEX('Option1 (base case)'!Z$14:Z$87, MATCH($C98, 'Option1 (base case)'!$C$14:$C$87,0))</f>
        <v>13.70609507309427</v>
      </c>
      <c r="AA98" s="119">
        <f>INDEX('Option1 (base case)'!AA$14:AA$87, MATCH($C98, 'Option1 (base case)'!$C$14:$C$87,0))</f>
        <v>13.70609507309427</v>
      </c>
      <c r="AB98" s="119">
        <f>INDEX('Option1 (base case)'!AB$14:AB$87, MATCH($C98, 'Option1 (base case)'!$C$14:$C$87,0))</f>
        <v>13.70609507309427</v>
      </c>
      <c r="AC98" s="119">
        <f>INDEX('Option1 (base case)'!AC$14:AC$87, MATCH($C98, 'Option1 (base case)'!$C$14:$C$87,0))</f>
        <v>13.70609507309427</v>
      </c>
      <c r="AD98" s="119">
        <f>INDEX('Option1 (base case)'!AD$14:AD$87, MATCH($C98, 'Option1 (base case)'!$C$14:$C$87,0))</f>
        <v>13.70609507309427</v>
      </c>
      <c r="AE98" s="119">
        <f>INDEX('Option1 (base case)'!AE$14:AE$87, MATCH($C98, 'Option1 (base case)'!$C$14:$C$87,0))</f>
        <v>13.70609507309427</v>
      </c>
      <c r="AF98" s="119">
        <f>INDEX('Option1 (base case)'!AF$14:AF$87, MATCH($C98, 'Option1 (base case)'!$C$14:$C$87,0))</f>
        <v>13.70609507309427</v>
      </c>
      <c r="AG98" s="119">
        <f>INDEX('Option1 (base case)'!AG$14:AG$87, MATCH($C98, 'Option1 (base case)'!$C$14:$C$87,0))</f>
        <v>13.70609507309427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0.61127345954340417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0.2031252743645772</v>
      </c>
      <c r="J99" s="119">
        <f>INDEX('Option1 (base case)'!J$14:J$87, MATCH($C99, 'Option1 (base case)'!$C$14:$C$87,0))/10^6</f>
        <v>0.25649993883935396</v>
      </c>
      <c r="K99" s="119">
        <f>INDEX('Option1 (base case)'!K$14:K$87, MATCH($C99, 'Option1 (base case)'!$C$14:$C$87,0))/10^6</f>
        <v>0.30867632275724355</v>
      </c>
      <c r="L99" s="119">
        <f>INDEX('Option1 (base case)'!L$14:L$87, MATCH($C99, 'Option1 (base case)'!$C$14:$C$87,0))/10^6</f>
        <v>0.32390168246849477</v>
      </c>
      <c r="M99" s="119">
        <f>INDEX('Option1 (base case)'!M$14:M$87, MATCH($C99, 'Option1 (base case)'!$C$14:$C$87,0))/10^6</f>
        <v>0.34729067731138247</v>
      </c>
      <c r="N99" s="119">
        <f>INDEX('Option1 (base case)'!N$14:N$87, MATCH($C99, 'Option1 (base case)'!$C$14:$C$87,0))/10^6</f>
        <v>0.43821346873329847</v>
      </c>
      <c r="O99" s="119">
        <f>INDEX('Option1 (base case)'!O$14:O$87, MATCH($C99, 'Option1 (base case)'!$C$14:$C$87,0))/10^6</f>
        <v>0.57975688187484475</v>
      </c>
      <c r="P99" s="119">
        <f>INDEX('Option1 (base case)'!P$14:P$87, MATCH($C99, 'Option1 (base case)'!$C$14:$C$87,0))/10^6</f>
        <v>0.61127345954340417</v>
      </c>
      <c r="Q99" s="119">
        <f>INDEX('Option1 (base case)'!Q$14:Q$87, MATCH($C99, 'Option1 (base case)'!$C$14:$C$87,0))/10^6</f>
        <v>0.61127345954340417</v>
      </c>
      <c r="R99" s="119">
        <f>INDEX('Option1 (base case)'!R$14:R$87, MATCH($C99, 'Option1 (base case)'!$C$14:$C$87,0))/10^6</f>
        <v>0.61127345954340417</v>
      </c>
      <c r="S99" s="119">
        <f>INDEX('Option1 (base case)'!S$14:S$87, MATCH($C99, 'Option1 (base case)'!$C$14:$C$87,0))/10^6</f>
        <v>0.61127345954340417</v>
      </c>
      <c r="T99" s="119">
        <f>INDEX('Option1 (base case)'!T$14:T$87, MATCH($C99, 'Option1 (base case)'!$C$14:$C$87,0))/10^6</f>
        <v>0.61127345954340417</v>
      </c>
      <c r="U99" s="119">
        <f>INDEX('Option1 (base case)'!U$14:U$87, MATCH($C99, 'Option1 (base case)'!$C$14:$C$87,0))/10^6</f>
        <v>0.61127345954340417</v>
      </c>
      <c r="V99" s="119">
        <f>INDEX('Option1 (base case)'!V$14:V$87, MATCH($C99, 'Option1 (base case)'!$C$14:$C$87,0))/10^6</f>
        <v>0.61127345954340417</v>
      </c>
      <c r="W99" s="119">
        <f>INDEX('Option1 (base case)'!W$14:W$87, MATCH($C99, 'Option1 (base case)'!$C$14:$C$87,0))/10^6</f>
        <v>0.61127345954340417</v>
      </c>
      <c r="X99" s="119">
        <f>INDEX('Option1 (base case)'!X$14:X$87, MATCH($C99, 'Option1 (base case)'!$C$14:$C$87,0))/10^6</f>
        <v>0.61127345954340417</v>
      </c>
      <c r="Y99" s="119">
        <f>INDEX('Option1 (base case)'!Y$14:Y$87, MATCH($C99, 'Option1 (base case)'!$C$14:$C$87,0))/10^6</f>
        <v>0.61127345954340417</v>
      </c>
      <c r="Z99" s="119">
        <f>INDEX('Option1 (base case)'!Z$14:Z$87, MATCH($C99, 'Option1 (base case)'!$C$14:$C$87,0))/10^6</f>
        <v>0.61127345954340417</v>
      </c>
      <c r="AA99" s="119">
        <f>INDEX('Option1 (base case)'!AA$14:AA$87, MATCH($C99, 'Option1 (base case)'!$C$14:$C$87,0))/10^6</f>
        <v>0.61127345954340417</v>
      </c>
      <c r="AB99" s="119">
        <f>INDEX('Option1 (base case)'!AB$14:AB$87, MATCH($C99, 'Option1 (base case)'!$C$14:$C$87,0))/10^6</f>
        <v>0.61127345954340417</v>
      </c>
      <c r="AC99" s="119">
        <f>INDEX('Option1 (base case)'!AC$14:AC$87, MATCH($C99, 'Option1 (base case)'!$C$14:$C$87,0))/10^6</f>
        <v>0.61127345954340417</v>
      </c>
      <c r="AD99" s="119">
        <f>INDEX('Option1 (base case)'!AD$14:AD$87, MATCH($C99, 'Option1 (base case)'!$C$14:$C$87,0))/10^6</f>
        <v>0.61127345954340417</v>
      </c>
      <c r="AE99" s="119">
        <f>INDEX('Option1 (base case)'!AE$14:AE$87, MATCH($C99, 'Option1 (base case)'!$C$14:$C$87,0))/10^6</f>
        <v>0.61127345954340417</v>
      </c>
      <c r="AF99" s="119">
        <f>INDEX('Option1 (base case)'!AF$14:AF$87, MATCH($C99, 'Option1 (base case)'!$C$14:$C$87,0))/10^6</f>
        <v>0.61127345954340417</v>
      </c>
      <c r="AG99" s="119">
        <f>INDEX('Option1 (base case)'!AG$14:AG$87, MATCH($C99, 'Option1 (base case)'!$C$14:$C$87,0))/10^6</f>
        <v>0.61127345954340417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MDA new feeder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1</v>
      </c>
      <c r="AF7" s="255" t="b">
        <f>Consol!AF7</f>
        <v>1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587351.17132094607</v>
      </c>
      <c r="AA12" s="31">
        <f>Consol!AB36</f>
        <v>587351.17132094607</v>
      </c>
      <c r="AB12" s="31">
        <f>Consol!AC36</f>
        <v>587351.17132094607</v>
      </c>
      <c r="AC12" s="31">
        <f>Consol!AD36</f>
        <v>587351.17132094607</v>
      </c>
      <c r="AD12" s="31">
        <f>Consol!AE36</f>
        <v>587351.17132094607</v>
      </c>
      <c r="AE12" s="31">
        <f>Consol!AF36</f>
        <v>587351.17132094607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6346822.8861106429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0</v>
      </c>
      <c r="N28" s="31">
        <f>(INDEX(Option2!N$106:N$117, MATCH($D28, Option2!$G$106:$G$117,0)))*conv_2026*N$7</f>
        <v>-44676.797361895726</v>
      </c>
      <c r="O28" s="31">
        <f>(INDEX(Option2!O$106:O$117, MATCH($D28, Option2!$G$106:$G$117,0)))*conv_2026*O$7</f>
        <v>552696.80912259594</v>
      </c>
      <c r="P28" s="31">
        <f>(INDEX(Option2!P$106:P$117, MATCH($D28, Option2!$G$106:$G$117,0)))*conv_2026*P$7</f>
        <v>587351.17132094596</v>
      </c>
      <c r="Q28" s="31">
        <f>(INDEX(Option2!Q$106:Q$117, MATCH($D28, Option2!$G$106:$G$117,0)))*conv_2026*Q$7</f>
        <v>587351.17132094596</v>
      </c>
      <c r="R28" s="31">
        <f>(INDEX(Option2!R$106:R$117, MATCH($D28, Option2!$G$106:$G$117,0)))*conv_2026*R$7</f>
        <v>587351.17132094596</v>
      </c>
      <c r="S28" s="31">
        <f>(INDEX(Option2!S$106:S$117, MATCH($D28, Option2!$G$106:$G$117,0)))*conv_2026*S$7</f>
        <v>587351.17132094596</v>
      </c>
      <c r="T28" s="31">
        <f>(INDEX(Option2!T$106:T$117, MATCH($D28, Option2!$G$106:$G$117,0)))*conv_2026*T$7</f>
        <v>587351.17132094596</v>
      </c>
      <c r="U28" s="31">
        <f>(INDEX(Option2!U$106:U$117, MATCH($D28, Option2!$G$106:$G$117,0)))*conv_2026*U$7</f>
        <v>587351.17132094596</v>
      </c>
      <c r="V28" s="31">
        <f>(INDEX(Option2!V$106:V$117, MATCH($D28, Option2!$G$106:$G$117,0)))*conv_2026*V$7</f>
        <v>587351.17132094596</v>
      </c>
      <c r="W28" s="31">
        <f>(INDEX(Option2!W$106:W$117, MATCH($D28, Option2!$G$106:$G$117,0)))*conv_2026*W$7</f>
        <v>587351.17132094596</v>
      </c>
      <c r="X28" s="31">
        <f>(INDEX(Option2!X$106:X$117, MATCH($D28, Option2!$G$106:$G$117,0)))*conv_2026*X$7</f>
        <v>587351.17132094596</v>
      </c>
      <c r="Y28" s="31">
        <f>(INDEX(Option2!Y$106:Y$117, MATCH($D28, Option2!$G$106:$G$117,0)))*conv_2026*Y$7</f>
        <v>587351.17132094596</v>
      </c>
      <c r="Z28" s="31">
        <f>(INDEX(Option2!Z$106:Z$117, MATCH($D28, Option2!$G$106:$G$117,0)))*conv_2026*Z$7</f>
        <v>587351.17132094596</v>
      </c>
      <c r="AA28" s="31">
        <f>(INDEX(Option2!AA$106:AA$117, MATCH($D28, Option2!$G$106:$G$117,0)))*conv_2026*AA$7</f>
        <v>587351.17132094596</v>
      </c>
      <c r="AB28" s="31">
        <f>(INDEX(Option2!AB$106:AB$117, MATCH($D28, Option2!$G$106:$G$117,0)))*conv_2026*AB$7</f>
        <v>587351.17132094596</v>
      </c>
      <c r="AC28" s="31">
        <f>(INDEX(Option2!AC$106:AC$117, MATCH($D28, Option2!$G$106:$G$117,0)))*conv_2026*AC$7</f>
        <v>587351.17132094596</v>
      </c>
      <c r="AD28" s="31">
        <f>(INDEX(Option2!AD$106:AD$117, MATCH($D28, Option2!$G$106:$G$117,0)))*conv_2026*AD$7</f>
        <v>587351.17132094596</v>
      </c>
      <c r="AE28" s="31">
        <f>(INDEX(Option2!AE$106:AE$117, MATCH($D28, Option2!$G$106:$G$117,0)))*conv_2026*AE$7</f>
        <v>587351.17132094596</v>
      </c>
      <c r="AF28" s="31">
        <f>(INDEX(Option2!AF$106:AF$117, MATCH($D28, Option2!$G$106:$G$117,0)))*conv_2026*AF$7</f>
        <v>587351.17132094596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6245587.2405940285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0</v>
      </c>
      <c r="N30" s="31">
        <f>IF($B30=0,0, (INDEX(Option2!N$106:N$117, MATCH($D30, Option2!$G$106:$G$117,0)))*conv_2026*N$7)</f>
        <v>-49144.477098085292</v>
      </c>
      <c r="O30" s="31">
        <f>IF($B30=0,0, (INDEX(Option2!O$106:O$117, MATCH($D30, Option2!$G$106:$G$117,0)))*conv_2026*O$7)</f>
        <v>543761.44965021685</v>
      </c>
      <c r="P30" s="31">
        <f>IF($B30=0,0, (INDEX(Option2!P$106:P$117, MATCH($D30, Option2!$G$106:$G$117,0)))*conv_2026*P$7)</f>
        <v>578415.81184856687</v>
      </c>
      <c r="Q30" s="31">
        <f>IF($B30=0,0, (INDEX(Option2!Q$106:Q$117, MATCH($D30, Option2!$G$106:$G$117,0)))*conv_2026*Q$7)</f>
        <v>578415.81184856687</v>
      </c>
      <c r="R30" s="31">
        <f>IF($B30=0,0, (INDEX(Option2!R$106:R$117, MATCH($D30, Option2!$G$106:$G$117,0)))*conv_2026*R$7)</f>
        <v>578415.81184856687</v>
      </c>
      <c r="S30" s="31">
        <f>IF($B30=0,0, (INDEX(Option2!S$106:S$117, MATCH($D30, Option2!$G$106:$G$117,0)))*conv_2026*S$7)</f>
        <v>578415.81184856687</v>
      </c>
      <c r="T30" s="31">
        <f>IF($B30=0,0, (INDEX(Option2!T$106:T$117, MATCH($D30, Option2!$G$106:$G$117,0)))*conv_2026*T$7)</f>
        <v>578415.81184856687</v>
      </c>
      <c r="U30" s="31">
        <f>IF($B30=0,0, (INDEX(Option2!U$106:U$117, MATCH($D30, Option2!$G$106:$G$117,0)))*conv_2026*U$7)</f>
        <v>578415.81184856687</v>
      </c>
      <c r="V30" s="31">
        <f>IF($B30=0,0, (INDEX(Option2!V$106:V$117, MATCH($D30, Option2!$G$106:$G$117,0)))*conv_2026*V$7)</f>
        <v>578415.81184856687</v>
      </c>
      <c r="W30" s="31">
        <f>IF($B30=0,0, (INDEX(Option2!W$106:W$117, MATCH($D30, Option2!$G$106:$G$117,0)))*conv_2026*W$7)</f>
        <v>578415.81184856687</v>
      </c>
      <c r="X30" s="31">
        <f>IF($B30=0,0, (INDEX(Option2!X$106:X$117, MATCH($D30, Option2!$G$106:$G$117,0)))*conv_2026*X$7)</f>
        <v>578415.81184856687</v>
      </c>
      <c r="Y30" s="31">
        <f>IF($B30=0,0, (INDEX(Option2!Y$106:Y$117, MATCH($D30, Option2!$G$106:$G$117,0)))*conv_2026*Y$7)</f>
        <v>578415.81184856687</v>
      </c>
      <c r="Z30" s="31">
        <f>IF($B30=0,0, (INDEX(Option2!Z$106:Z$117, MATCH($D30, Option2!$G$106:$G$117,0)))*conv_2026*Z$7)</f>
        <v>578415.81184856687</v>
      </c>
      <c r="AA30" s="31">
        <f>IF($B30=0,0, (INDEX(Option2!AA$106:AA$117, MATCH($D30, Option2!$G$106:$G$117,0)))*conv_2026*AA$7)</f>
        <v>578415.81184856687</v>
      </c>
      <c r="AB30" s="31">
        <f>IF($B30=0,0, (INDEX(Option2!AB$106:AB$117, MATCH($D30, Option2!$G$106:$G$117,0)))*conv_2026*AB$7)</f>
        <v>578415.81184856687</v>
      </c>
      <c r="AC30" s="31">
        <f>IF($B30=0,0, (INDEX(Option2!AC$106:AC$117, MATCH($D30, Option2!$G$106:$G$117,0)))*conv_2026*AC$7)</f>
        <v>578415.81184856687</v>
      </c>
      <c r="AD30" s="31">
        <f>IF($B30=0,0, (INDEX(Option2!AD$106:AD$117, MATCH($D30, Option2!$G$106:$G$117,0)))*conv_2026*AD$7)</f>
        <v>578415.81184856687</v>
      </c>
      <c r="AE30" s="31">
        <f>IF($B30=0,0, (INDEX(Option2!AE$106:AE$117, MATCH($D30, Option2!$G$106:$G$117,0)))*conv_2026*AE$7)</f>
        <v>578415.81184856687</v>
      </c>
      <c r="AF30" s="31">
        <f>IF($B30=0,0, (INDEX(Option2!AF$106:AF$117, MATCH($D30, Option2!$G$106:$G$117,0)))*conv_2026*AF$7)</f>
        <v>578415.81184856687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6448058.5316272564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0</v>
      </c>
      <c r="N31" s="31">
        <f>IF($B31=0,0, (INDEX(Option2!N$106:N$117, MATCH($D31, Option2!$G$106:$G$117,0)))*conv_2026*N$7)</f>
        <v>-40209.117625706152</v>
      </c>
      <c r="O31" s="31">
        <f>IF($B31=0,0, (INDEX(Option2!O$106:O$117, MATCH($D31, Option2!$G$106:$G$117,0)))*conv_2026*O$7)</f>
        <v>561632.16859497514</v>
      </c>
      <c r="P31" s="31">
        <f>IF($B31=0,0, (INDEX(Option2!P$106:P$117, MATCH($D31, Option2!$G$106:$G$117,0)))*conv_2026*P$7)</f>
        <v>596286.53079332516</v>
      </c>
      <c r="Q31" s="31">
        <f>IF($B31=0,0, (INDEX(Option2!Q$106:Q$117, MATCH($D31, Option2!$G$106:$G$117,0)))*conv_2026*Q$7)</f>
        <v>596286.53079332516</v>
      </c>
      <c r="R31" s="31">
        <f>IF($B31=0,0, (INDEX(Option2!R$106:R$117, MATCH($D31, Option2!$G$106:$G$117,0)))*conv_2026*R$7)</f>
        <v>596286.53079332516</v>
      </c>
      <c r="S31" s="31">
        <f>IF($B31=0,0, (INDEX(Option2!S$106:S$117, MATCH($D31, Option2!$G$106:$G$117,0)))*conv_2026*S$7)</f>
        <v>596286.53079332516</v>
      </c>
      <c r="T31" s="31">
        <f>IF($B31=0,0, (INDEX(Option2!T$106:T$117, MATCH($D31, Option2!$G$106:$G$117,0)))*conv_2026*T$7)</f>
        <v>596286.53079332516</v>
      </c>
      <c r="U31" s="31">
        <f>IF($B31=0,0, (INDEX(Option2!U$106:U$117, MATCH($D31, Option2!$G$106:$G$117,0)))*conv_2026*U$7)</f>
        <v>596286.53079332516</v>
      </c>
      <c r="V31" s="31">
        <f>IF($B31=0,0, (INDEX(Option2!V$106:V$117, MATCH($D31, Option2!$G$106:$G$117,0)))*conv_2026*V$7)</f>
        <v>596286.53079332516</v>
      </c>
      <c r="W31" s="31">
        <f>IF($B31=0,0, (INDEX(Option2!W$106:W$117, MATCH($D31, Option2!$G$106:$G$117,0)))*conv_2026*W$7)</f>
        <v>596286.53079332516</v>
      </c>
      <c r="X31" s="31">
        <f>IF($B31=0,0, (INDEX(Option2!X$106:X$117, MATCH($D31, Option2!$G$106:$G$117,0)))*conv_2026*X$7)</f>
        <v>596286.53079332516</v>
      </c>
      <c r="Y31" s="31">
        <f>IF($B31=0,0, (INDEX(Option2!Y$106:Y$117, MATCH($D31, Option2!$G$106:$G$117,0)))*conv_2026*Y$7)</f>
        <v>596286.53079332516</v>
      </c>
      <c r="Z31" s="31">
        <f>IF($B31=0,0, (INDEX(Option2!Z$106:Z$117, MATCH($D31, Option2!$G$106:$G$117,0)))*conv_2026*Z$7)</f>
        <v>596286.53079332516</v>
      </c>
      <c r="AA31" s="31">
        <f>IF($B31=0,0, (INDEX(Option2!AA$106:AA$117, MATCH($D31, Option2!$G$106:$G$117,0)))*conv_2026*AA$7)</f>
        <v>596286.53079332516</v>
      </c>
      <c r="AB31" s="31">
        <f>IF($B31=0,0, (INDEX(Option2!AB$106:AB$117, MATCH($D31, Option2!$G$106:$G$117,0)))*conv_2026*AB$7)</f>
        <v>596286.53079332516</v>
      </c>
      <c r="AC31" s="31">
        <f>IF($B31=0,0, (INDEX(Option2!AC$106:AC$117, MATCH($D31, Option2!$G$106:$G$117,0)))*conv_2026*AC$7)</f>
        <v>596286.53079332516</v>
      </c>
      <c r="AD31" s="31">
        <f>IF($B31=0,0, (INDEX(Option2!AD$106:AD$117, MATCH($D31, Option2!$G$106:$G$117,0)))*conv_2026*AD$7)</f>
        <v>596286.53079332516</v>
      </c>
      <c r="AE31" s="31">
        <f>IF($B31=0,0, (INDEX(Option2!AE$106:AE$117, MATCH($D31, Option2!$G$106:$G$117,0)))*conv_2026*AE$7)</f>
        <v>596286.53079332516</v>
      </c>
      <c r="AF31" s="31">
        <f>IF($B31=0,0, (INDEX(Option2!AF$106:AF$117, MATCH($D31, Option2!$G$106:$G$117,0)))*conv_2026*AF$7)</f>
        <v>596286.53079332516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7082740.8202383202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0</v>
      </c>
      <c r="N32" s="31">
        <f>IF($B32=0,0, (INDEX(Option2!N$106:N$117, MATCH($D32, Option2!$G$106:$G$117,0)))*conv_2026*N$7)</f>
        <v>-44676.797361895726</v>
      </c>
      <c r="O32" s="31">
        <f>IF($B32=0,0, (INDEX(Option2!O$106:O$117, MATCH($D32, Option2!$G$106:$G$117,0)))*conv_2026*O$7)</f>
        <v>616901.84950723476</v>
      </c>
      <c r="P32" s="31">
        <f>IF($B32=0,0, (INDEX(Option2!P$106:P$117, MATCH($D32, Option2!$G$106:$G$117,0)))*conv_2026*P$7)</f>
        <v>655021.64792541973</v>
      </c>
      <c r="Q32" s="31">
        <f>IF($B32=0,0, (INDEX(Option2!Q$106:Q$117, MATCH($D32, Option2!$G$106:$G$117,0)))*conv_2026*Q$7)</f>
        <v>655021.64792541973</v>
      </c>
      <c r="R32" s="31">
        <f>IF($B32=0,0, (INDEX(Option2!R$106:R$117, MATCH($D32, Option2!$G$106:$G$117,0)))*conv_2026*R$7)</f>
        <v>655021.64792541973</v>
      </c>
      <c r="S32" s="31">
        <f>IF($B32=0,0, (INDEX(Option2!S$106:S$117, MATCH($D32, Option2!$G$106:$G$117,0)))*conv_2026*S$7)</f>
        <v>655021.64792541973</v>
      </c>
      <c r="T32" s="31">
        <f>IF($B32=0,0, (INDEX(Option2!T$106:T$117, MATCH($D32, Option2!$G$106:$G$117,0)))*conv_2026*T$7)</f>
        <v>655021.64792541973</v>
      </c>
      <c r="U32" s="31">
        <f>IF($B32=0,0, (INDEX(Option2!U$106:U$117, MATCH($D32, Option2!$G$106:$G$117,0)))*conv_2026*U$7)</f>
        <v>655021.64792541973</v>
      </c>
      <c r="V32" s="31">
        <f>IF($B32=0,0, (INDEX(Option2!V$106:V$117, MATCH($D32, Option2!$G$106:$G$117,0)))*conv_2026*V$7)</f>
        <v>655021.64792541973</v>
      </c>
      <c r="W32" s="31">
        <f>IF($B32=0,0, (INDEX(Option2!W$106:W$117, MATCH($D32, Option2!$G$106:$G$117,0)))*conv_2026*W$7)</f>
        <v>655021.64792541973</v>
      </c>
      <c r="X32" s="31">
        <f>IF($B32=0,0, (INDEX(Option2!X$106:X$117, MATCH($D32, Option2!$G$106:$G$117,0)))*conv_2026*X$7)</f>
        <v>655021.64792541973</v>
      </c>
      <c r="Y32" s="31">
        <f>IF($B32=0,0, (INDEX(Option2!Y$106:Y$117, MATCH($D32, Option2!$G$106:$G$117,0)))*conv_2026*Y$7)</f>
        <v>655021.64792541973</v>
      </c>
      <c r="Z32" s="31">
        <f>IF($B32=0,0, (INDEX(Option2!Z$106:Z$117, MATCH($D32, Option2!$G$106:$G$117,0)))*conv_2026*Z$7)</f>
        <v>655021.64792541973</v>
      </c>
      <c r="AA32" s="31">
        <f>IF($B32=0,0, (INDEX(Option2!AA$106:AA$117, MATCH($D32, Option2!$G$106:$G$117,0)))*conv_2026*AA$7)</f>
        <v>655021.64792541973</v>
      </c>
      <c r="AB32" s="31">
        <f>IF($B32=0,0, (INDEX(Option2!AB$106:AB$117, MATCH($D32, Option2!$G$106:$G$117,0)))*conv_2026*AB$7)</f>
        <v>655021.64792541973</v>
      </c>
      <c r="AC32" s="31">
        <f>IF($B32=0,0, (INDEX(Option2!AC$106:AC$117, MATCH($D32, Option2!$G$106:$G$117,0)))*conv_2026*AC$7)</f>
        <v>655021.64792541973</v>
      </c>
      <c r="AD32" s="31">
        <f>IF($B32=0,0, (INDEX(Option2!AD$106:AD$117, MATCH($D32, Option2!$G$106:$G$117,0)))*conv_2026*AD$7)</f>
        <v>655021.64792541973</v>
      </c>
      <c r="AE32" s="31">
        <f>IF($B32=0,0, (INDEX(Option2!AE$106:AE$117, MATCH($D32, Option2!$G$106:$G$117,0)))*conv_2026*AE$7)</f>
        <v>655021.64792541973</v>
      </c>
      <c r="AF32" s="31">
        <f>IF($B32=0,0, (INDEX(Option2!AF$106:AF$117, MATCH($D32, Option2!$G$106:$G$117,0)))*conv_2026*AF$7)</f>
        <v>655021.64792541973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5610904.9519829648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0</v>
      </c>
      <c r="N33" s="31">
        <f>IF($B33=0,0, (INDEX(Option2!N$106:N$117, MATCH($D33, Option2!$G$106:$G$117,0)))*conv_2026*N$7)</f>
        <v>-44676.797361895726</v>
      </c>
      <c r="O33" s="31">
        <f>IF($B33=0,0, (INDEX(Option2!O$106:O$117, MATCH($D33, Option2!$G$106:$G$117,0)))*conv_2026*O$7)</f>
        <v>488491.76873795729</v>
      </c>
      <c r="P33" s="31">
        <f>IF($B33=0,0, (INDEX(Option2!P$106:P$117, MATCH($D33, Option2!$G$106:$G$117,0)))*conv_2026*P$7)</f>
        <v>519680.69471647224</v>
      </c>
      <c r="Q33" s="31">
        <f>IF($B33=0,0, (INDEX(Option2!Q$106:Q$117, MATCH($D33, Option2!$G$106:$G$117,0)))*conv_2026*Q$7)</f>
        <v>519680.69471647224</v>
      </c>
      <c r="R33" s="31">
        <f>IF($B33=0,0, (INDEX(Option2!R$106:R$117, MATCH($D33, Option2!$G$106:$G$117,0)))*conv_2026*R$7)</f>
        <v>519680.69471647224</v>
      </c>
      <c r="S33" s="31">
        <f>IF($B33=0,0, (INDEX(Option2!S$106:S$117, MATCH($D33, Option2!$G$106:$G$117,0)))*conv_2026*S$7)</f>
        <v>519680.69471647224</v>
      </c>
      <c r="T33" s="31">
        <f>IF($B33=0,0, (INDEX(Option2!T$106:T$117, MATCH($D33, Option2!$G$106:$G$117,0)))*conv_2026*T$7)</f>
        <v>519680.69471647224</v>
      </c>
      <c r="U33" s="31">
        <f>IF($B33=0,0, (INDEX(Option2!U$106:U$117, MATCH($D33, Option2!$G$106:$G$117,0)))*conv_2026*U$7)</f>
        <v>519680.69471647224</v>
      </c>
      <c r="V33" s="31">
        <f>IF($B33=0,0, (INDEX(Option2!V$106:V$117, MATCH($D33, Option2!$G$106:$G$117,0)))*conv_2026*V$7)</f>
        <v>519680.69471647224</v>
      </c>
      <c r="W33" s="31">
        <f>IF($B33=0,0, (INDEX(Option2!W$106:W$117, MATCH($D33, Option2!$G$106:$G$117,0)))*conv_2026*W$7)</f>
        <v>519680.69471647224</v>
      </c>
      <c r="X33" s="31">
        <f>IF($B33=0,0, (INDEX(Option2!X$106:X$117, MATCH($D33, Option2!$G$106:$G$117,0)))*conv_2026*X$7)</f>
        <v>519680.69471647224</v>
      </c>
      <c r="Y33" s="31">
        <f>IF($B33=0,0, (INDEX(Option2!Y$106:Y$117, MATCH($D33, Option2!$G$106:$G$117,0)))*conv_2026*Y$7)</f>
        <v>519680.69471647224</v>
      </c>
      <c r="Z33" s="31">
        <f>IF($B33=0,0, (INDEX(Option2!Z$106:Z$117, MATCH($D33, Option2!$G$106:$G$117,0)))*conv_2026*Z$7)</f>
        <v>519680.69471647224</v>
      </c>
      <c r="AA33" s="31">
        <f>IF($B33=0,0, (INDEX(Option2!AA$106:AA$117, MATCH($D33, Option2!$G$106:$G$117,0)))*conv_2026*AA$7)</f>
        <v>519680.69471647224</v>
      </c>
      <c r="AB33" s="31">
        <f>IF($B33=0,0, (INDEX(Option2!AB$106:AB$117, MATCH($D33, Option2!$G$106:$G$117,0)))*conv_2026*AB$7)</f>
        <v>519680.69471647224</v>
      </c>
      <c r="AC33" s="31">
        <f>IF($B33=0,0, (INDEX(Option2!AC$106:AC$117, MATCH($D33, Option2!$G$106:$G$117,0)))*conv_2026*AC$7)</f>
        <v>519680.69471647224</v>
      </c>
      <c r="AD33" s="31">
        <f>IF($B33=0,0, (INDEX(Option2!AD$106:AD$117, MATCH($D33, Option2!$G$106:$G$117,0)))*conv_2026*AD$7)</f>
        <v>519680.69471647224</v>
      </c>
      <c r="AE33" s="31">
        <f>IF($B33=0,0, (INDEX(Option2!AE$106:AE$117, MATCH($D33, Option2!$G$106:$G$117,0)))*conv_2026*AE$7)</f>
        <v>519680.69471647224</v>
      </c>
      <c r="AF33" s="31">
        <f>IF($B33=0,0, (INDEX(Option2!AF$106:AF$117, MATCH($D33, Option2!$G$106:$G$117,0)))*conv_2026*AF$7)</f>
        <v>519680.69471647224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5509669.3064663513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0</v>
      </c>
      <c r="N34" s="31">
        <f>IF($B34=0,0, (INDEX(Option2!N$106:N$117, MATCH($D34, Option2!$G$106:$G$117,0)))*conv_2026*N$7)</f>
        <v>-49144.477098085292</v>
      </c>
      <c r="O34" s="31">
        <f>IF($B34=0,0, (INDEX(Option2!O$106:O$117, MATCH($D34, Option2!$G$106:$G$117,0)))*conv_2026*O$7)</f>
        <v>479556.40926557808</v>
      </c>
      <c r="P34" s="31">
        <f>IF($B34=0,0, (INDEX(Option2!P$106:P$117, MATCH($D34, Option2!$G$106:$G$117,0)))*conv_2026*P$7)</f>
        <v>510745.33524409309</v>
      </c>
      <c r="Q34" s="31">
        <f>IF($B34=0,0, (INDEX(Option2!Q$106:Q$117, MATCH($D34, Option2!$G$106:$G$117,0)))*conv_2026*Q$7)</f>
        <v>510745.33524409309</v>
      </c>
      <c r="R34" s="31">
        <f>IF($B34=0,0, (INDEX(Option2!R$106:R$117, MATCH($D34, Option2!$G$106:$G$117,0)))*conv_2026*R$7)</f>
        <v>510745.33524409309</v>
      </c>
      <c r="S34" s="31">
        <f>IF($B34=0,0, (INDEX(Option2!S$106:S$117, MATCH($D34, Option2!$G$106:$G$117,0)))*conv_2026*S$7)</f>
        <v>510745.33524409309</v>
      </c>
      <c r="T34" s="31">
        <f>IF($B34=0,0, (INDEX(Option2!T$106:T$117, MATCH($D34, Option2!$G$106:$G$117,0)))*conv_2026*T$7)</f>
        <v>510745.33524409309</v>
      </c>
      <c r="U34" s="31">
        <f>IF($B34=0,0, (INDEX(Option2!U$106:U$117, MATCH($D34, Option2!$G$106:$G$117,0)))*conv_2026*U$7)</f>
        <v>510745.33524409309</v>
      </c>
      <c r="V34" s="31">
        <f>IF($B34=0,0, (INDEX(Option2!V$106:V$117, MATCH($D34, Option2!$G$106:$G$117,0)))*conv_2026*V$7)</f>
        <v>510745.33524409309</v>
      </c>
      <c r="W34" s="31">
        <f>IF($B34=0,0, (INDEX(Option2!W$106:W$117, MATCH($D34, Option2!$G$106:$G$117,0)))*conv_2026*W$7)</f>
        <v>510745.33524409309</v>
      </c>
      <c r="X34" s="31">
        <f>IF($B34=0,0, (INDEX(Option2!X$106:X$117, MATCH($D34, Option2!$G$106:$G$117,0)))*conv_2026*X$7)</f>
        <v>510745.33524409309</v>
      </c>
      <c r="Y34" s="31">
        <f>IF($B34=0,0, (INDEX(Option2!Y$106:Y$117, MATCH($D34, Option2!$G$106:$G$117,0)))*conv_2026*Y$7)</f>
        <v>510745.33524409309</v>
      </c>
      <c r="Z34" s="31">
        <f>IF($B34=0,0, (INDEX(Option2!Z$106:Z$117, MATCH($D34, Option2!$G$106:$G$117,0)))*conv_2026*Z$7)</f>
        <v>510745.33524409309</v>
      </c>
      <c r="AA34" s="31">
        <f>IF($B34=0,0, (INDEX(Option2!AA$106:AA$117, MATCH($D34, Option2!$G$106:$G$117,0)))*conv_2026*AA$7)</f>
        <v>510745.33524409309</v>
      </c>
      <c r="AB34" s="31">
        <f>IF($B34=0,0, (INDEX(Option2!AB$106:AB$117, MATCH($D34, Option2!$G$106:$G$117,0)))*conv_2026*AB$7)</f>
        <v>510745.33524409309</v>
      </c>
      <c r="AC34" s="31">
        <f>IF($B34=0,0, (INDEX(Option2!AC$106:AC$117, MATCH($D34, Option2!$G$106:$G$117,0)))*conv_2026*AC$7)</f>
        <v>510745.33524409309</v>
      </c>
      <c r="AD34" s="31">
        <f>IF($B34=0,0, (INDEX(Option2!AD$106:AD$117, MATCH($D34, Option2!$G$106:$G$117,0)))*conv_2026*AD$7)</f>
        <v>510745.33524409309</v>
      </c>
      <c r="AE34" s="31">
        <f>IF($B34=0,0, (INDEX(Option2!AE$106:AE$117, MATCH($D34, Option2!$G$106:$G$117,0)))*conv_2026*AE$7)</f>
        <v>510745.33524409309</v>
      </c>
      <c r="AF34" s="31">
        <f>IF($B34=0,0, (INDEX(Option2!AF$106:AF$117, MATCH($D34, Option2!$G$106:$G$117,0)))*conv_2026*AF$7)</f>
        <v>510745.33524409309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6346822.8861106429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0</v>
      </c>
      <c r="N35" s="31">
        <f>IF($B35=0,0, (INDEX(Option2!N$106:N$117, MATCH($D35, Option2!$G$106:$G$117,0)))*conv_2026*N$7)</f>
        <v>-44676.797361895726</v>
      </c>
      <c r="O35" s="31">
        <f>IF($B35=0,0, (INDEX(Option2!O$106:O$117, MATCH($D35, Option2!$G$106:$G$117,0)))*conv_2026*O$7)</f>
        <v>552696.80912259594</v>
      </c>
      <c r="P35" s="31">
        <f>IF($B35=0,0, (INDEX(Option2!P$106:P$117, MATCH($D35, Option2!$G$106:$G$117,0)))*conv_2026*P$7)</f>
        <v>587351.17132094596</v>
      </c>
      <c r="Q35" s="31">
        <f>IF($B35=0,0, (INDEX(Option2!Q$106:Q$117, MATCH($D35, Option2!$G$106:$G$117,0)))*conv_2026*Q$7)</f>
        <v>587351.17132094596</v>
      </c>
      <c r="R35" s="31">
        <f>IF($B35=0,0, (INDEX(Option2!R$106:R$117, MATCH($D35, Option2!$G$106:$G$117,0)))*conv_2026*R$7)</f>
        <v>587351.17132094596</v>
      </c>
      <c r="S35" s="31">
        <f>IF($B35=0,0, (INDEX(Option2!S$106:S$117, MATCH($D35, Option2!$G$106:$G$117,0)))*conv_2026*S$7)</f>
        <v>587351.17132094596</v>
      </c>
      <c r="T35" s="31">
        <f>IF($B35=0,0, (INDEX(Option2!T$106:T$117, MATCH($D35, Option2!$G$106:$G$117,0)))*conv_2026*T$7)</f>
        <v>587351.17132094596</v>
      </c>
      <c r="U35" s="31">
        <f>IF($B35=0,0, (INDEX(Option2!U$106:U$117, MATCH($D35, Option2!$G$106:$G$117,0)))*conv_2026*U$7)</f>
        <v>587351.17132094596</v>
      </c>
      <c r="V35" s="31">
        <f>IF($B35=0,0, (INDEX(Option2!V$106:V$117, MATCH($D35, Option2!$G$106:$G$117,0)))*conv_2026*V$7)</f>
        <v>587351.17132094596</v>
      </c>
      <c r="W35" s="31">
        <f>IF($B35=0,0, (INDEX(Option2!W$106:W$117, MATCH($D35, Option2!$G$106:$G$117,0)))*conv_2026*W$7)</f>
        <v>587351.17132094596</v>
      </c>
      <c r="X35" s="31">
        <f>IF($B35=0,0, (INDEX(Option2!X$106:X$117, MATCH($D35, Option2!$G$106:$G$117,0)))*conv_2026*X$7)</f>
        <v>587351.17132094596</v>
      </c>
      <c r="Y35" s="31">
        <f>IF($B35=0,0, (INDEX(Option2!Y$106:Y$117, MATCH($D35, Option2!$G$106:$G$117,0)))*conv_2026*Y$7)</f>
        <v>587351.17132094596</v>
      </c>
      <c r="Z35" s="31">
        <f>IF($B35=0,0, (INDEX(Option2!Z$106:Z$117, MATCH($D35, Option2!$G$106:$G$117,0)))*conv_2026*Z$7)</f>
        <v>587351.17132094596</v>
      </c>
      <c r="AA35" s="31">
        <f>IF($B35=0,0, (INDEX(Option2!AA$106:AA$117, MATCH($D35, Option2!$G$106:$G$117,0)))*conv_2026*AA$7)</f>
        <v>587351.17132094596</v>
      </c>
      <c r="AB35" s="31">
        <f>IF($B35=0,0, (INDEX(Option2!AB$106:AB$117, MATCH($D35, Option2!$G$106:$G$117,0)))*conv_2026*AB$7)</f>
        <v>587351.17132094596</v>
      </c>
      <c r="AC35" s="31">
        <f>IF($B35=0,0, (INDEX(Option2!AC$106:AC$117, MATCH($D35, Option2!$G$106:$G$117,0)))*conv_2026*AC$7)</f>
        <v>587351.17132094596</v>
      </c>
      <c r="AD35" s="31">
        <f>IF($B35=0,0, (INDEX(Option2!AD$106:AD$117, MATCH($D35, Option2!$G$106:$G$117,0)))*conv_2026*AD$7)</f>
        <v>587351.17132094596</v>
      </c>
      <c r="AE35" s="31">
        <f>IF($B35=0,0, (INDEX(Option2!AE$106:AE$117, MATCH($D35, Option2!$G$106:$G$117,0)))*conv_2026*AE$7)</f>
        <v>587351.17132094596</v>
      </c>
      <c r="AF35" s="31">
        <f>IF($B35=0,0, (INDEX(Option2!AF$106:AF$117, MATCH($D35, Option2!$G$106:$G$117,0)))*conv_2026*AF$7)</f>
        <v>587351.17132094596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6346822.8861106429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0</v>
      </c>
      <c r="N36" s="31">
        <f>IF($B36=0,0, (INDEX(Option2!N$106:N$117, MATCH($D36, Option2!$G$106:$G$117,0)))*conv_2026*N$7)</f>
        <v>-44676.797361895726</v>
      </c>
      <c r="O36" s="31">
        <f>IF($B36=0,0, (INDEX(Option2!O$106:O$117, MATCH($D36, Option2!$G$106:$G$117,0)))*conv_2026*O$7)</f>
        <v>552696.80912259594</v>
      </c>
      <c r="P36" s="31">
        <f>IF($B36=0,0, (INDEX(Option2!P$106:P$117, MATCH($D36, Option2!$G$106:$G$117,0)))*conv_2026*P$7)</f>
        <v>587351.17132094596</v>
      </c>
      <c r="Q36" s="31">
        <f>IF($B36=0,0, (INDEX(Option2!Q$106:Q$117, MATCH($D36, Option2!$G$106:$G$117,0)))*conv_2026*Q$7)</f>
        <v>587351.17132094596</v>
      </c>
      <c r="R36" s="31">
        <f>IF($B36=0,0, (INDEX(Option2!R$106:R$117, MATCH($D36, Option2!$G$106:$G$117,0)))*conv_2026*R$7)</f>
        <v>587351.17132094596</v>
      </c>
      <c r="S36" s="31">
        <f>IF($B36=0,0, (INDEX(Option2!S$106:S$117, MATCH($D36, Option2!$G$106:$G$117,0)))*conv_2026*S$7)</f>
        <v>587351.17132094596</v>
      </c>
      <c r="T36" s="31">
        <f>IF($B36=0,0, (INDEX(Option2!T$106:T$117, MATCH($D36, Option2!$G$106:$G$117,0)))*conv_2026*T$7)</f>
        <v>587351.17132094596</v>
      </c>
      <c r="U36" s="31">
        <f>IF($B36=0,0, (INDEX(Option2!U$106:U$117, MATCH($D36, Option2!$G$106:$G$117,0)))*conv_2026*U$7)</f>
        <v>587351.17132094596</v>
      </c>
      <c r="V36" s="31">
        <f>IF($B36=0,0, (INDEX(Option2!V$106:V$117, MATCH($D36, Option2!$G$106:$G$117,0)))*conv_2026*V$7)</f>
        <v>587351.17132094596</v>
      </c>
      <c r="W36" s="31">
        <f>IF($B36=0,0, (INDEX(Option2!W$106:W$117, MATCH($D36, Option2!$G$106:$G$117,0)))*conv_2026*W$7)</f>
        <v>587351.17132094596</v>
      </c>
      <c r="X36" s="31">
        <f>IF($B36=0,0, (INDEX(Option2!X$106:X$117, MATCH($D36, Option2!$G$106:$G$117,0)))*conv_2026*X$7)</f>
        <v>587351.17132094596</v>
      </c>
      <c r="Y36" s="31">
        <f>IF($B36=0,0, (INDEX(Option2!Y$106:Y$117, MATCH($D36, Option2!$G$106:$G$117,0)))*conv_2026*Y$7)</f>
        <v>587351.17132094596</v>
      </c>
      <c r="Z36" s="31">
        <f>IF($B36=0,0, (INDEX(Option2!Z$106:Z$117, MATCH($D36, Option2!$G$106:$G$117,0)))*conv_2026*Z$7)</f>
        <v>587351.17132094596</v>
      </c>
      <c r="AA36" s="31">
        <f>IF($B36=0,0, (INDEX(Option2!AA$106:AA$117, MATCH($D36, Option2!$G$106:$G$117,0)))*conv_2026*AA$7)</f>
        <v>587351.17132094596</v>
      </c>
      <c r="AB36" s="31">
        <f>IF($B36=0,0, (INDEX(Option2!AB$106:AB$117, MATCH($D36, Option2!$G$106:$G$117,0)))*conv_2026*AB$7)</f>
        <v>587351.17132094596</v>
      </c>
      <c r="AC36" s="31">
        <f>IF($B36=0,0, (INDEX(Option2!AC$106:AC$117, MATCH($D36, Option2!$G$106:$G$117,0)))*conv_2026*AC$7)</f>
        <v>587351.17132094596</v>
      </c>
      <c r="AD36" s="31">
        <f>IF($B36=0,0, (INDEX(Option2!AD$106:AD$117, MATCH($D36, Option2!$G$106:$G$117,0)))*conv_2026*AD$7)</f>
        <v>587351.17132094596</v>
      </c>
      <c r="AE36" s="31">
        <f>IF($B36=0,0, (INDEX(Option2!AE$106:AE$117, MATCH($D36, Option2!$G$106:$G$117,0)))*conv_2026*AE$7)</f>
        <v>587351.17132094596</v>
      </c>
      <c r="AF36" s="31">
        <f>IF($B36=0,0, (INDEX(Option2!AF$106:AF$117, MATCH($D36, Option2!$G$106:$G$117,0)))*conv_2026*AF$7)</f>
        <v>587351.17132094596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6346822.8861106429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0</v>
      </c>
      <c r="N37" s="31">
        <f>IF($B37=0,0, (INDEX(Option2!N$106:N$117, MATCH($D37, Option2!$G$106:$G$117,0)))*conv_2026*N$7)</f>
        <v>-44676.797361895726</v>
      </c>
      <c r="O37" s="31">
        <f>IF($B37=0,0, (INDEX(Option2!O$106:O$117, MATCH($D37, Option2!$G$106:$G$117,0)))*conv_2026*O$7)</f>
        <v>552696.80912259594</v>
      </c>
      <c r="P37" s="31">
        <f>IF($B37=0,0, (INDEX(Option2!P$106:P$117, MATCH($D37, Option2!$G$106:$G$117,0)))*conv_2026*P$7)</f>
        <v>587351.17132094596</v>
      </c>
      <c r="Q37" s="31">
        <f>IF($B37=0,0, (INDEX(Option2!Q$106:Q$117, MATCH($D37, Option2!$G$106:$G$117,0)))*conv_2026*Q$7)</f>
        <v>587351.17132094596</v>
      </c>
      <c r="R37" s="31">
        <f>IF($B37=0,0, (INDEX(Option2!R$106:R$117, MATCH($D37, Option2!$G$106:$G$117,0)))*conv_2026*R$7)</f>
        <v>587351.17132094596</v>
      </c>
      <c r="S37" s="31">
        <f>IF($B37=0,0, (INDEX(Option2!S$106:S$117, MATCH($D37, Option2!$G$106:$G$117,0)))*conv_2026*S$7)</f>
        <v>587351.17132094596</v>
      </c>
      <c r="T37" s="31">
        <f>IF($B37=0,0, (INDEX(Option2!T$106:T$117, MATCH($D37, Option2!$G$106:$G$117,0)))*conv_2026*T$7)</f>
        <v>587351.17132094596</v>
      </c>
      <c r="U37" s="31">
        <f>IF($B37=0,0, (INDEX(Option2!U$106:U$117, MATCH($D37, Option2!$G$106:$G$117,0)))*conv_2026*U$7)</f>
        <v>587351.17132094596</v>
      </c>
      <c r="V37" s="31">
        <f>IF($B37=0,0, (INDEX(Option2!V$106:V$117, MATCH($D37, Option2!$G$106:$G$117,0)))*conv_2026*V$7)</f>
        <v>587351.17132094596</v>
      </c>
      <c r="W37" s="31">
        <f>IF($B37=0,0, (INDEX(Option2!W$106:W$117, MATCH($D37, Option2!$G$106:$G$117,0)))*conv_2026*W$7)</f>
        <v>587351.17132094596</v>
      </c>
      <c r="X37" s="31">
        <f>IF($B37=0,0, (INDEX(Option2!X$106:X$117, MATCH($D37, Option2!$G$106:$G$117,0)))*conv_2026*X$7)</f>
        <v>587351.17132094596</v>
      </c>
      <c r="Y37" s="31">
        <f>IF($B37=0,0, (INDEX(Option2!Y$106:Y$117, MATCH($D37, Option2!$G$106:$G$117,0)))*conv_2026*Y$7)</f>
        <v>587351.17132094596</v>
      </c>
      <c r="Z37" s="31">
        <f>IF($B37=0,0, (INDEX(Option2!Z$106:Z$117, MATCH($D37, Option2!$G$106:$G$117,0)))*conv_2026*Z$7)</f>
        <v>587351.17132094596</v>
      </c>
      <c r="AA37" s="31">
        <f>IF($B37=0,0, (INDEX(Option2!AA$106:AA$117, MATCH($D37, Option2!$G$106:$G$117,0)))*conv_2026*AA$7)</f>
        <v>587351.17132094596</v>
      </c>
      <c r="AB37" s="31">
        <f>IF($B37=0,0, (INDEX(Option2!AB$106:AB$117, MATCH($D37, Option2!$G$106:$G$117,0)))*conv_2026*AB$7)</f>
        <v>587351.17132094596</v>
      </c>
      <c r="AC37" s="31">
        <f>IF($B37=0,0, (INDEX(Option2!AC$106:AC$117, MATCH($D37, Option2!$G$106:$G$117,0)))*conv_2026*AC$7)</f>
        <v>587351.17132094596</v>
      </c>
      <c r="AD37" s="31">
        <f>IF($B37=0,0, (INDEX(Option2!AD$106:AD$117, MATCH($D37, Option2!$G$106:$G$117,0)))*conv_2026*AD$7)</f>
        <v>587351.17132094596</v>
      </c>
      <c r="AE37" s="31">
        <f>IF($B37=0,0, (INDEX(Option2!AE$106:AE$117, MATCH($D37, Option2!$G$106:$G$117,0)))*conv_2026*AE$7)</f>
        <v>587351.17132094596</v>
      </c>
      <c r="AF37" s="31">
        <f>IF($B37=0,0, (INDEX(Option2!AF$106:AF$117, MATCH($D37, Option2!$G$106:$G$117,0)))*conv_2026*AF$7)</f>
        <v>587351.17132094596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6.346822886110643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6.346822886110643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6.2455872405940287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6.2455872405940287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6.4480585316272565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6.4480585316272565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7.0827408202383202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7.0827408202383202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5.610904951982965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5.610904951982965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5.5096693064663516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5.5096693064663516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03F5-CD1A-4644-8DFC-D18E9CCB6E0E}">
  <sheetPr codeName="Sheet4">
    <tabColor rgb="FFFFFF00"/>
  </sheetPr>
  <dimension ref="A1:AB6"/>
  <sheetViews>
    <sheetView showGridLines="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MDA new feeder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249</v>
      </c>
      <c r="B3" s="323"/>
      <c r="C3" s="5"/>
      <c r="D3" s="5"/>
    </row>
    <row r="5" spans="1:28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28" x14ac:dyDescent="0.2">
      <c r="C6" s="3"/>
      <c r="D6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10">
    <tabColor rgb="FFFFFF00"/>
  </sheetPr>
  <dimension ref="A1:AB6"/>
  <sheetViews>
    <sheetView showGridLines="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MDA new feeder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245</v>
      </c>
      <c r="B3" s="323"/>
      <c r="C3" s="5"/>
      <c r="D3" s="5"/>
    </row>
    <row r="5" spans="1:28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28" x14ac:dyDescent="0.2">
      <c r="C6" s="3"/>
      <c r="D6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7AD2-527D-4635-B8E0-F6275BFF7D52}">
  <sheetPr codeName="Sheet12">
    <tabColor rgb="FFFFFF00"/>
  </sheetPr>
  <dimension ref="A1:AB6"/>
  <sheetViews>
    <sheetView showGridLines="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MDA new feeder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248</v>
      </c>
      <c r="B3" s="323"/>
      <c r="C3" s="5"/>
      <c r="D3" s="5"/>
    </row>
    <row r="5" spans="1:28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28" x14ac:dyDescent="0.2">
      <c r="C6" s="3"/>
      <c r="D6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MDA new feeder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5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t="str">
        <f>Assumptions!E41</f>
        <v>MDA</v>
      </c>
      <c r="D41"/>
    </row>
    <row r="42" spans="1:34" x14ac:dyDescent="0.2">
      <c r="D42"/>
    </row>
    <row r="43" spans="1:34" x14ac:dyDescent="0.2">
      <c r="B43" t="str">
        <f>IF(B41=0,0, INDEX(Data!$D$107:$D$109, MATCH(bus, Data!$B$107:$B$109,0))&amp;Assumptions!E41)</f>
        <v>PAL:MDA</v>
      </c>
      <c r="C43" s="131" t="e">
        <f>IF(B43=0,0,INDEX(#REF!,MATCH($B43,#REF!, 0)))</f>
        <v>#REF!</v>
      </c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MDA new feeder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F70"/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F71"/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Workings_benefits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2025-01-29T13:24:54Z</dcterms:modified>
</cp:coreProperties>
</file>