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1_{ED37D60B-31DD-499A-B769-33C8ACBDDA7C}" xr6:coauthVersionLast="47" xr6:coauthVersionMax="47" xr10:uidLastSave="{00000000-0000-0000-0000-000000000000}"/>
  <bookViews>
    <workbookView xWindow="1605" yWindow="2010" windowWidth="27195" windowHeight="14190" tabRatio="684" xr2:uid="{00000000-000D-0000-FFFF-FFFF00000000}"/>
  </bookViews>
  <sheets>
    <sheet name="Cover" sheetId="86" r:id="rId1"/>
    <sheet name="Summary" sheetId="33" r:id="rId2"/>
    <sheet name="Assumptions" sheetId="43" r:id="rId3"/>
    <sheet name="Option1 (base case)" sheetId="68" r:id="rId4"/>
    <sheet name="Option2" sheetId="81" r:id="rId5"/>
    <sheet name="Option3" sheetId="72" r:id="rId6"/>
    <sheet name="Option4" sheetId="73" r:id="rId7"/>
    <sheet name="Option5" sheetId="82" r:id="rId8"/>
    <sheet name="Consol" sheetId="75" r:id="rId9"/>
    <sheet name="Sensitivity_calcs" sheetId="85" r:id="rId10"/>
    <sheet name="Workings_risks" sheetId="87" r:id="rId11"/>
    <sheet name="Misc_calcs" sheetId="62" r:id="rId12"/>
    <sheet name="Data" sheetId="47" r:id="rId13"/>
  </sheets>
  <definedNames>
    <definedName name="bus">Assumptions!$E$6</definedName>
    <definedName name="compliance">Data!$E$16</definedName>
    <definedName name="conv_2026">Misc_calcs!$D$19</definedName>
    <definedName name="custval_date">Assumptions!$G$34</definedName>
    <definedName name="CY_years">Misc_calcs!$H$6:$M$6</definedName>
    <definedName name="first_year">Misc_calcs!$C$38</definedName>
    <definedName name="hy_dates">Misc_calcs!$H$11:$R$11</definedName>
    <definedName name="hy_escalation">Misc_calcs!$H$15:$R$15</definedName>
    <definedName name="input_dollars">Assumptions!$G$27</definedName>
    <definedName name="list">list_start:OFFSET(list_start, 0,0,count, 1)</definedName>
    <definedName name="mill_conv">Data!$C$71</definedName>
    <definedName name="options">Data!$B$9:$B$13</definedName>
    <definedName name="output_dollars">Assumptions!$G$33</definedName>
    <definedName name="preferred">Summary!$C$18</definedName>
    <definedName name="_xlnm.Print_Area" localSheetId="2">Assumptions!$A$1:$P$118</definedName>
    <definedName name="proj">Assumptions!$E$8</definedName>
    <definedName name="real_disc">Assumptions!$G$28</definedName>
    <definedName name="sheets">Cover!$A$40</definedName>
    <definedName name="start">Assumptions!$E$22</definedName>
    <definedName name="start_year">Misc_calcs!$C$25</definedName>
    <definedName name="thous_conv">Data!$C$70</definedName>
    <definedName name="vcr_date">Assumptions!$G$29</definedName>
    <definedName name="vcr_esc">Misc_calcs!$D$23</definedName>
    <definedName name="years">Assumptions!$G$31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" i="86" l="1"/>
  <c r="AG108" i="81"/>
  <c r="AF108" i="81"/>
  <c r="AE108" i="81"/>
  <c r="AD108" i="81"/>
  <c r="AC108" i="81"/>
  <c r="AB108" i="81"/>
  <c r="AA108" i="81"/>
  <c r="Z108" i="81"/>
  <c r="Y108" i="81"/>
  <c r="X108" i="81"/>
  <c r="W108" i="81"/>
  <c r="V108" i="81"/>
  <c r="U108" i="81"/>
  <c r="T108" i="81"/>
  <c r="S108" i="81"/>
  <c r="R108" i="81"/>
  <c r="Q108" i="81"/>
  <c r="P108" i="81"/>
  <c r="A2" i="87"/>
  <c r="I10" i="87"/>
  <c r="E9" i="87"/>
  <c r="A1" i="87"/>
  <c r="I9" i="68" l="1"/>
  <c r="H9" i="68" s="1"/>
  <c r="H9" i="75" s="1"/>
  <c r="H5" i="75" s="1"/>
  <c r="C25" i="62" l="1"/>
  <c r="A2" i="43"/>
  <c r="C111" i="43" l="1"/>
  <c r="C112" i="43"/>
  <c r="C113" i="43"/>
  <c r="C114" i="43"/>
  <c r="C115" i="43"/>
  <c r="A92" i="85" l="1"/>
  <c r="A93" i="85"/>
  <c r="A94" i="85"/>
  <c r="A95" i="85"/>
  <c r="A96" i="85"/>
  <c r="A97" i="85"/>
  <c r="A98" i="85"/>
  <c r="A91" i="85"/>
  <c r="B92" i="85"/>
  <c r="B93" i="85"/>
  <c r="B94" i="85"/>
  <c r="B95" i="85"/>
  <c r="B96" i="85"/>
  <c r="B97" i="85"/>
  <c r="B98" i="85"/>
  <c r="B91" i="85"/>
  <c r="G107" i="82"/>
  <c r="G107" i="73"/>
  <c r="G107" i="72"/>
  <c r="G107" i="81"/>
  <c r="G107" i="68"/>
  <c r="E118" i="82"/>
  <c r="D118" i="82"/>
  <c r="C118" i="82"/>
  <c r="A118" i="82"/>
  <c r="G118" i="82" s="1"/>
  <c r="E117" i="82"/>
  <c r="D117" i="82"/>
  <c r="C117" i="82"/>
  <c r="A117" i="82"/>
  <c r="G117" i="82" s="1"/>
  <c r="E116" i="82"/>
  <c r="D116" i="82"/>
  <c r="C116" i="82"/>
  <c r="A116" i="82"/>
  <c r="G116" i="82" s="1"/>
  <c r="E115" i="82"/>
  <c r="D115" i="82"/>
  <c r="C115" i="82"/>
  <c r="A115" i="82"/>
  <c r="G115" i="82" s="1"/>
  <c r="G114" i="82"/>
  <c r="E114" i="82"/>
  <c r="D114" i="82"/>
  <c r="C114" i="82"/>
  <c r="A114" i="82"/>
  <c r="E113" i="82"/>
  <c r="D113" i="82"/>
  <c r="C113" i="82"/>
  <c r="A113" i="82"/>
  <c r="G113" i="82" s="1"/>
  <c r="E112" i="82"/>
  <c r="D112" i="82"/>
  <c r="C112" i="82"/>
  <c r="A112" i="82"/>
  <c r="G112" i="82" s="1"/>
  <c r="E111" i="82"/>
  <c r="D111" i="82"/>
  <c r="C111" i="82"/>
  <c r="A111" i="82"/>
  <c r="G111" i="82" s="1"/>
  <c r="E110" i="82"/>
  <c r="D110" i="82"/>
  <c r="E118" i="73"/>
  <c r="D118" i="73"/>
  <c r="C118" i="73"/>
  <c r="A118" i="73"/>
  <c r="G118" i="73" s="1"/>
  <c r="E117" i="73"/>
  <c r="D117" i="73"/>
  <c r="C117" i="73"/>
  <c r="A117" i="73"/>
  <c r="G117" i="73" s="1"/>
  <c r="E116" i="73"/>
  <c r="D116" i="73"/>
  <c r="C116" i="73"/>
  <c r="A116" i="73"/>
  <c r="G116" i="73" s="1"/>
  <c r="E115" i="73"/>
  <c r="D115" i="73"/>
  <c r="C115" i="73"/>
  <c r="A115" i="73"/>
  <c r="G115" i="73" s="1"/>
  <c r="E114" i="73"/>
  <c r="D114" i="73"/>
  <c r="C114" i="73"/>
  <c r="A114" i="73"/>
  <c r="G114" i="73" s="1"/>
  <c r="G113" i="73"/>
  <c r="E113" i="73"/>
  <c r="D113" i="73"/>
  <c r="C113" i="73"/>
  <c r="A113" i="73"/>
  <c r="E112" i="73"/>
  <c r="D112" i="73"/>
  <c r="C112" i="73"/>
  <c r="A112" i="73"/>
  <c r="G112" i="73" s="1"/>
  <c r="E111" i="73"/>
  <c r="D111" i="73"/>
  <c r="C111" i="73"/>
  <c r="A111" i="73"/>
  <c r="G111" i="73" s="1"/>
  <c r="E110" i="73"/>
  <c r="D110" i="73"/>
  <c r="E118" i="72"/>
  <c r="D118" i="72"/>
  <c r="C118" i="72"/>
  <c r="A118" i="72"/>
  <c r="G118" i="72" s="1"/>
  <c r="E117" i="72"/>
  <c r="D117" i="72"/>
  <c r="C117" i="72"/>
  <c r="A117" i="72"/>
  <c r="G117" i="72" s="1"/>
  <c r="E116" i="72"/>
  <c r="D116" i="72"/>
  <c r="C116" i="72"/>
  <c r="A116" i="72"/>
  <c r="G116" i="72" s="1"/>
  <c r="E115" i="72"/>
  <c r="D115" i="72"/>
  <c r="C115" i="72"/>
  <c r="A115" i="72"/>
  <c r="G115" i="72" s="1"/>
  <c r="E114" i="72"/>
  <c r="D114" i="72"/>
  <c r="C114" i="72"/>
  <c r="A114" i="72"/>
  <c r="G114" i="72" s="1"/>
  <c r="E113" i="72"/>
  <c r="D113" i="72"/>
  <c r="C113" i="72"/>
  <c r="A113" i="72"/>
  <c r="G113" i="72" s="1"/>
  <c r="E112" i="72"/>
  <c r="D112" i="72"/>
  <c r="C112" i="72"/>
  <c r="A112" i="72"/>
  <c r="G112" i="72" s="1"/>
  <c r="E111" i="72"/>
  <c r="D111" i="72"/>
  <c r="C111" i="72"/>
  <c r="A111" i="72"/>
  <c r="G111" i="72" s="1"/>
  <c r="E110" i="72"/>
  <c r="D110" i="72"/>
  <c r="E118" i="68"/>
  <c r="D118" i="68"/>
  <c r="C118" i="68"/>
  <c r="A118" i="68"/>
  <c r="G118" i="68" s="1"/>
  <c r="E117" i="68"/>
  <c r="D117" i="68"/>
  <c r="C117" i="68"/>
  <c r="A117" i="68"/>
  <c r="G117" i="68" s="1"/>
  <c r="E116" i="68"/>
  <c r="D116" i="68"/>
  <c r="C116" i="68"/>
  <c r="A116" i="68"/>
  <c r="G116" i="68" s="1"/>
  <c r="E115" i="68"/>
  <c r="D115" i="68"/>
  <c r="C115" i="68"/>
  <c r="A115" i="68"/>
  <c r="G115" i="68" s="1"/>
  <c r="E114" i="68"/>
  <c r="D114" i="68"/>
  <c r="C114" i="68"/>
  <c r="A114" i="68"/>
  <c r="G114" i="68" s="1"/>
  <c r="E113" i="68"/>
  <c r="D113" i="68"/>
  <c r="C113" i="68"/>
  <c r="A113" i="68"/>
  <c r="G113" i="68" s="1"/>
  <c r="E112" i="68"/>
  <c r="D112" i="68"/>
  <c r="C112" i="68"/>
  <c r="A112" i="68"/>
  <c r="G112" i="68" s="1"/>
  <c r="E111" i="68"/>
  <c r="D111" i="68"/>
  <c r="C111" i="68"/>
  <c r="A111" i="68"/>
  <c r="G111" i="68" s="1"/>
  <c r="E110" i="68"/>
  <c r="D110" i="68"/>
  <c r="A112" i="81"/>
  <c r="A113" i="81"/>
  <c r="A114" i="81"/>
  <c r="A115" i="81"/>
  <c r="A116" i="81"/>
  <c r="A117" i="81"/>
  <c r="A118" i="81"/>
  <c r="A111" i="81"/>
  <c r="E110" i="81"/>
  <c r="D110" i="81"/>
  <c r="C118" i="81"/>
  <c r="C117" i="81"/>
  <c r="C116" i="81"/>
  <c r="D116" i="81"/>
  <c r="E116" i="81"/>
  <c r="D117" i="81"/>
  <c r="E117" i="81"/>
  <c r="D118" i="81"/>
  <c r="E118" i="81"/>
  <c r="E115" i="81"/>
  <c r="D115" i="81"/>
  <c r="E114" i="81"/>
  <c r="D114" i="81"/>
  <c r="E113" i="81"/>
  <c r="D113" i="81"/>
  <c r="E112" i="81"/>
  <c r="D112" i="81"/>
  <c r="E111" i="81"/>
  <c r="D111" i="81"/>
  <c r="J78" i="68" l="1"/>
  <c r="K78" i="68"/>
  <c r="L78" i="68"/>
  <c r="M78" i="68"/>
  <c r="N78" i="68"/>
  <c r="O78" i="68"/>
  <c r="P78" i="68"/>
  <c r="Q78" i="68"/>
  <c r="R78" i="68"/>
  <c r="S78" i="68"/>
  <c r="T78" i="68"/>
  <c r="U78" i="68"/>
  <c r="V78" i="68"/>
  <c r="W78" i="68"/>
  <c r="X78" i="68"/>
  <c r="Y78" i="68"/>
  <c r="Z78" i="68"/>
  <c r="AA78" i="68"/>
  <c r="AB78" i="68"/>
  <c r="AC78" i="68"/>
  <c r="AD78" i="68"/>
  <c r="AE78" i="68"/>
  <c r="AF78" i="68"/>
  <c r="AG78" i="68"/>
  <c r="J79" i="68"/>
  <c r="K79" i="68"/>
  <c r="L79" i="68"/>
  <c r="M79" i="68"/>
  <c r="N79" i="68"/>
  <c r="O79" i="68"/>
  <c r="P79" i="68"/>
  <c r="Q79" i="68"/>
  <c r="R79" i="68"/>
  <c r="S79" i="68"/>
  <c r="T79" i="68"/>
  <c r="U79" i="68"/>
  <c r="V79" i="68"/>
  <c r="W79" i="68"/>
  <c r="X79" i="68"/>
  <c r="Y79" i="68"/>
  <c r="Z79" i="68"/>
  <c r="AA79" i="68"/>
  <c r="AB79" i="68"/>
  <c r="AC79" i="68"/>
  <c r="AD79" i="68"/>
  <c r="AE79" i="68"/>
  <c r="AF79" i="68"/>
  <c r="AG79" i="68"/>
  <c r="J80" i="68"/>
  <c r="K80" i="68"/>
  <c r="L80" i="68"/>
  <c r="M80" i="68"/>
  <c r="N80" i="68"/>
  <c r="O80" i="68"/>
  <c r="P80" i="68"/>
  <c r="Q80" i="68"/>
  <c r="R80" i="68"/>
  <c r="S80" i="68"/>
  <c r="T80" i="68"/>
  <c r="U80" i="68"/>
  <c r="V80" i="68"/>
  <c r="W80" i="68"/>
  <c r="X80" i="68"/>
  <c r="Y80" i="68"/>
  <c r="Z80" i="68"/>
  <c r="AA80" i="68"/>
  <c r="AB80" i="68"/>
  <c r="AC80" i="68"/>
  <c r="AD80" i="68"/>
  <c r="AE80" i="68"/>
  <c r="AF80" i="68"/>
  <c r="AG80" i="68"/>
  <c r="I80" i="68"/>
  <c r="I79" i="68"/>
  <c r="I78" i="68"/>
  <c r="J78" i="82"/>
  <c r="K78" i="82"/>
  <c r="L78" i="82"/>
  <c r="M78" i="82"/>
  <c r="N78" i="82"/>
  <c r="O78" i="82"/>
  <c r="P78" i="82"/>
  <c r="Q78" i="82"/>
  <c r="R78" i="82"/>
  <c r="S78" i="82"/>
  <c r="T78" i="82"/>
  <c r="U78" i="82"/>
  <c r="V78" i="82"/>
  <c r="W78" i="82"/>
  <c r="X78" i="82"/>
  <c r="Y78" i="82"/>
  <c r="Z78" i="82"/>
  <c r="AA78" i="82"/>
  <c r="AB78" i="82"/>
  <c r="AC78" i="82"/>
  <c r="AD78" i="82"/>
  <c r="AE78" i="82"/>
  <c r="AF78" i="82"/>
  <c r="AG78" i="82"/>
  <c r="J79" i="82"/>
  <c r="K79" i="82"/>
  <c r="L79" i="82"/>
  <c r="M79" i="82"/>
  <c r="N79" i="82"/>
  <c r="O79" i="82"/>
  <c r="P79" i="82"/>
  <c r="Q79" i="82"/>
  <c r="R79" i="82"/>
  <c r="S79" i="82"/>
  <c r="T79" i="82"/>
  <c r="U79" i="82"/>
  <c r="V79" i="82"/>
  <c r="W79" i="82"/>
  <c r="X79" i="82"/>
  <c r="Y79" i="82"/>
  <c r="Z79" i="82"/>
  <c r="AA79" i="82"/>
  <c r="AB79" i="82"/>
  <c r="AC79" i="82"/>
  <c r="AD79" i="82"/>
  <c r="AE79" i="82"/>
  <c r="AF79" i="82"/>
  <c r="AG79" i="82"/>
  <c r="J80" i="82"/>
  <c r="K80" i="82"/>
  <c r="L80" i="82"/>
  <c r="M80" i="82"/>
  <c r="N80" i="82"/>
  <c r="O80" i="82"/>
  <c r="P80" i="82"/>
  <c r="Q80" i="82"/>
  <c r="R80" i="82"/>
  <c r="S80" i="82"/>
  <c r="T80" i="82"/>
  <c r="U80" i="82"/>
  <c r="V80" i="82"/>
  <c r="W80" i="82"/>
  <c r="X80" i="82"/>
  <c r="Y80" i="82"/>
  <c r="Z80" i="82"/>
  <c r="AA80" i="82"/>
  <c r="AB80" i="82"/>
  <c r="AC80" i="82"/>
  <c r="AD80" i="82"/>
  <c r="AE80" i="82"/>
  <c r="AF80" i="82"/>
  <c r="AG80" i="82"/>
  <c r="I80" i="82"/>
  <c r="I79" i="82"/>
  <c r="I78" i="82"/>
  <c r="I80" i="73"/>
  <c r="I79" i="73"/>
  <c r="I78" i="73"/>
  <c r="J80" i="72"/>
  <c r="K80" i="72"/>
  <c r="L80" i="72"/>
  <c r="M80" i="72"/>
  <c r="N80" i="72"/>
  <c r="O80" i="72"/>
  <c r="P80" i="72"/>
  <c r="Q80" i="72"/>
  <c r="R80" i="72"/>
  <c r="S80" i="72"/>
  <c r="T80" i="72"/>
  <c r="U80" i="72"/>
  <c r="V80" i="72"/>
  <c r="W80" i="72"/>
  <c r="X80" i="72"/>
  <c r="Y80" i="72"/>
  <c r="Z80" i="72"/>
  <c r="AA80" i="72"/>
  <c r="AB80" i="72"/>
  <c r="AC80" i="72"/>
  <c r="AD80" i="72"/>
  <c r="AE80" i="72"/>
  <c r="AF80" i="72"/>
  <c r="AG80" i="72"/>
  <c r="I80" i="72"/>
  <c r="I79" i="72"/>
  <c r="I78" i="72"/>
  <c r="I80" i="81"/>
  <c r="I79" i="81"/>
  <c r="I78" i="81"/>
  <c r="H9" i="85"/>
  <c r="H98" i="75"/>
  <c r="R108" i="47"/>
  <c r="R109" i="47" s="1"/>
  <c r="R110" i="47" s="1"/>
  <c r="R111" i="47" s="1"/>
  <c r="R112" i="47" s="1"/>
  <c r="R113" i="47" s="1"/>
  <c r="D38" i="33" l="1"/>
  <c r="E16" i="47"/>
  <c r="F9" i="47" s="1"/>
  <c r="C22" i="85" l="1"/>
  <c r="C20" i="85"/>
  <c r="C18" i="85"/>
  <c r="C16" i="85"/>
  <c r="D48" i="33"/>
  <c r="C39" i="33"/>
  <c r="C89" i="85" a="1"/>
  <c r="C89" i="85" s="1"/>
  <c r="F38" i="33" s="1"/>
  <c r="C44" i="33"/>
  <c r="C46" i="33"/>
  <c r="H40" i="85"/>
  <c r="G37" i="75"/>
  <c r="D14" i="85"/>
  <c r="D70" i="85"/>
  <c r="D56" i="85"/>
  <c r="C78" i="85"/>
  <c r="C76" i="85"/>
  <c r="C74" i="85"/>
  <c r="C72" i="85"/>
  <c r="C64" i="85"/>
  <c r="C62" i="85"/>
  <c r="C60" i="85"/>
  <c r="C58" i="85"/>
  <c r="C50" i="85"/>
  <c r="C48" i="85"/>
  <c r="C46" i="85"/>
  <c r="C44" i="85"/>
  <c r="D42" i="85"/>
  <c r="B65" i="85" l="1"/>
  <c r="D65" i="85" s="1"/>
  <c r="B59" i="85"/>
  <c r="D59" i="85" s="1"/>
  <c r="B75" i="85"/>
  <c r="D75" i="85" s="1"/>
  <c r="B61" i="85"/>
  <c r="D61" i="85" s="1"/>
  <c r="B62" i="85"/>
  <c r="D62" i="85" s="1"/>
  <c r="K46" i="33"/>
  <c r="D47" i="33"/>
  <c r="H38" i="33"/>
  <c r="I38" i="33"/>
  <c r="J38" i="33"/>
  <c r="G38" i="33"/>
  <c r="B76" i="85"/>
  <c r="D76" i="85" s="1"/>
  <c r="B73" i="85"/>
  <c r="D73" i="85" s="1"/>
  <c r="B63" i="85"/>
  <c r="D63" i="85" s="1"/>
  <c r="B60" i="85"/>
  <c r="D60" i="85" s="1"/>
  <c r="B64" i="85"/>
  <c r="D64" i="85" s="1"/>
  <c r="B77" i="85"/>
  <c r="D77" i="85" s="1"/>
  <c r="B74" i="85"/>
  <c r="D74" i="85" s="1"/>
  <c r="B78" i="85"/>
  <c r="D78" i="85" s="1"/>
  <c r="B79" i="85"/>
  <c r="D79" i="85" s="1"/>
  <c r="B58" i="85"/>
  <c r="D58" i="85" s="1"/>
  <c r="B72" i="85"/>
  <c r="D72" i="85" s="1"/>
  <c r="C113" i="81"/>
  <c r="C115" i="81"/>
  <c r="C36" i="85"/>
  <c r="C111" i="81"/>
  <c r="C23" i="85"/>
  <c r="C21" i="85"/>
  <c r="C30" i="85" l="1"/>
  <c r="C32" i="85"/>
  <c r="C34" i="85"/>
  <c r="C19" i="85"/>
  <c r="C112" i="81"/>
  <c r="C17" i="85"/>
  <c r="C40" i="33"/>
  <c r="C42" i="33"/>
  <c r="C114" i="81"/>
  <c r="C61" i="85"/>
  <c r="C47" i="85"/>
  <c r="C75" i="85"/>
  <c r="C63" i="85"/>
  <c r="C49" i="85"/>
  <c r="C77" i="85"/>
  <c r="C45" i="85"/>
  <c r="C73" i="85"/>
  <c r="C59" i="85"/>
  <c r="C35" i="85"/>
  <c r="C51" i="85"/>
  <c r="C65" i="85"/>
  <c r="C79" i="85"/>
  <c r="C37" i="85"/>
  <c r="G70" i="75"/>
  <c r="G56" i="75"/>
  <c r="G42" i="75"/>
  <c r="G28" i="75"/>
  <c r="G14" i="75"/>
  <c r="C31" i="85" l="1"/>
  <c r="C33" i="85"/>
  <c r="C45" i="33"/>
  <c r="A6" i="85"/>
  <c r="A2" i="85"/>
  <c r="A1" i="85"/>
  <c r="C43" i="33" l="1"/>
  <c r="C41" i="33"/>
  <c r="C21" i="62"/>
  <c r="B74" i="62"/>
  <c r="C67" i="62"/>
  <c r="C66" i="62"/>
  <c r="C65" i="62"/>
  <c r="C62" i="62"/>
  <c r="C63" i="62"/>
  <c r="C61" i="62"/>
  <c r="C58" i="62"/>
  <c r="C59" i="62"/>
  <c r="C57" i="62"/>
  <c r="C55" i="62"/>
  <c r="C54" i="62"/>
  <c r="C53" i="62"/>
  <c r="C51" i="62"/>
  <c r="C50" i="62"/>
  <c r="C49" i="62"/>
  <c r="A1" i="81"/>
  <c r="A2" i="81"/>
  <c r="A1" i="68"/>
  <c r="A2" i="68"/>
  <c r="A2" i="72"/>
  <c r="A2" i="73"/>
  <c r="A2" i="82"/>
  <c r="A1" i="72"/>
  <c r="A1" i="73"/>
  <c r="A1" i="82"/>
  <c r="A1" i="75"/>
  <c r="A2" i="75"/>
  <c r="E9" i="47"/>
  <c r="I6" i="68"/>
  <c r="C9" i="33" a="1"/>
  <c r="C9" i="33" s="1"/>
  <c r="D65" i="62" l="1"/>
  <c r="C4" i="82" s="1"/>
  <c r="D57" i="62"/>
  <c r="C4" i="72" s="1"/>
  <c r="D53" i="62"/>
  <c r="C4" i="81" s="1"/>
  <c r="D61" i="62"/>
  <c r="C4" i="73" s="1"/>
  <c r="D49" i="62"/>
  <c r="C4" i="68" s="1"/>
  <c r="D92" i="75"/>
  <c r="D9" i="47" l="1"/>
  <c r="A6" i="75"/>
  <c r="I6" i="75" l="1"/>
  <c r="I6" i="85" s="1"/>
  <c r="H6" i="75"/>
  <c r="H6" i="85" s="1"/>
  <c r="H11" i="85" s="1" a="1"/>
  <c r="H11" i="85" s="1"/>
  <c r="G17" i="33"/>
  <c r="D29" i="33"/>
  <c r="I8" i="33"/>
  <c r="H8" i="33"/>
  <c r="A15" i="75"/>
  <c r="A29" i="75"/>
  <c r="A43" i="75"/>
  <c r="A57" i="75"/>
  <c r="A71" i="75"/>
  <c r="AG17" i="81"/>
  <c r="AF17" i="81"/>
  <c r="AE17" i="81"/>
  <c r="AD17" i="81"/>
  <c r="AC17" i="81"/>
  <c r="AB17" i="81"/>
  <c r="AA17" i="81"/>
  <c r="Z17" i="81"/>
  <c r="Y17" i="81"/>
  <c r="X17" i="81"/>
  <c r="W17" i="81"/>
  <c r="V17" i="81"/>
  <c r="U17" i="81"/>
  <c r="T17" i="81"/>
  <c r="S17" i="81"/>
  <c r="R17" i="81"/>
  <c r="Q17" i="81"/>
  <c r="P17" i="81"/>
  <c r="O17" i="81"/>
  <c r="N17" i="81"/>
  <c r="M17" i="81"/>
  <c r="L17" i="81"/>
  <c r="K17" i="81"/>
  <c r="J17" i="81"/>
  <c r="I17" i="81"/>
  <c r="AG32" i="82" a="1"/>
  <c r="AG32" i="82" s="1"/>
  <c r="AF32" i="82" a="1"/>
  <c r="AF32" i="82" s="1"/>
  <c r="AE32" i="82" a="1"/>
  <c r="AE32" i="82" s="1"/>
  <c r="AD32" i="82" a="1"/>
  <c r="AD32" i="82" s="1"/>
  <c r="AC32" i="82" a="1"/>
  <c r="AC32" i="82" s="1"/>
  <c r="AB32" i="82" a="1"/>
  <c r="AB32" i="82" s="1"/>
  <c r="AA32" i="82" a="1"/>
  <c r="AA32" i="82" s="1"/>
  <c r="Z32" i="82" a="1"/>
  <c r="Z32" i="82" s="1"/>
  <c r="Y32" i="82" a="1"/>
  <c r="Y32" i="82" s="1"/>
  <c r="X32" i="82" a="1"/>
  <c r="X32" i="82" s="1"/>
  <c r="W32" i="82" a="1"/>
  <c r="W32" i="82" s="1"/>
  <c r="V32" i="82" a="1"/>
  <c r="V32" i="82" s="1"/>
  <c r="U32" i="82" a="1"/>
  <c r="U32" i="82" s="1"/>
  <c r="T32" i="82" a="1"/>
  <c r="T32" i="82" s="1"/>
  <c r="S32" i="82" a="1"/>
  <c r="S32" i="82" s="1"/>
  <c r="R32" i="82" a="1"/>
  <c r="R32" i="82" s="1"/>
  <c r="Q32" i="82" a="1"/>
  <c r="Q32" i="82" s="1"/>
  <c r="P32" i="82" a="1"/>
  <c r="P32" i="82" s="1"/>
  <c r="O32" i="82" a="1"/>
  <c r="O32" i="82" s="1"/>
  <c r="N32" i="82" a="1"/>
  <c r="N32" i="82" s="1"/>
  <c r="M32" i="82" a="1"/>
  <c r="M32" i="82" s="1"/>
  <c r="L32" i="82" a="1"/>
  <c r="L32" i="82" s="1"/>
  <c r="K32" i="82" a="1"/>
  <c r="K32" i="82" s="1"/>
  <c r="J32" i="82" a="1"/>
  <c r="J32" i="82" s="1"/>
  <c r="I32" i="82" a="1"/>
  <c r="I32" i="82" s="1"/>
  <c r="AG17" i="82"/>
  <c r="AF17" i="82"/>
  <c r="AE17" i="82"/>
  <c r="AD17" i="82"/>
  <c r="AC17" i="82"/>
  <c r="AB17" i="82"/>
  <c r="AA17" i="82"/>
  <c r="Z17" i="82"/>
  <c r="Y17" i="82"/>
  <c r="X17" i="82"/>
  <c r="W17" i="82"/>
  <c r="V17" i="82"/>
  <c r="U17" i="82"/>
  <c r="T17" i="82"/>
  <c r="S17" i="82"/>
  <c r="R17" i="82"/>
  <c r="Q17" i="82"/>
  <c r="P17" i="82"/>
  <c r="O17" i="82"/>
  <c r="N17" i="82"/>
  <c r="M17" i="82"/>
  <c r="L17" i="82"/>
  <c r="K17" i="82"/>
  <c r="J17" i="82"/>
  <c r="I17" i="82"/>
  <c r="AG32" i="73" a="1"/>
  <c r="AG32" i="73" s="1"/>
  <c r="AF32" i="73" a="1"/>
  <c r="AF32" i="73" s="1"/>
  <c r="AE32" i="73" a="1"/>
  <c r="AE32" i="73" s="1"/>
  <c r="AD32" i="73" a="1"/>
  <c r="AD32" i="73" s="1"/>
  <c r="AC32" i="73" a="1"/>
  <c r="AC32" i="73" s="1"/>
  <c r="AB32" i="73" a="1"/>
  <c r="AB32" i="73" s="1"/>
  <c r="AA32" i="73" a="1"/>
  <c r="AA32" i="73" s="1"/>
  <c r="Z32" i="73" a="1"/>
  <c r="Z32" i="73" s="1"/>
  <c r="Y32" i="73" a="1"/>
  <c r="Y32" i="73" s="1"/>
  <c r="X32" i="73" a="1"/>
  <c r="X32" i="73" s="1"/>
  <c r="W32" i="73" a="1"/>
  <c r="W32" i="73" s="1"/>
  <c r="V32" i="73" a="1"/>
  <c r="V32" i="73" s="1"/>
  <c r="U32" i="73" a="1"/>
  <c r="U32" i="73" s="1"/>
  <c r="T32" i="73" a="1"/>
  <c r="T32" i="73" s="1"/>
  <c r="S32" i="73" a="1"/>
  <c r="S32" i="73" s="1"/>
  <c r="R32" i="73" a="1"/>
  <c r="R32" i="73" s="1"/>
  <c r="Q32" i="73" a="1"/>
  <c r="Q32" i="73" s="1"/>
  <c r="P32" i="73" a="1"/>
  <c r="P32" i="73" s="1"/>
  <c r="O32" i="73" a="1"/>
  <c r="O32" i="73" s="1"/>
  <c r="N32" i="73" a="1"/>
  <c r="N32" i="73" s="1"/>
  <c r="M32" i="73" a="1"/>
  <c r="M32" i="73" s="1"/>
  <c r="L32" i="73" a="1"/>
  <c r="L32" i="73" s="1"/>
  <c r="K32" i="73" a="1"/>
  <c r="K32" i="73" s="1"/>
  <c r="J32" i="73" a="1"/>
  <c r="J32" i="73" s="1"/>
  <c r="I32" i="73" a="1"/>
  <c r="I32" i="73" s="1"/>
  <c r="AG17" i="73"/>
  <c r="AF17" i="73"/>
  <c r="AE17" i="73"/>
  <c r="AD17" i="73"/>
  <c r="AC17" i="73"/>
  <c r="AB17" i="73"/>
  <c r="AA17" i="73"/>
  <c r="Z17" i="73"/>
  <c r="Y17" i="73"/>
  <c r="X17" i="73"/>
  <c r="W17" i="73"/>
  <c r="V17" i="73"/>
  <c r="U17" i="73"/>
  <c r="T17" i="73"/>
  <c r="S17" i="73"/>
  <c r="R17" i="73"/>
  <c r="Q17" i="73"/>
  <c r="P17" i="73"/>
  <c r="O17" i="73"/>
  <c r="N17" i="73"/>
  <c r="M17" i="73"/>
  <c r="L17" i="73"/>
  <c r="K17" i="73"/>
  <c r="J17" i="73"/>
  <c r="I17" i="73"/>
  <c r="AG84" i="81"/>
  <c r="AG70" i="81"/>
  <c r="AG69" i="81"/>
  <c r="AG68" i="81"/>
  <c r="AG84" i="72"/>
  <c r="AG70" i="72"/>
  <c r="AG69" i="72"/>
  <c r="AG68" i="72"/>
  <c r="AG17" i="72"/>
  <c r="AG84" i="73"/>
  <c r="AG70" i="73"/>
  <c r="AG69" i="73"/>
  <c r="AG68" i="73"/>
  <c r="AG84" i="82"/>
  <c r="AG70" i="82"/>
  <c r="AG69" i="82"/>
  <c r="AG68" i="82"/>
  <c r="AG85" i="68"/>
  <c r="AG84" i="68"/>
  <c r="AG70" i="68"/>
  <c r="AG69" i="68"/>
  <c r="AG68" i="68"/>
  <c r="AG98" i="75"/>
  <c r="AG17" i="68"/>
  <c r="AF84" i="81"/>
  <c r="AF70" i="81"/>
  <c r="AF69" i="81"/>
  <c r="AF68" i="81"/>
  <c r="AF84" i="72"/>
  <c r="AF70" i="72"/>
  <c r="AF69" i="72"/>
  <c r="AF68" i="72"/>
  <c r="AF17" i="72"/>
  <c r="AF84" i="73"/>
  <c r="AF70" i="73"/>
  <c r="AF69" i="73"/>
  <c r="AF68" i="73"/>
  <c r="AF84" i="82"/>
  <c r="AF70" i="82"/>
  <c r="AF69" i="82"/>
  <c r="AF68" i="82"/>
  <c r="AF85" i="68"/>
  <c r="AF84" i="68"/>
  <c r="AF70" i="68"/>
  <c r="AF69" i="68"/>
  <c r="AF68" i="68"/>
  <c r="AF98" i="75"/>
  <c r="AF17" i="68"/>
  <c r="AE84" i="81"/>
  <c r="AE70" i="81"/>
  <c r="AE69" i="81"/>
  <c r="AE68" i="81"/>
  <c r="AE84" i="72"/>
  <c r="AE70" i="72"/>
  <c r="AE69" i="72"/>
  <c r="AE68" i="72"/>
  <c r="AE17" i="72"/>
  <c r="AE84" i="73"/>
  <c r="AE70" i="73"/>
  <c r="AE69" i="73"/>
  <c r="AE68" i="73"/>
  <c r="AE84" i="82"/>
  <c r="AE70" i="82"/>
  <c r="AE69" i="82"/>
  <c r="AE68" i="82"/>
  <c r="AE85" i="68"/>
  <c r="AE84" i="68"/>
  <c r="AE70" i="68"/>
  <c r="AE69" i="68"/>
  <c r="AE68" i="68"/>
  <c r="AE98" i="75"/>
  <c r="AE17" i="68"/>
  <c r="AD84" i="81"/>
  <c r="AD70" i="81"/>
  <c r="AD69" i="81"/>
  <c r="AD68" i="81"/>
  <c r="AD84" i="72"/>
  <c r="AD70" i="72"/>
  <c r="AD69" i="72"/>
  <c r="AD68" i="72"/>
  <c r="AD17" i="72"/>
  <c r="AD84" i="73"/>
  <c r="AD70" i="73"/>
  <c r="AD69" i="73"/>
  <c r="AD68" i="73"/>
  <c r="AD84" i="82"/>
  <c r="AD70" i="82"/>
  <c r="AD69" i="82"/>
  <c r="AD68" i="82"/>
  <c r="AD85" i="68"/>
  <c r="AD84" i="68"/>
  <c r="AD70" i="68"/>
  <c r="AD69" i="68"/>
  <c r="AD68" i="68"/>
  <c r="AD98" i="75"/>
  <c r="AD17" i="68"/>
  <c r="AC84" i="81"/>
  <c r="AC70" i="81"/>
  <c r="AC69" i="81"/>
  <c r="AC68" i="81"/>
  <c r="AC84" i="72"/>
  <c r="AC70" i="72"/>
  <c r="AC69" i="72"/>
  <c r="AC68" i="72"/>
  <c r="AC17" i="72"/>
  <c r="AC84" i="73"/>
  <c r="AC70" i="73"/>
  <c r="AC69" i="73"/>
  <c r="AC68" i="73"/>
  <c r="AC84" i="82"/>
  <c r="AC70" i="82"/>
  <c r="AC69" i="82"/>
  <c r="AC68" i="82"/>
  <c r="AC85" i="68"/>
  <c r="AC84" i="68"/>
  <c r="AC70" i="68"/>
  <c r="AC69" i="68"/>
  <c r="AC68" i="68"/>
  <c r="AC98" i="75"/>
  <c r="AC17" i="68"/>
  <c r="G81" i="75"/>
  <c r="G80" i="75"/>
  <c r="G79" i="75"/>
  <c r="G67" i="75"/>
  <c r="G66" i="75"/>
  <c r="G65" i="75"/>
  <c r="G53" i="75"/>
  <c r="G52" i="75"/>
  <c r="G51" i="75"/>
  <c r="G39" i="75"/>
  <c r="G38" i="75"/>
  <c r="G23" i="75"/>
  <c r="G24" i="75"/>
  <c r="G25" i="75"/>
  <c r="A30" i="75" l="1"/>
  <c r="A31" i="75" s="1"/>
  <c r="A32" i="75" s="1"/>
  <c r="A33" i="75" s="1"/>
  <c r="A34" i="75" s="1"/>
  <c r="A35" i="75" s="1"/>
  <c r="A36" i="75" s="1"/>
  <c r="A37" i="75" s="1"/>
  <c r="A38" i="75" s="1"/>
  <c r="A39" i="75" s="1"/>
  <c r="A28" i="75"/>
  <c r="D28" i="75" s="1"/>
  <c r="A16" i="75"/>
  <c r="A92" i="75" s="1"/>
  <c r="A14" i="75"/>
  <c r="D14" i="75" s="1"/>
  <c r="A72" i="75"/>
  <c r="A73" i="75" s="1"/>
  <c r="A74" i="75" s="1"/>
  <c r="A75" i="75" s="1"/>
  <c r="A76" i="75" s="1"/>
  <c r="A77" i="75" s="1"/>
  <c r="A78" i="75" s="1"/>
  <c r="A79" i="75" s="1"/>
  <c r="A80" i="75" s="1"/>
  <c r="A81" i="75" s="1"/>
  <c r="A70" i="75"/>
  <c r="D70" i="75" s="1"/>
  <c r="A58" i="75"/>
  <c r="A59" i="75" s="1"/>
  <c r="A60" i="75" s="1"/>
  <c r="A61" i="75" s="1"/>
  <c r="A62" i="75" s="1"/>
  <c r="A63" i="75" s="1"/>
  <c r="A64" i="75" s="1"/>
  <c r="A65" i="75" s="1"/>
  <c r="A66" i="75" s="1"/>
  <c r="A67" i="75" s="1"/>
  <c r="A56" i="75"/>
  <c r="D56" i="75" s="1"/>
  <c r="A44" i="75"/>
  <c r="A45" i="75" s="1"/>
  <c r="A46" i="75" s="1"/>
  <c r="A47" i="75" s="1"/>
  <c r="A48" i="75" s="1"/>
  <c r="A49" i="75" s="1"/>
  <c r="A50" i="75" s="1"/>
  <c r="A51" i="75" s="1"/>
  <c r="A52" i="75" s="1"/>
  <c r="A53" i="75" s="1"/>
  <c r="A42" i="75"/>
  <c r="D42" i="75" s="1"/>
  <c r="H5" i="85"/>
  <c r="H11" i="75" a="1"/>
  <c r="H11" i="75" s="1"/>
  <c r="AF15" i="75"/>
  <c r="AG15" i="75"/>
  <c r="AE15" i="75"/>
  <c r="AD15" i="75"/>
  <c r="AC15" i="75"/>
  <c r="AB17" i="72"/>
  <c r="AA17" i="72"/>
  <c r="Z17" i="72"/>
  <c r="Y17" i="72"/>
  <c r="X17" i="72"/>
  <c r="W17" i="72"/>
  <c r="V17" i="72"/>
  <c r="U17" i="72"/>
  <c r="T17" i="72"/>
  <c r="S17" i="72"/>
  <c r="R17" i="72"/>
  <c r="Q17" i="72"/>
  <c r="P17" i="72"/>
  <c r="O17" i="72"/>
  <c r="N17" i="72"/>
  <c r="M17" i="72"/>
  <c r="L17" i="72"/>
  <c r="K17" i="72"/>
  <c r="J17" i="72"/>
  <c r="I17" i="72"/>
  <c r="A17" i="75" l="1"/>
  <c r="A18" i="75" s="1"/>
  <c r="A19" i="75" s="1"/>
  <c r="A20" i="75" s="1"/>
  <c r="A21" i="75" s="1"/>
  <c r="A22" i="75" s="1"/>
  <c r="A23" i="75" s="1"/>
  <c r="C54" i="43"/>
  <c r="G63" i="43"/>
  <c r="G62" i="43"/>
  <c r="G61" i="43"/>
  <c r="G60" i="43"/>
  <c r="G59" i="43"/>
  <c r="G58" i="43"/>
  <c r="G57" i="43"/>
  <c r="G56" i="43"/>
  <c r="G55" i="43"/>
  <c r="C56" i="43"/>
  <c r="C57" i="43"/>
  <c r="C58" i="43"/>
  <c r="C59" i="43"/>
  <c r="C60" i="43"/>
  <c r="C61" i="43"/>
  <c r="C62" i="43"/>
  <c r="C63" i="43"/>
  <c r="C55" i="43"/>
  <c r="A24" i="75" l="1"/>
  <c r="A25" i="75" s="1"/>
  <c r="A99" i="75"/>
  <c r="H99" i="75" s="1"/>
  <c r="D91" i="75"/>
  <c r="N7" i="68" l="1"/>
  <c r="O7" i="68" s="1"/>
  <c r="P7" i="68" s="1"/>
  <c r="Q7" i="68" s="1"/>
  <c r="R7" i="68" s="1"/>
  <c r="S7" i="68" s="1"/>
  <c r="T7" i="68" s="1"/>
  <c r="U7" i="68" s="1"/>
  <c r="V7" i="68" s="1"/>
  <c r="W7" i="68" s="1"/>
  <c r="X7" i="68" s="1"/>
  <c r="Y7" i="68" s="1"/>
  <c r="Z7" i="68" s="1"/>
  <c r="AA7" i="68" s="1"/>
  <c r="AB7" i="68" s="1"/>
  <c r="AC7" i="68" s="1"/>
  <c r="M7" i="68"/>
  <c r="L7" i="68"/>
  <c r="K7" i="68"/>
  <c r="J7" i="68"/>
  <c r="I7" i="68"/>
  <c r="AC7" i="81" l="1"/>
  <c r="AC43" i="81" s="1"/>
  <c r="AC7" i="73"/>
  <c r="AC43" i="73" s="1"/>
  <c r="AD7" i="68"/>
  <c r="AC7" i="82"/>
  <c r="AC43" i="68"/>
  <c r="AC7" i="72"/>
  <c r="AC43" i="72" s="1"/>
  <c r="AC43" i="82" l="1"/>
  <c r="AD7" i="81"/>
  <c r="AD43" i="81" s="1"/>
  <c r="AD7" i="73"/>
  <c r="AD43" i="73" s="1"/>
  <c r="AD43" i="68"/>
  <c r="AE7" i="68"/>
  <c r="AD7" i="82"/>
  <c r="AD7" i="72"/>
  <c r="AD43" i="72" s="1"/>
  <c r="AE7" i="81" l="1"/>
  <c r="AE43" i="81" s="1"/>
  <c r="AF7" i="68"/>
  <c r="AE7" i="82"/>
  <c r="AE43" i="68"/>
  <c r="AE7" i="73"/>
  <c r="AE7" i="72"/>
  <c r="AE43" i="72" s="1"/>
  <c r="AD43" i="82"/>
  <c r="G44" i="75"/>
  <c r="C44" i="75"/>
  <c r="G58" i="75"/>
  <c r="C58" i="75"/>
  <c r="G72" i="75"/>
  <c r="C72" i="75"/>
  <c r="AE43" i="73" l="1"/>
  <c r="AE43" i="82"/>
  <c r="AF7" i="81"/>
  <c r="AF43" i="81" s="1"/>
  <c r="AG7" i="68"/>
  <c r="AF7" i="73"/>
  <c r="AF43" i="73" s="1"/>
  <c r="AF7" i="82"/>
  <c r="AF43" i="68"/>
  <c r="AF7" i="72"/>
  <c r="AF43" i="72" s="1"/>
  <c r="G30" i="75"/>
  <c r="C30" i="75"/>
  <c r="C16" i="75"/>
  <c r="G16" i="75"/>
  <c r="AG7" i="81" l="1"/>
  <c r="AG43" i="81" s="1"/>
  <c r="AG7" i="73"/>
  <c r="AG7" i="82"/>
  <c r="AG43" i="68"/>
  <c r="AG7" i="72"/>
  <c r="AG43" i="72" s="1"/>
  <c r="AF43" i="82"/>
  <c r="D17" i="75"/>
  <c r="H92" i="75"/>
  <c r="D16" i="75"/>
  <c r="AG43" i="73" l="1"/>
  <c r="AG43" i="82"/>
  <c r="AB85" i="68" l="1"/>
  <c r="AA85" i="68"/>
  <c r="Z85" i="68"/>
  <c r="Y85" i="68"/>
  <c r="X85" i="68"/>
  <c r="W85" i="68"/>
  <c r="V85" i="68"/>
  <c r="U85" i="68"/>
  <c r="T85" i="68"/>
  <c r="S85" i="68"/>
  <c r="R85" i="68"/>
  <c r="Q85" i="68"/>
  <c r="P85" i="68"/>
  <c r="O85" i="68"/>
  <c r="N85" i="68"/>
  <c r="M85" i="68"/>
  <c r="L85" i="68"/>
  <c r="K85" i="68"/>
  <c r="J85" i="68"/>
  <c r="I85" i="68"/>
  <c r="AB84" i="68"/>
  <c r="AA84" i="68"/>
  <c r="Z84" i="68"/>
  <c r="Y84" i="68"/>
  <c r="X84" i="68"/>
  <c r="W84" i="68"/>
  <c r="V84" i="68"/>
  <c r="U84" i="68"/>
  <c r="T84" i="68"/>
  <c r="S84" i="68"/>
  <c r="R84" i="68"/>
  <c r="Q84" i="68"/>
  <c r="P84" i="68"/>
  <c r="O84" i="68"/>
  <c r="N84" i="68"/>
  <c r="M84" i="68"/>
  <c r="L84" i="68"/>
  <c r="K84" i="68"/>
  <c r="J84" i="68"/>
  <c r="I84" i="68"/>
  <c r="AB84" i="81"/>
  <c r="AA84" i="81"/>
  <c r="Z84" i="81"/>
  <c r="Y84" i="81"/>
  <c r="X84" i="81"/>
  <c r="W84" i="81"/>
  <c r="V84" i="81"/>
  <c r="U84" i="81"/>
  <c r="T84" i="81"/>
  <c r="S84" i="81"/>
  <c r="R84" i="81"/>
  <c r="Q84" i="81"/>
  <c r="P84" i="81"/>
  <c r="O84" i="81"/>
  <c r="N84" i="81"/>
  <c r="M84" i="81"/>
  <c r="L84" i="81"/>
  <c r="K84" i="81"/>
  <c r="J84" i="81"/>
  <c r="I84" i="81"/>
  <c r="AB84" i="82"/>
  <c r="AA84" i="82"/>
  <c r="Z84" i="82"/>
  <c r="Y84" i="82"/>
  <c r="X84" i="82"/>
  <c r="W84" i="82"/>
  <c r="V84" i="82"/>
  <c r="U84" i="82"/>
  <c r="T84" i="82"/>
  <c r="S84" i="82"/>
  <c r="R84" i="82"/>
  <c r="Q84" i="82"/>
  <c r="P84" i="82"/>
  <c r="O84" i="82"/>
  <c r="N84" i="82"/>
  <c r="M84" i="82"/>
  <c r="L84" i="82"/>
  <c r="K84" i="82"/>
  <c r="J84" i="82"/>
  <c r="I84" i="82"/>
  <c r="J84" i="73"/>
  <c r="K84" i="73"/>
  <c r="L84" i="73"/>
  <c r="M84" i="73"/>
  <c r="N84" i="73"/>
  <c r="O84" i="73"/>
  <c r="P84" i="73"/>
  <c r="Q84" i="73"/>
  <c r="R84" i="73"/>
  <c r="S84" i="73"/>
  <c r="T84" i="73"/>
  <c r="U84" i="73"/>
  <c r="V84" i="73"/>
  <c r="W84" i="73"/>
  <c r="X84" i="73"/>
  <c r="Y84" i="73"/>
  <c r="Z84" i="73"/>
  <c r="AA84" i="73"/>
  <c r="AB84" i="73"/>
  <c r="I84" i="73"/>
  <c r="J84" i="72"/>
  <c r="K84" i="72"/>
  <c r="L84" i="72"/>
  <c r="M84" i="72"/>
  <c r="N84" i="72"/>
  <c r="O84" i="72"/>
  <c r="P84" i="72"/>
  <c r="Q84" i="72"/>
  <c r="R84" i="72"/>
  <c r="S84" i="72"/>
  <c r="T84" i="72"/>
  <c r="U84" i="72"/>
  <c r="V84" i="72"/>
  <c r="W84" i="72"/>
  <c r="X84" i="72"/>
  <c r="Y84" i="72"/>
  <c r="Z84" i="72"/>
  <c r="AA84" i="72"/>
  <c r="AB84" i="72"/>
  <c r="I84" i="72"/>
  <c r="C78" i="75"/>
  <c r="C77" i="75"/>
  <c r="C76" i="75"/>
  <c r="C75" i="75"/>
  <c r="C74" i="75"/>
  <c r="C71" i="75"/>
  <c r="C64" i="75"/>
  <c r="C57" i="75"/>
  <c r="C63" i="75"/>
  <c r="C62" i="75"/>
  <c r="C61" i="75"/>
  <c r="C60" i="75"/>
  <c r="K68" i="82"/>
  <c r="M68" i="81"/>
  <c r="L68" i="81"/>
  <c r="I68" i="81"/>
  <c r="J68" i="81"/>
  <c r="K68" i="81"/>
  <c r="N68" i="81"/>
  <c r="O68" i="81"/>
  <c r="P68" i="81"/>
  <c r="Q68" i="81"/>
  <c r="R68" i="81"/>
  <c r="S68" i="81"/>
  <c r="T68" i="81"/>
  <c r="U68" i="81"/>
  <c r="V68" i="81"/>
  <c r="W68" i="81"/>
  <c r="X68" i="81"/>
  <c r="Y68" i="81"/>
  <c r="Z68" i="81"/>
  <c r="AA68" i="81"/>
  <c r="AB68" i="81"/>
  <c r="J69" i="81"/>
  <c r="K69" i="81"/>
  <c r="L69" i="81"/>
  <c r="M69" i="81"/>
  <c r="N69" i="81"/>
  <c r="O69" i="81"/>
  <c r="P69" i="81"/>
  <c r="Q69" i="81"/>
  <c r="R69" i="81"/>
  <c r="S69" i="81"/>
  <c r="T69" i="81"/>
  <c r="U69" i="81"/>
  <c r="V69" i="81"/>
  <c r="W69" i="81"/>
  <c r="X69" i="81"/>
  <c r="Y69" i="81"/>
  <c r="Z69" i="81"/>
  <c r="AA69" i="81"/>
  <c r="AB69" i="81"/>
  <c r="J70" i="81"/>
  <c r="K70" i="81"/>
  <c r="L70" i="81"/>
  <c r="M70" i="81"/>
  <c r="N70" i="81"/>
  <c r="O70" i="81"/>
  <c r="P70" i="81"/>
  <c r="Q70" i="81"/>
  <c r="R70" i="81"/>
  <c r="S70" i="81"/>
  <c r="T70" i="81"/>
  <c r="U70" i="81"/>
  <c r="V70" i="81"/>
  <c r="W70" i="81"/>
  <c r="X70" i="81"/>
  <c r="Y70" i="81"/>
  <c r="Z70" i="81"/>
  <c r="AA70" i="81"/>
  <c r="AB70" i="81"/>
  <c r="J68" i="72"/>
  <c r="K68" i="72"/>
  <c r="L68" i="72"/>
  <c r="M68" i="72"/>
  <c r="N68" i="72"/>
  <c r="O68" i="72"/>
  <c r="P68" i="72"/>
  <c r="Q68" i="72"/>
  <c r="R68" i="72"/>
  <c r="S68" i="72"/>
  <c r="T68" i="72"/>
  <c r="U68" i="72"/>
  <c r="V68" i="72"/>
  <c r="W68" i="72"/>
  <c r="X68" i="72"/>
  <c r="Y68" i="72"/>
  <c r="Z68" i="72"/>
  <c r="AA68" i="72"/>
  <c r="AB68" i="72"/>
  <c r="J69" i="72"/>
  <c r="K69" i="72"/>
  <c r="L69" i="72"/>
  <c r="M69" i="72"/>
  <c r="N69" i="72"/>
  <c r="O69" i="72"/>
  <c r="P69" i="72"/>
  <c r="Q69" i="72"/>
  <c r="R69" i="72"/>
  <c r="S69" i="72"/>
  <c r="T69" i="72"/>
  <c r="U69" i="72"/>
  <c r="V69" i="72"/>
  <c r="W69" i="72"/>
  <c r="X69" i="72"/>
  <c r="Y69" i="72"/>
  <c r="Z69" i="72"/>
  <c r="AA69" i="72"/>
  <c r="AB69" i="72"/>
  <c r="J70" i="72"/>
  <c r="K70" i="72"/>
  <c r="L70" i="72"/>
  <c r="M70" i="72"/>
  <c r="N70" i="72"/>
  <c r="O70" i="72"/>
  <c r="P70" i="72"/>
  <c r="Q70" i="72"/>
  <c r="R70" i="72"/>
  <c r="S70" i="72"/>
  <c r="T70" i="72"/>
  <c r="U70" i="72"/>
  <c r="V70" i="72"/>
  <c r="W70" i="72"/>
  <c r="X70" i="72"/>
  <c r="Y70" i="72"/>
  <c r="Z70" i="72"/>
  <c r="AA70" i="72"/>
  <c r="AB70" i="72"/>
  <c r="J68" i="73"/>
  <c r="K68" i="73"/>
  <c r="L68" i="73"/>
  <c r="M68" i="73"/>
  <c r="N68" i="73"/>
  <c r="O68" i="73"/>
  <c r="P68" i="73"/>
  <c r="Q68" i="73"/>
  <c r="R68" i="73"/>
  <c r="S68" i="73"/>
  <c r="T68" i="73"/>
  <c r="U68" i="73"/>
  <c r="V68" i="73"/>
  <c r="W68" i="73"/>
  <c r="X68" i="73"/>
  <c r="Y68" i="73"/>
  <c r="Z68" i="73"/>
  <c r="AA68" i="73"/>
  <c r="AB68" i="73"/>
  <c r="J69" i="73"/>
  <c r="K69" i="73"/>
  <c r="L69" i="73"/>
  <c r="M69" i="73"/>
  <c r="N69" i="73"/>
  <c r="O69" i="73"/>
  <c r="P69" i="73"/>
  <c r="Q69" i="73"/>
  <c r="R69" i="73"/>
  <c r="S69" i="73"/>
  <c r="T69" i="73"/>
  <c r="U69" i="73"/>
  <c r="V69" i="73"/>
  <c r="W69" i="73"/>
  <c r="X69" i="73"/>
  <c r="Y69" i="73"/>
  <c r="Z69" i="73"/>
  <c r="AA69" i="73"/>
  <c r="AB69" i="73"/>
  <c r="J70" i="73"/>
  <c r="K70" i="73"/>
  <c r="L70" i="73"/>
  <c r="M70" i="73"/>
  <c r="N70" i="73"/>
  <c r="O70" i="73"/>
  <c r="P70" i="73"/>
  <c r="Q70" i="73"/>
  <c r="R70" i="73"/>
  <c r="S70" i="73"/>
  <c r="T70" i="73"/>
  <c r="U70" i="73"/>
  <c r="V70" i="73"/>
  <c r="W70" i="73"/>
  <c r="X70" i="73"/>
  <c r="Y70" i="73"/>
  <c r="Z70" i="73"/>
  <c r="AA70" i="73"/>
  <c r="AB70" i="73"/>
  <c r="J68" i="82"/>
  <c r="L68" i="82"/>
  <c r="M68" i="82"/>
  <c r="N68" i="82"/>
  <c r="O68" i="82"/>
  <c r="P68" i="82"/>
  <c r="Q68" i="82"/>
  <c r="R68" i="82"/>
  <c r="S68" i="82"/>
  <c r="T68" i="82"/>
  <c r="U68" i="82"/>
  <c r="V68" i="82"/>
  <c r="W68" i="82"/>
  <c r="X68" i="82"/>
  <c r="Y68" i="82"/>
  <c r="Z68" i="82"/>
  <c r="AA68" i="82"/>
  <c r="AB68" i="82"/>
  <c r="J69" i="82"/>
  <c r="K69" i="82"/>
  <c r="L69" i="82"/>
  <c r="M69" i="82"/>
  <c r="N69" i="82"/>
  <c r="O69" i="82"/>
  <c r="P69" i="82"/>
  <c r="Q69" i="82"/>
  <c r="R69" i="82"/>
  <c r="S69" i="82"/>
  <c r="T69" i="82"/>
  <c r="U69" i="82"/>
  <c r="V69" i="82"/>
  <c r="W69" i="82"/>
  <c r="X69" i="82"/>
  <c r="Y69" i="82"/>
  <c r="Z69" i="82"/>
  <c r="AA69" i="82"/>
  <c r="AB69" i="82"/>
  <c r="J70" i="82"/>
  <c r="K70" i="82"/>
  <c r="L70" i="82"/>
  <c r="M70" i="82"/>
  <c r="N70" i="82"/>
  <c r="O70" i="82"/>
  <c r="P70" i="82"/>
  <c r="Q70" i="82"/>
  <c r="R70" i="82"/>
  <c r="S70" i="82"/>
  <c r="T70" i="82"/>
  <c r="U70" i="82"/>
  <c r="V70" i="82"/>
  <c r="W70" i="82"/>
  <c r="X70" i="82"/>
  <c r="Y70" i="82"/>
  <c r="Z70" i="82"/>
  <c r="AA70" i="82"/>
  <c r="AB70" i="82"/>
  <c r="J68" i="68"/>
  <c r="K68" i="68"/>
  <c r="L68" i="68"/>
  <c r="M68" i="68"/>
  <c r="N68" i="68"/>
  <c r="O68" i="68"/>
  <c r="P68" i="68"/>
  <c r="Q68" i="68"/>
  <c r="R68" i="68"/>
  <c r="S68" i="68"/>
  <c r="T68" i="68"/>
  <c r="U68" i="68"/>
  <c r="V68" i="68"/>
  <c r="W68" i="68"/>
  <c r="X68" i="68"/>
  <c r="Y68" i="68"/>
  <c r="Z68" i="68"/>
  <c r="AA68" i="68"/>
  <c r="AB68" i="68"/>
  <c r="J69" i="68"/>
  <c r="K69" i="68"/>
  <c r="L69" i="68"/>
  <c r="M69" i="68"/>
  <c r="N69" i="68"/>
  <c r="O69" i="68"/>
  <c r="P69" i="68"/>
  <c r="Q69" i="68"/>
  <c r="R69" i="68"/>
  <c r="S69" i="68"/>
  <c r="T69" i="68"/>
  <c r="U69" i="68"/>
  <c r="V69" i="68"/>
  <c r="W69" i="68"/>
  <c r="X69" i="68"/>
  <c r="Y69" i="68"/>
  <c r="Z69" i="68"/>
  <c r="AA69" i="68"/>
  <c r="AB69" i="68"/>
  <c r="J70" i="68"/>
  <c r="K70" i="68"/>
  <c r="L70" i="68"/>
  <c r="M70" i="68"/>
  <c r="N70" i="68"/>
  <c r="O70" i="68"/>
  <c r="P70" i="68"/>
  <c r="Q70" i="68"/>
  <c r="R70" i="68"/>
  <c r="S70" i="68"/>
  <c r="T70" i="68"/>
  <c r="U70" i="68"/>
  <c r="V70" i="68"/>
  <c r="W70" i="68"/>
  <c r="X70" i="68"/>
  <c r="Y70" i="68"/>
  <c r="Z70" i="68"/>
  <c r="AA70" i="68"/>
  <c r="AB70" i="68"/>
  <c r="I70" i="81"/>
  <c r="I69" i="81"/>
  <c r="I70" i="72"/>
  <c r="I69" i="72"/>
  <c r="I68" i="72"/>
  <c r="I70" i="73"/>
  <c r="I69" i="73"/>
  <c r="I68" i="73"/>
  <c r="I70" i="82"/>
  <c r="I69" i="82"/>
  <c r="I68" i="82"/>
  <c r="I70" i="68"/>
  <c r="I69" i="68"/>
  <c r="I68" i="68"/>
  <c r="C80" i="81"/>
  <c r="C79" i="81"/>
  <c r="C78" i="81"/>
  <c r="C75" i="81"/>
  <c r="C74" i="81"/>
  <c r="C73" i="81"/>
  <c r="C70" i="81"/>
  <c r="C69" i="81"/>
  <c r="C68" i="81"/>
  <c r="C80" i="72"/>
  <c r="C79" i="72"/>
  <c r="C78" i="72"/>
  <c r="C75" i="72"/>
  <c r="C74" i="72"/>
  <c r="C73" i="72"/>
  <c r="C70" i="72"/>
  <c r="C69" i="72"/>
  <c r="C68" i="72"/>
  <c r="C80" i="73"/>
  <c r="C79" i="73"/>
  <c r="C78" i="73"/>
  <c r="C75" i="73"/>
  <c r="C74" i="73"/>
  <c r="C73" i="73"/>
  <c r="C70" i="73"/>
  <c r="C69" i="73"/>
  <c r="C68" i="73"/>
  <c r="C80" i="82"/>
  <c r="C79" i="82"/>
  <c r="C78" i="82"/>
  <c r="C75" i="82"/>
  <c r="C74" i="82"/>
  <c r="C73" i="82"/>
  <c r="C70" i="82"/>
  <c r="C69" i="82"/>
  <c r="C68" i="82"/>
  <c r="C80" i="68"/>
  <c r="C79" i="68"/>
  <c r="C78" i="68"/>
  <c r="C75" i="68"/>
  <c r="C74" i="68"/>
  <c r="C73" i="68"/>
  <c r="C70" i="68"/>
  <c r="C69" i="68"/>
  <c r="C68" i="68"/>
  <c r="I73" i="68" l="1" a="1"/>
  <c r="I73" i="68" s="1"/>
  <c r="I74" i="68" a="1"/>
  <c r="I74" i="68" s="1"/>
  <c r="I81" i="68" s="1"/>
  <c r="I83" i="68" s="1"/>
  <c r="I108" i="68" s="1"/>
  <c r="I75" i="68" a="1"/>
  <c r="I75" i="68" s="1"/>
  <c r="W15" i="75"/>
  <c r="O15" i="75"/>
  <c r="Y15" i="75"/>
  <c r="Q15" i="75"/>
  <c r="X15" i="75"/>
  <c r="P15" i="75"/>
  <c r="V15" i="75"/>
  <c r="N15" i="75"/>
  <c r="U15" i="75"/>
  <c r="M15" i="75"/>
  <c r="AB15" i="75"/>
  <c r="T15" i="75"/>
  <c r="L15" i="75"/>
  <c r="S15" i="75"/>
  <c r="AA15" i="75"/>
  <c r="K15" i="75"/>
  <c r="Z15" i="75"/>
  <c r="R15" i="75"/>
  <c r="J15" i="75"/>
  <c r="C50" i="75"/>
  <c r="C49" i="75"/>
  <c r="C48" i="75"/>
  <c r="C47" i="75"/>
  <c r="C46" i="75"/>
  <c r="C43" i="75"/>
  <c r="G50" i="75"/>
  <c r="G49" i="75"/>
  <c r="G48" i="75"/>
  <c r="G47" i="75"/>
  <c r="G46" i="75"/>
  <c r="G43" i="75"/>
  <c r="D41" i="75"/>
  <c r="C65" i="82"/>
  <c r="A7" i="82"/>
  <c r="I6" i="82"/>
  <c r="A6" i="82"/>
  <c r="D82" i="75"/>
  <c r="C36" i="75"/>
  <c r="C22" i="75"/>
  <c r="I73" i="82" l="1" a="1"/>
  <c r="I73" i="82" s="1"/>
  <c r="I75" i="82" a="1"/>
  <c r="I75" i="82" s="1"/>
  <c r="I74" i="82" a="1"/>
  <c r="I74" i="82" s="1"/>
  <c r="C13" i="47"/>
  <c r="D43" i="75"/>
  <c r="C65" i="72"/>
  <c r="F13" i="47" l="1"/>
  <c r="D35" i="62"/>
  <c r="D13" i="47"/>
  <c r="A4" i="82" s="1"/>
  <c r="I81" i="82"/>
  <c r="I83" i="82" s="1"/>
  <c r="I108" i="82" s="1"/>
  <c r="D44" i="75"/>
  <c r="C34" i="75" l="1"/>
  <c r="G29" i="33"/>
  <c r="H29" i="33"/>
  <c r="I29" i="33"/>
  <c r="J29" i="33"/>
  <c r="F29" i="33"/>
  <c r="A7" i="81"/>
  <c r="I6" i="81"/>
  <c r="A6" i="81"/>
  <c r="I73" i="81" l="1" a="1"/>
  <c r="I73" i="81" s="1"/>
  <c r="J78" i="81" s="1"/>
  <c r="I74" i="81" a="1"/>
  <c r="I74" i="81" s="1"/>
  <c r="J79" i="81" s="1"/>
  <c r="I75" i="81" a="1"/>
  <c r="I75" i="81" s="1"/>
  <c r="J80" i="81" s="1"/>
  <c r="D72" i="75"/>
  <c r="D58" i="75"/>
  <c r="D46" i="75"/>
  <c r="D30" i="75"/>
  <c r="C10" i="47"/>
  <c r="F10" i="47" s="1"/>
  <c r="D32" i="62" l="1"/>
  <c r="D10" i="47"/>
  <c r="A4" i="81" s="1"/>
  <c r="I81" i="81"/>
  <c r="D65" i="75"/>
  <c r="D79" i="75"/>
  <c r="D37" i="75"/>
  <c r="D47" i="75"/>
  <c r="I83" i="81" l="1"/>
  <c r="I108" i="81" s="1"/>
  <c r="D81" i="75"/>
  <c r="D80" i="75"/>
  <c r="D39" i="75"/>
  <c r="D38" i="75"/>
  <c r="D67" i="75"/>
  <c r="D66" i="75"/>
  <c r="D25" i="75"/>
  <c r="D24" i="75"/>
  <c r="D48" i="75"/>
  <c r="D31" i="75"/>
  <c r="A7" i="73"/>
  <c r="I6" i="73"/>
  <c r="G91" i="73" s="1" a="1"/>
  <c r="G91" i="73" s="1"/>
  <c r="A6" i="73"/>
  <c r="A7" i="72"/>
  <c r="I6" i="72"/>
  <c r="A6" i="72"/>
  <c r="I75" i="73" l="1" a="1"/>
  <c r="I75" i="73" s="1"/>
  <c r="J80" i="73" s="1"/>
  <c r="I73" i="73" a="1"/>
  <c r="I73" i="73" s="1"/>
  <c r="J78" i="73" s="1"/>
  <c r="I74" i="73" a="1"/>
  <c r="I74" i="73" s="1"/>
  <c r="J79" i="73" s="1"/>
  <c r="I73" i="72" a="1"/>
  <c r="I73" i="72" s="1"/>
  <c r="J78" i="72" s="1"/>
  <c r="I75" i="72" a="1"/>
  <c r="I75" i="72" s="1"/>
  <c r="I74" i="72" a="1"/>
  <c r="I74" i="72" s="1"/>
  <c r="J79" i="72" s="1"/>
  <c r="D49" i="75"/>
  <c r="I81" i="73" l="1"/>
  <c r="D51" i="75"/>
  <c r="D50" i="75"/>
  <c r="I83" i="73" l="1"/>
  <c r="I108" i="73" s="1"/>
  <c r="D53" i="75"/>
  <c r="D52" i="75"/>
  <c r="D76" i="75" l="1"/>
  <c r="D62" i="75"/>
  <c r="D34" i="75"/>
  <c r="D26" i="75"/>
  <c r="D27" i="75"/>
  <c r="D59" i="75"/>
  <c r="D69" i="75"/>
  <c r="D73" i="75"/>
  <c r="D23" i="75"/>
  <c r="G78" i="75"/>
  <c r="G77" i="75"/>
  <c r="G76" i="75"/>
  <c r="G75" i="75"/>
  <c r="G74" i="75"/>
  <c r="G71" i="75"/>
  <c r="G64" i="75"/>
  <c r="G63" i="75"/>
  <c r="G62" i="75"/>
  <c r="G61" i="75"/>
  <c r="G60" i="75"/>
  <c r="G57" i="75"/>
  <c r="G36" i="75"/>
  <c r="G35" i="75"/>
  <c r="G34" i="75"/>
  <c r="G33" i="75"/>
  <c r="G32" i="75"/>
  <c r="G29" i="75"/>
  <c r="C20" i="75"/>
  <c r="D20" i="75" s="1"/>
  <c r="G22" i="75"/>
  <c r="G21" i="75"/>
  <c r="G20" i="75"/>
  <c r="G19" i="75"/>
  <c r="G18" i="75"/>
  <c r="G15" i="75"/>
  <c r="J98" i="75" l="1"/>
  <c r="K98" i="75"/>
  <c r="L98" i="75"/>
  <c r="M98" i="75"/>
  <c r="N98" i="75"/>
  <c r="O98" i="75"/>
  <c r="P98" i="75"/>
  <c r="Q98" i="75"/>
  <c r="R98" i="75"/>
  <c r="S98" i="75"/>
  <c r="T98" i="75"/>
  <c r="U98" i="75"/>
  <c r="V98" i="75"/>
  <c r="W98" i="75"/>
  <c r="X98" i="75"/>
  <c r="Y98" i="75"/>
  <c r="Z98" i="75"/>
  <c r="AA98" i="75"/>
  <c r="AB98" i="75"/>
  <c r="C11" i="47" l="1"/>
  <c r="C12" i="47"/>
  <c r="I98" i="75"/>
  <c r="D98" i="75" l="1"/>
  <c r="F12" i="47"/>
  <c r="F11" i="47"/>
  <c r="D33" i="62"/>
  <c r="D34" i="62"/>
  <c r="D12" i="47"/>
  <c r="A4" i="73" s="1"/>
  <c r="G93" i="73" s="1"/>
  <c r="D11" i="47"/>
  <c r="A4" i="72" s="1"/>
  <c r="J7" i="82"/>
  <c r="J43" i="82" s="1"/>
  <c r="K7" i="82"/>
  <c r="K43" i="82" s="1"/>
  <c r="L7" i="82"/>
  <c r="L43" i="82" s="1"/>
  <c r="M7" i="82"/>
  <c r="M43" i="82" s="1"/>
  <c r="N7" i="82"/>
  <c r="N43" i="82" s="1"/>
  <c r="I7" i="82"/>
  <c r="I43" i="82" s="1"/>
  <c r="C88" i="85" l="1" a="1"/>
  <c r="C34" i="62"/>
  <c r="L7" i="81"/>
  <c r="L43" i="81" s="1"/>
  <c r="N7" i="81"/>
  <c r="N43" i="81" s="1"/>
  <c r="M7" i="81"/>
  <c r="M43" i="81" s="1"/>
  <c r="K7" i="81"/>
  <c r="K43" i="81" s="1"/>
  <c r="I7" i="81"/>
  <c r="I43" i="81" s="1"/>
  <c r="J7" i="81"/>
  <c r="J43" i="81" s="1"/>
  <c r="N43" i="68"/>
  <c r="N7" i="73"/>
  <c r="N43" i="73" s="1"/>
  <c r="N7" i="72"/>
  <c r="N43" i="72" s="1"/>
  <c r="M43" i="68"/>
  <c r="M7" i="72"/>
  <c r="M43" i="72" s="1"/>
  <c r="M7" i="73"/>
  <c r="M43" i="73" s="1"/>
  <c r="K43" i="68"/>
  <c r="K7" i="73"/>
  <c r="K43" i="73" s="1"/>
  <c r="K7" i="72"/>
  <c r="K43" i="72" s="1"/>
  <c r="L43" i="68"/>
  <c r="L7" i="73"/>
  <c r="L43" i="73" s="1"/>
  <c r="L7" i="72"/>
  <c r="L43" i="72" s="1"/>
  <c r="I43" i="68"/>
  <c r="I7" i="73"/>
  <c r="I43" i="73" s="1"/>
  <c r="I7" i="72"/>
  <c r="I43" i="72" s="1"/>
  <c r="J43" i="68"/>
  <c r="J7" i="73"/>
  <c r="J43" i="73" s="1"/>
  <c r="J7" i="72"/>
  <c r="J43" i="72" s="1"/>
  <c r="O7" i="82"/>
  <c r="O43" i="82" s="1"/>
  <c r="J17" i="68"/>
  <c r="K17" i="68"/>
  <c r="L17" i="68"/>
  <c r="M17" i="68"/>
  <c r="N17" i="68"/>
  <c r="O17" i="68"/>
  <c r="P17" i="68"/>
  <c r="Q17" i="68"/>
  <c r="R17" i="68"/>
  <c r="S17" i="68"/>
  <c r="T17" i="68"/>
  <c r="U17" i="68"/>
  <c r="V17" i="68"/>
  <c r="W17" i="68"/>
  <c r="X17" i="68"/>
  <c r="Y17" i="68"/>
  <c r="Z17" i="68"/>
  <c r="AA17" i="68"/>
  <c r="AB17" i="68"/>
  <c r="I17" i="68"/>
  <c r="J6" i="68"/>
  <c r="J6" i="75" s="1"/>
  <c r="J6" i="85" s="1"/>
  <c r="D97" i="85" l="1"/>
  <c r="F97" i="85"/>
  <c r="I46" i="33" s="1"/>
  <c r="F96" i="85"/>
  <c r="G93" i="85"/>
  <c r="G94" i="85"/>
  <c r="G92" i="85"/>
  <c r="D98" i="85"/>
  <c r="G90" i="85"/>
  <c r="F98" i="85"/>
  <c r="I47" i="33" s="1"/>
  <c r="E98" i="85"/>
  <c r="D96" i="85"/>
  <c r="E97" i="85"/>
  <c r="G98" i="85"/>
  <c r="J47" i="33" s="1"/>
  <c r="G96" i="85"/>
  <c r="E96" i="85"/>
  <c r="G91" i="85"/>
  <c r="G97" i="85"/>
  <c r="J46" i="33" s="1"/>
  <c r="G95" i="85"/>
  <c r="C88" i="85"/>
  <c r="J75" i="68" a="1"/>
  <c r="J75" i="68" s="1"/>
  <c r="J73" i="68" a="1"/>
  <c r="J73" i="68" s="1"/>
  <c r="J74" i="68" a="1"/>
  <c r="J74" i="68" s="1"/>
  <c r="J6" i="82"/>
  <c r="K6" i="68"/>
  <c r="K6" i="75" s="1"/>
  <c r="K6" i="85" s="1"/>
  <c r="J6" i="81"/>
  <c r="J6" i="73"/>
  <c r="J6" i="72"/>
  <c r="O7" i="81"/>
  <c r="O43" i="81" s="1"/>
  <c r="O7" i="73"/>
  <c r="O43" i="73" s="1"/>
  <c r="O7" i="72"/>
  <c r="O43" i="72" s="1"/>
  <c r="P7" i="82"/>
  <c r="P43" i="82" s="1"/>
  <c r="O43" i="68"/>
  <c r="K88" i="85" l="1"/>
  <c r="K97" i="85" s="1"/>
  <c r="L46" i="33" s="1"/>
  <c r="C98" i="85"/>
  <c r="F47" i="33" s="1"/>
  <c r="C97" i="85"/>
  <c r="F46" i="33" s="1"/>
  <c r="C96" i="85"/>
  <c r="F45" i="33" s="1"/>
  <c r="K6" i="82"/>
  <c r="K73" i="68" a="1"/>
  <c r="K73" i="68" s="1"/>
  <c r="K74" i="68" a="1"/>
  <c r="K74" i="68" s="1"/>
  <c r="K75" i="68" a="1"/>
  <c r="K75" i="68" s="1"/>
  <c r="J73" i="82" a="1"/>
  <c r="J73" i="82" s="1"/>
  <c r="J75" i="82" a="1"/>
  <c r="J75" i="82" s="1"/>
  <c r="J74" i="82" a="1"/>
  <c r="J74" i="82" s="1"/>
  <c r="J75" i="73" a="1"/>
  <c r="J75" i="73" s="1"/>
  <c r="K80" i="73" s="1"/>
  <c r="J74" i="73" a="1"/>
  <c r="J74" i="73" s="1"/>
  <c r="K79" i="73" s="1"/>
  <c r="J73" i="73" a="1"/>
  <c r="J73" i="73" s="1"/>
  <c r="K78" i="73" s="1"/>
  <c r="J74" i="81" a="1"/>
  <c r="J74" i="81" s="1"/>
  <c r="K79" i="81" s="1"/>
  <c r="J73" i="81" a="1"/>
  <c r="J73" i="81" s="1"/>
  <c r="K78" i="81" s="1"/>
  <c r="J75" i="81" a="1"/>
  <c r="J75" i="81" s="1"/>
  <c r="K80" i="81" s="1"/>
  <c r="J74" i="72" a="1"/>
  <c r="J74" i="72" s="1"/>
  <c r="K79" i="72" s="1"/>
  <c r="J73" i="72" a="1"/>
  <c r="J73" i="72" s="1"/>
  <c r="K78" i="72" s="1"/>
  <c r="J75" i="72" a="1"/>
  <c r="J75" i="72" s="1"/>
  <c r="J81" i="68"/>
  <c r="J83" i="68" s="1"/>
  <c r="J108" i="68" s="1"/>
  <c r="L6" i="68"/>
  <c r="L6" i="75" s="1"/>
  <c r="L6" i="85" s="1"/>
  <c r="K6" i="81"/>
  <c r="G91" i="81" s="1" a="1"/>
  <c r="G91" i="81" s="1"/>
  <c r="G93" i="81" s="1"/>
  <c r="C32" i="62" s="1"/>
  <c r="K6" i="73"/>
  <c r="K6" i="72"/>
  <c r="G91" i="72" s="1" a="1"/>
  <c r="G91" i="72" s="1"/>
  <c r="G93" i="72" s="1"/>
  <c r="C33" i="62" s="1"/>
  <c r="P7" i="81"/>
  <c r="P43" i="81" s="1"/>
  <c r="P7" i="73"/>
  <c r="P43" i="73" s="1"/>
  <c r="P7" i="72"/>
  <c r="P43" i="72" s="1"/>
  <c r="Q7" i="82"/>
  <c r="Q43" i="82" s="1"/>
  <c r="P43" i="68"/>
  <c r="K73" i="72" l="1" a="1"/>
  <c r="K73" i="72" s="1"/>
  <c r="L78" i="72" s="1"/>
  <c r="K74" i="72" a="1"/>
  <c r="K74" i="72" s="1"/>
  <c r="L79" i="72" s="1"/>
  <c r="K75" i="72" a="1"/>
  <c r="K75" i="72" s="1"/>
  <c r="L73" i="68" a="1"/>
  <c r="L73" i="68" s="1"/>
  <c r="L74" i="68" a="1"/>
  <c r="L74" i="68" s="1"/>
  <c r="L75" i="68" a="1"/>
  <c r="L75" i="68" s="1"/>
  <c r="K75" i="73" a="1"/>
  <c r="K75" i="73" s="1"/>
  <c r="L80" i="73" s="1"/>
  <c r="K73" i="73" a="1"/>
  <c r="K73" i="73" s="1"/>
  <c r="L78" i="73" s="1"/>
  <c r="K74" i="73" a="1"/>
  <c r="K74" i="73" s="1"/>
  <c r="L79" i="73" s="1"/>
  <c r="K74" i="81" a="1"/>
  <c r="K74" i="81" s="1"/>
  <c r="L79" i="81" s="1"/>
  <c r="K73" i="81" a="1"/>
  <c r="K73" i="81" s="1"/>
  <c r="L78" i="81" s="1"/>
  <c r="K75" i="81" a="1"/>
  <c r="K75" i="81" s="1"/>
  <c r="L80" i="81" s="1"/>
  <c r="K74" i="82" a="1"/>
  <c r="K74" i="82" s="1"/>
  <c r="K73" i="82" a="1"/>
  <c r="K73" i="82" s="1"/>
  <c r="K81" i="82" s="1"/>
  <c r="K83" i="82" s="1"/>
  <c r="K108" i="82" s="1"/>
  <c r="K75" i="82" a="1"/>
  <c r="K75" i="82" s="1"/>
  <c r="J81" i="81"/>
  <c r="K81" i="68"/>
  <c r="K83" i="68" s="1"/>
  <c r="K108" i="68" s="1"/>
  <c r="J81" i="82"/>
  <c r="J83" i="82" s="1"/>
  <c r="J108" i="82" s="1"/>
  <c r="J81" i="73"/>
  <c r="L6" i="82"/>
  <c r="M6" i="68"/>
  <c r="M6" i="75" s="1"/>
  <c r="M6" i="85" s="1"/>
  <c r="L6" i="81"/>
  <c r="L6" i="72"/>
  <c r="L6" i="73"/>
  <c r="Q7" i="81"/>
  <c r="Q43" i="81" s="1"/>
  <c r="Q7" i="73"/>
  <c r="Q43" i="73" s="1"/>
  <c r="Q7" i="72"/>
  <c r="Q43" i="72" s="1"/>
  <c r="R7" i="82"/>
  <c r="R43" i="82" s="1"/>
  <c r="Q43" i="68"/>
  <c r="J83" i="73" l="1"/>
  <c r="J108" i="73" s="1"/>
  <c r="J83" i="81"/>
  <c r="J108" i="81" s="1"/>
  <c r="L75" i="82" a="1"/>
  <c r="L75" i="82" s="1"/>
  <c r="L73" i="82" a="1"/>
  <c r="L73" i="82" s="1"/>
  <c r="L74" i="82" a="1"/>
  <c r="L74" i="82" s="1"/>
  <c r="M73" i="68" a="1"/>
  <c r="M73" i="68" s="1"/>
  <c r="M75" i="68" a="1"/>
  <c r="M75" i="68" s="1"/>
  <c r="M74" i="68" a="1"/>
  <c r="M74" i="68" s="1"/>
  <c r="L73" i="73" a="1"/>
  <c r="L73" i="73" s="1"/>
  <c r="M78" i="73" s="1"/>
  <c r="L74" i="73" a="1"/>
  <c r="L74" i="73" s="1"/>
  <c r="M79" i="73" s="1"/>
  <c r="L75" i="73" a="1"/>
  <c r="L75" i="73" s="1"/>
  <c r="M80" i="73" s="1"/>
  <c r="L73" i="72" a="1"/>
  <c r="L73" i="72" s="1"/>
  <c r="M78" i="72" s="1"/>
  <c r="L74" i="72" a="1"/>
  <c r="L74" i="72" s="1"/>
  <c r="M79" i="72" s="1"/>
  <c r="L75" i="72" a="1"/>
  <c r="L75" i="72" s="1"/>
  <c r="L75" i="81" a="1"/>
  <c r="L75" i="81" s="1"/>
  <c r="M80" i="81" s="1"/>
  <c r="L73" i="81" a="1"/>
  <c r="L73" i="81" s="1"/>
  <c r="M78" i="81" s="1"/>
  <c r="L74" i="81" a="1"/>
  <c r="L74" i="81" s="1"/>
  <c r="M79" i="81" s="1"/>
  <c r="K81" i="81"/>
  <c r="L81" i="68"/>
  <c r="L83" i="68" s="1"/>
  <c r="L108" i="68" s="1"/>
  <c r="K81" i="73"/>
  <c r="M6" i="82"/>
  <c r="N6" i="68"/>
  <c r="N6" i="75" s="1"/>
  <c r="N6" i="85" s="1"/>
  <c r="M6" i="81"/>
  <c r="M6" i="72"/>
  <c r="M6" i="73"/>
  <c r="R7" i="81"/>
  <c r="R43" i="81" s="1"/>
  <c r="R7" i="73"/>
  <c r="R43" i="73" s="1"/>
  <c r="R7" i="72"/>
  <c r="R43" i="72" s="1"/>
  <c r="S7" i="82"/>
  <c r="S43" i="82" s="1"/>
  <c r="R43" i="68"/>
  <c r="K83" i="73" l="1"/>
  <c r="K108" i="73" s="1"/>
  <c r="K83" i="81"/>
  <c r="K108" i="81" s="1"/>
  <c r="M75" i="82" a="1"/>
  <c r="M75" i="82" s="1"/>
  <c r="M73" i="82" a="1"/>
  <c r="M73" i="82" s="1"/>
  <c r="M74" i="82" a="1"/>
  <c r="M74" i="82" s="1"/>
  <c r="M73" i="73" a="1"/>
  <c r="M73" i="73" s="1"/>
  <c r="N78" i="73" s="1"/>
  <c r="M74" i="73" a="1"/>
  <c r="M74" i="73" s="1"/>
  <c r="N79" i="73" s="1"/>
  <c r="M75" i="73" a="1"/>
  <c r="M75" i="73" s="1"/>
  <c r="N80" i="73" s="1"/>
  <c r="M75" i="81" a="1"/>
  <c r="M75" i="81" s="1"/>
  <c r="N80" i="81" s="1"/>
  <c r="M74" i="81" a="1"/>
  <c r="M74" i="81" s="1"/>
  <c r="N79" i="81" s="1"/>
  <c r="M73" i="81" a="1"/>
  <c r="M73" i="81" s="1"/>
  <c r="N78" i="81" s="1"/>
  <c r="M73" i="72" a="1"/>
  <c r="M73" i="72" s="1"/>
  <c r="N78" i="72" s="1"/>
  <c r="M74" i="72" a="1"/>
  <c r="M74" i="72" s="1"/>
  <c r="N79" i="72" s="1"/>
  <c r="M75" i="72" a="1"/>
  <c r="M75" i="72" s="1"/>
  <c r="N75" i="68" a="1"/>
  <c r="N75" i="68" s="1"/>
  <c r="N74" i="68" a="1"/>
  <c r="N74" i="68" s="1"/>
  <c r="N73" i="68" a="1"/>
  <c r="N73" i="68" s="1"/>
  <c r="L81" i="81"/>
  <c r="M81" i="68"/>
  <c r="M83" i="68" s="1"/>
  <c r="M108" i="68" s="1"/>
  <c r="L81" i="82"/>
  <c r="L83" i="82" s="1"/>
  <c r="L108" i="82" s="1"/>
  <c r="L81" i="73"/>
  <c r="N6" i="82"/>
  <c r="O6" i="68"/>
  <c r="O6" i="75" s="1"/>
  <c r="O6" i="85" s="1"/>
  <c r="N6" i="81"/>
  <c r="N6" i="72"/>
  <c r="N6" i="73"/>
  <c r="S7" i="81"/>
  <c r="S43" i="81" s="1"/>
  <c r="S7" i="73"/>
  <c r="S43" i="73" s="1"/>
  <c r="S7" i="72"/>
  <c r="S43" i="72" s="1"/>
  <c r="T7" i="82"/>
  <c r="T43" i="82" s="1"/>
  <c r="S43" i="68"/>
  <c r="L83" i="73" l="1"/>
  <c r="L108" i="73" s="1"/>
  <c r="L83" i="81"/>
  <c r="L108" i="81" s="1"/>
  <c r="N74" i="72" a="1"/>
  <c r="N74" i="72" s="1"/>
  <c r="O79" i="72" s="1"/>
  <c r="N75" i="72" a="1"/>
  <c r="N75" i="72" s="1"/>
  <c r="N73" i="72" a="1"/>
  <c r="N73" i="72" s="1"/>
  <c r="O78" i="72" s="1"/>
  <c r="N75" i="73" a="1"/>
  <c r="N75" i="73" s="1"/>
  <c r="O80" i="73" s="1"/>
  <c r="N73" i="73" a="1"/>
  <c r="N73" i="73" s="1"/>
  <c r="O78" i="73" s="1"/>
  <c r="N74" i="73" a="1"/>
  <c r="N74" i="73" s="1"/>
  <c r="O79" i="73" s="1"/>
  <c r="N74" i="81" a="1"/>
  <c r="N74" i="81" s="1"/>
  <c r="O79" i="81" s="1"/>
  <c r="N75" i="81" a="1"/>
  <c r="N75" i="81" s="1"/>
  <c r="O80" i="81" s="1"/>
  <c r="N73" i="81" a="1"/>
  <c r="N73" i="81" s="1"/>
  <c r="O78" i="81" s="1"/>
  <c r="O73" i="68" a="1"/>
  <c r="O73" i="68" s="1"/>
  <c r="O75" i="68" a="1"/>
  <c r="O75" i="68" s="1"/>
  <c r="O74" i="68" a="1"/>
  <c r="O74" i="68" s="1"/>
  <c r="N74" i="82" a="1"/>
  <c r="N74" i="82" s="1"/>
  <c r="N75" i="82" a="1"/>
  <c r="N75" i="82" s="1"/>
  <c r="N73" i="82" a="1"/>
  <c r="N73" i="82" s="1"/>
  <c r="M81" i="81"/>
  <c r="N81" i="68"/>
  <c r="N83" i="68" s="1"/>
  <c r="N108" i="68" s="1"/>
  <c r="M81" i="82"/>
  <c r="M83" i="82" s="1"/>
  <c r="M108" i="82" s="1"/>
  <c r="M81" i="73"/>
  <c r="O6" i="82"/>
  <c r="P6" i="68"/>
  <c r="P6" i="75" s="1"/>
  <c r="P6" i="85" s="1"/>
  <c r="O6" i="81"/>
  <c r="O6" i="72"/>
  <c r="O6" i="73"/>
  <c r="T7" i="81"/>
  <c r="T43" i="81" s="1"/>
  <c r="T7" i="73"/>
  <c r="T43" i="73" s="1"/>
  <c r="T7" i="72"/>
  <c r="T43" i="72" s="1"/>
  <c r="T43" i="68"/>
  <c r="U7" i="82"/>
  <c r="U43" i="82" s="1"/>
  <c r="M83" i="73" l="1"/>
  <c r="M108" i="73" s="1"/>
  <c r="M83" i="81"/>
  <c r="M108" i="81" s="1"/>
  <c r="O75" i="72" a="1"/>
  <c r="O75" i="72" s="1"/>
  <c r="O74" i="72" a="1"/>
  <c r="O74" i="72" s="1"/>
  <c r="P79" i="72" s="1"/>
  <c r="O73" i="72" a="1"/>
  <c r="O73" i="72" s="1"/>
  <c r="P78" i="72" s="1"/>
  <c r="O73" i="81" a="1"/>
  <c r="O73" i="81" s="1"/>
  <c r="P78" i="81" s="1"/>
  <c r="O75" i="81" a="1"/>
  <c r="O75" i="81" s="1"/>
  <c r="P80" i="81" s="1"/>
  <c r="O74" i="81" a="1"/>
  <c r="O74" i="81" s="1"/>
  <c r="P79" i="81" s="1"/>
  <c r="O74" i="73" a="1"/>
  <c r="O74" i="73" s="1"/>
  <c r="P79" i="73" s="1"/>
  <c r="O73" i="73" a="1"/>
  <c r="O73" i="73" s="1"/>
  <c r="P78" i="73" s="1"/>
  <c r="O75" i="73" a="1"/>
  <c r="O75" i="73" s="1"/>
  <c r="P80" i="73" s="1"/>
  <c r="P74" i="68" a="1"/>
  <c r="P74" i="68" s="1"/>
  <c r="P75" i="68" a="1"/>
  <c r="P75" i="68" s="1"/>
  <c r="P73" i="68" a="1"/>
  <c r="P73" i="68" s="1"/>
  <c r="O73" i="82" a="1"/>
  <c r="O73" i="82" s="1"/>
  <c r="O74" i="82" a="1"/>
  <c r="O74" i="82" s="1"/>
  <c r="O75" i="82" a="1"/>
  <c r="O75" i="82" s="1"/>
  <c r="N81" i="81"/>
  <c r="O81" i="68"/>
  <c r="O83" i="68" s="1"/>
  <c r="O108" i="68" s="1"/>
  <c r="N81" i="73"/>
  <c r="N81" i="82"/>
  <c r="N83" i="82" s="1"/>
  <c r="N108" i="82" s="1"/>
  <c r="P6" i="82"/>
  <c r="Q6" i="68"/>
  <c r="Q6" i="75" s="1"/>
  <c r="Q6" i="85" s="1"/>
  <c r="P6" i="81"/>
  <c r="P6" i="72"/>
  <c r="P6" i="73"/>
  <c r="U7" i="81"/>
  <c r="U43" i="81" s="1"/>
  <c r="U7" i="72"/>
  <c r="U43" i="72" s="1"/>
  <c r="U7" i="73"/>
  <c r="U43" i="73" s="1"/>
  <c r="U43" i="68"/>
  <c r="V7" i="82"/>
  <c r="V43" i="82" s="1"/>
  <c r="N83" i="73" l="1"/>
  <c r="N108" i="73" s="1"/>
  <c r="N83" i="81"/>
  <c r="N108" i="81" s="1"/>
  <c r="P74" i="72" a="1"/>
  <c r="P74" i="72" s="1"/>
  <c r="Q79" i="72" s="1"/>
  <c r="P73" i="72" a="1"/>
  <c r="P73" i="72" s="1"/>
  <c r="Q78" i="72" s="1"/>
  <c r="P75" i="72" a="1"/>
  <c r="P75" i="72" s="1"/>
  <c r="P73" i="81" a="1"/>
  <c r="P73" i="81" s="1"/>
  <c r="Q78" i="81" s="1"/>
  <c r="P75" i="81" a="1"/>
  <c r="P75" i="81" s="1"/>
  <c r="Q80" i="81" s="1"/>
  <c r="P74" i="81" a="1"/>
  <c r="P74" i="81" s="1"/>
  <c r="Q79" i="81" s="1"/>
  <c r="P75" i="73" a="1"/>
  <c r="P75" i="73" s="1"/>
  <c r="Q80" i="73" s="1"/>
  <c r="P74" i="73" a="1"/>
  <c r="P74" i="73" s="1"/>
  <c r="Q79" i="73" s="1"/>
  <c r="P73" i="73" a="1"/>
  <c r="P73" i="73" s="1"/>
  <c r="Q78" i="73" s="1"/>
  <c r="P75" i="82" a="1"/>
  <c r="P75" i="82" s="1"/>
  <c r="P74" i="82" a="1"/>
  <c r="P74" i="82" s="1"/>
  <c r="P73" i="82" a="1"/>
  <c r="P73" i="82" s="1"/>
  <c r="Q73" i="68" a="1"/>
  <c r="Q73" i="68" s="1"/>
  <c r="Q75" i="68" a="1"/>
  <c r="Q75" i="68" s="1"/>
  <c r="Q74" i="68" a="1"/>
  <c r="Q74" i="68" s="1"/>
  <c r="O81" i="81"/>
  <c r="P81" i="68"/>
  <c r="P83" i="68" s="1"/>
  <c r="P108" i="68" s="1"/>
  <c r="O81" i="82"/>
  <c r="O83" i="82" s="1"/>
  <c r="O108" i="82" s="1"/>
  <c r="O81" i="73"/>
  <c r="Q6" i="82"/>
  <c r="R6" i="68"/>
  <c r="R6" i="75" s="1"/>
  <c r="R6" i="85" s="1"/>
  <c r="Q6" i="81"/>
  <c r="Q6" i="73"/>
  <c r="Q6" i="72"/>
  <c r="V7" i="81"/>
  <c r="V43" i="81" s="1"/>
  <c r="V7" i="73"/>
  <c r="V43" i="73" s="1"/>
  <c r="V7" i="72"/>
  <c r="V43" i="72" s="1"/>
  <c r="V43" i="68"/>
  <c r="W7" i="82"/>
  <c r="W43" i="82" s="1"/>
  <c r="O83" i="73" l="1"/>
  <c r="O108" i="73" s="1"/>
  <c r="O83" i="81"/>
  <c r="O108" i="81" s="1"/>
  <c r="Q74" i="72" a="1"/>
  <c r="Q74" i="72" s="1"/>
  <c r="R79" i="72" s="1"/>
  <c r="Q75" i="72" a="1"/>
  <c r="Q75" i="72" s="1"/>
  <c r="Q73" i="72" a="1"/>
  <c r="Q73" i="72" s="1"/>
  <c r="R78" i="72" s="1"/>
  <c r="Q73" i="73" a="1"/>
  <c r="Q73" i="73" s="1"/>
  <c r="R78" i="73" s="1"/>
  <c r="Q75" i="73" a="1"/>
  <c r="Q75" i="73" s="1"/>
  <c r="R80" i="73" s="1"/>
  <c r="Q74" i="73" a="1"/>
  <c r="Q74" i="73" s="1"/>
  <c r="R79" i="73" s="1"/>
  <c r="Q74" i="82" a="1"/>
  <c r="Q74" i="82" s="1"/>
  <c r="Q73" i="82" a="1"/>
  <c r="Q73" i="82" s="1"/>
  <c r="Q75" i="82" a="1"/>
  <c r="Q75" i="82" s="1"/>
  <c r="Q74" i="81" a="1"/>
  <c r="Q74" i="81" s="1"/>
  <c r="R79" i="81" s="1"/>
  <c r="Q75" i="81" a="1"/>
  <c r="Q75" i="81" s="1"/>
  <c r="R80" i="81" s="1"/>
  <c r="Q73" i="81" a="1"/>
  <c r="Q73" i="81" s="1"/>
  <c r="R78" i="81" s="1"/>
  <c r="R75" i="68" a="1"/>
  <c r="R75" i="68" s="1"/>
  <c r="R73" i="68" a="1"/>
  <c r="R73" i="68" s="1"/>
  <c r="R74" i="68" a="1"/>
  <c r="R74" i="68" s="1"/>
  <c r="P81" i="81"/>
  <c r="Q81" i="68"/>
  <c r="Q83" i="68" s="1"/>
  <c r="Q108" i="68" s="1"/>
  <c r="P81" i="73"/>
  <c r="P81" i="82"/>
  <c r="P83" i="82" s="1"/>
  <c r="P108" i="82" s="1"/>
  <c r="R6" i="82"/>
  <c r="S6" i="68"/>
  <c r="S6" i="75" s="1"/>
  <c r="S6" i="85" s="1"/>
  <c r="R6" i="81"/>
  <c r="R6" i="73"/>
  <c r="R6" i="72"/>
  <c r="W7" i="81"/>
  <c r="W43" i="81" s="1"/>
  <c r="W7" i="73"/>
  <c r="W43" i="73" s="1"/>
  <c r="W7" i="72"/>
  <c r="W43" i="72" s="1"/>
  <c r="W43" i="68"/>
  <c r="X7" i="82"/>
  <c r="X43" i="82" s="1"/>
  <c r="P83" i="73" l="1"/>
  <c r="P108" i="73" s="1"/>
  <c r="P83" i="81"/>
  <c r="R73" i="82" a="1"/>
  <c r="R73" i="82" s="1"/>
  <c r="R74" i="82" a="1"/>
  <c r="R74" i="82" s="1"/>
  <c r="R75" i="82" a="1"/>
  <c r="R75" i="82" s="1"/>
  <c r="R73" i="73" a="1"/>
  <c r="R73" i="73" s="1"/>
  <c r="S78" i="73" s="1"/>
  <c r="R75" i="73" a="1"/>
  <c r="R75" i="73" s="1"/>
  <c r="S80" i="73" s="1"/>
  <c r="R74" i="73" a="1"/>
  <c r="R74" i="73" s="1"/>
  <c r="S79" i="73" s="1"/>
  <c r="R73" i="81" a="1"/>
  <c r="R73" i="81" s="1"/>
  <c r="S78" i="81" s="1"/>
  <c r="R74" i="81" a="1"/>
  <c r="R74" i="81" s="1"/>
  <c r="S79" i="81" s="1"/>
  <c r="R75" i="81" a="1"/>
  <c r="R75" i="81" s="1"/>
  <c r="S80" i="81" s="1"/>
  <c r="R74" i="72" a="1"/>
  <c r="R74" i="72" s="1"/>
  <c r="S79" i="72" s="1"/>
  <c r="R73" i="72" a="1"/>
  <c r="R73" i="72" s="1"/>
  <c r="S78" i="72" s="1"/>
  <c r="R75" i="72" a="1"/>
  <c r="R75" i="72" s="1"/>
  <c r="S73" i="68" a="1"/>
  <c r="S73" i="68" s="1"/>
  <c r="S75" i="68" a="1"/>
  <c r="S75" i="68" s="1"/>
  <c r="S74" i="68" a="1"/>
  <c r="S74" i="68" s="1"/>
  <c r="Q81" i="81"/>
  <c r="R81" i="68"/>
  <c r="Q81" i="73"/>
  <c r="Q81" i="82"/>
  <c r="Q83" i="82" s="1"/>
  <c r="Q108" i="82" s="1"/>
  <c r="S6" i="82"/>
  <c r="T6" i="68"/>
  <c r="T6" i="75" s="1"/>
  <c r="T6" i="85" s="1"/>
  <c r="S6" i="81"/>
  <c r="S6" i="73"/>
  <c r="S6" i="72"/>
  <c r="X7" i="81"/>
  <c r="X43" i="81" s="1"/>
  <c r="X7" i="73"/>
  <c r="X43" i="73" s="1"/>
  <c r="X7" i="72"/>
  <c r="X43" i="72" s="1"/>
  <c r="X43" i="68"/>
  <c r="Y7" i="82"/>
  <c r="Y43" i="82" s="1"/>
  <c r="R83" i="68" l="1"/>
  <c r="R108" i="68" s="1"/>
  <c r="Q83" i="73"/>
  <c r="Q108" i="73" s="1"/>
  <c r="Q83" i="81"/>
  <c r="S75" i="82" a="1"/>
  <c r="S75" i="82" s="1"/>
  <c r="S74" i="82" a="1"/>
  <c r="S74" i="82" s="1"/>
  <c r="S73" i="82" a="1"/>
  <c r="S73" i="82" s="1"/>
  <c r="S75" i="72" a="1"/>
  <c r="S75" i="72" s="1"/>
  <c r="S73" i="72" a="1"/>
  <c r="S73" i="72" s="1"/>
  <c r="T78" i="72" s="1"/>
  <c r="S74" i="72" a="1"/>
  <c r="S74" i="72" s="1"/>
  <c r="T79" i="72" s="1"/>
  <c r="S73" i="73" a="1"/>
  <c r="S73" i="73" s="1"/>
  <c r="T78" i="73" s="1"/>
  <c r="S75" i="73" a="1"/>
  <c r="S75" i="73" s="1"/>
  <c r="T80" i="73" s="1"/>
  <c r="S74" i="73" a="1"/>
  <c r="S74" i="73" s="1"/>
  <c r="T79" i="73" s="1"/>
  <c r="S74" i="81" a="1"/>
  <c r="S74" i="81" s="1"/>
  <c r="T79" i="81" s="1"/>
  <c r="S75" i="81" a="1"/>
  <c r="S75" i="81" s="1"/>
  <c r="T80" i="81" s="1"/>
  <c r="S73" i="81" a="1"/>
  <c r="S73" i="81" s="1"/>
  <c r="T78" i="81" s="1"/>
  <c r="T74" i="68" a="1"/>
  <c r="T74" i="68" s="1"/>
  <c r="T75" i="68" a="1"/>
  <c r="T75" i="68" s="1"/>
  <c r="T73" i="68" a="1"/>
  <c r="T73" i="68" s="1"/>
  <c r="R81" i="81"/>
  <c r="S81" i="68"/>
  <c r="R81" i="73"/>
  <c r="R81" i="82"/>
  <c r="T6" i="82"/>
  <c r="U6" i="68"/>
  <c r="U6" i="75" s="1"/>
  <c r="U6" i="85" s="1"/>
  <c r="T6" i="81"/>
  <c r="T6" i="72"/>
  <c r="T6" i="73"/>
  <c r="Y7" i="81"/>
  <c r="Y43" i="81" s="1"/>
  <c r="Y7" i="73"/>
  <c r="Y43" i="73" s="1"/>
  <c r="Y7" i="72"/>
  <c r="Y43" i="72" s="1"/>
  <c r="Y43" i="68"/>
  <c r="Z7" i="82"/>
  <c r="Z43" i="82" s="1"/>
  <c r="R83" i="82" l="1"/>
  <c r="R108" i="82" s="1"/>
  <c r="S83" i="68"/>
  <c r="S108" i="68" s="1"/>
  <c r="R83" i="73"/>
  <c r="R108" i="73" s="1"/>
  <c r="R83" i="81"/>
  <c r="U73" i="68" a="1"/>
  <c r="U73" i="68" s="1"/>
  <c r="U75" i="68" a="1"/>
  <c r="U75" i="68" s="1"/>
  <c r="U74" i="68" a="1"/>
  <c r="U74" i="68" s="1"/>
  <c r="T75" i="73" a="1"/>
  <c r="T75" i="73" s="1"/>
  <c r="U80" i="73" s="1"/>
  <c r="T73" i="73" a="1"/>
  <c r="T73" i="73" s="1"/>
  <c r="U78" i="73" s="1"/>
  <c r="T74" i="73" a="1"/>
  <c r="T74" i="73" s="1"/>
  <c r="U79" i="73" s="1"/>
  <c r="T74" i="72" a="1"/>
  <c r="T74" i="72" s="1"/>
  <c r="U79" i="72" s="1"/>
  <c r="T73" i="72" a="1"/>
  <c r="T73" i="72" s="1"/>
  <c r="U78" i="72" s="1"/>
  <c r="T75" i="72" a="1"/>
  <c r="T75" i="72" s="1"/>
  <c r="T73" i="81" a="1"/>
  <c r="T73" i="81" s="1"/>
  <c r="U78" i="81" s="1"/>
  <c r="T74" i="81" a="1"/>
  <c r="T74" i="81" s="1"/>
  <c r="U79" i="81" s="1"/>
  <c r="T75" i="81" a="1"/>
  <c r="T75" i="81" s="1"/>
  <c r="U80" i="81" s="1"/>
  <c r="T73" i="82" a="1"/>
  <c r="T73" i="82" s="1"/>
  <c r="T74" i="82" a="1"/>
  <c r="T74" i="82" s="1"/>
  <c r="T75" i="82" a="1"/>
  <c r="T75" i="82" s="1"/>
  <c r="S81" i="81"/>
  <c r="T81" i="68"/>
  <c r="S81" i="82"/>
  <c r="S81" i="73"/>
  <c r="U6" i="82"/>
  <c r="G91" i="82" s="1" a="1"/>
  <c r="G91" i="82" s="1"/>
  <c r="G93" i="82" s="1"/>
  <c r="V6" i="68"/>
  <c r="V6" i="75" s="1"/>
  <c r="V6" i="85" s="1"/>
  <c r="U6" i="81"/>
  <c r="U6" i="72"/>
  <c r="U6" i="73"/>
  <c r="Z7" i="81"/>
  <c r="Z43" i="81" s="1"/>
  <c r="Z7" i="73"/>
  <c r="Z43" i="73" s="1"/>
  <c r="Z7" i="72"/>
  <c r="Z43" i="72" s="1"/>
  <c r="Z43" i="68"/>
  <c r="AA7" i="82"/>
  <c r="AA43" i="82" s="1"/>
  <c r="S83" i="82" l="1"/>
  <c r="S108" i="82" s="1"/>
  <c r="T83" i="68"/>
  <c r="T108" i="68" s="1"/>
  <c r="C35" i="62"/>
  <c r="C38" i="62" s="1" a="1"/>
  <c r="C38" i="62" s="1"/>
  <c r="N7" i="75" s="1"/>
  <c r="N7" i="85" s="1"/>
  <c r="S83" i="73"/>
  <c r="S108" i="73" s="1"/>
  <c r="S83" i="81"/>
  <c r="U75" i="73" a="1"/>
  <c r="U75" i="73" s="1"/>
  <c r="V80" i="73" s="1"/>
  <c r="U73" i="73" a="1"/>
  <c r="U73" i="73" s="1"/>
  <c r="V78" i="73" s="1"/>
  <c r="U74" i="73" a="1"/>
  <c r="U74" i="73" s="1"/>
  <c r="V79" i="73" s="1"/>
  <c r="U75" i="72" a="1"/>
  <c r="U75" i="72" s="1"/>
  <c r="U73" i="72" a="1"/>
  <c r="U73" i="72" s="1"/>
  <c r="V78" i="72" s="1"/>
  <c r="U74" i="72" a="1"/>
  <c r="U74" i="72" s="1"/>
  <c r="V79" i="72" s="1"/>
  <c r="U75" i="82" a="1"/>
  <c r="U75" i="82" s="1"/>
  <c r="U74" i="82" a="1"/>
  <c r="U74" i="82" s="1"/>
  <c r="U73" i="82" a="1"/>
  <c r="U73" i="82" s="1"/>
  <c r="U73" i="81" a="1"/>
  <c r="U73" i="81" s="1"/>
  <c r="V78" i="81" s="1"/>
  <c r="U74" i="81" a="1"/>
  <c r="U74" i="81" s="1"/>
  <c r="V79" i="81" s="1"/>
  <c r="U75" i="81" a="1"/>
  <c r="U75" i="81" s="1"/>
  <c r="V80" i="81" s="1"/>
  <c r="V73" i="68" a="1"/>
  <c r="V73" i="68" s="1"/>
  <c r="V74" i="68" a="1"/>
  <c r="V74" i="68" s="1"/>
  <c r="V75" i="68" a="1"/>
  <c r="V75" i="68" s="1"/>
  <c r="T81" i="81"/>
  <c r="U81" i="68"/>
  <c r="T81" i="73"/>
  <c r="T81" i="82"/>
  <c r="V6" i="82"/>
  <c r="W6" i="68"/>
  <c r="W6" i="75" s="1"/>
  <c r="W6" i="85" s="1"/>
  <c r="V6" i="81"/>
  <c r="V6" i="72"/>
  <c r="V6" i="73"/>
  <c r="AA7" i="81"/>
  <c r="AA43" i="81" s="1"/>
  <c r="AA7" i="73"/>
  <c r="AA43" i="73" s="1"/>
  <c r="AA7" i="72"/>
  <c r="AA43" i="72" s="1"/>
  <c r="AA43" i="68"/>
  <c r="AB7" i="82"/>
  <c r="AB43" i="82" s="1"/>
  <c r="T83" i="82" l="1"/>
  <c r="T108" i="82" s="1"/>
  <c r="U83" i="68"/>
  <c r="U108" i="68" s="1"/>
  <c r="V7" i="75"/>
  <c r="V7" i="85" s="1"/>
  <c r="Q7" i="75"/>
  <c r="Q7" i="85" s="1"/>
  <c r="L7" i="75"/>
  <c r="L7" i="85" s="1"/>
  <c r="J7" i="75"/>
  <c r="J7" i="85" s="1"/>
  <c r="M7" i="75"/>
  <c r="M7" i="85" s="1"/>
  <c r="P7" i="75"/>
  <c r="P7" i="85" s="1"/>
  <c r="I7" i="75"/>
  <c r="W7" i="75"/>
  <c r="W7" i="85" s="1"/>
  <c r="H7" i="75"/>
  <c r="H7" i="85" s="1"/>
  <c r="T7" i="75"/>
  <c r="T7" i="85" s="1"/>
  <c r="S7" i="75"/>
  <c r="S7" i="85" s="1"/>
  <c r="K7" i="75"/>
  <c r="K7" i="85" s="1"/>
  <c r="R7" i="75"/>
  <c r="R7" i="85" s="1"/>
  <c r="O7" i="75"/>
  <c r="O7" i="85" s="1"/>
  <c r="U7" i="75"/>
  <c r="U7" i="85" s="1"/>
  <c r="T83" i="73"/>
  <c r="T108" i="73" s="1"/>
  <c r="T83" i="81"/>
  <c r="V74" i="72" a="1"/>
  <c r="V74" i="72" s="1"/>
  <c r="W79" i="72" s="1"/>
  <c r="V73" i="72" a="1"/>
  <c r="V73" i="72" s="1"/>
  <c r="W78" i="72" s="1"/>
  <c r="V75" i="72" a="1"/>
  <c r="V75" i="72" s="1"/>
  <c r="V73" i="82" a="1"/>
  <c r="V73" i="82" s="1"/>
  <c r="V74" i="82" a="1"/>
  <c r="V74" i="82" s="1"/>
  <c r="V75" i="82" a="1"/>
  <c r="V75" i="82" s="1"/>
  <c r="V74" i="73" a="1"/>
  <c r="V74" i="73" s="1"/>
  <c r="W79" i="73" s="1"/>
  <c r="V73" i="73" a="1"/>
  <c r="V73" i="73" s="1"/>
  <c r="W78" i="73" s="1"/>
  <c r="V75" i="73" a="1"/>
  <c r="V75" i="73" s="1"/>
  <c r="W80" i="73" s="1"/>
  <c r="V75" i="81" a="1"/>
  <c r="V75" i="81" s="1"/>
  <c r="W80" i="81" s="1"/>
  <c r="V73" i="81" a="1"/>
  <c r="V73" i="81" s="1"/>
  <c r="W78" i="81" s="1"/>
  <c r="V74" i="81" a="1"/>
  <c r="V74" i="81" s="1"/>
  <c r="W79" i="81" s="1"/>
  <c r="W74" i="68" a="1"/>
  <c r="W74" i="68" s="1"/>
  <c r="W75" i="68" a="1"/>
  <c r="W75" i="68" s="1"/>
  <c r="W73" i="68" a="1"/>
  <c r="W73" i="68" s="1"/>
  <c r="U81" i="81"/>
  <c r="V81" i="68"/>
  <c r="V83" i="68" s="1"/>
  <c r="V108" i="68" s="1"/>
  <c r="U81" i="73"/>
  <c r="U81" i="82"/>
  <c r="W6" i="82"/>
  <c r="X6" i="68"/>
  <c r="X6" i="75" s="1"/>
  <c r="W6" i="81"/>
  <c r="W6" i="72"/>
  <c r="W6" i="73"/>
  <c r="AB7" i="81"/>
  <c r="AB43" i="81" s="1"/>
  <c r="AB7" i="73"/>
  <c r="AB43" i="73" s="1"/>
  <c r="AB7" i="72"/>
  <c r="AB43" i="72" s="1"/>
  <c r="AB43" i="68"/>
  <c r="U83" i="82" l="1"/>
  <c r="U108" i="82" s="1"/>
  <c r="X7" i="75"/>
  <c r="X7" i="85" s="1"/>
  <c r="X6" i="85"/>
  <c r="I7" i="85"/>
  <c r="U83" i="73"/>
  <c r="U108" i="73" s="1"/>
  <c r="U83" i="81"/>
  <c r="W75" i="82" a="1"/>
  <c r="W75" i="82" s="1"/>
  <c r="W74" i="82" a="1"/>
  <c r="W74" i="82" s="1"/>
  <c r="W73" i="82" a="1"/>
  <c r="W73" i="82" s="1"/>
  <c r="W74" i="72" a="1"/>
  <c r="W74" i="72" s="1"/>
  <c r="X79" i="72" s="1"/>
  <c r="W73" i="72" a="1"/>
  <c r="W73" i="72" s="1"/>
  <c r="X78" i="72" s="1"/>
  <c r="W75" i="72" a="1"/>
  <c r="W75" i="72" s="1"/>
  <c r="W74" i="81" a="1"/>
  <c r="W74" i="81" s="1"/>
  <c r="X79" i="81" s="1"/>
  <c r="W73" i="81" a="1"/>
  <c r="W73" i="81" s="1"/>
  <c r="X78" i="81" s="1"/>
  <c r="W75" i="81" a="1"/>
  <c r="W75" i="81" s="1"/>
  <c r="X80" i="81" s="1"/>
  <c r="X74" i="68" a="1"/>
  <c r="X74" i="68" s="1"/>
  <c r="X73" i="68" a="1"/>
  <c r="X73" i="68" s="1"/>
  <c r="X75" i="68" a="1"/>
  <c r="X75" i="68" s="1"/>
  <c r="W73" i="73" a="1"/>
  <c r="W73" i="73" s="1"/>
  <c r="X78" i="73" s="1"/>
  <c r="W75" i="73" a="1"/>
  <c r="W75" i="73" s="1"/>
  <c r="X80" i="73" s="1"/>
  <c r="W74" i="73" a="1"/>
  <c r="W74" i="73" s="1"/>
  <c r="X79" i="73" s="1"/>
  <c r="V81" i="81"/>
  <c r="W81" i="68"/>
  <c r="W83" i="68" s="1"/>
  <c r="W108" i="68" s="1"/>
  <c r="V81" i="82"/>
  <c r="V83" i="82" s="1"/>
  <c r="V108" i="82" s="1"/>
  <c r="V81" i="73"/>
  <c r="X6" i="82"/>
  <c r="Y6" i="68"/>
  <c r="Y6" i="75" s="1"/>
  <c r="X6" i="81"/>
  <c r="X6" i="72"/>
  <c r="X6" i="73"/>
  <c r="Y7" i="75" l="1"/>
  <c r="Y7" i="85" s="1"/>
  <c r="Y6" i="85"/>
  <c r="V83" i="73"/>
  <c r="V108" i="73" s="1"/>
  <c r="V83" i="81"/>
  <c r="X75" i="82" a="1"/>
  <c r="X75" i="82" s="1"/>
  <c r="X73" i="82" a="1"/>
  <c r="X73" i="82" s="1"/>
  <c r="X74" i="82" a="1"/>
  <c r="X74" i="82" s="1"/>
  <c r="X75" i="73" a="1"/>
  <c r="X75" i="73" s="1"/>
  <c r="Y80" i="73" s="1"/>
  <c r="X74" i="73" a="1"/>
  <c r="X74" i="73" s="1"/>
  <c r="Y79" i="73" s="1"/>
  <c r="X73" i="73" a="1"/>
  <c r="X73" i="73" s="1"/>
  <c r="Y78" i="73" s="1"/>
  <c r="X74" i="72" a="1"/>
  <c r="X74" i="72" s="1"/>
  <c r="Y79" i="72" s="1"/>
  <c r="X73" i="72" a="1"/>
  <c r="X73" i="72" s="1"/>
  <c r="Y78" i="72" s="1"/>
  <c r="X75" i="72" a="1"/>
  <c r="X75" i="72" s="1"/>
  <c r="Y75" i="68" a="1"/>
  <c r="Y75" i="68" s="1"/>
  <c r="Y74" i="68" a="1"/>
  <c r="Y74" i="68" s="1"/>
  <c r="Y73" i="68" a="1"/>
  <c r="Y73" i="68" s="1"/>
  <c r="X73" i="81" a="1"/>
  <c r="X73" i="81" s="1"/>
  <c r="Y78" i="81" s="1"/>
  <c r="X75" i="81" a="1"/>
  <c r="X75" i="81" s="1"/>
  <c r="Y80" i="81" s="1"/>
  <c r="X74" i="81" a="1"/>
  <c r="X74" i="81" s="1"/>
  <c r="Y79" i="81" s="1"/>
  <c r="W81" i="81"/>
  <c r="X81" i="68"/>
  <c r="X83" i="68" s="1"/>
  <c r="X108" i="68" s="1"/>
  <c r="W81" i="73"/>
  <c r="W81" i="82"/>
  <c r="W83" i="82" s="1"/>
  <c r="W108" i="82" s="1"/>
  <c r="Y6" i="82"/>
  <c r="Z6" i="68"/>
  <c r="Z6" i="75" s="1"/>
  <c r="Y6" i="81"/>
  <c r="Y6" i="73"/>
  <c r="Y6" i="72"/>
  <c r="Z7" i="75" l="1"/>
  <c r="Z7" i="85" s="1"/>
  <c r="Z6" i="85"/>
  <c r="W83" i="73"/>
  <c r="W108" i="73" s="1"/>
  <c r="W83" i="81"/>
  <c r="Y73" i="82" a="1"/>
  <c r="Y73" i="82" s="1"/>
  <c r="Y74" i="82" a="1"/>
  <c r="Y74" i="82" s="1"/>
  <c r="Y75" i="82" a="1"/>
  <c r="Y75" i="82" s="1"/>
  <c r="Y74" i="72" a="1"/>
  <c r="Y74" i="72" s="1"/>
  <c r="Z79" i="72" s="1"/>
  <c r="Y73" i="72" a="1"/>
  <c r="Y73" i="72" s="1"/>
  <c r="Z78" i="72" s="1"/>
  <c r="Y75" i="72" a="1"/>
  <c r="Y75" i="72" s="1"/>
  <c r="Y73" i="73" a="1"/>
  <c r="Y73" i="73" s="1"/>
  <c r="Z78" i="73" s="1"/>
  <c r="Y74" i="73" a="1"/>
  <c r="Y74" i="73" s="1"/>
  <c r="Z79" i="73" s="1"/>
  <c r="Y75" i="73" a="1"/>
  <c r="Y75" i="73" s="1"/>
  <c r="Z80" i="73" s="1"/>
  <c r="Y74" i="81" a="1"/>
  <c r="Y74" i="81" s="1"/>
  <c r="Z79" i="81" s="1"/>
  <c r="Y73" i="81" a="1"/>
  <c r="Y73" i="81" s="1"/>
  <c r="Z78" i="81" s="1"/>
  <c r="Y75" i="81" a="1"/>
  <c r="Y75" i="81" s="1"/>
  <c r="Z80" i="81" s="1"/>
  <c r="Z73" i="68" a="1"/>
  <c r="Z73" i="68" s="1"/>
  <c r="Z74" i="68" a="1"/>
  <c r="Z74" i="68" s="1"/>
  <c r="Z75" i="68" a="1"/>
  <c r="Z75" i="68" s="1"/>
  <c r="X81" i="81"/>
  <c r="Y81" i="68"/>
  <c r="Y83" i="68" s="1"/>
  <c r="Y108" i="68" s="1"/>
  <c r="X81" i="73"/>
  <c r="X81" i="82"/>
  <c r="X83" i="82" s="1"/>
  <c r="X108" i="82" s="1"/>
  <c r="Z6" i="82"/>
  <c r="AA6" i="68"/>
  <c r="AA6" i="75" s="1"/>
  <c r="Z6" i="81"/>
  <c r="Z6" i="73"/>
  <c r="Z6" i="72"/>
  <c r="AA7" i="75" l="1"/>
  <c r="AA7" i="85" s="1"/>
  <c r="AA6" i="85"/>
  <c r="X83" i="73"/>
  <c r="X108" i="73" s="1"/>
  <c r="X83" i="81"/>
  <c r="Z75" i="72" a="1"/>
  <c r="Z75" i="72" s="1"/>
  <c r="Z74" i="72" a="1"/>
  <c r="Z74" i="72" s="1"/>
  <c r="AA79" i="72" s="1"/>
  <c r="Z73" i="72" a="1"/>
  <c r="Z73" i="72" s="1"/>
  <c r="AA78" i="72" s="1"/>
  <c r="Z73" i="82" a="1"/>
  <c r="Z73" i="82" s="1"/>
  <c r="Z74" i="82" a="1"/>
  <c r="Z74" i="82" s="1"/>
  <c r="Z75" i="82" a="1"/>
  <c r="Z75" i="82" s="1"/>
  <c r="Z75" i="73" a="1"/>
  <c r="Z75" i="73" s="1"/>
  <c r="AA80" i="73" s="1"/>
  <c r="Z73" i="73" a="1"/>
  <c r="Z73" i="73" s="1"/>
  <c r="AA78" i="73" s="1"/>
  <c r="Z74" i="73" a="1"/>
  <c r="Z74" i="73" s="1"/>
  <c r="AA79" i="73" s="1"/>
  <c r="Z75" i="81" a="1"/>
  <c r="Z75" i="81" s="1"/>
  <c r="AA80" i="81" s="1"/>
  <c r="Z73" i="81" a="1"/>
  <c r="Z73" i="81" s="1"/>
  <c r="AA78" i="81" s="1"/>
  <c r="Z74" i="81" a="1"/>
  <c r="Z74" i="81" s="1"/>
  <c r="AA79" i="81" s="1"/>
  <c r="AA73" i="68" a="1"/>
  <c r="AA73" i="68" s="1"/>
  <c r="AA74" i="68" a="1"/>
  <c r="AA74" i="68" s="1"/>
  <c r="AA75" i="68" a="1"/>
  <c r="AA75" i="68" s="1"/>
  <c r="Y81" i="81"/>
  <c r="Z81" i="68"/>
  <c r="Z83" i="68" s="1"/>
  <c r="Z108" i="68" s="1"/>
  <c r="Y81" i="73"/>
  <c r="Y81" i="82"/>
  <c r="Y83" i="82" s="1"/>
  <c r="Y108" i="82" s="1"/>
  <c r="AA6" i="82"/>
  <c r="AB6" i="68"/>
  <c r="AB6" i="75" s="1"/>
  <c r="AA6" i="81"/>
  <c r="AA6" i="73"/>
  <c r="AA6" i="72"/>
  <c r="AB7" i="75" l="1"/>
  <c r="AB7" i="85" s="1"/>
  <c r="AB6" i="85"/>
  <c r="Y83" i="73"/>
  <c r="Y108" i="73" s="1"/>
  <c r="Y83" i="81"/>
  <c r="AA73" i="73" a="1"/>
  <c r="AA73" i="73" s="1"/>
  <c r="AB78" i="73" s="1"/>
  <c r="AA75" i="73" a="1"/>
  <c r="AA75" i="73" s="1"/>
  <c r="AB80" i="73" s="1"/>
  <c r="AA74" i="73" a="1"/>
  <c r="AA74" i="73" s="1"/>
  <c r="AB79" i="73" s="1"/>
  <c r="AA74" i="81" a="1"/>
  <c r="AA74" i="81" s="1"/>
  <c r="AB79" i="81" s="1"/>
  <c r="AA75" i="81" a="1"/>
  <c r="AA75" i="81" s="1"/>
  <c r="AB80" i="81" s="1"/>
  <c r="AA73" i="81" a="1"/>
  <c r="AA73" i="81" s="1"/>
  <c r="AB78" i="81" s="1"/>
  <c r="AC6" i="68"/>
  <c r="AB75" i="68" a="1"/>
  <c r="AB75" i="68" s="1"/>
  <c r="AB74" i="68" a="1"/>
  <c r="AB74" i="68" s="1"/>
  <c r="AB73" i="68" a="1"/>
  <c r="AB73" i="68" s="1"/>
  <c r="AA73" i="72" a="1"/>
  <c r="AA73" i="72" s="1"/>
  <c r="AB78" i="72" s="1"/>
  <c r="AA75" i="72" a="1"/>
  <c r="AA75" i="72" s="1"/>
  <c r="AA74" i="72" a="1"/>
  <c r="AA74" i="72" s="1"/>
  <c r="AB79" i="72" s="1"/>
  <c r="AA75" i="82" a="1"/>
  <c r="AA75" i="82" s="1"/>
  <c r="AA74" i="82" a="1"/>
  <c r="AA74" i="82" s="1"/>
  <c r="AA73" i="82" a="1"/>
  <c r="AA73" i="82" s="1"/>
  <c r="Z81" i="81"/>
  <c r="AA81" i="68"/>
  <c r="AA83" i="68" s="1"/>
  <c r="AA108" i="68" s="1"/>
  <c r="Z81" i="82"/>
  <c r="Z83" i="82" s="1"/>
  <c r="Z108" i="82" s="1"/>
  <c r="Z81" i="73"/>
  <c r="AB6" i="82"/>
  <c r="AB6" i="81"/>
  <c r="AB6" i="72"/>
  <c r="AB6" i="73"/>
  <c r="Z83" i="73" l="1"/>
  <c r="Z108" i="73" s="1"/>
  <c r="Z83" i="81"/>
  <c r="AC6" i="73"/>
  <c r="AC6" i="75"/>
  <c r="AC6" i="82"/>
  <c r="AC74" i="82" s="1" a="1"/>
  <c r="AC74" i="82" s="1"/>
  <c r="AC73" i="73" a="1"/>
  <c r="AC73" i="73" s="1"/>
  <c r="AC75" i="73" a="1"/>
  <c r="AC75" i="73" s="1"/>
  <c r="AD80" i="73" s="1"/>
  <c r="AC74" i="73" a="1"/>
  <c r="AC74" i="73" s="1"/>
  <c r="AD79" i="73" s="1"/>
  <c r="AC6" i="72"/>
  <c r="AB75" i="82" a="1"/>
  <c r="AB75" i="82" s="1"/>
  <c r="AB74" i="82" a="1"/>
  <c r="AB74" i="82" s="1"/>
  <c r="AB73" i="82" a="1"/>
  <c r="AB73" i="82" s="1"/>
  <c r="AC73" i="82" a="1"/>
  <c r="AC73" i="82" s="1"/>
  <c r="AC81" i="82" s="1"/>
  <c r="AC83" i="82" s="1"/>
  <c r="AC108" i="82" s="1"/>
  <c r="AC75" i="82" a="1"/>
  <c r="AC75" i="82" s="1"/>
  <c r="AC73" i="68" a="1"/>
  <c r="AC73" i="68" s="1"/>
  <c r="AC75" i="68" a="1"/>
  <c r="AC75" i="68" s="1"/>
  <c r="AC74" i="68" a="1"/>
  <c r="AC74" i="68" s="1"/>
  <c r="AC81" i="68" s="1"/>
  <c r="AC83" i="68" s="1"/>
  <c r="AC108" i="68" s="1"/>
  <c r="AC6" i="81"/>
  <c r="AB75" i="73" a="1"/>
  <c r="AB75" i="73" s="1"/>
  <c r="AC80" i="73" s="1"/>
  <c r="AB74" i="73" a="1"/>
  <c r="AB74" i="73" s="1"/>
  <c r="AC79" i="73" s="1"/>
  <c r="AB73" i="73" a="1"/>
  <c r="AB73" i="73" s="1"/>
  <c r="AC78" i="73" s="1"/>
  <c r="AD6" i="68"/>
  <c r="AB75" i="72" a="1"/>
  <c r="AB75" i="72" s="1"/>
  <c r="AB73" i="72" a="1"/>
  <c r="AB73" i="72" s="1"/>
  <c r="AC78" i="72" s="1"/>
  <c r="AB74" i="72" a="1"/>
  <c r="AB74" i="72" s="1"/>
  <c r="AC79" i="72" s="1"/>
  <c r="AB75" i="81" a="1"/>
  <c r="AB75" i="81" s="1"/>
  <c r="AC80" i="81" s="1"/>
  <c r="AB73" i="81" a="1"/>
  <c r="AB73" i="81" s="1"/>
  <c r="AC78" i="81" s="1"/>
  <c r="AB74" i="81" a="1"/>
  <c r="AB74" i="81" s="1"/>
  <c r="AC79" i="81" s="1"/>
  <c r="AA81" i="81"/>
  <c r="AB81" i="68"/>
  <c r="AB83" i="68" s="1"/>
  <c r="AB108" i="68" s="1"/>
  <c r="AD6" i="73"/>
  <c r="AA81" i="82"/>
  <c r="AA83" i="82" s="1"/>
  <c r="AA108" i="82" s="1"/>
  <c r="AA81" i="73"/>
  <c r="I9" i="85"/>
  <c r="AC81" i="73" l="1"/>
  <c r="AD78" i="73"/>
  <c r="AC7" i="75"/>
  <c r="AC7" i="85" s="1"/>
  <c r="AC6" i="85"/>
  <c r="AA83" i="73"/>
  <c r="AA108" i="73" s="1"/>
  <c r="AC83" i="73"/>
  <c r="AC108" i="73" s="1"/>
  <c r="AA83" i="81"/>
  <c r="AE6" i="68"/>
  <c r="AE6" i="75" s="1"/>
  <c r="AD6" i="75"/>
  <c r="AD6" i="81"/>
  <c r="AD74" i="81" s="1" a="1"/>
  <c r="AD74" i="81" s="1"/>
  <c r="AE79" i="81" s="1"/>
  <c r="AD6" i="82"/>
  <c r="AD74" i="82" s="1" a="1"/>
  <c r="AD74" i="82" s="1"/>
  <c r="AD6" i="72"/>
  <c r="AD75" i="72" s="1" a="1"/>
  <c r="AD75" i="72" s="1"/>
  <c r="AC74" i="81" a="1"/>
  <c r="AC74" i="81" s="1"/>
  <c r="AD79" i="81" s="1"/>
  <c r="AC75" i="81" a="1"/>
  <c r="AC75" i="81" s="1"/>
  <c r="AD80" i="81" s="1"/>
  <c r="AC73" i="81" a="1"/>
  <c r="AC73" i="81" s="1"/>
  <c r="AD78" i="81" s="1"/>
  <c r="AE75" i="68" a="1"/>
  <c r="AE75" i="68" s="1"/>
  <c r="AE73" i="68" a="1"/>
  <c r="AE73" i="68" s="1"/>
  <c r="AE74" i="68" a="1"/>
  <c r="AE74" i="68" s="1"/>
  <c r="AE81" i="68" s="1"/>
  <c r="AE83" i="68" s="1"/>
  <c r="AE108" i="68" s="1"/>
  <c r="AC73" i="72" a="1"/>
  <c r="AC73" i="72" s="1"/>
  <c r="AD78" i="72" s="1"/>
  <c r="AC74" i="72" a="1"/>
  <c r="AC74" i="72" s="1"/>
  <c r="AD79" i="72" s="1"/>
  <c r="AC75" i="72" a="1"/>
  <c r="AC75" i="72" s="1"/>
  <c r="AD74" i="73" a="1"/>
  <c r="AD74" i="73" s="1"/>
  <c r="AE79" i="73" s="1"/>
  <c r="AD75" i="73" a="1"/>
  <c r="AD75" i="73" s="1"/>
  <c r="AE80" i="73" s="1"/>
  <c r="AD73" i="73" a="1"/>
  <c r="AD73" i="73" s="1"/>
  <c r="AD74" i="68" a="1"/>
  <c r="AD74" i="68" s="1"/>
  <c r="AD81" i="68" s="1"/>
  <c r="AD83" i="68" s="1"/>
  <c r="AD108" i="68" s="1"/>
  <c r="AD73" i="68" a="1"/>
  <c r="AD73" i="68" s="1"/>
  <c r="AD75" i="68" a="1"/>
  <c r="AD75" i="68" s="1"/>
  <c r="AB81" i="81"/>
  <c r="AE6" i="73"/>
  <c r="AE6" i="82"/>
  <c r="AB81" i="73"/>
  <c r="AB81" i="82"/>
  <c r="AB83" i="82" s="1"/>
  <c r="AB108" i="82" s="1"/>
  <c r="I9" i="75"/>
  <c r="I5" i="75" s="1"/>
  <c r="I9" i="82"/>
  <c r="I9" i="81"/>
  <c r="I9" i="73"/>
  <c r="I9" i="72"/>
  <c r="J9" i="68"/>
  <c r="J9" i="85" s="1"/>
  <c r="AE6" i="72" l="1"/>
  <c r="AE6" i="81"/>
  <c r="AF6" i="68"/>
  <c r="AF6" i="75" s="1"/>
  <c r="AD81" i="73"/>
  <c r="AE78" i="73"/>
  <c r="AF7" i="75"/>
  <c r="AF7" i="85" s="1"/>
  <c r="AF6" i="85"/>
  <c r="AE7" i="75"/>
  <c r="AE7" i="85" s="1"/>
  <c r="AE6" i="85"/>
  <c r="AD7" i="75"/>
  <c r="AD7" i="85" s="1"/>
  <c r="AD6" i="85"/>
  <c r="AB83" i="73"/>
  <c r="AB108" i="73" s="1"/>
  <c r="AD83" i="73"/>
  <c r="AD108" i="73" s="1"/>
  <c r="I5" i="85"/>
  <c r="AB83" i="81"/>
  <c r="AD75" i="82" a="1"/>
  <c r="AD75" i="82" s="1"/>
  <c r="AD75" i="81" a="1"/>
  <c r="AD75" i="81" s="1"/>
  <c r="AE80" i="81" s="1"/>
  <c r="AD73" i="81" a="1"/>
  <c r="AD73" i="81" s="1"/>
  <c r="AE78" i="81" s="1"/>
  <c r="AD74" i="72" a="1"/>
  <c r="AD74" i="72" s="1"/>
  <c r="AE79" i="72" s="1"/>
  <c r="AC81" i="81"/>
  <c r="AD73" i="72" a="1"/>
  <c r="AD73" i="72" s="1"/>
  <c r="AE78" i="72" s="1"/>
  <c r="AD73" i="82" a="1"/>
  <c r="AD73" i="82" s="1"/>
  <c r="AD81" i="82" s="1"/>
  <c r="AD83" i="82" s="1"/>
  <c r="AD108" i="82" s="1"/>
  <c r="AE75" i="82" a="1"/>
  <c r="AE75" i="82" s="1"/>
  <c r="AE73" i="82" a="1"/>
  <c r="AE73" i="82" s="1"/>
  <c r="AE81" i="82" s="1"/>
  <c r="AE83" i="82" s="1"/>
  <c r="AE108" i="82" s="1"/>
  <c r="AE74" i="82" a="1"/>
  <c r="AE74" i="82" s="1"/>
  <c r="AE73" i="81" a="1"/>
  <c r="AE73" i="81" s="1"/>
  <c r="AF78" i="81" s="1"/>
  <c r="AE75" i="81" a="1"/>
  <c r="AE75" i="81" s="1"/>
  <c r="AF80" i="81" s="1"/>
  <c r="AE74" i="81" a="1"/>
  <c r="AE74" i="81" s="1"/>
  <c r="AF79" i="81" s="1"/>
  <c r="AF74" i="68" a="1"/>
  <c r="AF74" i="68" s="1"/>
  <c r="AF81" i="68" s="1"/>
  <c r="AF83" i="68" s="1"/>
  <c r="AF108" i="68" s="1"/>
  <c r="AF73" i="68" a="1"/>
  <c r="AF73" i="68" s="1"/>
  <c r="AF75" i="68" a="1"/>
  <c r="AF75" i="68" s="1"/>
  <c r="AE74" i="73" a="1"/>
  <c r="AE74" i="73" s="1"/>
  <c r="AF79" i="73" s="1"/>
  <c r="AE73" i="73" a="1"/>
  <c r="AE73" i="73" s="1"/>
  <c r="AE75" i="73" a="1"/>
  <c r="AE75" i="73" s="1"/>
  <c r="AF80" i="73" s="1"/>
  <c r="AE73" i="72" a="1"/>
  <c r="AE73" i="72" s="1"/>
  <c r="AF78" i="72" s="1"/>
  <c r="AE75" i="72" a="1"/>
  <c r="AE75" i="72" s="1"/>
  <c r="AE74" i="72" a="1"/>
  <c r="AE74" i="72" s="1"/>
  <c r="AF79" i="72" s="1"/>
  <c r="AF6" i="73"/>
  <c r="AG6" i="68"/>
  <c r="AG6" i="75" s="1"/>
  <c r="AF6" i="82"/>
  <c r="I88" i="75"/>
  <c r="I97" i="75" s="1"/>
  <c r="J9" i="75"/>
  <c r="J5" i="75" s="1"/>
  <c r="J9" i="82"/>
  <c r="J9" i="81"/>
  <c r="J9" i="72"/>
  <c r="J9" i="73"/>
  <c r="K9" i="68"/>
  <c r="K9" i="85" s="1"/>
  <c r="AF6" i="72" l="1"/>
  <c r="AF6" i="81"/>
  <c r="AE81" i="73"/>
  <c r="AE83" i="73" s="1"/>
  <c r="AE108" i="73" s="1"/>
  <c r="AF78" i="73"/>
  <c r="AG7" i="75"/>
  <c r="AG7" i="85" s="1"/>
  <c r="AG6" i="85"/>
  <c r="J5" i="85"/>
  <c r="AC83" i="81"/>
  <c r="AD81" i="81"/>
  <c r="AF73" i="82" a="1"/>
  <c r="AF73" i="82" s="1"/>
  <c r="AF81" i="82" s="1"/>
  <c r="AF83" i="82" s="1"/>
  <c r="AF108" i="82" s="1"/>
  <c r="AF75" i="82" a="1"/>
  <c r="AF75" i="82" s="1"/>
  <c r="AF74" i="82" a="1"/>
  <c r="AF74" i="82" s="1"/>
  <c r="AF75" i="72" a="1"/>
  <c r="AF75" i="72" s="1"/>
  <c r="AF74" i="72" a="1"/>
  <c r="AF74" i="72" s="1"/>
  <c r="AG79" i="72" s="1"/>
  <c r="AF73" i="72" a="1"/>
  <c r="AF73" i="72" s="1"/>
  <c r="AG78" i="72" s="1"/>
  <c r="AF73" i="81" a="1"/>
  <c r="AF73" i="81" s="1"/>
  <c r="AG78" i="81" s="1"/>
  <c r="AF74" i="81" a="1"/>
  <c r="AF74" i="81" s="1"/>
  <c r="AG79" i="81" s="1"/>
  <c r="AF75" i="81" a="1"/>
  <c r="AF75" i="81" s="1"/>
  <c r="AG80" i="81" s="1"/>
  <c r="AG75" i="68" a="1"/>
  <c r="AG75" i="68" s="1"/>
  <c r="AG74" i="68" a="1"/>
  <c r="AG74" i="68" s="1"/>
  <c r="AG81" i="68" s="1"/>
  <c r="AG83" i="68" s="1"/>
  <c r="AG108" i="68" s="1"/>
  <c r="AG73" i="68" a="1"/>
  <c r="AG73" i="68" s="1"/>
  <c r="AF75" i="73" a="1"/>
  <c r="AF75" i="73" s="1"/>
  <c r="AG80" i="73" s="1"/>
  <c r="AF74" i="73" a="1"/>
  <c r="AF74" i="73" s="1"/>
  <c r="AG79" i="73" s="1"/>
  <c r="AF73" i="73" a="1"/>
  <c r="AF73" i="73" s="1"/>
  <c r="AE81" i="81"/>
  <c r="AG6" i="73"/>
  <c r="AG6" i="81"/>
  <c r="AG6" i="72"/>
  <c r="AG6" i="82"/>
  <c r="J88" i="75"/>
  <c r="J97" i="75" s="1"/>
  <c r="K9" i="75"/>
  <c r="K5" i="75" s="1"/>
  <c r="K9" i="82"/>
  <c r="K9" i="81"/>
  <c r="L9" i="68"/>
  <c r="L9" i="85" s="1"/>
  <c r="K9" i="72"/>
  <c r="K9" i="73"/>
  <c r="AF81" i="73" l="1"/>
  <c r="AG78" i="73"/>
  <c r="AF83" i="73"/>
  <c r="AF108" i="73" s="1"/>
  <c r="K5" i="85"/>
  <c r="AD83" i="81"/>
  <c r="AE83" i="81"/>
  <c r="AG75" i="82" a="1"/>
  <c r="AG75" i="82" s="1"/>
  <c r="AG73" i="82" a="1"/>
  <c r="AG73" i="82" s="1"/>
  <c r="AG81" i="82" s="1"/>
  <c r="AG83" i="82" s="1"/>
  <c r="AG108" i="82" s="1"/>
  <c r="AG74" i="82" a="1"/>
  <c r="AG74" i="82" s="1"/>
  <c r="AG73" i="72" a="1"/>
  <c r="AG73" i="72" s="1"/>
  <c r="AG74" i="72" a="1"/>
  <c r="AG74" i="72" s="1"/>
  <c r="AG75" i="72" a="1"/>
  <c r="AG75" i="72" s="1"/>
  <c r="AG73" i="81" a="1"/>
  <c r="AG73" i="81" s="1"/>
  <c r="AG74" i="81" a="1"/>
  <c r="AG74" i="81" s="1"/>
  <c r="AG75" i="81" a="1"/>
  <c r="AG75" i="81" s="1"/>
  <c r="AG74" i="73" a="1"/>
  <c r="AG74" i="73" s="1"/>
  <c r="AG75" i="73" a="1"/>
  <c r="AG75" i="73" s="1"/>
  <c r="AG73" i="73" a="1"/>
  <c r="AG73" i="73" s="1"/>
  <c r="AG81" i="73" s="1"/>
  <c r="AF81" i="81"/>
  <c r="K88" i="75"/>
  <c r="K97" i="75" s="1"/>
  <c r="L9" i="75"/>
  <c r="L5" i="75" s="1"/>
  <c r="L9" i="82"/>
  <c r="L9" i="81"/>
  <c r="M9" i="68"/>
  <c r="M9" i="85" s="1"/>
  <c r="L9" i="73"/>
  <c r="L9" i="72"/>
  <c r="AG83" i="73" l="1"/>
  <c r="AG108" i="73" s="1"/>
  <c r="L5" i="85"/>
  <c r="AF83" i="81"/>
  <c r="AG81" i="81"/>
  <c r="L88" i="75"/>
  <c r="L97" i="75" s="1"/>
  <c r="M9" i="75"/>
  <c r="M5" i="75" s="1"/>
  <c r="M9" i="82"/>
  <c r="M9" i="81"/>
  <c r="N9" i="68"/>
  <c r="N9" i="85" s="1"/>
  <c r="M9" i="73"/>
  <c r="M9" i="72"/>
  <c r="M5" i="85" l="1"/>
  <c r="AG83" i="81"/>
  <c r="M88" i="75"/>
  <c r="M97" i="75" s="1"/>
  <c r="N9" i="75"/>
  <c r="N5" i="75" s="1"/>
  <c r="N9" i="82"/>
  <c r="N9" i="81"/>
  <c r="O9" i="68"/>
  <c r="O9" i="85" s="1"/>
  <c r="N9" i="73"/>
  <c r="N9" i="72"/>
  <c r="N5" i="85" l="1"/>
  <c r="N88" i="75"/>
  <c r="N97" i="75" s="1"/>
  <c r="O9" i="75"/>
  <c r="O5" i="75" s="1"/>
  <c r="O9" i="82"/>
  <c r="O9" i="81"/>
  <c r="P9" i="68"/>
  <c r="P9" i="85" s="1"/>
  <c r="O9" i="73"/>
  <c r="O9" i="72"/>
  <c r="O5" i="85" l="1"/>
  <c r="O88" i="75"/>
  <c r="O97" i="75" s="1"/>
  <c r="P9" i="75"/>
  <c r="P5" i="75" s="1"/>
  <c r="P9" i="82"/>
  <c r="P9" i="81"/>
  <c r="Q9" i="68"/>
  <c r="Q9" i="85" s="1"/>
  <c r="P9" i="73"/>
  <c r="P9" i="72"/>
  <c r="P5" i="85" l="1"/>
  <c r="P88" i="75"/>
  <c r="P97" i="75" s="1"/>
  <c r="Q9" i="75"/>
  <c r="Q5" i="75" s="1"/>
  <c r="Q9" i="82"/>
  <c r="Q9" i="81"/>
  <c r="R9" i="68"/>
  <c r="R9" i="85" s="1"/>
  <c r="Q9" i="73"/>
  <c r="Q9" i="72"/>
  <c r="Q5" i="85" l="1"/>
  <c r="Q88" i="75"/>
  <c r="Q97" i="75" s="1"/>
  <c r="R9" i="75"/>
  <c r="R5" i="75" s="1"/>
  <c r="R9" i="82"/>
  <c r="R9" i="81"/>
  <c r="S9" i="68"/>
  <c r="S9" i="85" s="1"/>
  <c r="R9" i="72"/>
  <c r="R9" i="73"/>
  <c r="R5" i="85" l="1"/>
  <c r="R88" i="75"/>
  <c r="R97" i="75" s="1"/>
  <c r="S9" i="75"/>
  <c r="S5" i="75" s="1"/>
  <c r="S9" i="82"/>
  <c r="S9" i="81"/>
  <c r="T9" i="68"/>
  <c r="T9" i="85" s="1"/>
  <c r="S9" i="72"/>
  <c r="S9" i="73"/>
  <c r="S5" i="85" l="1"/>
  <c r="S88" i="75"/>
  <c r="S97" i="75" s="1"/>
  <c r="T9" i="75"/>
  <c r="T5" i="75" s="1"/>
  <c r="T9" i="82"/>
  <c r="T9" i="81"/>
  <c r="U9" i="68"/>
  <c r="U9" i="85" s="1"/>
  <c r="T9" i="73"/>
  <c r="T9" i="72"/>
  <c r="T5" i="85" l="1"/>
  <c r="T88" i="75"/>
  <c r="T97" i="75" s="1"/>
  <c r="U9" i="75"/>
  <c r="U5" i="75" s="1"/>
  <c r="U9" i="82"/>
  <c r="U9" i="81"/>
  <c r="V9" i="68"/>
  <c r="V9" i="85" s="1"/>
  <c r="U9" i="72"/>
  <c r="U9" i="73"/>
  <c r="U5" i="85" l="1"/>
  <c r="U88" i="75"/>
  <c r="U97" i="75" s="1"/>
  <c r="V9" i="75"/>
  <c r="V5" i="75" s="1"/>
  <c r="V9" i="82"/>
  <c r="V9" i="81"/>
  <c r="W9" i="68"/>
  <c r="W9" i="85" s="1"/>
  <c r="V9" i="73"/>
  <c r="V9" i="72"/>
  <c r="V5" i="85" l="1"/>
  <c r="V88" i="75"/>
  <c r="V97" i="75" s="1"/>
  <c r="W9" i="75"/>
  <c r="W5" i="75" s="1"/>
  <c r="W9" i="82"/>
  <c r="W9" i="81"/>
  <c r="X9" i="68"/>
  <c r="X9" i="85" s="1"/>
  <c r="W9" i="73"/>
  <c r="W9" i="72"/>
  <c r="W5" i="85" l="1"/>
  <c r="W88" i="75"/>
  <c r="W97" i="75" s="1"/>
  <c r="X9" i="75"/>
  <c r="X5" i="75" s="1"/>
  <c r="X9" i="82"/>
  <c r="X9" i="81"/>
  <c r="Y9" i="68"/>
  <c r="Y9" i="85" s="1"/>
  <c r="X9" i="73"/>
  <c r="X9" i="72"/>
  <c r="X5" i="85" l="1"/>
  <c r="X88" i="75"/>
  <c r="X97" i="75" s="1"/>
  <c r="Y9" i="75"/>
  <c r="Y5" i="75" s="1"/>
  <c r="Y9" i="82"/>
  <c r="Y9" i="81"/>
  <c r="Z9" i="68"/>
  <c r="Z9" i="85" s="1"/>
  <c r="Y9" i="73"/>
  <c r="Y9" i="72"/>
  <c r="Y5" i="85" l="1"/>
  <c r="Y88" i="75"/>
  <c r="Y97" i="75" s="1"/>
  <c r="Z9" i="75"/>
  <c r="Z5" i="75" s="1"/>
  <c r="Z9" i="82"/>
  <c r="Z9" i="81"/>
  <c r="AA9" i="68"/>
  <c r="AA9" i="85" s="1"/>
  <c r="Z9" i="72"/>
  <c r="Z9" i="73"/>
  <c r="Z5" i="85" l="1"/>
  <c r="Z88" i="75"/>
  <c r="Z97" i="75" s="1"/>
  <c r="AA9" i="75"/>
  <c r="AA5" i="75" s="1"/>
  <c r="AA9" i="82"/>
  <c r="AA9" i="81"/>
  <c r="AB9" i="68"/>
  <c r="AB9" i="85" s="1"/>
  <c r="AA9" i="72"/>
  <c r="AA9" i="73"/>
  <c r="AA5" i="85" l="1"/>
  <c r="AC9" i="68"/>
  <c r="AC9" i="85" s="1"/>
  <c r="AA88" i="75"/>
  <c r="AA97" i="75" s="1"/>
  <c r="AB9" i="75"/>
  <c r="AB5" i="75" s="1"/>
  <c r="AB9" i="82"/>
  <c r="AB9" i="81"/>
  <c r="AB9" i="73"/>
  <c r="AB9" i="72"/>
  <c r="AC9" i="75" l="1"/>
  <c r="AC88" i="75" s="1"/>
  <c r="AC97" i="75" s="1"/>
  <c r="AC9" i="72"/>
  <c r="AC9" i="73"/>
  <c r="AD9" i="68"/>
  <c r="AD9" i="85" s="1"/>
  <c r="AC9" i="81"/>
  <c r="AC9" i="82"/>
  <c r="AB88" i="75"/>
  <c r="AB97" i="75" s="1"/>
  <c r="AC5" i="75" l="1"/>
  <c r="AC5" i="85"/>
  <c r="AB5" i="85"/>
  <c r="AD9" i="82"/>
  <c r="AD9" i="72"/>
  <c r="AD9" i="75"/>
  <c r="AD9" i="73"/>
  <c r="AD9" i="81"/>
  <c r="AE9" i="68"/>
  <c r="AE9" i="85" s="1"/>
  <c r="C94" i="43"/>
  <c r="C95" i="43"/>
  <c r="C96" i="43"/>
  <c r="C97" i="43"/>
  <c r="C98" i="43"/>
  <c r="C99" i="43"/>
  <c r="C100" i="43"/>
  <c r="C101" i="43"/>
  <c r="A44" i="47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D5" i="75" l="1"/>
  <c r="AD5" i="85"/>
  <c r="AD88" i="75"/>
  <c r="AD97" i="75" s="1"/>
  <c r="AE9" i="81"/>
  <c r="AE9" i="82"/>
  <c r="AE9" i="75"/>
  <c r="AE88" i="75" s="1"/>
  <c r="AE97" i="75" s="1"/>
  <c r="AE9" i="72"/>
  <c r="AE9" i="73"/>
  <c r="AF9" i="68"/>
  <c r="AF9" i="85" s="1"/>
  <c r="G8" i="33"/>
  <c r="AE5" i="75" l="1"/>
  <c r="AE5" i="85"/>
  <c r="AF9" i="82"/>
  <c r="AF9" i="81"/>
  <c r="AF9" i="75"/>
  <c r="AF9" i="72"/>
  <c r="AF9" i="73"/>
  <c r="AG9" i="68"/>
  <c r="AG9" i="85" s="1"/>
  <c r="AF5" i="75" l="1"/>
  <c r="AF5" i="85" s="1"/>
  <c r="AF88" i="75"/>
  <c r="AF97" i="75" s="1"/>
  <c r="AG9" i="82"/>
  <c r="AG9" i="75"/>
  <c r="AG9" i="81"/>
  <c r="AG9" i="73"/>
  <c r="AG9" i="72"/>
  <c r="AG5" i="75" l="1"/>
  <c r="AG5" i="85" s="1"/>
  <c r="AG88" i="75"/>
  <c r="AG97" i="75" s="1"/>
  <c r="E50" i="81" l="1"/>
  <c r="E51" i="73"/>
  <c r="E50" i="72"/>
  <c r="E47" i="68"/>
  <c r="E49" i="72"/>
  <c r="E53" i="73"/>
  <c r="E53" i="68"/>
  <c r="E47" i="82"/>
  <c r="E49" i="81"/>
  <c r="E50" i="73"/>
  <c r="E52" i="72"/>
  <c r="E51" i="81"/>
  <c r="E50" i="82"/>
  <c r="E48" i="81"/>
  <c r="E48" i="72"/>
  <c r="E52" i="68"/>
  <c r="E53" i="72"/>
  <c r="E48" i="68"/>
  <c r="E51" i="72"/>
  <c r="E53" i="82"/>
  <c r="E49" i="73"/>
  <c r="E51" i="68"/>
  <c r="E49" i="68"/>
  <c r="E52" i="73"/>
  <c r="E52" i="82"/>
  <c r="E47" i="81"/>
  <c r="E48" i="73"/>
  <c r="E47" i="72"/>
  <c r="E50" i="68"/>
  <c r="E47" i="73"/>
  <c r="E52" i="81"/>
  <c r="E51" i="82"/>
  <c r="E53" i="81"/>
  <c r="E49" i="82"/>
  <c r="E48" i="82"/>
  <c r="C14" i="43" a="1"/>
  <c r="G27" i="43"/>
  <c r="H90" i="43"/>
  <c r="C17" i="62"/>
  <c r="H11" i="62"/>
  <c r="I11" i="62" s="1"/>
  <c r="I12" i="62" s="1"/>
  <c r="G35" i="82" l="1"/>
  <c r="G34" i="82"/>
  <c r="G14" i="82"/>
  <c r="G32" i="73"/>
  <c r="G56" i="72"/>
  <c r="G19" i="72"/>
  <c r="G34" i="81"/>
  <c r="G15" i="81"/>
  <c r="G17" i="73"/>
  <c r="G56" i="82"/>
  <c r="G56" i="81"/>
  <c r="G34" i="73"/>
  <c r="G55" i="81"/>
  <c r="G33" i="73"/>
  <c r="G35" i="81"/>
  <c r="G33" i="82"/>
  <c r="G29" i="82"/>
  <c r="G31" i="73"/>
  <c r="G55" i="72"/>
  <c r="G17" i="72"/>
  <c r="G33" i="81"/>
  <c r="G14" i="81"/>
  <c r="G55" i="73"/>
  <c r="G14" i="72"/>
  <c r="G35" i="73"/>
  <c r="G19" i="81"/>
  <c r="G15" i="73"/>
  <c r="G15" i="82"/>
  <c r="G16" i="81"/>
  <c r="G32" i="82"/>
  <c r="G58" i="73"/>
  <c r="G29" i="73"/>
  <c r="G29" i="72"/>
  <c r="G16" i="72"/>
  <c r="G32" i="81"/>
  <c r="G56" i="68"/>
  <c r="G34" i="72"/>
  <c r="G17" i="82"/>
  <c r="G33" i="72"/>
  <c r="G16" i="82"/>
  <c r="G17" i="81"/>
  <c r="G31" i="72"/>
  <c r="G31" i="82"/>
  <c r="G56" i="73"/>
  <c r="G19" i="73"/>
  <c r="G35" i="72"/>
  <c r="G15" i="72"/>
  <c r="G31" i="81"/>
  <c r="G55" i="68"/>
  <c r="G19" i="82"/>
  <c r="G29" i="81"/>
  <c r="G16" i="73"/>
  <c r="G55" i="82"/>
  <c r="G32" i="72"/>
  <c r="G14" i="73"/>
  <c r="C22" i="62"/>
  <c r="G35" i="68"/>
  <c r="G16" i="68"/>
  <c r="G34" i="68"/>
  <c r="G17" i="68"/>
  <c r="G14" i="68"/>
  <c r="G33" i="68"/>
  <c r="G32" i="68"/>
  <c r="G31" i="68"/>
  <c r="G29" i="68"/>
  <c r="G15" i="68"/>
  <c r="G19" i="68"/>
  <c r="H12" i="62"/>
  <c r="H13" i="62" s="1"/>
  <c r="G58" i="82"/>
  <c r="G58" i="68"/>
  <c r="G58" i="72"/>
  <c r="G58" i="81"/>
  <c r="G79" i="73"/>
  <c r="G78" i="81"/>
  <c r="G79" i="72"/>
  <c r="G78" i="72"/>
  <c r="G80" i="72"/>
  <c r="G78" i="73"/>
  <c r="G81" i="81"/>
  <c r="G80" i="81"/>
  <c r="G80" i="73"/>
  <c r="G79" i="81"/>
  <c r="H52" i="43"/>
  <c r="H78" i="43"/>
  <c r="H79" i="43"/>
  <c r="G81" i="68"/>
  <c r="G75" i="81"/>
  <c r="G74" i="82"/>
  <c r="G70" i="72"/>
  <c r="G69" i="68"/>
  <c r="G75" i="72"/>
  <c r="G70" i="73"/>
  <c r="G79" i="68"/>
  <c r="G73" i="81"/>
  <c r="G80" i="82"/>
  <c r="G75" i="68"/>
  <c r="G73" i="73"/>
  <c r="G69" i="81"/>
  <c r="G68" i="82"/>
  <c r="G81" i="72"/>
  <c r="G80" i="68"/>
  <c r="G74" i="81"/>
  <c r="G73" i="82"/>
  <c r="G69" i="72"/>
  <c r="G68" i="68"/>
  <c r="G81" i="82"/>
  <c r="G78" i="68"/>
  <c r="G74" i="73"/>
  <c r="G70" i="81"/>
  <c r="G69" i="82"/>
  <c r="G79" i="82"/>
  <c r="G74" i="68"/>
  <c r="G68" i="81"/>
  <c r="G75" i="73"/>
  <c r="G70" i="68"/>
  <c r="G69" i="73"/>
  <c r="G78" i="82"/>
  <c r="G75" i="82"/>
  <c r="G68" i="73"/>
  <c r="G73" i="72"/>
  <c r="G81" i="73"/>
  <c r="G74" i="72"/>
  <c r="G70" i="82"/>
  <c r="G68" i="72"/>
  <c r="G73" i="68"/>
  <c r="G86" i="82"/>
  <c r="G84" i="82"/>
  <c r="G83" i="82"/>
  <c r="G65" i="82"/>
  <c r="G85" i="82"/>
  <c r="G88" i="82"/>
  <c r="G84" i="73"/>
  <c r="G83" i="72"/>
  <c r="G83" i="73"/>
  <c r="G88" i="72"/>
  <c r="G88" i="73"/>
  <c r="G86" i="68"/>
  <c r="G86" i="73"/>
  <c r="G84" i="68"/>
  <c r="G86" i="72"/>
  <c r="G85" i="68"/>
  <c r="G85" i="72"/>
  <c r="G65" i="72"/>
  <c r="G85" i="73"/>
  <c r="G84" i="72"/>
  <c r="G83" i="68"/>
  <c r="G88" i="68"/>
  <c r="G65" i="81"/>
  <c r="G84" i="81"/>
  <c r="G88" i="81"/>
  <c r="G86" i="81"/>
  <c r="G83" i="81"/>
  <c r="G85" i="81"/>
  <c r="E46" i="82"/>
  <c r="E46" i="73"/>
  <c r="E46" i="81"/>
  <c r="E46" i="68"/>
  <c r="E46" i="72"/>
  <c r="G65" i="73"/>
  <c r="G65" i="68"/>
  <c r="C14" i="43"/>
  <c r="C3" i="73" l="1"/>
  <c r="C3" i="82"/>
  <c r="C3" i="81"/>
  <c r="C3" i="72"/>
  <c r="Z58" i="73" a="1"/>
  <c r="Z58" i="73" s="1"/>
  <c r="K58" i="73" a="1"/>
  <c r="K58" i="73" s="1"/>
  <c r="Y58" i="73" a="1"/>
  <c r="Y58" i="73" s="1"/>
  <c r="W58" i="73" a="1"/>
  <c r="W58" i="73" s="1"/>
  <c r="J58" i="73" a="1"/>
  <c r="J58" i="73" s="1"/>
  <c r="S58" i="73" a="1"/>
  <c r="S58" i="73" s="1"/>
  <c r="I58" i="73" a="1"/>
  <c r="I58" i="73" s="1"/>
  <c r="AG58" i="73" a="1"/>
  <c r="AG58" i="73" s="1"/>
  <c r="AE58" i="73" a="1"/>
  <c r="AE58" i="73" s="1"/>
  <c r="AA58" i="73" a="1"/>
  <c r="AA58" i="73" s="1"/>
  <c r="Q58" i="73" a="1"/>
  <c r="Q58" i="73" s="1"/>
  <c r="R58" i="73" a="1"/>
  <c r="R58" i="73" s="1"/>
  <c r="O58" i="73" a="1"/>
  <c r="O58" i="73" s="1"/>
  <c r="AC58" i="73" a="1"/>
  <c r="AC58" i="73" s="1"/>
  <c r="AD58" i="73" a="1"/>
  <c r="AD58" i="73" s="1"/>
  <c r="AF58" i="73" a="1"/>
  <c r="AF58" i="73" s="1"/>
  <c r="L58" i="73" a="1"/>
  <c r="L58" i="73" s="1"/>
  <c r="M58" i="73" a="1"/>
  <c r="M58" i="73" s="1"/>
  <c r="N58" i="73" a="1"/>
  <c r="N58" i="73" s="1"/>
  <c r="P58" i="73" a="1"/>
  <c r="P58" i="73" s="1"/>
  <c r="T58" i="73" a="1"/>
  <c r="T58" i="73" s="1"/>
  <c r="U58" i="73" a="1"/>
  <c r="U58" i="73" s="1"/>
  <c r="V58" i="73" a="1"/>
  <c r="V58" i="73" s="1"/>
  <c r="X58" i="73" a="1"/>
  <c r="X58" i="73" s="1"/>
  <c r="AB58" i="73" a="1"/>
  <c r="AB58" i="73" s="1"/>
  <c r="W58" i="81" a="1"/>
  <c r="W58" i="81" s="1"/>
  <c r="S58" i="81" a="1"/>
  <c r="S58" i="81" s="1"/>
  <c r="Q58" i="81" a="1"/>
  <c r="Q58" i="81" s="1"/>
  <c r="O58" i="81" a="1"/>
  <c r="O58" i="81" s="1"/>
  <c r="AG58" i="81" a="1"/>
  <c r="AG58" i="81" s="1"/>
  <c r="K58" i="81" a="1"/>
  <c r="K58" i="81" s="1"/>
  <c r="AE58" i="81" a="1"/>
  <c r="AE58" i="81" s="1"/>
  <c r="I58" i="81" a="1"/>
  <c r="I58" i="81" s="1"/>
  <c r="AA58" i="81" a="1"/>
  <c r="AA58" i="81" s="1"/>
  <c r="Y58" i="81" a="1"/>
  <c r="Y58" i="81" s="1"/>
  <c r="AC58" i="81" a="1"/>
  <c r="AC58" i="81" s="1"/>
  <c r="AD58" i="81" a="1"/>
  <c r="AD58" i="81" s="1"/>
  <c r="AF58" i="81" a="1"/>
  <c r="AF58" i="81" s="1"/>
  <c r="M58" i="81" a="1"/>
  <c r="M58" i="81" s="1"/>
  <c r="L58" i="81" a="1"/>
  <c r="L58" i="81" s="1"/>
  <c r="N58" i="81" a="1"/>
  <c r="N58" i="81" s="1"/>
  <c r="J58" i="81" a="1"/>
  <c r="J58" i="81" s="1"/>
  <c r="P58" i="81" a="1"/>
  <c r="P58" i="81" s="1"/>
  <c r="R58" i="81" a="1"/>
  <c r="R58" i="81" s="1"/>
  <c r="T58" i="81" a="1"/>
  <c r="T58" i="81" s="1"/>
  <c r="U58" i="81" a="1"/>
  <c r="U58" i="81" s="1"/>
  <c r="V58" i="81" a="1"/>
  <c r="V58" i="81" s="1"/>
  <c r="X58" i="81" a="1"/>
  <c r="X58" i="81" s="1"/>
  <c r="Z58" i="81" a="1"/>
  <c r="Z58" i="81" s="1"/>
  <c r="AB58" i="81" a="1"/>
  <c r="AB58" i="81" s="1"/>
  <c r="W58" i="82" a="1"/>
  <c r="W58" i="82" s="1"/>
  <c r="Q58" i="82" a="1"/>
  <c r="Q58" i="82" s="1"/>
  <c r="O58" i="82" a="1"/>
  <c r="O58" i="82" s="1"/>
  <c r="I58" i="82" a="1"/>
  <c r="I58" i="82" s="1"/>
  <c r="I86" i="82" s="1"/>
  <c r="AG58" i="82" a="1"/>
  <c r="AG58" i="82" s="1"/>
  <c r="AG86" i="82" s="1"/>
  <c r="AE58" i="82" a="1"/>
  <c r="AE58" i="82" s="1"/>
  <c r="AE86" i="82" s="1"/>
  <c r="Y58" i="82" a="1"/>
  <c r="Y58" i="82" s="1"/>
  <c r="AC58" i="82" a="1"/>
  <c r="AC58" i="82" s="1"/>
  <c r="AC86" i="82" s="1"/>
  <c r="AD58" i="82" a="1"/>
  <c r="AD58" i="82" s="1"/>
  <c r="AD86" i="82" s="1"/>
  <c r="AF58" i="82" a="1"/>
  <c r="AF58" i="82" s="1"/>
  <c r="AF86" i="82" s="1"/>
  <c r="K58" i="82" a="1"/>
  <c r="K58" i="82" s="1"/>
  <c r="N58" i="82" a="1"/>
  <c r="N58" i="82" s="1"/>
  <c r="L58" i="82" a="1"/>
  <c r="L58" i="82" s="1"/>
  <c r="J58" i="82" a="1"/>
  <c r="J58" i="82" s="1"/>
  <c r="M58" i="82" a="1"/>
  <c r="M58" i="82" s="1"/>
  <c r="P58" i="82" a="1"/>
  <c r="P58" i="82" s="1"/>
  <c r="R58" i="82" a="1"/>
  <c r="R58" i="82" s="1"/>
  <c r="S58" i="82" a="1"/>
  <c r="S58" i="82" s="1"/>
  <c r="T58" i="82" a="1"/>
  <c r="T58" i="82" s="1"/>
  <c r="U58" i="82" a="1"/>
  <c r="U58" i="82" s="1"/>
  <c r="V58" i="82" a="1"/>
  <c r="V58" i="82" s="1"/>
  <c r="X58" i="82" a="1"/>
  <c r="X58" i="82" s="1"/>
  <c r="Z58" i="82" a="1"/>
  <c r="Z58" i="82" s="1"/>
  <c r="AA58" i="82" a="1"/>
  <c r="AA58" i="82" s="1"/>
  <c r="AB58" i="82" a="1"/>
  <c r="AB58" i="82" s="1"/>
  <c r="AC58" i="72" a="1"/>
  <c r="AC58" i="72" s="1"/>
  <c r="AD58" i="72" a="1"/>
  <c r="AD58" i="72" s="1"/>
  <c r="AE58" i="72" a="1"/>
  <c r="AE58" i="72" s="1"/>
  <c r="AF58" i="72" a="1"/>
  <c r="AF58" i="72" s="1"/>
  <c r="AG58" i="72" a="1"/>
  <c r="AG58" i="72" s="1"/>
  <c r="AC58" i="68" a="1"/>
  <c r="AC58" i="68" s="1"/>
  <c r="AC86" i="68" s="1"/>
  <c r="AC109" i="68" s="1"/>
  <c r="AD58" i="68" a="1"/>
  <c r="AD58" i="68" s="1"/>
  <c r="AD86" i="68" s="1"/>
  <c r="AD109" i="68" s="1"/>
  <c r="AE58" i="68" a="1"/>
  <c r="AE58" i="68" s="1"/>
  <c r="AE86" i="68" s="1"/>
  <c r="AE109" i="68" s="1"/>
  <c r="AF58" i="68" a="1"/>
  <c r="AF58" i="68" s="1"/>
  <c r="AF86" i="68" s="1"/>
  <c r="AF109" i="68" s="1"/>
  <c r="AG58" i="68" a="1"/>
  <c r="AG58" i="68" s="1"/>
  <c r="AG86" i="68" s="1"/>
  <c r="AG109" i="68" s="1"/>
  <c r="X58" i="72" a="1"/>
  <c r="X58" i="72" s="1"/>
  <c r="S58" i="72" a="1"/>
  <c r="S58" i="72" s="1"/>
  <c r="J58" i="72" a="1"/>
  <c r="J58" i="72" s="1"/>
  <c r="R58" i="72" a="1"/>
  <c r="R58" i="72" s="1"/>
  <c r="P58" i="72" a="1"/>
  <c r="P58" i="72" s="1"/>
  <c r="O58" i="72" a="1"/>
  <c r="O58" i="72" s="1"/>
  <c r="Z58" i="72" a="1"/>
  <c r="Z58" i="72" s="1"/>
  <c r="L58" i="72" a="1"/>
  <c r="L58" i="72" s="1"/>
  <c r="K58" i="72" a="1"/>
  <c r="K58" i="72" s="1"/>
  <c r="N58" i="72" a="1"/>
  <c r="N58" i="72" s="1"/>
  <c r="I58" i="72" a="1"/>
  <c r="I58" i="72" s="1"/>
  <c r="M58" i="72" a="1"/>
  <c r="M58" i="72" s="1"/>
  <c r="Q58" i="72" a="1"/>
  <c r="Q58" i="72" s="1"/>
  <c r="T58" i="72" a="1"/>
  <c r="T58" i="72" s="1"/>
  <c r="U58" i="72" a="1"/>
  <c r="U58" i="72" s="1"/>
  <c r="V58" i="72" a="1"/>
  <c r="V58" i="72" s="1"/>
  <c r="W58" i="72" a="1"/>
  <c r="W58" i="72" s="1"/>
  <c r="Y58" i="72" a="1"/>
  <c r="Y58" i="72" s="1"/>
  <c r="AA58" i="72" a="1"/>
  <c r="AA58" i="72" s="1"/>
  <c r="AB58" i="72" a="1"/>
  <c r="AB58" i="72" s="1"/>
  <c r="D13" i="33"/>
  <c r="Q58" i="68" a="1"/>
  <c r="Q58" i="68" s="1"/>
  <c r="Q86" i="68" s="1"/>
  <c r="Q109" i="68" s="1"/>
  <c r="W58" i="68" a="1"/>
  <c r="W58" i="68" s="1"/>
  <c r="W86" i="68" s="1"/>
  <c r="W109" i="68" s="1"/>
  <c r="U58" i="68" a="1"/>
  <c r="U58" i="68" s="1"/>
  <c r="U86" i="68" s="1"/>
  <c r="U109" i="68" s="1"/>
  <c r="P58" i="68" a="1"/>
  <c r="P58" i="68" s="1"/>
  <c r="P86" i="68" s="1"/>
  <c r="P109" i="68" s="1"/>
  <c r="X58" i="68" a="1"/>
  <c r="X58" i="68" s="1"/>
  <c r="X86" i="68" s="1"/>
  <c r="X109" i="68" s="1"/>
  <c r="AB58" i="68" a="1"/>
  <c r="AB58" i="68" s="1"/>
  <c r="AB86" i="68" s="1"/>
  <c r="AB109" i="68" s="1"/>
  <c r="I58" i="68" a="1"/>
  <c r="I58" i="68" s="1"/>
  <c r="I86" i="68" s="1"/>
  <c r="I109" i="68" s="1"/>
  <c r="O58" i="68" a="1"/>
  <c r="O58" i="68" s="1"/>
  <c r="O86" i="68" s="1"/>
  <c r="O109" i="68" s="1"/>
  <c r="Y58" i="68" a="1"/>
  <c r="Y58" i="68" s="1"/>
  <c r="Y86" i="68" s="1"/>
  <c r="Y109" i="68" s="1"/>
  <c r="N58" i="68" a="1"/>
  <c r="N58" i="68" s="1"/>
  <c r="N86" i="68" s="1"/>
  <c r="N109" i="68" s="1"/>
  <c r="T58" i="68" a="1"/>
  <c r="T58" i="68" s="1"/>
  <c r="T86" i="68" s="1"/>
  <c r="T109" i="68" s="1"/>
  <c r="Z58" i="68" a="1"/>
  <c r="Z58" i="68" s="1"/>
  <c r="Z86" i="68" s="1"/>
  <c r="Z109" i="68" s="1"/>
  <c r="M58" i="68" a="1"/>
  <c r="M58" i="68" s="1"/>
  <c r="M86" i="68" s="1"/>
  <c r="M109" i="68" s="1"/>
  <c r="R58" i="68" a="1"/>
  <c r="R58" i="68" s="1"/>
  <c r="R86" i="68" s="1"/>
  <c r="R109" i="68" s="1"/>
  <c r="AA58" i="68" a="1"/>
  <c r="AA58" i="68" s="1"/>
  <c r="AA86" i="68" s="1"/>
  <c r="AA109" i="68" s="1"/>
  <c r="L58" i="68" a="1"/>
  <c r="L58" i="68" s="1"/>
  <c r="L86" i="68" s="1"/>
  <c r="L109" i="68" s="1"/>
  <c r="K58" i="68" a="1"/>
  <c r="K58" i="68" s="1"/>
  <c r="K86" i="68" s="1"/>
  <c r="K109" i="68" s="1"/>
  <c r="S58" i="68" a="1"/>
  <c r="S58" i="68" s="1"/>
  <c r="S86" i="68" s="1"/>
  <c r="S109" i="68" s="1"/>
  <c r="J58" i="68" a="1"/>
  <c r="J58" i="68" s="1"/>
  <c r="J86" i="68" s="1"/>
  <c r="J109" i="68" s="1"/>
  <c r="V58" i="68" a="1"/>
  <c r="V58" i="68" s="1"/>
  <c r="V86" i="68" s="1"/>
  <c r="V109" i="68" s="1"/>
  <c r="D10" i="33"/>
  <c r="D11" i="33"/>
  <c r="D9" i="33"/>
  <c r="D12" i="33"/>
  <c r="H95" i="43"/>
  <c r="H96" i="43"/>
  <c r="H97" i="43"/>
  <c r="H98" i="43"/>
  <c r="H99" i="43"/>
  <c r="H100" i="43"/>
  <c r="H101" i="43"/>
  <c r="H94" i="43"/>
  <c r="U86" i="72" l="1"/>
  <c r="Z86" i="72"/>
  <c r="AC86" i="72"/>
  <c r="T86" i="72"/>
  <c r="O86" i="72"/>
  <c r="Q86" i="72"/>
  <c r="P86" i="72"/>
  <c r="AB86" i="72"/>
  <c r="M86" i="72"/>
  <c r="R86" i="72"/>
  <c r="AE86" i="73"/>
  <c r="AA86" i="72"/>
  <c r="I86" i="72"/>
  <c r="J86" i="72"/>
  <c r="AG86" i="72"/>
  <c r="AF86" i="73"/>
  <c r="AG86" i="73"/>
  <c r="Y86" i="72"/>
  <c r="N86" i="72"/>
  <c r="S86" i="72"/>
  <c r="AF86" i="72"/>
  <c r="AD86" i="73"/>
  <c r="I86" i="73"/>
  <c r="W86" i="72"/>
  <c r="K86" i="72"/>
  <c r="X86" i="72"/>
  <c r="AE86" i="72"/>
  <c r="AC86" i="73"/>
  <c r="V86" i="72"/>
  <c r="L86" i="72"/>
  <c r="AD86" i="72"/>
  <c r="AE86" i="81"/>
  <c r="AC86" i="81"/>
  <c r="AF86" i="81"/>
  <c r="AG86" i="81"/>
  <c r="AD86" i="81"/>
  <c r="Q81" i="72"/>
  <c r="I81" i="72"/>
  <c r="AG88" i="68"/>
  <c r="AG107" i="68" s="1"/>
  <c r="AF88" i="68"/>
  <c r="AF107" i="68" s="1"/>
  <c r="AE88" i="68"/>
  <c r="AE107" i="68" s="1"/>
  <c r="AD88" i="68"/>
  <c r="AD107" i="68" s="1"/>
  <c r="AC88" i="68"/>
  <c r="AC107" i="68" s="1"/>
  <c r="AA86" i="81"/>
  <c r="T86" i="73"/>
  <c r="S86" i="81"/>
  <c r="Y86" i="81"/>
  <c r="W86" i="73"/>
  <c r="Q86" i="73"/>
  <c r="O86" i="73"/>
  <c r="O86" i="82"/>
  <c r="O86" i="81"/>
  <c r="R86" i="81"/>
  <c r="V86" i="73"/>
  <c r="X86" i="73"/>
  <c r="T86" i="82"/>
  <c r="V86" i="82"/>
  <c r="M86" i="81"/>
  <c r="J86" i="81"/>
  <c r="T86" i="81"/>
  <c r="AA86" i="73"/>
  <c r="P86" i="73"/>
  <c r="Q86" i="82"/>
  <c r="J86" i="82"/>
  <c r="K86" i="82"/>
  <c r="J86" i="73"/>
  <c r="V86" i="81"/>
  <c r="K86" i="81"/>
  <c r="I86" i="81"/>
  <c r="U86" i="73"/>
  <c r="U86" i="82"/>
  <c r="AA86" i="82"/>
  <c r="R86" i="82"/>
  <c r="AB86" i="81"/>
  <c r="Z86" i="81"/>
  <c r="W86" i="81"/>
  <c r="N86" i="73"/>
  <c r="Z86" i="73"/>
  <c r="AB86" i="82"/>
  <c r="W86" i="82"/>
  <c r="P86" i="82"/>
  <c r="N86" i="81"/>
  <c r="Q86" i="81"/>
  <c r="L86" i="81"/>
  <c r="X86" i="81"/>
  <c r="M86" i="73"/>
  <c r="K86" i="73"/>
  <c r="Y86" i="82"/>
  <c r="Z86" i="82"/>
  <c r="M86" i="82"/>
  <c r="N86" i="82"/>
  <c r="S86" i="73"/>
  <c r="R86" i="73"/>
  <c r="S86" i="82"/>
  <c r="U86" i="81"/>
  <c r="P86" i="81"/>
  <c r="AB86" i="73"/>
  <c r="L86" i="73"/>
  <c r="Y86" i="73"/>
  <c r="X86" i="82"/>
  <c r="L86" i="82"/>
  <c r="AG118" i="68" l="1" a="1"/>
  <c r="AG118" i="68" s="1"/>
  <c r="AG117" i="68" a="1"/>
  <c r="AG117" i="68" s="1"/>
  <c r="AG116" i="68" a="1"/>
  <c r="AG116" i="68" s="1"/>
  <c r="AG114" i="68" a="1"/>
  <c r="AG114" i="68" s="1"/>
  <c r="AG111" i="68" a="1"/>
  <c r="AG111" i="68" s="1"/>
  <c r="AG112" i="68" a="1"/>
  <c r="AG112" i="68" s="1"/>
  <c r="AG113" i="68" a="1"/>
  <c r="AG113" i="68" s="1"/>
  <c r="AG115" i="68" a="1"/>
  <c r="AG115" i="68" s="1"/>
  <c r="AF118" i="68" a="1"/>
  <c r="AF118" i="68" s="1"/>
  <c r="AF114" i="68" a="1"/>
  <c r="AF114" i="68" s="1"/>
  <c r="AF117" i="68" a="1"/>
  <c r="AF117" i="68" s="1"/>
  <c r="AF116" i="68" a="1"/>
  <c r="AF116" i="68" s="1"/>
  <c r="AF115" i="68" a="1"/>
  <c r="AF115" i="68" s="1"/>
  <c r="AF113" i="68" a="1"/>
  <c r="AF113" i="68" s="1"/>
  <c r="AF112" i="68" a="1"/>
  <c r="AF112" i="68" s="1"/>
  <c r="AF111" i="68" a="1"/>
  <c r="AF111" i="68" s="1"/>
  <c r="AE114" i="68" a="1"/>
  <c r="AE114" i="68" s="1"/>
  <c r="AE118" i="68" a="1"/>
  <c r="AE118" i="68" s="1"/>
  <c r="AE117" i="68" a="1"/>
  <c r="AE117" i="68" s="1"/>
  <c r="AE116" i="68" a="1"/>
  <c r="AE116" i="68" s="1"/>
  <c r="AE115" i="68" a="1"/>
  <c r="AE115" i="68" s="1"/>
  <c r="AE112" i="68" a="1"/>
  <c r="AE112" i="68" s="1"/>
  <c r="AE113" i="68" a="1"/>
  <c r="AE113" i="68" s="1"/>
  <c r="AE111" i="68" a="1"/>
  <c r="AE111" i="68" s="1"/>
  <c r="AC113" i="68" a="1"/>
  <c r="AC113" i="68" s="1"/>
  <c r="AC116" i="68" a="1"/>
  <c r="AC116" i="68" s="1"/>
  <c r="AC117" i="68" a="1"/>
  <c r="AC117" i="68" s="1"/>
  <c r="AC114" i="68" a="1"/>
  <c r="AC114" i="68" s="1"/>
  <c r="AC118" i="68" a="1"/>
  <c r="AC118" i="68" s="1"/>
  <c r="AC112" i="68" a="1"/>
  <c r="AC112" i="68" s="1"/>
  <c r="AC115" i="68" a="1"/>
  <c r="AC115" i="68" s="1"/>
  <c r="AC111" i="68" a="1"/>
  <c r="AC111" i="68" s="1"/>
  <c r="AD113" i="68" a="1"/>
  <c r="AD113" i="68" s="1"/>
  <c r="AD116" i="68" a="1"/>
  <c r="AD116" i="68" s="1"/>
  <c r="AD111" i="68" a="1"/>
  <c r="AD111" i="68" s="1"/>
  <c r="AD114" i="68" a="1"/>
  <c r="AD114" i="68" s="1"/>
  <c r="AD117" i="68" a="1"/>
  <c r="AD117" i="68" s="1"/>
  <c r="AD118" i="68" a="1"/>
  <c r="AD118" i="68" s="1"/>
  <c r="AD115" i="68" a="1"/>
  <c r="AD115" i="68" s="1"/>
  <c r="AD112" i="68" a="1"/>
  <c r="AD112" i="68" s="1"/>
  <c r="I83" i="72"/>
  <c r="I108" i="72" s="1"/>
  <c r="Q83" i="72"/>
  <c r="Q108" i="72" s="1"/>
  <c r="R81" i="72"/>
  <c r="J81" i="72"/>
  <c r="N81" i="72"/>
  <c r="AE81" i="72"/>
  <c r="O81" i="72"/>
  <c r="L81" i="72"/>
  <c r="AG81" i="72"/>
  <c r="AA81" i="72"/>
  <c r="K81" i="72"/>
  <c r="P81" i="72"/>
  <c r="M81" i="72"/>
  <c r="AF81" i="72"/>
  <c r="AD81" i="72"/>
  <c r="V81" i="72"/>
  <c r="U81" i="72"/>
  <c r="AC81" i="72"/>
  <c r="Z81" i="72"/>
  <c r="T81" i="72"/>
  <c r="W81" i="72"/>
  <c r="AB81" i="72"/>
  <c r="Y81" i="72"/>
  <c r="X81" i="72"/>
  <c r="S81" i="72"/>
  <c r="X88" i="68"/>
  <c r="X107" i="68" s="1"/>
  <c r="M88" i="68"/>
  <c r="M107" i="68" s="1"/>
  <c r="K88" i="68"/>
  <c r="K107" i="68" s="1"/>
  <c r="U88" i="68"/>
  <c r="U107" i="68" s="1"/>
  <c r="Q88" i="68"/>
  <c r="Q107" i="68" s="1"/>
  <c r="Z88" i="68"/>
  <c r="Z107" i="68" s="1"/>
  <c r="Y88" i="68"/>
  <c r="Y107" i="68" s="1"/>
  <c r="N88" i="68"/>
  <c r="N107" i="68" s="1"/>
  <c r="AA88" i="68"/>
  <c r="AA107" i="68" s="1"/>
  <c r="V88" i="68"/>
  <c r="V107" i="68" s="1"/>
  <c r="P88" i="68"/>
  <c r="P107" i="68" s="1"/>
  <c r="L88" i="68"/>
  <c r="L107" i="68" s="1"/>
  <c r="O88" i="68"/>
  <c r="O107" i="68" s="1"/>
  <c r="R88" i="68"/>
  <c r="R107" i="68" s="1"/>
  <c r="S88" i="68"/>
  <c r="S107" i="68" s="1"/>
  <c r="T88" i="68"/>
  <c r="T107" i="68" s="1"/>
  <c r="W88" i="68"/>
  <c r="W107" i="68" s="1"/>
  <c r="AB88" i="68"/>
  <c r="AB107" i="68" s="1"/>
  <c r="C16" i="62"/>
  <c r="P118" i="68" l="1" a="1"/>
  <c r="P118" i="68" s="1"/>
  <c r="P112" i="68" a="1"/>
  <c r="P112" i="68" s="1"/>
  <c r="P113" i="68" a="1"/>
  <c r="P113" i="68" s="1"/>
  <c r="P115" i="68" a="1"/>
  <c r="P115" i="68" s="1"/>
  <c r="P117" i="68" a="1"/>
  <c r="P117" i="68" s="1"/>
  <c r="P111" i="68" a="1"/>
  <c r="P111" i="68" s="1"/>
  <c r="P114" i="68" a="1"/>
  <c r="P114" i="68" s="1"/>
  <c r="P116" i="68" a="1"/>
  <c r="P116" i="68" s="1"/>
  <c r="AA113" i="68" a="1"/>
  <c r="AA113" i="68" s="1"/>
  <c r="AA115" i="68" a="1"/>
  <c r="AA115" i="68" s="1"/>
  <c r="AA111" i="68" a="1"/>
  <c r="AA111" i="68" s="1"/>
  <c r="AA114" i="68" a="1"/>
  <c r="AA114" i="68" s="1"/>
  <c r="AA112" i="68" a="1"/>
  <c r="AA112" i="68" s="1"/>
  <c r="AA116" i="68" a="1"/>
  <c r="AA116" i="68" s="1"/>
  <c r="AA118" i="68" a="1"/>
  <c r="AA118" i="68" s="1"/>
  <c r="AA117" i="68" a="1"/>
  <c r="AA117" i="68" s="1"/>
  <c r="W117" i="68" a="1"/>
  <c r="W117" i="68" s="1"/>
  <c r="W114" i="68" a="1"/>
  <c r="W114" i="68" s="1"/>
  <c r="W111" i="68" a="1"/>
  <c r="W111" i="68" s="1"/>
  <c r="W118" i="68" a="1"/>
  <c r="W118" i="68" s="1"/>
  <c r="W112" i="68" a="1"/>
  <c r="W112" i="68" s="1"/>
  <c r="W113" i="68" a="1"/>
  <c r="W113" i="68" s="1"/>
  <c r="W116" i="68" a="1"/>
  <c r="W116" i="68" s="1"/>
  <c r="W115" i="68" a="1"/>
  <c r="W115" i="68" s="1"/>
  <c r="S118" i="68" a="1"/>
  <c r="S118" i="68" s="1"/>
  <c r="S112" i="68" a="1"/>
  <c r="S112" i="68" s="1"/>
  <c r="S115" i="68" a="1"/>
  <c r="S115" i="68" s="1"/>
  <c r="S113" i="68" a="1"/>
  <c r="S113" i="68" s="1"/>
  <c r="S116" i="68" a="1"/>
  <c r="S116" i="68" s="1"/>
  <c r="S117" i="68" a="1"/>
  <c r="S117" i="68" s="1"/>
  <c r="S114" i="68" a="1"/>
  <c r="S114" i="68" s="1"/>
  <c r="S111" i="68" a="1"/>
  <c r="S111" i="68" s="1"/>
  <c r="R118" i="68" a="1"/>
  <c r="R118" i="68" s="1"/>
  <c r="R112" i="68" a="1"/>
  <c r="R112" i="68" s="1"/>
  <c r="R115" i="68" a="1"/>
  <c r="R115" i="68" s="1"/>
  <c r="R113" i="68" a="1"/>
  <c r="R113" i="68" s="1"/>
  <c r="R116" i="68" a="1"/>
  <c r="R116" i="68" s="1"/>
  <c r="R117" i="68" a="1"/>
  <c r="R117" i="68" s="1"/>
  <c r="R111" i="68" a="1"/>
  <c r="R111" i="68" s="1"/>
  <c r="R114" i="68" a="1"/>
  <c r="R114" i="68" s="1"/>
  <c r="O118" i="68" a="1"/>
  <c r="O118" i="68" s="1"/>
  <c r="O112" i="68" a="1"/>
  <c r="O112" i="68" s="1"/>
  <c r="O116" i="68" a="1"/>
  <c r="O116" i="68" s="1"/>
  <c r="O113" i="68" a="1"/>
  <c r="O113" i="68" s="1"/>
  <c r="O114" i="68" a="1"/>
  <c r="O114" i="68" s="1"/>
  <c r="O115" i="68" a="1"/>
  <c r="O115" i="68" s="1"/>
  <c r="O117" i="68" a="1"/>
  <c r="O117" i="68" s="1"/>
  <c r="O111" i="68" a="1"/>
  <c r="O111" i="68" s="1"/>
  <c r="L116" i="68" a="1"/>
  <c r="L116" i="68" s="1"/>
  <c r="L113" i="68" a="1"/>
  <c r="L113" i="68" s="1"/>
  <c r="L117" i="68" a="1"/>
  <c r="L117" i="68" s="1"/>
  <c r="L114" i="68" a="1"/>
  <c r="L114" i="68" s="1"/>
  <c r="L112" i="68" a="1"/>
  <c r="L112" i="68" s="1"/>
  <c r="L118" i="68" a="1"/>
  <c r="L118" i="68" s="1"/>
  <c r="L115" i="68" a="1"/>
  <c r="L115" i="68" s="1"/>
  <c r="L111" i="68" a="1"/>
  <c r="L111" i="68" s="1"/>
  <c r="N116" i="68" a="1"/>
  <c r="N116" i="68" s="1"/>
  <c r="N113" i="68" a="1"/>
  <c r="N113" i="68" s="1"/>
  <c r="N118" i="68" a="1"/>
  <c r="N118" i="68" s="1"/>
  <c r="N112" i="68" a="1"/>
  <c r="N112" i="68" s="1"/>
  <c r="N111" i="68" a="1"/>
  <c r="N111" i="68" s="1"/>
  <c r="N117" i="68" a="1"/>
  <c r="N117" i="68" s="1"/>
  <c r="N115" i="68" a="1"/>
  <c r="N115" i="68" s="1"/>
  <c r="N114" i="68" a="1"/>
  <c r="N114" i="68" s="1"/>
  <c r="Y117" i="68" a="1"/>
  <c r="Y117" i="68" s="1"/>
  <c r="Y114" i="68" a="1"/>
  <c r="Y114" i="68" s="1"/>
  <c r="Y111" i="68" a="1"/>
  <c r="Y111" i="68" s="1"/>
  <c r="Y118" i="68" a="1"/>
  <c r="Y118" i="68" s="1"/>
  <c r="Y112" i="68" a="1"/>
  <c r="Y112" i="68" s="1"/>
  <c r="Y113" i="68" a="1"/>
  <c r="Y113" i="68" s="1"/>
  <c r="Y116" i="68" a="1"/>
  <c r="Y116" i="68" s="1"/>
  <c r="Y115" i="68" a="1"/>
  <c r="Y115" i="68" s="1"/>
  <c r="Q118" i="68" a="1"/>
  <c r="Q118" i="68" s="1"/>
  <c r="Q112" i="68" a="1"/>
  <c r="Q112" i="68" s="1"/>
  <c r="Q116" i="68" a="1"/>
  <c r="Q116" i="68" s="1"/>
  <c r="Q113" i="68" a="1"/>
  <c r="Q113" i="68" s="1"/>
  <c r="Q115" i="68" a="1"/>
  <c r="Q115" i="68" s="1"/>
  <c r="Q117" i="68" a="1"/>
  <c r="Q117" i="68" s="1"/>
  <c r="Q111" i="68" a="1"/>
  <c r="Q111" i="68" s="1"/>
  <c r="Q114" i="68" a="1"/>
  <c r="Q114" i="68" s="1"/>
  <c r="K116" i="68" a="1"/>
  <c r="K116" i="68" s="1"/>
  <c r="K113" i="68" a="1"/>
  <c r="K113" i="68" s="1"/>
  <c r="K117" i="68" a="1"/>
  <c r="K117" i="68" s="1"/>
  <c r="K111" i="68" a="1"/>
  <c r="K111" i="68" s="1"/>
  <c r="K114" i="68" a="1"/>
  <c r="K114" i="68" s="1"/>
  <c r="K112" i="68" a="1"/>
  <c r="K112" i="68" s="1"/>
  <c r="K118" i="68" a="1"/>
  <c r="K118" i="68" s="1"/>
  <c r="K115" i="68" a="1"/>
  <c r="K115" i="68" s="1"/>
  <c r="M116" i="68" a="1"/>
  <c r="M116" i="68" s="1"/>
  <c r="M113" i="68" a="1"/>
  <c r="M113" i="68" s="1"/>
  <c r="M117" i="68" a="1"/>
  <c r="M117" i="68" s="1"/>
  <c r="M114" i="68" a="1"/>
  <c r="M114" i="68" s="1"/>
  <c r="M112" i="68" a="1"/>
  <c r="M112" i="68" s="1"/>
  <c r="M118" i="68" a="1"/>
  <c r="M118" i="68" s="1"/>
  <c r="M115" i="68" a="1"/>
  <c r="M115" i="68" s="1"/>
  <c r="M111" i="68" a="1"/>
  <c r="M111" i="68" s="1"/>
  <c r="U114" i="68" a="1"/>
  <c r="U114" i="68" s="1"/>
  <c r="U111" i="68" a="1"/>
  <c r="U111" i="68" s="1"/>
  <c r="U116" i="68" a="1"/>
  <c r="U116" i="68" s="1"/>
  <c r="U112" i="68" a="1"/>
  <c r="U112" i="68" s="1"/>
  <c r="U117" i="68" a="1"/>
  <c r="U117" i="68" s="1"/>
  <c r="U113" i="68" a="1"/>
  <c r="U113" i="68" s="1"/>
  <c r="U118" i="68" a="1"/>
  <c r="U118" i="68" s="1"/>
  <c r="U115" i="68" a="1"/>
  <c r="U115" i="68" s="1"/>
  <c r="X117" i="68" a="1"/>
  <c r="X117" i="68" s="1"/>
  <c r="X114" i="68" a="1"/>
  <c r="X114" i="68" s="1"/>
  <c r="X111" i="68" a="1"/>
  <c r="X111" i="68" s="1"/>
  <c r="X115" i="68" a="1"/>
  <c r="X115" i="68" s="1"/>
  <c r="X112" i="68" a="1"/>
  <c r="X112" i="68" s="1"/>
  <c r="X113" i="68" a="1"/>
  <c r="X113" i="68" s="1"/>
  <c r="X116" i="68" a="1"/>
  <c r="X116" i="68" s="1"/>
  <c r="X118" i="68" a="1"/>
  <c r="X118" i="68" s="1"/>
  <c r="AB113" i="68" a="1"/>
  <c r="AB113" i="68" s="1"/>
  <c r="AB116" i="68" a="1"/>
  <c r="AB116" i="68" s="1"/>
  <c r="AB117" i="68" a="1"/>
  <c r="AB117" i="68" s="1"/>
  <c r="AB111" i="68" a="1"/>
  <c r="AB111" i="68" s="1"/>
  <c r="AB114" i="68" a="1"/>
  <c r="AB114" i="68" s="1"/>
  <c r="AB118" i="68" a="1"/>
  <c r="AB118" i="68" s="1"/>
  <c r="AB112" i="68" a="1"/>
  <c r="AB112" i="68" s="1"/>
  <c r="AB115" i="68" a="1"/>
  <c r="AB115" i="68" s="1"/>
  <c r="T115" i="68" a="1"/>
  <c r="T115" i="68" s="1"/>
  <c r="T113" i="68" a="1"/>
  <c r="T113" i="68" s="1"/>
  <c r="T118" i="68" a="1"/>
  <c r="T118" i="68" s="1"/>
  <c r="T116" i="68" a="1"/>
  <c r="T116" i="68" s="1"/>
  <c r="T114" i="68" a="1"/>
  <c r="T114" i="68" s="1"/>
  <c r="T117" i="68" a="1"/>
  <c r="T117" i="68" s="1"/>
  <c r="T111" i="68" a="1"/>
  <c r="T111" i="68" s="1"/>
  <c r="T112" i="68" a="1"/>
  <c r="T112" i="68" s="1"/>
  <c r="V117" i="68" a="1"/>
  <c r="V117" i="68" s="1"/>
  <c r="V114" i="68" a="1"/>
  <c r="V114" i="68" s="1"/>
  <c r="V111" i="68" a="1"/>
  <c r="V111" i="68" s="1"/>
  <c r="V116" i="68" a="1"/>
  <c r="V116" i="68" s="1"/>
  <c r="V115" i="68" a="1"/>
  <c r="V115" i="68" s="1"/>
  <c r="V112" i="68" a="1"/>
  <c r="V112" i="68" s="1"/>
  <c r="V118" i="68" a="1"/>
  <c r="V118" i="68" s="1"/>
  <c r="V113" i="68" a="1"/>
  <c r="V113" i="68" s="1"/>
  <c r="Z117" i="68" a="1"/>
  <c r="Z117" i="68" s="1"/>
  <c r="Z114" i="68" a="1"/>
  <c r="Z114" i="68" s="1"/>
  <c r="Z113" i="68" a="1"/>
  <c r="Z113" i="68" s="1"/>
  <c r="Z118" i="68" a="1"/>
  <c r="Z118" i="68" s="1"/>
  <c r="Z112" i="68" a="1"/>
  <c r="Z112" i="68" s="1"/>
  <c r="Z111" i="68" a="1"/>
  <c r="Z111" i="68" s="1"/>
  <c r="Z116" i="68" a="1"/>
  <c r="Z116" i="68" s="1"/>
  <c r="Z115" i="68" a="1"/>
  <c r="Z115" i="68" s="1"/>
  <c r="J83" i="72"/>
  <c r="J108" i="72" s="1"/>
  <c r="K83" i="72"/>
  <c r="K108" i="72" s="1"/>
  <c r="AB83" i="72"/>
  <c r="AB108" i="72" s="1"/>
  <c r="AD83" i="72"/>
  <c r="AD108" i="72" s="1"/>
  <c r="Z83" i="72"/>
  <c r="Z108" i="72" s="1"/>
  <c r="Y83" i="72"/>
  <c r="Y108" i="72" s="1"/>
  <c r="O83" i="72"/>
  <c r="O108" i="72" s="1"/>
  <c r="AF83" i="72"/>
  <c r="AF108" i="72" s="1"/>
  <c r="AE83" i="72"/>
  <c r="AE108" i="72" s="1"/>
  <c r="W83" i="72"/>
  <c r="W108" i="72" s="1"/>
  <c r="M83" i="72"/>
  <c r="M108" i="72" s="1"/>
  <c r="N83" i="72"/>
  <c r="N108" i="72" s="1"/>
  <c r="T83" i="72"/>
  <c r="T108" i="72" s="1"/>
  <c r="P83" i="72"/>
  <c r="P108" i="72" s="1"/>
  <c r="R83" i="72"/>
  <c r="R108" i="72" s="1"/>
  <c r="AC83" i="72"/>
  <c r="AC108" i="72" s="1"/>
  <c r="AA83" i="72"/>
  <c r="AA108" i="72" s="1"/>
  <c r="S83" i="72"/>
  <c r="S108" i="72" s="1"/>
  <c r="U83" i="72"/>
  <c r="U108" i="72" s="1"/>
  <c r="AG83" i="72"/>
  <c r="AG108" i="72" s="1"/>
  <c r="X83" i="72"/>
  <c r="X108" i="72" s="1"/>
  <c r="V83" i="72"/>
  <c r="V108" i="72" s="1"/>
  <c r="L83" i="72"/>
  <c r="L108" i="72" s="1"/>
  <c r="J88" i="68"/>
  <c r="J107" i="68" s="1"/>
  <c r="I88" i="68"/>
  <c r="I107" i="68" s="1"/>
  <c r="A1" i="43"/>
  <c r="A1" i="33"/>
  <c r="J116" i="68" l="1" a="1"/>
  <c r="J116" i="68" s="1"/>
  <c r="J113" i="68" a="1"/>
  <c r="J113" i="68" s="1"/>
  <c r="J114" i="68" a="1"/>
  <c r="J114" i="68" s="1"/>
  <c r="J117" i="68" a="1"/>
  <c r="J117" i="68" s="1"/>
  <c r="J111" i="68" a="1"/>
  <c r="J111" i="68" s="1"/>
  <c r="J112" i="68" a="1"/>
  <c r="J112" i="68" s="1"/>
  <c r="J118" i="68" a="1"/>
  <c r="J118" i="68" s="1"/>
  <c r="J115" i="68" a="1"/>
  <c r="J115" i="68" s="1"/>
  <c r="I116" i="68" a="1"/>
  <c r="I116" i="68" s="1"/>
  <c r="I113" i="68" a="1"/>
  <c r="I113" i="68" s="1"/>
  <c r="I115" i="68" a="1"/>
  <c r="I115" i="68" s="1"/>
  <c r="I117" i="68" a="1"/>
  <c r="I117" i="68" s="1"/>
  <c r="I111" i="68" a="1"/>
  <c r="I111" i="68" s="1"/>
  <c r="I118" i="68" a="1"/>
  <c r="I118" i="68" s="1"/>
  <c r="I112" i="68" a="1"/>
  <c r="I112" i="68" s="1"/>
  <c r="I114" i="68" a="1"/>
  <c r="I114" i="68" s="1"/>
  <c r="A2" i="47"/>
  <c r="A1" i="47"/>
  <c r="A2" i="62"/>
  <c r="A1" i="62"/>
  <c r="I6" i="62"/>
  <c r="I13" i="62" l="1"/>
  <c r="J6" i="62"/>
  <c r="J11" i="62" l="1"/>
  <c r="K6" i="62"/>
  <c r="J12" i="62" l="1"/>
  <c r="J13" i="62" s="1"/>
  <c r="I15" i="62"/>
  <c r="K11" i="62"/>
  <c r="K12" i="62" s="1"/>
  <c r="K13" i="62" s="1"/>
  <c r="L6" i="62"/>
  <c r="J15" i="62" l="1"/>
  <c r="L11" i="62"/>
  <c r="M6" i="62"/>
  <c r="L12" i="62" l="1"/>
  <c r="L13" i="62" s="1"/>
  <c r="K15" i="62"/>
  <c r="M11" i="62"/>
  <c r="M12" i="62" l="1"/>
  <c r="M13" i="62" s="1"/>
  <c r="L15" i="62"/>
  <c r="N11" i="62"/>
  <c r="N12" i="62" l="1"/>
  <c r="N13" i="62" s="1"/>
  <c r="M15" i="62"/>
  <c r="O11" i="62"/>
  <c r="D21" i="62" l="1"/>
  <c r="O12" i="62"/>
  <c r="O13" i="62" s="1"/>
  <c r="P11" i="62"/>
  <c r="P12" i="62" s="1"/>
  <c r="P13" i="62" s="1"/>
  <c r="N15" i="62"/>
  <c r="Q11" i="62" l="1"/>
  <c r="Q12" i="62" s="1"/>
  <c r="Q13" i="62" s="1"/>
  <c r="O15" i="62"/>
  <c r="P15" i="62" l="1"/>
  <c r="R11" i="62"/>
  <c r="Q15" i="62" l="1"/>
  <c r="R12" i="62"/>
  <c r="R13" i="62" s="1"/>
  <c r="D22" i="62" l="1"/>
  <c r="D23" i="62" s="1"/>
  <c r="G71" i="43"/>
  <c r="G70" i="43"/>
  <c r="D16" i="62"/>
  <c r="R15" i="62"/>
  <c r="D17" i="62" s="1"/>
  <c r="D19" i="62" l="1"/>
  <c r="AC14" i="85" s="1"/>
  <c r="W31" i="73" a="1"/>
  <c r="W31" i="73" s="1"/>
  <c r="Q31" i="82" a="1"/>
  <c r="Q31" i="82" s="1"/>
  <c r="AF31" i="82" a="1"/>
  <c r="AF31" i="82" s="1"/>
  <c r="AD31" i="73" a="1"/>
  <c r="AD31" i="73" s="1"/>
  <c r="W31" i="82" a="1"/>
  <c r="W31" i="82" s="1"/>
  <c r="Y31" i="82" a="1"/>
  <c r="Y31" i="82" s="1"/>
  <c r="AF31" i="73" a="1"/>
  <c r="AF31" i="73" s="1"/>
  <c r="AB31" i="73" a="1"/>
  <c r="AB31" i="73" s="1"/>
  <c r="S31" i="73" a="1"/>
  <c r="S31" i="73" s="1"/>
  <c r="AC31" i="73" a="1"/>
  <c r="AC31" i="73" s="1"/>
  <c r="L31" i="73" a="1"/>
  <c r="L31" i="73" s="1"/>
  <c r="AC31" i="82" a="1"/>
  <c r="AC31" i="82" s="1"/>
  <c r="X31" i="82" a="1"/>
  <c r="X31" i="82" s="1"/>
  <c r="T31" i="82" a="1"/>
  <c r="T31" i="82" s="1"/>
  <c r="X31" i="73" a="1"/>
  <c r="X31" i="73" s="1"/>
  <c r="AG31" i="82" a="1"/>
  <c r="AG31" i="82" s="1"/>
  <c r="P31" i="82" a="1"/>
  <c r="P31" i="82" s="1"/>
  <c r="I31" i="73" a="1"/>
  <c r="I31" i="73" s="1"/>
  <c r="O31" i="82" a="1"/>
  <c r="O31" i="82" s="1"/>
  <c r="L31" i="82" a="1"/>
  <c r="L31" i="82" s="1"/>
  <c r="R31" i="73" a="1"/>
  <c r="R31" i="73" s="1"/>
  <c r="I31" i="82" a="1"/>
  <c r="I31" i="82" s="1"/>
  <c r="AB31" i="82" a="1"/>
  <c r="AB31" i="82" s="1"/>
  <c r="AE31" i="73" a="1"/>
  <c r="AE31" i="73" s="1"/>
  <c r="Q31" i="73" a="1"/>
  <c r="Q31" i="73" s="1"/>
  <c r="O31" i="73" a="1"/>
  <c r="O31" i="73" s="1"/>
  <c r="J31" i="82" a="1"/>
  <c r="J31" i="82" s="1"/>
  <c r="AG31" i="73" a="1"/>
  <c r="AG31" i="73" s="1"/>
  <c r="Y31" i="73" a="1"/>
  <c r="Y31" i="73" s="1"/>
  <c r="Z31" i="73" a="1"/>
  <c r="Z31" i="73" s="1"/>
  <c r="M31" i="73" a="1"/>
  <c r="M31" i="73" s="1"/>
  <c r="U31" i="82" a="1"/>
  <c r="U31" i="82" s="1"/>
  <c r="AA31" i="73" a="1"/>
  <c r="AA31" i="73" s="1"/>
  <c r="N31" i="82" a="1"/>
  <c r="N31" i="82" s="1"/>
  <c r="AE31" i="82" a="1"/>
  <c r="AE31" i="82" s="1"/>
  <c r="V31" i="82" a="1"/>
  <c r="V31" i="82" s="1"/>
  <c r="AA31" i="82" a="1"/>
  <c r="AA31" i="82" s="1"/>
  <c r="M31" i="82" a="1"/>
  <c r="M31" i="82" s="1"/>
  <c r="P31" i="73" a="1"/>
  <c r="P31" i="73" s="1"/>
  <c r="AD31" i="82" a="1"/>
  <c r="AD31" i="82" s="1"/>
  <c r="K31" i="82" a="1"/>
  <c r="K31" i="82" s="1"/>
  <c r="U31" i="73" a="1"/>
  <c r="U31" i="73" s="1"/>
  <c r="Z31" i="82" a="1"/>
  <c r="Z31" i="82" s="1"/>
  <c r="T31" i="73" a="1"/>
  <c r="T31" i="73" s="1"/>
  <c r="S31" i="82" a="1"/>
  <c r="S31" i="82" s="1"/>
  <c r="J31" i="73" a="1"/>
  <c r="J31" i="73" s="1"/>
  <c r="R31" i="82" a="1"/>
  <c r="R31" i="82" s="1"/>
  <c r="N31" i="73" a="1"/>
  <c r="N31" i="73" s="1"/>
  <c r="V31" i="73" a="1"/>
  <c r="V31" i="73" s="1"/>
  <c r="K31" i="73" a="1"/>
  <c r="K31" i="73" s="1"/>
  <c r="E29" i="73"/>
  <c r="E29" i="81"/>
  <c r="E29" i="72"/>
  <c r="E29" i="68"/>
  <c r="E29" i="82"/>
  <c r="AG14" i="85"/>
  <c r="AE14" i="85"/>
  <c r="AD14" i="85"/>
  <c r="AF14" i="85"/>
  <c r="AB14" i="85"/>
  <c r="N14" i="85"/>
  <c r="T14" i="85"/>
  <c r="L14" i="85"/>
  <c r="V14" i="85"/>
  <c r="K14" i="85"/>
  <c r="M14" i="85"/>
  <c r="O14" i="85"/>
  <c r="H14" i="85"/>
  <c r="I14" i="85"/>
  <c r="S74" i="75"/>
  <c r="N43" i="75"/>
  <c r="N60" i="75"/>
  <c r="L75" i="75"/>
  <c r="K71" i="75"/>
  <c r="W47" i="75"/>
  <c r="P43" i="75"/>
  <c r="V61" i="75"/>
  <c r="O33" i="75"/>
  <c r="N75" i="75"/>
  <c r="N32" i="75"/>
  <c r="T71" i="75"/>
  <c r="S57" i="75"/>
  <c r="K57" i="75"/>
  <c r="T60" i="75"/>
  <c r="Q32" i="75"/>
  <c r="M60" i="75"/>
  <c r="U71" i="75"/>
  <c r="P75" i="75"/>
  <c r="T43" i="75"/>
  <c r="S33" i="75"/>
  <c r="V33" i="75"/>
  <c r="R74" i="75"/>
  <c r="J60" i="75"/>
  <c r="Q71" i="75"/>
  <c r="M74" i="75"/>
  <c r="W61" i="75"/>
  <c r="S32" i="75"/>
  <c r="O47" i="75"/>
  <c r="N57" i="75"/>
  <c r="V43" i="75"/>
  <c r="L60" i="75"/>
  <c r="T47" i="75"/>
  <c r="P71" i="75"/>
  <c r="W33" i="75"/>
  <c r="V57" i="75"/>
  <c r="O57" i="75"/>
  <c r="L32" i="75"/>
  <c r="T75" i="75"/>
  <c r="S61" i="75"/>
  <c r="K75" i="75"/>
  <c r="R57" i="75"/>
  <c r="R32" i="75"/>
  <c r="J74" i="75"/>
  <c r="Q47" i="75"/>
  <c r="M33" i="75"/>
  <c r="U57" i="75"/>
  <c r="V71" i="75"/>
  <c r="R61" i="75"/>
  <c r="J61" i="75"/>
  <c r="J75" i="75"/>
  <c r="M75" i="75"/>
  <c r="U43" i="75"/>
  <c r="O71" i="75"/>
  <c r="O74" i="75"/>
  <c r="N61" i="75"/>
  <c r="L61" i="75"/>
  <c r="T57" i="75"/>
  <c r="K61" i="75"/>
  <c r="R43" i="75"/>
  <c r="J47" i="75"/>
  <c r="S75" i="75"/>
  <c r="K60" i="75"/>
  <c r="V75" i="75"/>
  <c r="R33" i="75"/>
  <c r="J32" i="75"/>
  <c r="S60" i="75"/>
  <c r="Q74" i="75"/>
  <c r="P47" i="75"/>
  <c r="W75" i="75"/>
  <c r="W43" i="75"/>
  <c r="U74" i="75"/>
  <c r="X47" i="75"/>
  <c r="U32" i="75"/>
  <c r="X43" i="75"/>
  <c r="Y61" i="75"/>
  <c r="Y71" i="75"/>
  <c r="Y57" i="75"/>
  <c r="Y75" i="75"/>
  <c r="Y47" i="75"/>
  <c r="W74" i="75"/>
  <c r="Z71" i="75"/>
  <c r="Z57" i="75"/>
  <c r="W60" i="75"/>
  <c r="Z47" i="75"/>
  <c r="Z33" i="75"/>
  <c r="W32" i="75"/>
  <c r="Z43" i="75"/>
  <c r="X74" i="75"/>
  <c r="Y60" i="75"/>
  <c r="AB71" i="75"/>
  <c r="AB43" i="75"/>
  <c r="AB57" i="75"/>
  <c r="AB61" i="75"/>
  <c r="Y74" i="75"/>
  <c r="Y32" i="75"/>
  <c r="AB75" i="75"/>
  <c r="AB47" i="75"/>
  <c r="AB33" i="75"/>
  <c r="Z74" i="75"/>
  <c r="Z32" i="75"/>
  <c r="AA32" i="75"/>
  <c r="AA60" i="75"/>
  <c r="AC47" i="75"/>
  <c r="AB74" i="75"/>
  <c r="AD33" i="75"/>
  <c r="AF43" i="75"/>
  <c r="AE43" i="75"/>
  <c r="AB60" i="75"/>
  <c r="AD71" i="75"/>
  <c r="AF61" i="75"/>
  <c r="AE57" i="75"/>
  <c r="AE33" i="75"/>
  <c r="AF71" i="75"/>
  <c r="AB32" i="75"/>
  <c r="AF47" i="75"/>
  <c r="AD47" i="75"/>
  <c r="AD57" i="75"/>
  <c r="AD61" i="75"/>
  <c r="AD74" i="75"/>
  <c r="AG75" i="75"/>
  <c r="AC32" i="75"/>
  <c r="AG47" i="75"/>
  <c r="AG57" i="75"/>
  <c r="AG33" i="75"/>
  <c r="AE74" i="75"/>
  <c r="AG43" i="75"/>
  <c r="AG61" i="75"/>
  <c r="AE32" i="75"/>
  <c r="AF60" i="75"/>
  <c r="AF32" i="75"/>
  <c r="AF63" i="75"/>
  <c r="W49" i="75"/>
  <c r="AB49" i="75"/>
  <c r="U49" i="75"/>
  <c r="AG63" i="75"/>
  <c r="K49" i="75"/>
  <c r="AD63" i="75"/>
  <c r="Z49" i="75"/>
  <c r="AE63" i="75"/>
  <c r="Y49" i="75"/>
  <c r="AC49" i="75"/>
  <c r="AD49" i="75"/>
  <c r="AA49" i="75"/>
  <c r="N49" i="75"/>
  <c r="S49" i="75"/>
  <c r="AD35" i="75"/>
  <c r="AC35" i="75"/>
  <c r="AG49" i="75"/>
  <c r="AF49" i="75"/>
  <c r="AG35" i="75"/>
  <c r="AC77" i="75"/>
  <c r="AE77" i="75"/>
  <c r="AG77" i="75"/>
  <c r="AC63" i="75"/>
  <c r="S63" i="75"/>
  <c r="Q63" i="75"/>
  <c r="W35" i="75"/>
  <c r="K35" i="75"/>
  <c r="U63" i="75"/>
  <c r="Q35" i="75"/>
  <c r="U35" i="75"/>
  <c r="T63" i="75"/>
  <c r="W63" i="75"/>
  <c r="Q46" i="75"/>
  <c r="AB63" i="75"/>
  <c r="Z35" i="75"/>
  <c r="N77" i="75"/>
  <c r="L63" i="75"/>
  <c r="AB77" i="75"/>
  <c r="M35" i="75"/>
  <c r="Z63" i="75"/>
  <c r="Y63" i="75"/>
  <c r="W77" i="75"/>
  <c r="K63" i="75"/>
  <c r="M77" i="75"/>
  <c r="P77" i="75"/>
  <c r="AA77" i="75"/>
  <c r="U77" i="75"/>
  <c r="Y77" i="75"/>
  <c r="X77" i="75"/>
  <c r="R63" i="75"/>
  <c r="K77" i="75"/>
  <c r="V77" i="75"/>
  <c r="J63" i="75"/>
  <c r="R77" i="75"/>
  <c r="J77" i="75"/>
  <c r="Q77" i="75"/>
  <c r="S77" i="75"/>
  <c r="O35" i="75"/>
  <c r="Z46" i="75"/>
  <c r="AA46" i="75"/>
  <c r="K46" i="75"/>
  <c r="U46" i="75"/>
  <c r="AG46" i="75"/>
  <c r="O46" i="75"/>
  <c r="AC46" i="75"/>
  <c r="M46" i="75"/>
  <c r="L46" i="75"/>
  <c r="Y46" i="75"/>
  <c r="AF46" i="75"/>
  <c r="AE46" i="75"/>
  <c r="T46" i="75"/>
  <c r="S46" i="75"/>
  <c r="R46" i="75"/>
  <c r="Y29" i="75"/>
  <c r="I43" i="75"/>
  <c r="W29" i="75"/>
  <c r="L29" i="75"/>
  <c r="AE29" i="75"/>
  <c r="AG29" i="75"/>
  <c r="I60" i="75"/>
  <c r="Z29" i="75"/>
  <c r="I75" i="75"/>
  <c r="I74" i="75"/>
  <c r="I57" i="75"/>
  <c r="T29" i="75"/>
  <c r="S29" i="75"/>
  <c r="Q29" i="75"/>
  <c r="I71" i="75"/>
  <c r="AF29" i="75"/>
  <c r="M29" i="75"/>
  <c r="R29" i="75"/>
  <c r="AC29" i="75"/>
  <c r="V29" i="75"/>
  <c r="I61" i="75"/>
  <c r="I49" i="75"/>
  <c r="I21" i="75"/>
  <c r="I77" i="75"/>
  <c r="I35" i="75"/>
  <c r="AC20" i="75"/>
  <c r="AF19" i="75"/>
  <c r="AC19" i="75"/>
  <c r="AE19" i="75"/>
  <c r="AD20" i="75"/>
  <c r="AD18" i="75"/>
  <c r="AE18" i="75"/>
  <c r="AF18" i="75"/>
  <c r="AG21" i="75"/>
  <c r="AC21" i="75"/>
  <c r="AE21" i="75"/>
  <c r="AD21" i="75"/>
  <c r="L20" i="75"/>
  <c r="K20" i="75"/>
  <c r="AB20" i="75"/>
  <c r="N20" i="75"/>
  <c r="O20" i="75"/>
  <c r="X20" i="75"/>
  <c r="S20" i="75"/>
  <c r="V20" i="75"/>
  <c r="Z20" i="75"/>
  <c r="J20" i="75"/>
  <c r="K19" i="75"/>
  <c r="N19" i="75"/>
  <c r="M19" i="75"/>
  <c r="Z19" i="75"/>
  <c r="L19" i="75"/>
  <c r="W19" i="75"/>
  <c r="P19" i="75"/>
  <c r="V19" i="75"/>
  <c r="Q19" i="75"/>
  <c r="R19" i="75"/>
  <c r="AB19" i="75"/>
  <c r="Y19" i="75"/>
  <c r="J19" i="75"/>
  <c r="Q21" i="75"/>
  <c r="Y21" i="75"/>
  <c r="O21" i="75"/>
  <c r="N21" i="75"/>
  <c r="M21" i="75"/>
  <c r="P21" i="75"/>
  <c r="Z21" i="75"/>
  <c r="J21" i="75"/>
  <c r="V21" i="75"/>
  <c r="T21" i="75"/>
  <c r="W21" i="75"/>
  <c r="S21" i="75"/>
  <c r="U21" i="75"/>
  <c r="AB21" i="75"/>
  <c r="X18" i="75"/>
  <c r="Q18" i="75"/>
  <c r="W18" i="75"/>
  <c r="S18" i="75"/>
  <c r="AA18" i="75"/>
  <c r="V18" i="75"/>
  <c r="P18" i="75"/>
  <c r="M18" i="75"/>
  <c r="J18" i="75"/>
  <c r="K18" i="75"/>
  <c r="A2" i="33"/>
  <c r="AA75" i="75" l="1"/>
  <c r="L74" i="75"/>
  <c r="U61" i="75"/>
  <c r="K21" i="75"/>
  <c r="AA20" i="75"/>
  <c r="AC18" i="75"/>
  <c r="AC22" i="75" s="1"/>
  <c r="X29" i="75"/>
  <c r="X46" i="75"/>
  <c r="O63" i="75"/>
  <c r="J49" i="75"/>
  <c r="T49" i="75"/>
  <c r="AF33" i="75"/>
  <c r="AC61" i="75"/>
  <c r="Y33" i="75"/>
  <c r="L71" i="75"/>
  <c r="L43" i="75"/>
  <c r="M71" i="75"/>
  <c r="M43" i="75"/>
  <c r="U14" i="85"/>
  <c r="T19" i="75"/>
  <c r="T20" i="75"/>
  <c r="AB29" i="75"/>
  <c r="I18" i="75"/>
  <c r="X63" i="75"/>
  <c r="L35" i="75"/>
  <c r="L49" i="75"/>
  <c r="AF57" i="75"/>
  <c r="AC33" i="75"/>
  <c r="V60" i="75"/>
  <c r="O75" i="75"/>
  <c r="R60" i="75"/>
  <c r="O61" i="75"/>
  <c r="Q14" i="85"/>
  <c r="AA19" i="75"/>
  <c r="U20" i="75"/>
  <c r="AA29" i="75"/>
  <c r="I15" i="75"/>
  <c r="F15" i="75" s="1"/>
  <c r="L77" i="75"/>
  <c r="T35" i="75"/>
  <c r="AG32" i="75"/>
  <c r="AC57" i="75"/>
  <c r="X33" i="75"/>
  <c r="R47" i="75"/>
  <c r="Q61" i="75"/>
  <c r="AA14" i="85"/>
  <c r="Z18" i="75"/>
  <c r="Z22" i="75" s="1"/>
  <c r="X19" i="75"/>
  <c r="Q20" i="75"/>
  <c r="Q22" i="75" s="1"/>
  <c r="AG19" i="75"/>
  <c r="AD29" i="75"/>
  <c r="I20" i="75"/>
  <c r="M63" i="75"/>
  <c r="S35" i="75"/>
  <c r="R35" i="75"/>
  <c r="AE35" i="75"/>
  <c r="AG74" i="75"/>
  <c r="AF75" i="75"/>
  <c r="AC75" i="75"/>
  <c r="X60" i="75"/>
  <c r="X61" i="75"/>
  <c r="Q33" i="75"/>
  <c r="Q57" i="75"/>
  <c r="K74" i="75"/>
  <c r="P61" i="75"/>
  <c r="J43" i="75"/>
  <c r="Y14" i="85"/>
  <c r="M49" i="75"/>
  <c r="AE61" i="75"/>
  <c r="AC60" i="75"/>
  <c r="V74" i="75"/>
  <c r="T33" i="75"/>
  <c r="M32" i="75"/>
  <c r="L47" i="75"/>
  <c r="S14" i="85"/>
  <c r="U18" i="75"/>
  <c r="O29" i="75"/>
  <c r="AA35" i="75"/>
  <c r="AA57" i="75"/>
  <c r="N47" i="75"/>
  <c r="R18" i="75"/>
  <c r="AD19" i="75"/>
  <c r="AB46" i="75"/>
  <c r="Q49" i="75"/>
  <c r="AA61" i="75"/>
  <c r="N71" i="75"/>
  <c r="Q60" i="75"/>
  <c r="L18" i="75"/>
  <c r="AE20" i="75"/>
  <c r="AE22" i="75" s="1"/>
  <c r="J46" i="75"/>
  <c r="AF77" i="75"/>
  <c r="AD60" i="75"/>
  <c r="AA43" i="75"/>
  <c r="U33" i="75"/>
  <c r="W71" i="75"/>
  <c r="I33" i="75"/>
  <c r="AB18" i="75"/>
  <c r="AB22" i="75" s="1"/>
  <c r="U19" i="75"/>
  <c r="M20" i="75"/>
  <c r="M22" i="75" s="1"/>
  <c r="AF20" i="75"/>
  <c r="K29" i="75"/>
  <c r="I19" i="75"/>
  <c r="X35" i="75"/>
  <c r="N35" i="75"/>
  <c r="P35" i="75"/>
  <c r="AE49" i="75"/>
  <c r="AG60" i="75"/>
  <c r="AD75" i="75"/>
  <c r="AA74" i="75"/>
  <c r="AA47" i="75"/>
  <c r="X71" i="75"/>
  <c r="J57" i="75"/>
  <c r="P33" i="75"/>
  <c r="S71" i="75"/>
  <c r="W57" i="75"/>
  <c r="R71" i="75"/>
  <c r="N29" i="82"/>
  <c r="AG29" i="82"/>
  <c r="M29" i="82"/>
  <c r="AF29" i="82"/>
  <c r="L29" i="82"/>
  <c r="AE29" i="82"/>
  <c r="K29" i="82"/>
  <c r="AD29" i="82"/>
  <c r="J29" i="82"/>
  <c r="AC29" i="82"/>
  <c r="I29" i="82"/>
  <c r="AB29" i="82"/>
  <c r="AA29" i="82"/>
  <c r="Z29" i="82"/>
  <c r="Y29" i="82"/>
  <c r="X29" i="82"/>
  <c r="W29" i="82"/>
  <c r="V29" i="82"/>
  <c r="U29" i="82"/>
  <c r="T29" i="82"/>
  <c r="S29" i="82"/>
  <c r="R29" i="82"/>
  <c r="Q29" i="82"/>
  <c r="P29" i="82"/>
  <c r="O29" i="82"/>
  <c r="AC29" i="68"/>
  <c r="AC99" i="75" s="1"/>
  <c r="J29" i="68"/>
  <c r="J99" i="75" s="1"/>
  <c r="AD29" i="68"/>
  <c r="AD99" i="75" s="1"/>
  <c r="K29" i="68"/>
  <c r="K99" i="75" s="1"/>
  <c r="AE29" i="68"/>
  <c r="AF29" i="68"/>
  <c r="L29" i="68"/>
  <c r="L99" i="75" s="1"/>
  <c r="I29" i="68"/>
  <c r="I99" i="75" s="1"/>
  <c r="N29" i="68"/>
  <c r="N99" i="75" s="1"/>
  <c r="M29" i="68"/>
  <c r="M99" i="75" s="1"/>
  <c r="AG29" i="68"/>
  <c r="P29" i="68"/>
  <c r="P99" i="75" s="1"/>
  <c r="Q29" i="68"/>
  <c r="Q99" i="75" s="1"/>
  <c r="R29" i="68"/>
  <c r="R99" i="75" s="1"/>
  <c r="V29" i="68"/>
  <c r="V99" i="75" s="1"/>
  <c r="S29" i="68"/>
  <c r="S99" i="75" s="1"/>
  <c r="X29" i="68"/>
  <c r="X99" i="75" s="1"/>
  <c r="AB29" i="68"/>
  <c r="AB99" i="75" s="1"/>
  <c r="Y29" i="68"/>
  <c r="Y99" i="75" s="1"/>
  <c r="T29" i="68"/>
  <c r="T99" i="75" s="1"/>
  <c r="U29" i="68"/>
  <c r="U99" i="75" s="1"/>
  <c r="Z29" i="68"/>
  <c r="Z99" i="75" s="1"/>
  <c r="AA29" i="68"/>
  <c r="AA99" i="75" s="1"/>
  <c r="O29" i="68"/>
  <c r="O99" i="75" s="1"/>
  <c r="W29" i="68"/>
  <c r="W99" i="75" s="1"/>
  <c r="X29" i="72"/>
  <c r="W29" i="72"/>
  <c r="U29" i="72"/>
  <c r="AD29" i="72"/>
  <c r="V29" i="72"/>
  <c r="O29" i="72"/>
  <c r="K29" i="72"/>
  <c r="T29" i="72"/>
  <c r="S29" i="72"/>
  <c r="Q29" i="72"/>
  <c r="P29" i="72"/>
  <c r="J29" i="72"/>
  <c r="N29" i="72"/>
  <c r="AG29" i="72"/>
  <c r="AF29" i="72"/>
  <c r="L29" i="72"/>
  <c r="AC29" i="72"/>
  <c r="I29" i="72"/>
  <c r="R29" i="72"/>
  <c r="AB29" i="72"/>
  <c r="AE29" i="72"/>
  <c r="AA29" i="72"/>
  <c r="Z29" i="72"/>
  <c r="Y29" i="72"/>
  <c r="M29" i="72"/>
  <c r="AC29" i="81"/>
  <c r="I29" i="81"/>
  <c r="AB29" i="81"/>
  <c r="Z29" i="81"/>
  <c r="T29" i="81"/>
  <c r="AA29" i="81"/>
  <c r="P29" i="81"/>
  <c r="Y29" i="81"/>
  <c r="X29" i="81"/>
  <c r="V29" i="81"/>
  <c r="U29" i="81"/>
  <c r="S29" i="81"/>
  <c r="Q29" i="81"/>
  <c r="N29" i="81"/>
  <c r="AG29" i="81"/>
  <c r="M29" i="81"/>
  <c r="O29" i="81"/>
  <c r="AF29" i="81"/>
  <c r="L29" i="81"/>
  <c r="AD29" i="81"/>
  <c r="AE29" i="81"/>
  <c r="K29" i="81"/>
  <c r="J29" i="81"/>
  <c r="W29" i="81"/>
  <c r="R29" i="81"/>
  <c r="S29" i="73"/>
  <c r="R29" i="73"/>
  <c r="AG29" i="73"/>
  <c r="Q29" i="73"/>
  <c r="P29" i="73"/>
  <c r="M29" i="73"/>
  <c r="O29" i="73"/>
  <c r="N29" i="73"/>
  <c r="AF29" i="73"/>
  <c r="L29" i="73"/>
  <c r="AE29" i="73"/>
  <c r="K29" i="73"/>
  <c r="AD29" i="73"/>
  <c r="J29" i="73"/>
  <c r="AC29" i="73"/>
  <c r="I29" i="73"/>
  <c r="AB29" i="73"/>
  <c r="AA29" i="73"/>
  <c r="Z29" i="73"/>
  <c r="Y29" i="73"/>
  <c r="X29" i="73"/>
  <c r="W29" i="73"/>
  <c r="V29" i="73"/>
  <c r="U29" i="73"/>
  <c r="T29" i="73"/>
  <c r="H79" i="85"/>
  <c r="H76" i="85"/>
  <c r="H56" i="85"/>
  <c r="H64" i="85"/>
  <c r="H58" i="85"/>
  <c r="H72" i="85"/>
  <c r="H42" i="85"/>
  <c r="H65" i="85"/>
  <c r="H63" i="85"/>
  <c r="H70" i="85"/>
  <c r="H77" i="85"/>
  <c r="H75" i="85"/>
  <c r="H62" i="85"/>
  <c r="H78" i="85"/>
  <c r="H60" i="85"/>
  <c r="H74" i="85"/>
  <c r="H61" i="85"/>
  <c r="H73" i="85"/>
  <c r="H59" i="85"/>
  <c r="I32" i="75"/>
  <c r="X32" i="75"/>
  <c r="W14" i="85"/>
  <c r="T61" i="75"/>
  <c r="R75" i="75"/>
  <c r="U75" i="75"/>
  <c r="N33" i="75"/>
  <c r="K33" i="75"/>
  <c r="O32" i="75"/>
  <c r="U60" i="75"/>
  <c r="Z75" i="75"/>
  <c r="Z60" i="75"/>
  <c r="AE75" i="75"/>
  <c r="AD32" i="75"/>
  <c r="R49" i="75"/>
  <c r="P49" i="75"/>
  <c r="P63" i="75"/>
  <c r="V35" i="75"/>
  <c r="Y35" i="75"/>
  <c r="N46" i="75"/>
  <c r="I29" i="75"/>
  <c r="I46" i="75"/>
  <c r="W20" i="75"/>
  <c r="W22" i="75" s="1"/>
  <c r="O19" i="75"/>
  <c r="X21" i="75"/>
  <c r="N18" i="75"/>
  <c r="N22" i="75" s="1"/>
  <c r="P14" i="85"/>
  <c r="S47" i="75"/>
  <c r="Q43" i="75"/>
  <c r="P74" i="75"/>
  <c r="L33" i="75"/>
  <c r="K43" i="75"/>
  <c r="N74" i="75"/>
  <c r="X75" i="75"/>
  <c r="Z61" i="75"/>
  <c r="Y18" i="75"/>
  <c r="AA21" i="75"/>
  <c r="AA22" i="75" s="1"/>
  <c r="Y20" i="75"/>
  <c r="AG18" i="75"/>
  <c r="J29" i="75"/>
  <c r="U29" i="75"/>
  <c r="W46" i="75"/>
  <c r="N63" i="75"/>
  <c r="V63" i="75"/>
  <c r="J35" i="75"/>
  <c r="X49" i="75"/>
  <c r="AF74" i="75"/>
  <c r="AD43" i="75"/>
  <c r="AC71" i="75"/>
  <c r="AA71" i="75"/>
  <c r="X57" i="75"/>
  <c r="M57" i="75"/>
  <c r="O60" i="75"/>
  <c r="J71" i="75"/>
  <c r="V47" i="75"/>
  <c r="P57" i="75"/>
  <c r="Z14" i="85"/>
  <c r="R14" i="85"/>
  <c r="T74" i="75"/>
  <c r="J33" i="75"/>
  <c r="M47" i="75"/>
  <c r="P60" i="75"/>
  <c r="T32" i="75"/>
  <c r="K47" i="75"/>
  <c r="U47" i="75"/>
  <c r="V32" i="75"/>
  <c r="AC43" i="75"/>
  <c r="AE71" i="75"/>
  <c r="AE60" i="75"/>
  <c r="O49" i="75"/>
  <c r="AF35" i="75"/>
  <c r="O77" i="75"/>
  <c r="Z77" i="75"/>
  <c r="AB35" i="75"/>
  <c r="AD46" i="75"/>
  <c r="I47" i="75"/>
  <c r="N29" i="75"/>
  <c r="AG20" i="75"/>
  <c r="R20" i="75"/>
  <c r="S19" i="75"/>
  <c r="S22" i="75" s="1"/>
  <c r="R21" i="75"/>
  <c r="O18" i="75"/>
  <c r="X14" i="85"/>
  <c r="T18" i="75"/>
  <c r="L21" i="75"/>
  <c r="P20" i="75"/>
  <c r="P22" i="75" s="1"/>
  <c r="AF21" i="75"/>
  <c r="I63" i="75"/>
  <c r="P29" i="75"/>
  <c r="P46" i="75"/>
  <c r="V46" i="75"/>
  <c r="AA63" i="75"/>
  <c r="T77" i="75"/>
  <c r="V49" i="75"/>
  <c r="AD77" i="75"/>
  <c r="AG71" i="75"/>
  <c r="AE47" i="75"/>
  <c r="AC74" i="75"/>
  <c r="AA33" i="75"/>
  <c r="Y43" i="75"/>
  <c r="M61" i="75"/>
  <c r="S43" i="75"/>
  <c r="P32" i="75"/>
  <c r="Q75" i="75"/>
  <c r="K32" i="75"/>
  <c r="L57" i="75"/>
  <c r="O43" i="75"/>
  <c r="J14" i="85"/>
  <c r="F29" i="82"/>
  <c r="F29" i="68"/>
  <c r="F29" i="72"/>
  <c r="F29" i="81"/>
  <c r="F29" i="73"/>
  <c r="I22" i="75"/>
  <c r="AD22" i="75"/>
  <c r="K22" i="75"/>
  <c r="V22" i="75"/>
  <c r="J22" i="75"/>
  <c r="U22" i="75" l="1"/>
  <c r="L22" i="75"/>
  <c r="X22" i="75"/>
  <c r="T22" i="75"/>
  <c r="AF22" i="75"/>
  <c r="F19" i="75"/>
  <c r="AE99" i="75"/>
  <c r="AF99" i="75"/>
  <c r="AG99" i="75"/>
  <c r="F29" i="75" a="1"/>
  <c r="F29" i="75" s="1"/>
  <c r="AG22" i="75"/>
  <c r="F74" i="75" a="1"/>
  <c r="F74" i="75" s="1"/>
  <c r="F63" i="75"/>
  <c r="F77" i="75"/>
  <c r="Y22" i="75"/>
  <c r="F46" i="75"/>
  <c r="F57" i="75"/>
  <c r="F35" i="75" a="1"/>
  <c r="F35" i="75" s="1"/>
  <c r="F75" i="75" a="1"/>
  <c r="F75" i="75" s="1"/>
  <c r="F71" i="75"/>
  <c r="F43" i="75"/>
  <c r="F61" i="75"/>
  <c r="F20" i="75"/>
  <c r="O22" i="75"/>
  <c r="F14" i="85"/>
  <c r="F60" i="75"/>
  <c r="F49" i="75"/>
  <c r="F32" i="75" a="1"/>
  <c r="F32" i="75" s="1"/>
  <c r="F33" i="75" a="1"/>
  <c r="F33" i="75" s="1"/>
  <c r="F47" i="75"/>
  <c r="F18" i="75"/>
  <c r="F21" i="75"/>
  <c r="R22" i="75"/>
  <c r="L37" i="72"/>
  <c r="L44" i="75" s="1"/>
  <c r="L42" i="75"/>
  <c r="T37" i="81"/>
  <c r="T30" i="75" s="1"/>
  <c r="T28" i="75"/>
  <c r="AG37" i="81"/>
  <c r="AG30" i="75" s="1"/>
  <c r="AG28" i="75"/>
  <c r="N37" i="72"/>
  <c r="N44" i="75" s="1"/>
  <c r="N42" i="75"/>
  <c r="I37" i="68"/>
  <c r="I14" i="75"/>
  <c r="R37" i="82"/>
  <c r="R72" i="75" s="1"/>
  <c r="R70" i="75"/>
  <c r="L37" i="68"/>
  <c r="L14" i="75"/>
  <c r="AF37" i="73"/>
  <c r="AF58" i="75" s="1"/>
  <c r="AF56" i="75"/>
  <c r="AF37" i="81"/>
  <c r="AF30" i="75" s="1"/>
  <c r="AF28" i="75"/>
  <c r="Z37" i="81"/>
  <c r="Z30" i="75" s="1"/>
  <c r="Z28" i="75"/>
  <c r="Q37" i="72"/>
  <c r="Q44" i="75" s="1"/>
  <c r="Q42" i="75"/>
  <c r="Z37" i="68"/>
  <c r="Z14" i="75"/>
  <c r="I37" i="82"/>
  <c r="I72" i="75" s="1"/>
  <c r="I70" i="75"/>
  <c r="X37" i="73"/>
  <c r="X58" i="75" s="1"/>
  <c r="X56" i="75"/>
  <c r="K37" i="81"/>
  <c r="K30" i="75" s="1"/>
  <c r="K28" i="75"/>
  <c r="AE37" i="72"/>
  <c r="AE44" i="75" s="1"/>
  <c r="AE42" i="75"/>
  <c r="K37" i="72"/>
  <c r="K44" i="75" s="1"/>
  <c r="K42" i="75"/>
  <c r="N37" i="68"/>
  <c r="N14" i="75"/>
  <c r="AA37" i="82"/>
  <c r="AA72" i="75" s="1"/>
  <c r="AA70" i="75"/>
  <c r="O37" i="73"/>
  <c r="O58" i="75" s="1"/>
  <c r="O56" i="75"/>
  <c r="Q37" i="81"/>
  <c r="Q30" i="75" s="1"/>
  <c r="Q28" i="75"/>
  <c r="J37" i="72"/>
  <c r="J44" i="75" s="1"/>
  <c r="J42" i="75"/>
  <c r="R37" i="72"/>
  <c r="R44" i="75" s="1"/>
  <c r="R42" i="75"/>
  <c r="AG37" i="68"/>
  <c r="AG14" i="75"/>
  <c r="J37" i="82"/>
  <c r="J70" i="75"/>
  <c r="AD37" i="68"/>
  <c r="AD14" i="75"/>
  <c r="AB37" i="82"/>
  <c r="AB72" i="75" s="1"/>
  <c r="AB70" i="75"/>
  <c r="AE37" i="73"/>
  <c r="AE58" i="75" s="1"/>
  <c r="AE56" i="75"/>
  <c r="U37" i="81"/>
  <c r="U30" i="75" s="1"/>
  <c r="U28" i="75"/>
  <c r="V37" i="72"/>
  <c r="V44" i="75" s="1"/>
  <c r="V42" i="75"/>
  <c r="AD37" i="72"/>
  <c r="AD44" i="75" s="1"/>
  <c r="AD42" i="75"/>
  <c r="V37" i="73"/>
  <c r="V58" i="75" s="1"/>
  <c r="V56" i="75"/>
  <c r="R37" i="81"/>
  <c r="R30" i="75" s="1"/>
  <c r="R28" i="75"/>
  <c r="M37" i="72"/>
  <c r="M44" i="75" s="1"/>
  <c r="M42" i="75"/>
  <c r="T37" i="72"/>
  <c r="T44" i="75" s="1"/>
  <c r="T42" i="75"/>
  <c r="Y37" i="68"/>
  <c r="Y14" i="75"/>
  <c r="U37" i="82"/>
  <c r="U72" i="75" s="1"/>
  <c r="U70" i="75"/>
  <c r="AB37" i="73"/>
  <c r="AB58" i="75" s="1"/>
  <c r="AB56" i="75"/>
  <c r="N37" i="81"/>
  <c r="N30" i="75" s="1"/>
  <c r="N28" i="75"/>
  <c r="AC37" i="72"/>
  <c r="AC44" i="75" s="1"/>
  <c r="AC42" i="75"/>
  <c r="Y37" i="72"/>
  <c r="Y44" i="75" s="1"/>
  <c r="Y42" i="75"/>
  <c r="O37" i="68"/>
  <c r="O14" i="75"/>
  <c r="P37" i="82"/>
  <c r="P72" i="75" s="1"/>
  <c r="P70" i="75"/>
  <c r="S37" i="73"/>
  <c r="S58" i="75" s="1"/>
  <c r="S56" i="75"/>
  <c r="X37" i="81"/>
  <c r="X30" i="75" s="1"/>
  <c r="X28" i="75"/>
  <c r="AG37" i="72"/>
  <c r="AG44" i="75" s="1"/>
  <c r="AG42" i="75"/>
  <c r="AA37" i="68"/>
  <c r="AA14" i="75"/>
  <c r="AE37" i="82"/>
  <c r="AE72" i="75" s="1"/>
  <c r="AE70" i="75"/>
  <c r="T37" i="73"/>
  <c r="T58" i="75" s="1"/>
  <c r="T56" i="75"/>
  <c r="J37" i="81"/>
  <c r="J30" i="75" s="1"/>
  <c r="J28" i="75"/>
  <c r="AB37" i="72"/>
  <c r="AB44" i="75" s="1"/>
  <c r="AB42" i="75"/>
  <c r="M37" i="68"/>
  <c r="M14" i="75"/>
  <c r="X37" i="68"/>
  <c r="X14" i="75"/>
  <c r="T37" i="82"/>
  <c r="T72" i="75" s="1"/>
  <c r="T70" i="75"/>
  <c r="AF37" i="82"/>
  <c r="AF72" i="75" s="1"/>
  <c r="AF70" i="75"/>
  <c r="AB37" i="81"/>
  <c r="AB30" i="75" s="1"/>
  <c r="AB28" i="75"/>
  <c r="AF37" i="68"/>
  <c r="AF14" i="75"/>
  <c r="Y37" i="73"/>
  <c r="Y58" i="75" s="1"/>
  <c r="Y56" i="75"/>
  <c r="Q37" i="73"/>
  <c r="Q58" i="75" s="1"/>
  <c r="Q56" i="75"/>
  <c r="P37" i="81"/>
  <c r="P30" i="75" s="1"/>
  <c r="P28" i="75"/>
  <c r="O37" i="72"/>
  <c r="O44" i="75" s="1"/>
  <c r="O42" i="75"/>
  <c r="W37" i="68"/>
  <c r="W14" i="75"/>
  <c r="T37" i="68"/>
  <c r="T14" i="75"/>
  <c r="M37" i="82"/>
  <c r="M72" i="75" s="1"/>
  <c r="M70" i="75"/>
  <c r="K37" i="73"/>
  <c r="K58" i="75" s="1"/>
  <c r="K56" i="75"/>
  <c r="R37" i="73"/>
  <c r="R58" i="75" s="1"/>
  <c r="R56" i="75"/>
  <c r="M37" i="81"/>
  <c r="M30" i="75" s="1"/>
  <c r="M28" i="75"/>
  <c r="P37" i="72"/>
  <c r="P44" i="75" s="1"/>
  <c r="P42" i="75"/>
  <c r="V37" i="68"/>
  <c r="V14" i="75"/>
  <c r="Q37" i="68"/>
  <c r="Q14" i="75"/>
  <c r="L37" i="82"/>
  <c r="L72" i="75" s="1"/>
  <c r="L70" i="75"/>
  <c r="U37" i="73"/>
  <c r="U58" i="75" s="1"/>
  <c r="U56" i="75"/>
  <c r="I37" i="81"/>
  <c r="I30" i="75" s="1"/>
  <c r="I28" i="75"/>
  <c r="AA37" i="72"/>
  <c r="AA44" i="75" s="1"/>
  <c r="AA42" i="75"/>
  <c r="U37" i="68"/>
  <c r="U14" i="75"/>
  <c r="K37" i="68"/>
  <c r="K14" i="75"/>
  <c r="O37" i="82"/>
  <c r="O72" i="75" s="1"/>
  <c r="O70" i="75"/>
  <c r="I37" i="73"/>
  <c r="I58" i="75" s="1"/>
  <c r="I56" i="75"/>
  <c r="J37" i="73"/>
  <c r="J58" i="75" s="1"/>
  <c r="J56" i="75"/>
  <c r="O37" i="81"/>
  <c r="O30" i="75" s="1"/>
  <c r="O28" i="75"/>
  <c r="X37" i="72"/>
  <c r="X44" i="75" s="1"/>
  <c r="X42" i="75"/>
  <c r="P37" i="68"/>
  <c r="P14" i="75"/>
  <c r="AG37" i="82"/>
  <c r="AG72" i="75" s="1"/>
  <c r="AG70" i="75"/>
  <c r="P37" i="73"/>
  <c r="P58" i="75" s="1"/>
  <c r="P56" i="75"/>
  <c r="AD37" i="73"/>
  <c r="AD58" i="75" s="1"/>
  <c r="AD56" i="75"/>
  <c r="Y37" i="81"/>
  <c r="Y30" i="75" s="1"/>
  <c r="Y28" i="75"/>
  <c r="U37" i="72"/>
  <c r="U44" i="75" s="1"/>
  <c r="U42" i="75"/>
  <c r="R37" i="68"/>
  <c r="R14" i="75"/>
  <c r="N37" i="82"/>
  <c r="N72" i="75" s="1"/>
  <c r="N70" i="75"/>
  <c r="K37" i="82"/>
  <c r="K72" i="75" s="1"/>
  <c r="K70" i="75"/>
  <c r="AC37" i="68"/>
  <c r="AC14" i="75"/>
  <c r="AC37" i="82"/>
  <c r="AC72" i="75" s="1"/>
  <c r="AC70" i="75"/>
  <c r="N37" i="73"/>
  <c r="N58" i="75" s="1"/>
  <c r="N56" i="75"/>
  <c r="W37" i="81"/>
  <c r="W30" i="75" s="1"/>
  <c r="W28" i="75"/>
  <c r="S37" i="81"/>
  <c r="S30" i="75" s="1"/>
  <c r="S28" i="75"/>
  <c r="W37" i="72"/>
  <c r="W44" i="75" s="1"/>
  <c r="W42" i="75"/>
  <c r="J37" i="68"/>
  <c r="J14" i="75"/>
  <c r="X37" i="82"/>
  <c r="X72" i="75" s="1"/>
  <c r="X70" i="75"/>
  <c r="Y37" i="82"/>
  <c r="Y72" i="75" s="1"/>
  <c r="Y70" i="75"/>
  <c r="L37" i="73"/>
  <c r="L58" i="75" s="1"/>
  <c r="L56" i="75"/>
  <c r="AC37" i="73"/>
  <c r="AC58" i="75" s="1"/>
  <c r="AC56" i="75"/>
  <c r="AG37" i="73"/>
  <c r="AG58" i="75" s="1"/>
  <c r="AG56" i="75"/>
  <c r="Z37" i="73"/>
  <c r="Z58" i="75" s="1"/>
  <c r="Z56" i="75"/>
  <c r="AA37" i="81"/>
  <c r="AA30" i="75" s="1"/>
  <c r="AA28" i="75"/>
  <c r="Z37" i="72"/>
  <c r="Z44" i="75" s="1"/>
  <c r="Z42" i="75"/>
  <c r="S37" i="68"/>
  <c r="S14" i="75"/>
  <c r="Z37" i="82"/>
  <c r="Z72" i="75" s="1"/>
  <c r="Z70" i="75"/>
  <c r="V37" i="82"/>
  <c r="V72" i="75" s="1"/>
  <c r="V70" i="75"/>
  <c r="AA37" i="73"/>
  <c r="AA58" i="75" s="1"/>
  <c r="AA56" i="75"/>
  <c r="AE37" i="81"/>
  <c r="AE30" i="75" s="1"/>
  <c r="AE28" i="75"/>
  <c r="AD37" i="81"/>
  <c r="AD30" i="75" s="1"/>
  <c r="AD28" i="75"/>
  <c r="AF37" i="72"/>
  <c r="AF44" i="75" s="1"/>
  <c r="AF42" i="75"/>
  <c r="AB37" i="68"/>
  <c r="AB14" i="75"/>
  <c r="Q37" i="82"/>
  <c r="Q72" i="75" s="1"/>
  <c r="Q70" i="75"/>
  <c r="AD37" i="82"/>
  <c r="AD72" i="75" s="1"/>
  <c r="AD70" i="75"/>
  <c r="I37" i="72"/>
  <c r="I44" i="75" s="1"/>
  <c r="I42" i="75"/>
  <c r="W37" i="73"/>
  <c r="W58" i="75" s="1"/>
  <c r="W56" i="75"/>
  <c r="L37" i="81"/>
  <c r="L30" i="75" s="1"/>
  <c r="L28" i="75"/>
  <c r="M37" i="73"/>
  <c r="M58" i="75" s="1"/>
  <c r="M56" i="75"/>
  <c r="AC37" i="81"/>
  <c r="AC30" i="75" s="1"/>
  <c r="AC28" i="75"/>
  <c r="V37" i="81"/>
  <c r="V30" i="75" s="1"/>
  <c r="V28" i="75"/>
  <c r="S37" i="72"/>
  <c r="S44" i="75" s="1"/>
  <c r="S42" i="75"/>
  <c r="AE37" i="68"/>
  <c r="AE14" i="75"/>
  <c r="S37" i="82"/>
  <c r="S72" i="75" s="1"/>
  <c r="S70" i="75"/>
  <c r="W37" i="82"/>
  <c r="W72" i="75" s="1"/>
  <c r="W70" i="75"/>
  <c r="D99" i="75" l="1"/>
  <c r="C90" i="85"/>
  <c r="F39" i="33" s="1"/>
  <c r="F30" i="75" a="1"/>
  <c r="F30" i="75" s="1"/>
  <c r="AC65" i="82"/>
  <c r="AC85" i="82" s="1"/>
  <c r="AC109" i="82" s="1"/>
  <c r="AC65" i="81"/>
  <c r="AC85" i="81" s="1"/>
  <c r="AC109" i="81" s="1"/>
  <c r="AC65" i="72"/>
  <c r="AC85" i="72" s="1"/>
  <c r="AC109" i="72" s="1"/>
  <c r="AC65" i="73"/>
  <c r="AC85" i="73" s="1"/>
  <c r="AC109" i="73" s="1"/>
  <c r="AC16" i="75"/>
  <c r="P65" i="81"/>
  <c r="P65" i="72"/>
  <c r="P65" i="73"/>
  <c r="P65" i="82"/>
  <c r="P16" i="75"/>
  <c r="U65" i="73"/>
  <c r="U85" i="73" s="1"/>
  <c r="U109" i="73" s="1"/>
  <c r="U65" i="72"/>
  <c r="U85" i="72" s="1"/>
  <c r="U109" i="72" s="1"/>
  <c r="U65" i="82"/>
  <c r="U85" i="82" s="1"/>
  <c r="U109" i="82" s="1"/>
  <c r="U65" i="81"/>
  <c r="U85" i="81" s="1"/>
  <c r="U109" i="81" s="1"/>
  <c r="U16" i="75"/>
  <c r="F42" i="75"/>
  <c r="J65" i="82"/>
  <c r="J72" i="75"/>
  <c r="F72" i="75" s="1"/>
  <c r="AE65" i="73"/>
  <c r="AE85" i="73" s="1"/>
  <c r="AE109" i="73" s="1"/>
  <c r="AE65" i="81"/>
  <c r="AE85" i="81" s="1"/>
  <c r="AE109" i="81" s="1"/>
  <c r="AE65" i="82"/>
  <c r="AE85" i="82" s="1"/>
  <c r="AE109" i="82" s="1"/>
  <c r="AE65" i="72"/>
  <c r="AE85" i="72" s="1"/>
  <c r="AE109" i="72" s="1"/>
  <c r="AE16" i="75"/>
  <c r="F44" i="75"/>
  <c r="F28" i="75"/>
  <c r="O65" i="81"/>
  <c r="O85" i="81" s="1"/>
  <c r="O109" i="81" s="1"/>
  <c r="O65" i="82"/>
  <c r="O65" i="72"/>
  <c r="O65" i="73"/>
  <c r="O16" i="75"/>
  <c r="J65" i="81"/>
  <c r="J85" i="81" s="1"/>
  <c r="J109" i="81" s="1"/>
  <c r="J65" i="73"/>
  <c r="J65" i="72"/>
  <c r="J16" i="75"/>
  <c r="S65" i="82"/>
  <c r="S85" i="82" s="1"/>
  <c r="S109" i="82" s="1"/>
  <c r="S65" i="72"/>
  <c r="S85" i="72" s="1"/>
  <c r="S109" i="72" s="1"/>
  <c r="S65" i="81"/>
  <c r="S85" i="81" s="1"/>
  <c r="S109" i="81" s="1"/>
  <c r="S65" i="73"/>
  <c r="S85" i="73" s="1"/>
  <c r="S109" i="73" s="1"/>
  <c r="S16" i="75"/>
  <c r="AG65" i="81"/>
  <c r="AG85" i="81" s="1"/>
  <c r="AG109" i="81" s="1"/>
  <c r="AG65" i="73"/>
  <c r="AG85" i="73" s="1"/>
  <c r="AG109" i="73" s="1"/>
  <c r="AG65" i="82"/>
  <c r="AG85" i="82" s="1"/>
  <c r="AG109" i="82" s="1"/>
  <c r="AG65" i="72"/>
  <c r="AG85" i="72" s="1"/>
  <c r="AG109" i="72" s="1"/>
  <c r="AG16" i="75"/>
  <c r="L65" i="81"/>
  <c r="L85" i="81" s="1"/>
  <c r="L109" i="81" s="1"/>
  <c r="L65" i="82"/>
  <c r="L65" i="72"/>
  <c r="L65" i="73"/>
  <c r="L16" i="75"/>
  <c r="AF65" i="81"/>
  <c r="AF85" i="81" s="1"/>
  <c r="AF109" i="81" s="1"/>
  <c r="AF65" i="73"/>
  <c r="AF85" i="73" s="1"/>
  <c r="AF109" i="73" s="1"/>
  <c r="AF65" i="82"/>
  <c r="AF85" i="82" s="1"/>
  <c r="AF109" i="82" s="1"/>
  <c r="AF65" i="72"/>
  <c r="AF85" i="72" s="1"/>
  <c r="AF109" i="72" s="1"/>
  <c r="AF16" i="75"/>
  <c r="R65" i="82"/>
  <c r="R85" i="82" s="1"/>
  <c r="R109" i="82" s="1"/>
  <c r="R65" i="73"/>
  <c r="R85" i="73" s="1"/>
  <c r="R109" i="73" s="1"/>
  <c r="R65" i="72"/>
  <c r="R85" i="72" s="1"/>
  <c r="R109" i="72" s="1"/>
  <c r="R65" i="81"/>
  <c r="R85" i="81" s="1"/>
  <c r="R109" i="81" s="1"/>
  <c r="R16" i="75"/>
  <c r="F56" i="75"/>
  <c r="F70" i="75"/>
  <c r="F14" i="75"/>
  <c r="AA65" i="82"/>
  <c r="AA85" i="82" s="1"/>
  <c r="AA109" i="82" s="1"/>
  <c r="AA65" i="72"/>
  <c r="AA85" i="72" s="1"/>
  <c r="AA109" i="72" s="1"/>
  <c r="AA65" i="73"/>
  <c r="AA85" i="73" s="1"/>
  <c r="AA109" i="73" s="1"/>
  <c r="AA65" i="81"/>
  <c r="AA85" i="81" s="1"/>
  <c r="AA109" i="81" s="1"/>
  <c r="AA16" i="75"/>
  <c r="I65" i="72"/>
  <c r="I65" i="82"/>
  <c r="I65" i="73"/>
  <c r="I65" i="81"/>
  <c r="I85" i="81" s="1"/>
  <c r="I109" i="81" s="1"/>
  <c r="I16" i="75"/>
  <c r="K65" i="73"/>
  <c r="K65" i="72"/>
  <c r="K65" i="81"/>
  <c r="K85" i="81" s="1"/>
  <c r="K109" i="81" s="1"/>
  <c r="K65" i="82"/>
  <c r="K16" i="75"/>
  <c r="V65" i="81"/>
  <c r="V85" i="81" s="1"/>
  <c r="V109" i="81" s="1"/>
  <c r="V65" i="82"/>
  <c r="V85" i="82" s="1"/>
  <c r="V109" i="82" s="1"/>
  <c r="V65" i="73"/>
  <c r="V85" i="73" s="1"/>
  <c r="V109" i="73" s="1"/>
  <c r="V65" i="72"/>
  <c r="V85" i="72" s="1"/>
  <c r="V109" i="72" s="1"/>
  <c r="V16" i="75"/>
  <c r="W65" i="81"/>
  <c r="W85" i="81" s="1"/>
  <c r="W109" i="81" s="1"/>
  <c r="W65" i="82"/>
  <c r="W85" i="82" s="1"/>
  <c r="W109" i="82" s="1"/>
  <c r="W65" i="72"/>
  <c r="W85" i="72" s="1"/>
  <c r="W109" i="72" s="1"/>
  <c r="W65" i="73"/>
  <c r="W85" i="73" s="1"/>
  <c r="W109" i="73" s="1"/>
  <c r="W16" i="75"/>
  <c r="Z65" i="72"/>
  <c r="Z85" i="72" s="1"/>
  <c r="Z109" i="72" s="1"/>
  <c r="Z65" i="81"/>
  <c r="Z85" i="81" s="1"/>
  <c r="Z109" i="81" s="1"/>
  <c r="Z65" i="73"/>
  <c r="Z85" i="73" s="1"/>
  <c r="Z109" i="73" s="1"/>
  <c r="Z65" i="82"/>
  <c r="Z85" i="82" s="1"/>
  <c r="Z109" i="82" s="1"/>
  <c r="Z16" i="75"/>
  <c r="AB65" i="72"/>
  <c r="AB85" i="72" s="1"/>
  <c r="AB109" i="72" s="1"/>
  <c r="AB65" i="81"/>
  <c r="AB85" i="81" s="1"/>
  <c r="AB109" i="81" s="1"/>
  <c r="AB65" i="73"/>
  <c r="AB85" i="73" s="1"/>
  <c r="AB109" i="73" s="1"/>
  <c r="AB65" i="82"/>
  <c r="AB85" i="82" s="1"/>
  <c r="AB109" i="82" s="1"/>
  <c r="AB16" i="75"/>
  <c r="X65" i="72"/>
  <c r="X85" i="72" s="1"/>
  <c r="X109" i="72" s="1"/>
  <c r="X65" i="82"/>
  <c r="X85" i="82" s="1"/>
  <c r="X109" i="82" s="1"/>
  <c r="X65" i="81"/>
  <c r="X85" i="81" s="1"/>
  <c r="X109" i="81" s="1"/>
  <c r="X65" i="73"/>
  <c r="X85" i="73" s="1"/>
  <c r="X109" i="73" s="1"/>
  <c r="X16" i="75"/>
  <c r="Y65" i="73"/>
  <c r="Y85" i="73" s="1"/>
  <c r="Y109" i="73" s="1"/>
  <c r="Y65" i="82"/>
  <c r="Y85" i="82" s="1"/>
  <c r="Y109" i="82" s="1"/>
  <c r="Y65" i="81"/>
  <c r="Y85" i="81" s="1"/>
  <c r="Y109" i="81" s="1"/>
  <c r="Y65" i="72"/>
  <c r="Y85" i="72" s="1"/>
  <c r="Y109" i="72" s="1"/>
  <c r="Y16" i="75"/>
  <c r="N65" i="82"/>
  <c r="N65" i="73"/>
  <c r="N65" i="72"/>
  <c r="N65" i="81"/>
  <c r="N85" i="81" s="1"/>
  <c r="N109" i="81" s="1"/>
  <c r="N16" i="75"/>
  <c r="Q65" i="82"/>
  <c r="Q65" i="73"/>
  <c r="Q65" i="72"/>
  <c r="Q65" i="81"/>
  <c r="Q16" i="75"/>
  <c r="F58" i="75"/>
  <c r="T65" i="72"/>
  <c r="T85" i="72" s="1"/>
  <c r="T109" i="72" s="1"/>
  <c r="T65" i="73"/>
  <c r="T85" i="73" s="1"/>
  <c r="T109" i="73" s="1"/>
  <c r="T65" i="82"/>
  <c r="T85" i="82" s="1"/>
  <c r="T109" i="82" s="1"/>
  <c r="T65" i="81"/>
  <c r="T85" i="81" s="1"/>
  <c r="T109" i="81" s="1"/>
  <c r="T16" i="75"/>
  <c r="M65" i="82"/>
  <c r="M65" i="73"/>
  <c r="M65" i="72"/>
  <c r="M65" i="81"/>
  <c r="M85" i="81" s="1"/>
  <c r="M109" i="81" s="1"/>
  <c r="M16" i="75"/>
  <c r="AD65" i="81"/>
  <c r="AD85" i="81" s="1"/>
  <c r="AD109" i="81" s="1"/>
  <c r="AD65" i="73"/>
  <c r="AD85" i="73" s="1"/>
  <c r="AD109" i="73" s="1"/>
  <c r="AD65" i="72"/>
  <c r="AD85" i="72" s="1"/>
  <c r="AD109" i="72" s="1"/>
  <c r="AD65" i="82"/>
  <c r="AD85" i="82" s="1"/>
  <c r="AD109" i="82" s="1"/>
  <c r="AD16" i="75"/>
  <c r="C65" i="81"/>
  <c r="C65" i="73"/>
  <c r="C15" i="75"/>
  <c r="D15" i="75" s="1"/>
  <c r="D57" i="75"/>
  <c r="D60" i="75"/>
  <c r="C18" i="75"/>
  <c r="D18" i="75" s="1"/>
  <c r="D74" i="75"/>
  <c r="D63" i="75"/>
  <c r="D61" i="75"/>
  <c r="D64" i="75"/>
  <c r="D36" i="75"/>
  <c r="D78" i="75"/>
  <c r="D22" i="75"/>
  <c r="D71" i="75"/>
  <c r="C29" i="75"/>
  <c r="D29" i="75" s="1"/>
  <c r="C35" i="75"/>
  <c r="D35" i="75" s="1"/>
  <c r="D77" i="75"/>
  <c r="C21" i="75"/>
  <c r="D21" i="75" s="1"/>
  <c r="C33" i="75"/>
  <c r="D33" i="75" s="1"/>
  <c r="C19" i="75"/>
  <c r="D19" i="75" s="1"/>
  <c r="D75" i="75"/>
  <c r="C32" i="75"/>
  <c r="D32" i="75" s="1"/>
  <c r="Q92" i="75" l="1"/>
  <c r="AB92" i="75"/>
  <c r="K92" i="75"/>
  <c r="R92" i="75"/>
  <c r="S92" i="75"/>
  <c r="Q85" i="73"/>
  <c r="Q109" i="73" s="1"/>
  <c r="K85" i="72"/>
  <c r="K109" i="72" s="1"/>
  <c r="I85" i="73"/>
  <c r="I109" i="73" s="1"/>
  <c r="P85" i="82"/>
  <c r="P109" i="82" s="1"/>
  <c r="L85" i="73"/>
  <c r="L109" i="73" s="1"/>
  <c r="M85" i="73"/>
  <c r="M109" i="73" s="1"/>
  <c r="P85" i="72"/>
  <c r="P109" i="72" s="1"/>
  <c r="Q85" i="72"/>
  <c r="Q109" i="72" s="1"/>
  <c r="J85" i="82"/>
  <c r="J109" i="82" s="1"/>
  <c r="Q85" i="82"/>
  <c r="Q109" i="82" s="1"/>
  <c r="J85" i="73"/>
  <c r="J109" i="73" s="1"/>
  <c r="I85" i="82"/>
  <c r="I109" i="82" s="1"/>
  <c r="M85" i="72"/>
  <c r="M109" i="72" s="1"/>
  <c r="O85" i="72"/>
  <c r="O109" i="72" s="1"/>
  <c r="L85" i="72"/>
  <c r="L109" i="72" s="1"/>
  <c r="O85" i="82"/>
  <c r="O109" i="82" s="1"/>
  <c r="M85" i="82"/>
  <c r="M109" i="82" s="1"/>
  <c r="P85" i="81"/>
  <c r="P109" i="81" s="1"/>
  <c r="K85" i="73"/>
  <c r="K109" i="73" s="1"/>
  <c r="J85" i="72"/>
  <c r="J109" i="72" s="1"/>
  <c r="N85" i="72"/>
  <c r="N109" i="72" s="1"/>
  <c r="N85" i="73"/>
  <c r="N109" i="73" s="1"/>
  <c r="N85" i="82"/>
  <c r="N109" i="82" s="1"/>
  <c r="I85" i="72"/>
  <c r="I109" i="72" s="1"/>
  <c r="O85" i="73"/>
  <c r="O109" i="73" s="1"/>
  <c r="P85" i="73"/>
  <c r="P109" i="73" s="1"/>
  <c r="L85" i="82"/>
  <c r="L109" i="82" s="1"/>
  <c r="Q85" i="81"/>
  <c r="Q109" i="81" s="1"/>
  <c r="K85" i="82"/>
  <c r="K109" i="82" s="1"/>
  <c r="AD92" i="75"/>
  <c r="U92" i="75"/>
  <c r="N92" i="75"/>
  <c r="Z92" i="75"/>
  <c r="I92" i="75"/>
  <c r="AF92" i="75"/>
  <c r="J92" i="75"/>
  <c r="M92" i="75"/>
  <c r="O92" i="75"/>
  <c r="P92" i="75"/>
  <c r="Y92" i="75"/>
  <c r="W92" i="75"/>
  <c r="L92" i="75"/>
  <c r="AA92" i="75"/>
  <c r="T92" i="75"/>
  <c r="AC92" i="75"/>
  <c r="X92" i="75"/>
  <c r="V92" i="75"/>
  <c r="AG92" i="75"/>
  <c r="AE92" i="75"/>
  <c r="AD88" i="72"/>
  <c r="AD107" i="72" s="1"/>
  <c r="AD48" i="75"/>
  <c r="AD50" i="75" s="1"/>
  <c r="AD40" i="85" s="1"/>
  <c r="Z88" i="72"/>
  <c r="Z107" i="72" s="1"/>
  <c r="Z48" i="75"/>
  <c r="Z50" i="75" s="1"/>
  <c r="Z40" i="85" s="1"/>
  <c r="AG88" i="81"/>
  <c r="AG107" i="81" s="1"/>
  <c r="AG34" i="75"/>
  <c r="AG36" i="75" s="1"/>
  <c r="AF12" i="85" s="1"/>
  <c r="AE88" i="81"/>
  <c r="AE107" i="81" s="1"/>
  <c r="AE34" i="75"/>
  <c r="AE36" i="75" s="1"/>
  <c r="AD12" i="85" s="1"/>
  <c r="AE88" i="73"/>
  <c r="AE107" i="73" s="1"/>
  <c r="AE62" i="75"/>
  <c r="AE64" i="75" s="1"/>
  <c r="S88" i="73"/>
  <c r="S107" i="73" s="1"/>
  <c r="S62" i="75"/>
  <c r="S64" i="75" s="1"/>
  <c r="R88" i="81"/>
  <c r="R107" i="81" s="1"/>
  <c r="R34" i="75"/>
  <c r="R36" i="75" s="1"/>
  <c r="AB88" i="81"/>
  <c r="AB107" i="81" s="1"/>
  <c r="AB34" i="75"/>
  <c r="AB36" i="75" s="1"/>
  <c r="AA12" i="85" s="1"/>
  <c r="R88" i="72"/>
  <c r="R107" i="72" s="1"/>
  <c r="R48" i="75"/>
  <c r="R50" i="75" s="1"/>
  <c r="R40" i="85" s="1"/>
  <c r="S88" i="81"/>
  <c r="S107" i="81" s="1"/>
  <c r="S34" i="75"/>
  <c r="S36" i="75" s="1"/>
  <c r="S88" i="72"/>
  <c r="S107" i="72" s="1"/>
  <c r="S48" i="75"/>
  <c r="S50" i="75" s="1"/>
  <c r="S40" i="85" s="1"/>
  <c r="AB88" i="82"/>
  <c r="AB107" i="82" s="1"/>
  <c r="AB76" i="75"/>
  <c r="AB78" i="75" s="1"/>
  <c r="AB88" i="72"/>
  <c r="AB107" i="72" s="1"/>
  <c r="AB48" i="75"/>
  <c r="AB50" i="75" s="1"/>
  <c r="AB40" i="85" s="1"/>
  <c r="R88" i="73"/>
  <c r="R107" i="73" s="1"/>
  <c r="R62" i="75"/>
  <c r="R64" i="75" s="1"/>
  <c r="AD88" i="82"/>
  <c r="AD107" i="82" s="1"/>
  <c r="AD76" i="75"/>
  <c r="AD78" i="75" s="1"/>
  <c r="R88" i="82"/>
  <c r="R107" i="82" s="1"/>
  <c r="R76" i="75"/>
  <c r="R78" i="75" s="1"/>
  <c r="S88" i="82"/>
  <c r="S107" i="82" s="1"/>
  <c r="S76" i="75"/>
  <c r="S78" i="75" s="1"/>
  <c r="U88" i="81"/>
  <c r="U107" i="81" s="1"/>
  <c r="U34" i="75"/>
  <c r="U36" i="75" s="1"/>
  <c r="Z88" i="82"/>
  <c r="Z107" i="82" s="1"/>
  <c r="Z76" i="75"/>
  <c r="Z78" i="75" s="1"/>
  <c r="AD88" i="73"/>
  <c r="AD107" i="73" s="1"/>
  <c r="AD62" i="75"/>
  <c r="AD64" i="75" s="1"/>
  <c r="Z88" i="73"/>
  <c r="Z107" i="73" s="1"/>
  <c r="Z62" i="75"/>
  <c r="Z64" i="75" s="1"/>
  <c r="AF88" i="72"/>
  <c r="AF107" i="72" s="1"/>
  <c r="AF48" i="75"/>
  <c r="AF50" i="75" s="1"/>
  <c r="AF40" i="85" s="1"/>
  <c r="U88" i="82"/>
  <c r="U107" i="82" s="1"/>
  <c r="U76" i="75"/>
  <c r="U78" i="75" s="1"/>
  <c r="Z88" i="81"/>
  <c r="Z107" i="81" s="1"/>
  <c r="Z34" i="75"/>
  <c r="Z36" i="75" s="1"/>
  <c r="AF88" i="82"/>
  <c r="AF107" i="82" s="1"/>
  <c r="AF76" i="75"/>
  <c r="AF78" i="75" s="1"/>
  <c r="U88" i="72"/>
  <c r="U107" i="72" s="1"/>
  <c r="U48" i="75"/>
  <c r="U50" i="75" s="1"/>
  <c r="U40" i="85" s="1"/>
  <c r="AF88" i="73"/>
  <c r="AF107" i="73" s="1"/>
  <c r="AF62" i="75"/>
  <c r="AF64" i="75" s="1"/>
  <c r="J88" i="81"/>
  <c r="J107" i="81" s="1"/>
  <c r="J34" i="75"/>
  <c r="J36" i="75" s="1"/>
  <c r="U88" i="73"/>
  <c r="U107" i="73" s="1"/>
  <c r="U62" i="75"/>
  <c r="U64" i="75" s="1"/>
  <c r="AF88" i="81"/>
  <c r="AF107" i="81" s="1"/>
  <c r="AF34" i="75"/>
  <c r="AF36" i="75" s="1"/>
  <c r="AE12" i="85" s="1"/>
  <c r="P88" i="72"/>
  <c r="P107" i="72" s="1"/>
  <c r="W88" i="72"/>
  <c r="W107" i="72" s="1"/>
  <c r="W48" i="75"/>
  <c r="W50" i="75" s="1"/>
  <c r="W40" i="85" s="1"/>
  <c r="Y88" i="73"/>
  <c r="Y107" i="73" s="1"/>
  <c r="Y62" i="75"/>
  <c r="Y64" i="75" s="1"/>
  <c r="W88" i="81"/>
  <c r="W107" i="81" s="1"/>
  <c r="W34" i="75"/>
  <c r="W36" i="75" s="1"/>
  <c r="AA88" i="72"/>
  <c r="AA107" i="72" s="1"/>
  <c r="AA48" i="75"/>
  <c r="AA50" i="75" s="1"/>
  <c r="AA40" i="85" s="1"/>
  <c r="O88" i="81"/>
  <c r="O107" i="81" s="1"/>
  <c r="O34" i="75"/>
  <c r="O36" i="75" s="1"/>
  <c r="Y88" i="81"/>
  <c r="Y107" i="81" s="1"/>
  <c r="Y34" i="75"/>
  <c r="Y36" i="75" s="1"/>
  <c r="AA88" i="82"/>
  <c r="AA107" i="82" s="1"/>
  <c r="AA76" i="75"/>
  <c r="AA78" i="75" s="1"/>
  <c r="L88" i="81"/>
  <c r="L107" i="81" s="1"/>
  <c r="L34" i="75"/>
  <c r="L36" i="75" s="1"/>
  <c r="AB88" i="73"/>
  <c r="AB107" i="73" s="1"/>
  <c r="AB62" i="75"/>
  <c r="AB64" i="75" s="1"/>
  <c r="AD88" i="81"/>
  <c r="AD107" i="81" s="1"/>
  <c r="AD34" i="75"/>
  <c r="AD36" i="75" s="1"/>
  <c r="AC12" i="85" s="1"/>
  <c r="Y88" i="72"/>
  <c r="Y107" i="72" s="1"/>
  <c r="Y48" i="75"/>
  <c r="Y50" i="75" s="1"/>
  <c r="Y40" i="85" s="1"/>
  <c r="AC88" i="73"/>
  <c r="AC107" i="73" s="1"/>
  <c r="AC62" i="75"/>
  <c r="AC64" i="75" s="1"/>
  <c r="K88" i="81"/>
  <c r="K107" i="81" s="1"/>
  <c r="K34" i="75"/>
  <c r="K36" i="75" s="1"/>
  <c r="N88" i="81"/>
  <c r="N107" i="81" s="1"/>
  <c r="N34" i="75"/>
  <c r="N36" i="75" s="1"/>
  <c r="W88" i="73"/>
  <c r="W107" i="73" s="1"/>
  <c r="W62" i="75"/>
  <c r="W64" i="75" s="1"/>
  <c r="AA88" i="81"/>
  <c r="AA107" i="81" s="1"/>
  <c r="AA34" i="75"/>
  <c r="AA36" i="75" s="1"/>
  <c r="Z12" i="85" s="1"/>
  <c r="T88" i="82"/>
  <c r="T107" i="82" s="1"/>
  <c r="T76" i="75"/>
  <c r="T78" i="75" s="1"/>
  <c r="X88" i="81"/>
  <c r="X107" i="81" s="1"/>
  <c r="X34" i="75"/>
  <c r="X36" i="75" s="1"/>
  <c r="V88" i="73"/>
  <c r="V107" i="73" s="1"/>
  <c r="V62" i="75"/>
  <c r="V64" i="75" s="1"/>
  <c r="AG88" i="72"/>
  <c r="AG107" i="72" s="1"/>
  <c r="AG48" i="75"/>
  <c r="AG50" i="75" s="1"/>
  <c r="AG40" i="85" s="1"/>
  <c r="AC88" i="72"/>
  <c r="AC107" i="72" s="1"/>
  <c r="AC48" i="75"/>
  <c r="AC50" i="75" s="1"/>
  <c r="AC40" i="85" s="1"/>
  <c r="I88" i="81"/>
  <c r="I107" i="81" s="1"/>
  <c r="I34" i="75"/>
  <c r="M88" i="81"/>
  <c r="M107" i="81" s="1"/>
  <c r="M34" i="75"/>
  <c r="M36" i="75" s="1"/>
  <c r="Y88" i="82"/>
  <c r="Y107" i="82" s="1"/>
  <c r="Y76" i="75"/>
  <c r="Y78" i="75" s="1"/>
  <c r="X88" i="73"/>
  <c r="X107" i="73" s="1"/>
  <c r="X62" i="75"/>
  <c r="X64" i="75" s="1"/>
  <c r="T88" i="72"/>
  <c r="T107" i="72" s="1"/>
  <c r="T48" i="75"/>
  <c r="T50" i="75" s="1"/>
  <c r="T40" i="85" s="1"/>
  <c r="X88" i="82"/>
  <c r="X107" i="82" s="1"/>
  <c r="X76" i="75"/>
  <c r="X78" i="75" s="1"/>
  <c r="V88" i="82"/>
  <c r="V107" i="82" s="1"/>
  <c r="V76" i="75"/>
  <c r="V78" i="75" s="1"/>
  <c r="AG88" i="82"/>
  <c r="AG107" i="82" s="1"/>
  <c r="AG76" i="75"/>
  <c r="AG78" i="75" s="1"/>
  <c r="AE88" i="72"/>
  <c r="AE107" i="72" s="1"/>
  <c r="AE48" i="75"/>
  <c r="AE50" i="75" s="1"/>
  <c r="AE40" i="85" s="1"/>
  <c r="AC88" i="81"/>
  <c r="AC107" i="81" s="1"/>
  <c r="AC34" i="75"/>
  <c r="AC36" i="75" s="1"/>
  <c r="AB12" i="85" s="1"/>
  <c r="W88" i="82"/>
  <c r="W107" i="82" s="1"/>
  <c r="W76" i="75"/>
  <c r="W78" i="75" s="1"/>
  <c r="AA88" i="73"/>
  <c r="AA107" i="73" s="1"/>
  <c r="AA62" i="75"/>
  <c r="AA64" i="75" s="1"/>
  <c r="T88" i="81"/>
  <c r="T107" i="81" s="1"/>
  <c r="T34" i="75"/>
  <c r="T36" i="75" s="1"/>
  <c r="V88" i="72"/>
  <c r="V107" i="72" s="1"/>
  <c r="V48" i="75"/>
  <c r="V50" i="75" s="1"/>
  <c r="V40" i="85" s="1"/>
  <c r="T88" i="73"/>
  <c r="T107" i="73" s="1"/>
  <c r="T62" i="75"/>
  <c r="T64" i="75" s="1"/>
  <c r="X88" i="72"/>
  <c r="X107" i="72" s="1"/>
  <c r="X48" i="75"/>
  <c r="X50" i="75" s="1"/>
  <c r="X40" i="85" s="1"/>
  <c r="V88" i="81"/>
  <c r="V107" i="81" s="1"/>
  <c r="V34" i="75"/>
  <c r="V36" i="75" s="1"/>
  <c r="AG88" i="73"/>
  <c r="AG107" i="73" s="1"/>
  <c r="AG62" i="75"/>
  <c r="AG64" i="75" s="1"/>
  <c r="AE88" i="82"/>
  <c r="AE107" i="82" s="1"/>
  <c r="AE76" i="75"/>
  <c r="AE78" i="75" s="1"/>
  <c r="AC88" i="82"/>
  <c r="AC107" i="82" s="1"/>
  <c r="AC76" i="75"/>
  <c r="AC78" i="75" s="1"/>
  <c r="H13" i="33"/>
  <c r="P48" i="75" l="1"/>
  <c r="P50" i="75" s="1"/>
  <c r="P40" i="85" s="1"/>
  <c r="P34" i="75"/>
  <c r="P36" i="75" s="1"/>
  <c r="K48" i="75"/>
  <c r="K50" i="75" s="1"/>
  <c r="K40" i="85" s="1"/>
  <c r="P88" i="81"/>
  <c r="P107" i="81" s="1"/>
  <c r="P112" i="81" s="1" a="1"/>
  <c r="P112" i="81" s="1"/>
  <c r="K88" i="72"/>
  <c r="K107" i="72" s="1"/>
  <c r="K115" i="72" s="1" a="1"/>
  <c r="K115" i="72" s="1"/>
  <c r="J48" i="75"/>
  <c r="J50" i="75" s="1"/>
  <c r="J40" i="85" s="1"/>
  <c r="J88" i="72"/>
  <c r="J107" i="72" s="1"/>
  <c r="J116" i="72" s="1" a="1"/>
  <c r="J116" i="72" s="1"/>
  <c r="AB112" i="82" a="1"/>
  <c r="AB112" i="82" s="1"/>
  <c r="AB73" i="85" s="1"/>
  <c r="AB118" i="82" a="1"/>
  <c r="AB118" i="82" s="1"/>
  <c r="AB115" i="82" a="1"/>
  <c r="AB115" i="82" s="1"/>
  <c r="AB76" i="85" s="1"/>
  <c r="AB111" i="82" a="1"/>
  <c r="AB111" i="82" s="1"/>
  <c r="AB72" i="85" s="1"/>
  <c r="AB113" i="82" a="1"/>
  <c r="AB113" i="82" s="1"/>
  <c r="AB74" i="85" s="1"/>
  <c r="AB116" i="82" a="1"/>
  <c r="AB116" i="82" s="1"/>
  <c r="AB114" i="82" a="1"/>
  <c r="AB114" i="82" s="1"/>
  <c r="AB75" i="85" s="1"/>
  <c r="AB117" i="82" a="1"/>
  <c r="AB117" i="82" s="1"/>
  <c r="AB70" i="85"/>
  <c r="L76" i="75"/>
  <c r="L78" i="75" s="1"/>
  <c r="X113" i="82" a="1"/>
  <c r="X113" i="82" s="1"/>
  <c r="X74" i="85" s="1"/>
  <c r="X116" i="82" a="1"/>
  <c r="X116" i="82" s="1"/>
  <c r="X112" i="82" a="1"/>
  <c r="X112" i="82" s="1"/>
  <c r="X73" i="85" s="1"/>
  <c r="X118" i="82" a="1"/>
  <c r="X118" i="82" s="1"/>
  <c r="X115" i="82" a="1"/>
  <c r="X115" i="82" s="1"/>
  <c r="X76" i="85" s="1"/>
  <c r="X117" i="82" a="1"/>
  <c r="X117" i="82" s="1"/>
  <c r="X114" i="82" a="1"/>
  <c r="X114" i="82" s="1"/>
  <c r="X75" i="85" s="1"/>
  <c r="X111" i="82" a="1"/>
  <c r="X111" i="82" s="1"/>
  <c r="X72" i="85" s="1"/>
  <c r="X70" i="85"/>
  <c r="AA116" i="82" a="1"/>
  <c r="AA116" i="82" s="1"/>
  <c r="AA112" i="82" a="1"/>
  <c r="AA112" i="82" s="1"/>
  <c r="AA73" i="85" s="1"/>
  <c r="AA118" i="82" a="1"/>
  <c r="AA118" i="82" s="1"/>
  <c r="AA115" i="82" a="1"/>
  <c r="AA115" i="82" s="1"/>
  <c r="AA76" i="85" s="1"/>
  <c r="AA113" i="82" a="1"/>
  <c r="AA113" i="82" s="1"/>
  <c r="AA74" i="85" s="1"/>
  <c r="AA117" i="82" a="1"/>
  <c r="AA117" i="82" s="1"/>
  <c r="AA111" i="82" a="1"/>
  <c r="AA111" i="82" s="1"/>
  <c r="AA72" i="85" s="1"/>
  <c r="AA114" i="82" a="1"/>
  <c r="AA114" i="82" s="1"/>
  <c r="AA75" i="85" s="1"/>
  <c r="AA70" i="85"/>
  <c r="V114" i="72" a="1"/>
  <c r="V114" i="72" s="1"/>
  <c r="V111" i="72" a="1"/>
  <c r="V111" i="72" s="1"/>
  <c r="V117" i="72" a="1"/>
  <c r="V117" i="72" s="1"/>
  <c r="V113" i="72" a="1"/>
  <c r="V113" i="72" s="1"/>
  <c r="V116" i="72" a="1"/>
  <c r="V116" i="72" s="1"/>
  <c r="V118" i="72" a="1"/>
  <c r="V118" i="72" s="1"/>
  <c r="V115" i="72" a="1"/>
  <c r="V115" i="72" s="1"/>
  <c r="V112" i="72" a="1"/>
  <c r="V112" i="72" s="1"/>
  <c r="V42" i="85"/>
  <c r="U114" i="72" a="1"/>
  <c r="U114" i="72" s="1"/>
  <c r="U111" i="72" a="1"/>
  <c r="U111" i="72" s="1"/>
  <c r="U117" i="72" a="1"/>
  <c r="U117" i="72" s="1"/>
  <c r="U113" i="72" a="1"/>
  <c r="U113" i="72" s="1"/>
  <c r="U118" i="72" a="1"/>
  <c r="U118" i="72" s="1"/>
  <c r="U115" i="72" a="1"/>
  <c r="U115" i="72" s="1"/>
  <c r="U112" i="72" a="1"/>
  <c r="U112" i="72" s="1"/>
  <c r="U116" i="72" a="1"/>
  <c r="U116" i="72" s="1"/>
  <c r="U42" i="85"/>
  <c r="S114" i="82" a="1"/>
  <c r="S114" i="82" s="1"/>
  <c r="S75" i="85" s="1"/>
  <c r="S117" i="82" a="1"/>
  <c r="S117" i="82" s="1"/>
  <c r="S113" i="82" a="1"/>
  <c r="S113" i="82" s="1"/>
  <c r="S74" i="85" s="1"/>
  <c r="S116" i="82" a="1"/>
  <c r="S116" i="82" s="1"/>
  <c r="S115" i="82" a="1"/>
  <c r="S115" i="82" s="1"/>
  <c r="S76" i="85" s="1"/>
  <c r="S112" i="82" a="1"/>
  <c r="S112" i="82" s="1"/>
  <c r="S73" i="85" s="1"/>
  <c r="S118" i="82" a="1"/>
  <c r="S118" i="82" s="1"/>
  <c r="S111" i="82" a="1"/>
  <c r="S111" i="82" s="1"/>
  <c r="S72" i="85" s="1"/>
  <c r="S70" i="85"/>
  <c r="AD116" i="72" a="1"/>
  <c r="AD116" i="72" s="1"/>
  <c r="AD112" i="72" a="1"/>
  <c r="AD112" i="72" s="1"/>
  <c r="AD115" i="72" a="1"/>
  <c r="AD115" i="72" s="1"/>
  <c r="AD117" i="72" a="1"/>
  <c r="AD117" i="72" s="1"/>
  <c r="AD114" i="72" a="1"/>
  <c r="AD114" i="72" s="1"/>
  <c r="AD113" i="72" a="1"/>
  <c r="AD113" i="72" s="1"/>
  <c r="AD118" i="72" a="1"/>
  <c r="AD118" i="72" s="1"/>
  <c r="AD111" i="72" a="1"/>
  <c r="AD111" i="72" s="1"/>
  <c r="AD42" i="85"/>
  <c r="T118" i="72" a="1"/>
  <c r="T118" i="72" s="1"/>
  <c r="T114" i="72" a="1"/>
  <c r="T114" i="72" s="1"/>
  <c r="T111" i="72" a="1"/>
  <c r="T111" i="72" s="1"/>
  <c r="T117" i="72" a="1"/>
  <c r="T117" i="72" s="1"/>
  <c r="T113" i="72" a="1"/>
  <c r="T113" i="72" s="1"/>
  <c r="T115" i="72" a="1"/>
  <c r="T115" i="72" s="1"/>
  <c r="T112" i="72" a="1"/>
  <c r="T112" i="72" s="1"/>
  <c r="T116" i="72" a="1"/>
  <c r="T116" i="72" s="1"/>
  <c r="T42" i="85"/>
  <c r="AD117" i="73" a="1"/>
  <c r="AD117" i="73" s="1"/>
  <c r="AD112" i="73" a="1"/>
  <c r="AD112" i="73" s="1"/>
  <c r="AD59" i="85" s="1"/>
  <c r="AD114" i="73" a="1"/>
  <c r="AD114" i="73" s="1"/>
  <c r="AD61" i="85" s="1"/>
  <c r="AD116" i="73" a="1"/>
  <c r="AD116" i="73" s="1"/>
  <c r="AD111" i="73" a="1"/>
  <c r="AD111" i="73" s="1"/>
  <c r="AD58" i="85" s="1"/>
  <c r="AD118" i="73" a="1"/>
  <c r="AD118" i="73" s="1"/>
  <c r="AD115" i="73" a="1"/>
  <c r="AD115" i="73" s="1"/>
  <c r="AD62" i="85" s="1"/>
  <c r="AD113" i="73" a="1"/>
  <c r="AD113" i="73" s="1"/>
  <c r="AD60" i="85" s="1"/>
  <c r="AD56" i="85"/>
  <c r="L88" i="72"/>
  <c r="L107" i="72" s="1"/>
  <c r="AA114" i="73" a="1"/>
  <c r="AA114" i="73" s="1"/>
  <c r="AA61" i="85" s="1"/>
  <c r="AA113" i="73" a="1"/>
  <c r="AA113" i="73" s="1"/>
  <c r="AA60" i="85" s="1"/>
  <c r="AA117" i="73" a="1"/>
  <c r="AA117" i="73" s="1"/>
  <c r="AA115" i="73" a="1"/>
  <c r="AA115" i="73" s="1"/>
  <c r="AA62" i="85" s="1"/>
  <c r="AA118" i="73" a="1"/>
  <c r="AA118" i="73" s="1"/>
  <c r="AA111" i="73" a="1"/>
  <c r="AA111" i="73" s="1"/>
  <c r="AA58" i="85" s="1"/>
  <c r="AA116" i="73" a="1"/>
  <c r="AA116" i="73" s="1"/>
  <c r="AA112" i="73" a="1"/>
  <c r="AA112" i="73" s="1"/>
  <c r="AA59" i="85" s="1"/>
  <c r="AA56" i="85"/>
  <c r="Z113" i="72" a="1"/>
  <c r="Z113" i="72" s="1"/>
  <c r="Z116" i="72" a="1"/>
  <c r="Z116" i="72" s="1"/>
  <c r="Z112" i="72" a="1"/>
  <c r="Z112" i="72" s="1"/>
  <c r="Z118" i="72" a="1"/>
  <c r="Z118" i="72" s="1"/>
  <c r="Z115" i="72" a="1"/>
  <c r="Z115" i="72" s="1"/>
  <c r="Z111" i="72" a="1"/>
  <c r="Z111" i="72" s="1"/>
  <c r="Z117" i="72" a="1"/>
  <c r="Z117" i="72" s="1"/>
  <c r="Z114" i="72" a="1"/>
  <c r="Z114" i="72" s="1"/>
  <c r="Z42" i="85"/>
  <c r="L88" i="82"/>
  <c r="L107" i="82" s="1"/>
  <c r="AC117" i="73" a="1"/>
  <c r="AC117" i="73" s="1"/>
  <c r="AC112" i="73" a="1"/>
  <c r="AC112" i="73" s="1"/>
  <c r="AC59" i="85" s="1"/>
  <c r="AC114" i="73" a="1"/>
  <c r="AC114" i="73" s="1"/>
  <c r="AC61" i="85" s="1"/>
  <c r="AC116" i="73" a="1"/>
  <c r="AC116" i="73" s="1"/>
  <c r="AC111" i="73" a="1"/>
  <c r="AC111" i="73" s="1"/>
  <c r="AC58" i="85" s="1"/>
  <c r="AC118" i="73" a="1"/>
  <c r="AC118" i="73" s="1"/>
  <c r="AC113" i="73" a="1"/>
  <c r="AC113" i="73" s="1"/>
  <c r="AC60" i="85" s="1"/>
  <c r="AC115" i="73" a="1"/>
  <c r="AC115" i="73" s="1"/>
  <c r="AC62" i="85" s="1"/>
  <c r="AC56" i="85"/>
  <c r="R111" i="82" a="1"/>
  <c r="R111" i="82" s="1"/>
  <c r="R72" i="85" s="1"/>
  <c r="R117" i="82" a="1"/>
  <c r="R117" i="82" s="1"/>
  <c r="R114" i="82" a="1"/>
  <c r="R114" i="82" s="1"/>
  <c r="R75" i="85" s="1"/>
  <c r="R113" i="82" a="1"/>
  <c r="R113" i="82" s="1"/>
  <c r="R74" i="85" s="1"/>
  <c r="R116" i="82" a="1"/>
  <c r="R116" i="82" s="1"/>
  <c r="R115" i="82" a="1"/>
  <c r="R115" i="82" s="1"/>
  <c r="R76" i="85" s="1"/>
  <c r="R112" i="82" a="1"/>
  <c r="R112" i="82" s="1"/>
  <c r="R73" i="85" s="1"/>
  <c r="R118" i="82" a="1"/>
  <c r="R118" i="82" s="1"/>
  <c r="R70" i="85"/>
  <c r="AE116" i="72" a="1"/>
  <c r="AE116" i="72" s="1"/>
  <c r="AE115" i="72" a="1"/>
  <c r="AE115" i="72" s="1"/>
  <c r="AE118" i="72" a="1"/>
  <c r="AE118" i="72" s="1"/>
  <c r="AE114" i="72" a="1"/>
  <c r="AE114" i="72" s="1"/>
  <c r="AE111" i="72" a="1"/>
  <c r="AE111" i="72" s="1"/>
  <c r="AE112" i="72" a="1"/>
  <c r="AE112" i="72" s="1"/>
  <c r="AE113" i="72" a="1"/>
  <c r="AE113" i="72" s="1"/>
  <c r="AE117" i="72" a="1"/>
  <c r="AE117" i="72" s="1"/>
  <c r="AE42" i="85"/>
  <c r="S116" i="73" a="1"/>
  <c r="S116" i="73" s="1"/>
  <c r="S111" i="73" a="1"/>
  <c r="S111" i="73" s="1"/>
  <c r="S58" i="85" s="1"/>
  <c r="S113" i="73" a="1"/>
  <c r="S113" i="73" s="1"/>
  <c r="S60" i="85" s="1"/>
  <c r="S118" i="73" a="1"/>
  <c r="S118" i="73" s="1"/>
  <c r="S115" i="73" a="1"/>
  <c r="S115" i="73" s="1"/>
  <c r="S62" i="85" s="1"/>
  <c r="S117" i="73" a="1"/>
  <c r="S117" i="73" s="1"/>
  <c r="S112" i="73" a="1"/>
  <c r="S112" i="73" s="1"/>
  <c r="S59" i="85" s="1"/>
  <c r="S114" i="73" a="1"/>
  <c r="S114" i="73" s="1"/>
  <c r="S61" i="85" s="1"/>
  <c r="S56" i="85"/>
  <c r="X117" i="72" a="1"/>
  <c r="X117" i="72" s="1"/>
  <c r="X113" i="72" a="1"/>
  <c r="X113" i="72" s="1"/>
  <c r="X116" i="72" a="1"/>
  <c r="X116" i="72" s="1"/>
  <c r="X118" i="72" a="1"/>
  <c r="X118" i="72" s="1"/>
  <c r="X114" i="72" a="1"/>
  <c r="X114" i="72" s="1"/>
  <c r="X115" i="72" a="1"/>
  <c r="X115" i="72" s="1"/>
  <c r="X111" i="72" a="1"/>
  <c r="X111" i="72" s="1"/>
  <c r="X112" i="72" a="1"/>
  <c r="X112" i="72" s="1"/>
  <c r="X42" i="85"/>
  <c r="X118" i="73" a="1"/>
  <c r="X118" i="73" s="1"/>
  <c r="X117" i="73" a="1"/>
  <c r="X117" i="73" s="1"/>
  <c r="X112" i="73" a="1"/>
  <c r="X112" i="73" s="1"/>
  <c r="X59" i="85" s="1"/>
  <c r="X113" i="73" a="1"/>
  <c r="X113" i="73" s="1"/>
  <c r="X60" i="85" s="1"/>
  <c r="X111" i="73" a="1"/>
  <c r="X111" i="73" s="1"/>
  <c r="X58" i="85" s="1"/>
  <c r="X115" i="73" a="1"/>
  <c r="X115" i="73" s="1"/>
  <c r="X62" i="85" s="1"/>
  <c r="X116" i="73" a="1"/>
  <c r="X116" i="73" s="1"/>
  <c r="X114" i="73" a="1"/>
  <c r="X114" i="73" s="1"/>
  <c r="X61" i="85" s="1"/>
  <c r="X56" i="85"/>
  <c r="Y113" i="82" a="1"/>
  <c r="Y113" i="82" s="1"/>
  <c r="Y74" i="85" s="1"/>
  <c r="Y116" i="82" a="1"/>
  <c r="Y116" i="82" s="1"/>
  <c r="Y112" i="82" a="1"/>
  <c r="Y112" i="82" s="1"/>
  <c r="Y73" i="85" s="1"/>
  <c r="Y118" i="82" a="1"/>
  <c r="Y118" i="82" s="1"/>
  <c r="Y115" i="82" a="1"/>
  <c r="Y115" i="82" s="1"/>
  <c r="Y76" i="85" s="1"/>
  <c r="Y117" i="82" a="1"/>
  <c r="Y117" i="82" s="1"/>
  <c r="Y111" i="82" a="1"/>
  <c r="Y111" i="82" s="1"/>
  <c r="Y72" i="85" s="1"/>
  <c r="Y114" i="82" a="1"/>
  <c r="Y114" i="82" s="1"/>
  <c r="Y75" i="85" s="1"/>
  <c r="Y70" i="85"/>
  <c r="AF114" i="73" a="1"/>
  <c r="AF114" i="73" s="1"/>
  <c r="AF61" i="85" s="1"/>
  <c r="AF116" i="73" a="1"/>
  <c r="AF116" i="73" s="1"/>
  <c r="AF111" i="73" a="1"/>
  <c r="AF111" i="73" s="1"/>
  <c r="AF58" i="85" s="1"/>
  <c r="AF113" i="73" a="1"/>
  <c r="AF113" i="73" s="1"/>
  <c r="AF60" i="85" s="1"/>
  <c r="AF112" i="73" a="1"/>
  <c r="AF112" i="73" s="1"/>
  <c r="AF59" i="85" s="1"/>
  <c r="AF118" i="73" a="1"/>
  <c r="AF118" i="73" s="1"/>
  <c r="AF115" i="73" a="1"/>
  <c r="AF115" i="73" s="1"/>
  <c r="AF62" i="85" s="1"/>
  <c r="AF117" i="73" a="1"/>
  <c r="AF117" i="73" s="1"/>
  <c r="AF56" i="85"/>
  <c r="W116" i="82" a="1"/>
  <c r="W116" i="82" s="1"/>
  <c r="W112" i="82" a="1"/>
  <c r="W112" i="82" s="1"/>
  <c r="W73" i="85" s="1"/>
  <c r="W118" i="82" a="1"/>
  <c r="W118" i="82" s="1"/>
  <c r="W115" i="82" a="1"/>
  <c r="W115" i="82" s="1"/>
  <c r="W76" i="85" s="1"/>
  <c r="W117" i="82" a="1"/>
  <c r="W117" i="82" s="1"/>
  <c r="W113" i="82" a="1"/>
  <c r="W113" i="82" s="1"/>
  <c r="W74" i="85" s="1"/>
  <c r="W111" i="82" a="1"/>
  <c r="W111" i="82" s="1"/>
  <c r="W72" i="85" s="1"/>
  <c r="W114" i="82" a="1"/>
  <c r="W114" i="82" s="1"/>
  <c r="W75" i="85" s="1"/>
  <c r="W70" i="85"/>
  <c r="AC112" i="82" a="1"/>
  <c r="AC112" i="82" s="1"/>
  <c r="AC73" i="85" s="1"/>
  <c r="AC118" i="82" a="1"/>
  <c r="AC118" i="82" s="1"/>
  <c r="AC115" i="82" a="1"/>
  <c r="AC115" i="82" s="1"/>
  <c r="AC76" i="85" s="1"/>
  <c r="AC111" i="82" a="1"/>
  <c r="AC111" i="82" s="1"/>
  <c r="AC72" i="85" s="1"/>
  <c r="AC114" i="82" a="1"/>
  <c r="AC114" i="82" s="1"/>
  <c r="AC75" i="85" s="1"/>
  <c r="AC113" i="82" a="1"/>
  <c r="AC113" i="82" s="1"/>
  <c r="AC74" i="85" s="1"/>
  <c r="AC116" i="82" a="1"/>
  <c r="AC116" i="82" s="1"/>
  <c r="AC117" i="82" a="1"/>
  <c r="AC117" i="82" s="1"/>
  <c r="AC70" i="85"/>
  <c r="AE112" i="82" a="1"/>
  <c r="AE112" i="82" s="1"/>
  <c r="AE73" i="85" s="1"/>
  <c r="AE118" i="82" a="1"/>
  <c r="AE118" i="82" s="1"/>
  <c r="AE115" i="82" a="1"/>
  <c r="AE115" i="82" s="1"/>
  <c r="AE76" i="85" s="1"/>
  <c r="AE111" i="82" a="1"/>
  <c r="AE111" i="82" s="1"/>
  <c r="AE72" i="85" s="1"/>
  <c r="AE114" i="82" a="1"/>
  <c r="AE114" i="82" s="1"/>
  <c r="AE75" i="85" s="1"/>
  <c r="AE117" i="82" a="1"/>
  <c r="AE117" i="82" s="1"/>
  <c r="AE116" i="82" a="1"/>
  <c r="AE116" i="82" s="1"/>
  <c r="AE113" i="82" a="1"/>
  <c r="AE113" i="82" s="1"/>
  <c r="AE74" i="85" s="1"/>
  <c r="AE70" i="85"/>
  <c r="Y117" i="72" a="1"/>
  <c r="Y117" i="72" s="1"/>
  <c r="Y116" i="72" a="1"/>
  <c r="Y116" i="72" s="1"/>
  <c r="Y115" i="72" a="1"/>
  <c r="Y115" i="72" s="1"/>
  <c r="Y111" i="72" a="1"/>
  <c r="Y111" i="72" s="1"/>
  <c r="Y112" i="72" a="1"/>
  <c r="Y112" i="72" s="1"/>
  <c r="Y113" i="72" a="1"/>
  <c r="Y113" i="72" s="1"/>
  <c r="Y118" i="72" a="1"/>
  <c r="Y118" i="72" s="1"/>
  <c r="Y114" i="72" a="1"/>
  <c r="Y114" i="72" s="1"/>
  <c r="Y42" i="85"/>
  <c r="L48" i="75"/>
  <c r="L50" i="75" s="1"/>
  <c r="L40" i="85" s="1"/>
  <c r="R118" i="72" a="1"/>
  <c r="R118" i="72" s="1"/>
  <c r="R114" i="72" a="1"/>
  <c r="R114" i="72" s="1"/>
  <c r="R111" i="72" a="1"/>
  <c r="R111" i="72" s="1"/>
  <c r="R117" i="72" a="1"/>
  <c r="R117" i="72" s="1"/>
  <c r="R112" i="72" a="1"/>
  <c r="R112" i="72" s="1"/>
  <c r="R113" i="72" a="1"/>
  <c r="R113" i="72" s="1"/>
  <c r="R115" i="72" a="1"/>
  <c r="R115" i="72" s="1"/>
  <c r="R116" i="72" a="1"/>
  <c r="R116" i="72" s="1"/>
  <c r="R42" i="85"/>
  <c r="AA113" i="72" a="1"/>
  <c r="AA113" i="72" s="1"/>
  <c r="AA116" i="72" a="1"/>
  <c r="AA116" i="72" s="1"/>
  <c r="AA112" i="72" a="1"/>
  <c r="AA112" i="72" s="1"/>
  <c r="AA115" i="72" a="1"/>
  <c r="AA115" i="72" s="1"/>
  <c r="AA111" i="72" a="1"/>
  <c r="AA111" i="72" s="1"/>
  <c r="AA117" i="72" a="1"/>
  <c r="AA117" i="72" s="1"/>
  <c r="AA118" i="72" a="1"/>
  <c r="AA118" i="72" s="1"/>
  <c r="AA114" i="72" a="1"/>
  <c r="AA114" i="72" s="1"/>
  <c r="AA42" i="85"/>
  <c r="AG114" i="73" a="1"/>
  <c r="AG114" i="73" s="1"/>
  <c r="AG61" i="85" s="1"/>
  <c r="AG111" i="73" a="1"/>
  <c r="AG111" i="73" s="1"/>
  <c r="AG58" i="85" s="1"/>
  <c r="AG113" i="73" a="1"/>
  <c r="AG113" i="73" s="1"/>
  <c r="AG60" i="85" s="1"/>
  <c r="AG115" i="73" a="1"/>
  <c r="AG115" i="73" s="1"/>
  <c r="AG62" i="85" s="1"/>
  <c r="AG112" i="73" a="1"/>
  <c r="AG112" i="73" s="1"/>
  <c r="AG59" i="85" s="1"/>
  <c r="AG118" i="73" a="1"/>
  <c r="AG118" i="73" s="1"/>
  <c r="AG117" i="73" a="1"/>
  <c r="AG117" i="73" s="1"/>
  <c r="AG116" i="73" a="1"/>
  <c r="AG116" i="73" s="1"/>
  <c r="AG56" i="85"/>
  <c r="AG118" i="82" a="1"/>
  <c r="AG118" i="82" s="1"/>
  <c r="AG115" i="82" a="1"/>
  <c r="AG115" i="82" s="1"/>
  <c r="AG76" i="85" s="1"/>
  <c r="AG111" i="82" a="1"/>
  <c r="AG111" i="82" s="1"/>
  <c r="AG72" i="85" s="1"/>
  <c r="AG114" i="82" a="1"/>
  <c r="AG114" i="82" s="1"/>
  <c r="AG75" i="85" s="1"/>
  <c r="AG117" i="82" a="1"/>
  <c r="AG117" i="82" s="1"/>
  <c r="AG112" i="82" a="1"/>
  <c r="AG112" i="82" s="1"/>
  <c r="AG73" i="85" s="1"/>
  <c r="AG113" i="82" a="1"/>
  <c r="AG113" i="82" s="1"/>
  <c r="AG74" i="85" s="1"/>
  <c r="AG116" i="82" a="1"/>
  <c r="AG116" i="82" s="1"/>
  <c r="AG70" i="85"/>
  <c r="AG112" i="72" a="1"/>
  <c r="AG112" i="72" s="1"/>
  <c r="AG118" i="72" a="1"/>
  <c r="AG118" i="72" s="1"/>
  <c r="AG111" i="72" a="1"/>
  <c r="AG111" i="72" s="1"/>
  <c r="AG114" i="72" a="1"/>
  <c r="AG114" i="72" s="1"/>
  <c r="AG115" i="72" a="1"/>
  <c r="AG115" i="72" s="1"/>
  <c r="AG116" i="72" a="1"/>
  <c r="AG116" i="72" s="1"/>
  <c r="AG113" i="72" a="1"/>
  <c r="AG113" i="72" s="1"/>
  <c r="AG117" i="72" a="1"/>
  <c r="AG117" i="72" s="1"/>
  <c r="AG42" i="85"/>
  <c r="Y115" i="73" a="1"/>
  <c r="Y115" i="73" s="1"/>
  <c r="Y62" i="85" s="1"/>
  <c r="Y117" i="73" a="1"/>
  <c r="Y117" i="73" s="1"/>
  <c r="Y112" i="73" a="1"/>
  <c r="Y112" i="73" s="1"/>
  <c r="Y59" i="85" s="1"/>
  <c r="Y114" i="73" a="1"/>
  <c r="Y114" i="73" s="1"/>
  <c r="Y61" i="85" s="1"/>
  <c r="Y116" i="73" a="1"/>
  <c r="Y116" i="73" s="1"/>
  <c r="Y113" i="73" a="1"/>
  <c r="Y113" i="73" s="1"/>
  <c r="Y60" i="85" s="1"/>
  <c r="Y118" i="73" a="1"/>
  <c r="Y118" i="73" s="1"/>
  <c r="Y111" i="73" a="1"/>
  <c r="Y111" i="73" s="1"/>
  <c r="Y58" i="85" s="1"/>
  <c r="Y56" i="85"/>
  <c r="U113" i="82" a="1"/>
  <c r="U113" i="82" s="1"/>
  <c r="U74" i="85" s="1"/>
  <c r="U116" i="82" a="1"/>
  <c r="U116" i="82" s="1"/>
  <c r="U111" i="82" a="1"/>
  <c r="U111" i="82" s="1"/>
  <c r="U72" i="85" s="1"/>
  <c r="U118" i="82" a="1"/>
  <c r="U118" i="82" s="1"/>
  <c r="U117" i="82" a="1"/>
  <c r="U117" i="82" s="1"/>
  <c r="U114" i="82" a="1"/>
  <c r="U114" i="82" s="1"/>
  <c r="U75" i="85" s="1"/>
  <c r="U112" i="82" a="1"/>
  <c r="U112" i="82" s="1"/>
  <c r="U73" i="85" s="1"/>
  <c r="U115" i="82" a="1"/>
  <c r="U115" i="82" s="1"/>
  <c r="U76" i="85" s="1"/>
  <c r="U70" i="85"/>
  <c r="R116" i="73" a="1"/>
  <c r="R116" i="73" s="1"/>
  <c r="R111" i="73" a="1"/>
  <c r="R111" i="73" s="1"/>
  <c r="R58" i="85" s="1"/>
  <c r="R113" i="73" a="1"/>
  <c r="R113" i="73" s="1"/>
  <c r="R60" i="85" s="1"/>
  <c r="R118" i="73" a="1"/>
  <c r="R118" i="73" s="1"/>
  <c r="R115" i="73" a="1"/>
  <c r="R115" i="73" s="1"/>
  <c r="R62" i="85" s="1"/>
  <c r="R112" i="73" a="1"/>
  <c r="R112" i="73" s="1"/>
  <c r="R59" i="85" s="1"/>
  <c r="R117" i="73" a="1"/>
  <c r="R117" i="73" s="1"/>
  <c r="R114" i="73" a="1"/>
  <c r="R114" i="73" s="1"/>
  <c r="R61" i="85" s="1"/>
  <c r="R56" i="85"/>
  <c r="AE114" i="73" a="1"/>
  <c r="AE114" i="73" s="1"/>
  <c r="AE61" i="85" s="1"/>
  <c r="AE116" i="73" a="1"/>
  <c r="AE116" i="73" s="1"/>
  <c r="AE111" i="73" a="1"/>
  <c r="AE111" i="73" s="1"/>
  <c r="AE58" i="85" s="1"/>
  <c r="AE118" i="73" a="1"/>
  <c r="AE118" i="73" s="1"/>
  <c r="AE112" i="73" a="1"/>
  <c r="AE112" i="73" s="1"/>
  <c r="AE59" i="85" s="1"/>
  <c r="AE115" i="73" a="1"/>
  <c r="AE115" i="73" s="1"/>
  <c r="AE62" i="85" s="1"/>
  <c r="AE113" i="73" a="1"/>
  <c r="AE113" i="73" s="1"/>
  <c r="AE60" i="85" s="1"/>
  <c r="AE117" i="73" a="1"/>
  <c r="AE117" i="73" s="1"/>
  <c r="AE56" i="85"/>
  <c r="P112" i="72" a="1"/>
  <c r="P112" i="72" s="1"/>
  <c r="P115" i="72" a="1"/>
  <c r="P115" i="72" s="1"/>
  <c r="P118" i="72" a="1"/>
  <c r="P118" i="72" s="1"/>
  <c r="P111" i="72" a="1"/>
  <c r="P111" i="72" s="1"/>
  <c r="P114" i="72" a="1"/>
  <c r="P114" i="72" s="1"/>
  <c r="P117" i="72" a="1"/>
  <c r="P117" i="72" s="1"/>
  <c r="P116" i="72" a="1"/>
  <c r="P116" i="72" s="1"/>
  <c r="P113" i="72" a="1"/>
  <c r="P113" i="72" s="1"/>
  <c r="P42" i="85"/>
  <c r="AF112" i="72" a="1"/>
  <c r="AF112" i="72" s="1"/>
  <c r="AF115" i="72" a="1"/>
  <c r="AF115" i="72" s="1"/>
  <c r="AF118" i="72" a="1"/>
  <c r="AF118" i="72" s="1"/>
  <c r="AF111" i="72" a="1"/>
  <c r="AF111" i="72" s="1"/>
  <c r="AF114" i="72" a="1"/>
  <c r="AF114" i="72" s="1"/>
  <c r="AF116" i="72" a="1"/>
  <c r="AF116" i="72" s="1"/>
  <c r="AF113" i="72" a="1"/>
  <c r="AF113" i="72" s="1"/>
  <c r="AF117" i="72" a="1"/>
  <c r="AF117" i="72" s="1"/>
  <c r="AF42" i="85"/>
  <c r="T118" i="73" a="1"/>
  <c r="T118" i="73" s="1"/>
  <c r="T115" i="73" a="1"/>
  <c r="T115" i="73" s="1"/>
  <c r="T62" i="85" s="1"/>
  <c r="T117" i="73" a="1"/>
  <c r="T117" i="73" s="1"/>
  <c r="T116" i="73" a="1"/>
  <c r="T116" i="73" s="1"/>
  <c r="T113" i="73" a="1"/>
  <c r="T113" i="73" s="1"/>
  <c r="T60" i="85" s="1"/>
  <c r="T111" i="73" a="1"/>
  <c r="T111" i="73" s="1"/>
  <c r="T58" i="85" s="1"/>
  <c r="T112" i="73" a="1"/>
  <c r="T112" i="73" s="1"/>
  <c r="T59" i="85" s="1"/>
  <c r="T114" i="73" a="1"/>
  <c r="T114" i="73" s="1"/>
  <c r="T61" i="85" s="1"/>
  <c r="T56" i="85"/>
  <c r="T117" i="82" a="1"/>
  <c r="T117" i="82" s="1"/>
  <c r="T113" i="82" a="1"/>
  <c r="T113" i="82" s="1"/>
  <c r="T74" i="85" s="1"/>
  <c r="T116" i="82" a="1"/>
  <c r="T116" i="82" s="1"/>
  <c r="T114" i="82" a="1"/>
  <c r="T114" i="82" s="1"/>
  <c r="T75" i="85" s="1"/>
  <c r="T115" i="82" a="1"/>
  <c r="T115" i="82" s="1"/>
  <c r="T76" i="85" s="1"/>
  <c r="T118" i="82" a="1"/>
  <c r="T118" i="82" s="1"/>
  <c r="T111" i="82" a="1"/>
  <c r="T111" i="82" s="1"/>
  <c r="T72" i="85" s="1"/>
  <c r="T112" i="82" a="1"/>
  <c r="T112" i="82" s="1"/>
  <c r="T73" i="85" s="1"/>
  <c r="T70" i="85"/>
  <c r="U113" i="73" a="1"/>
  <c r="U113" i="73" s="1"/>
  <c r="U60" i="85" s="1"/>
  <c r="U115" i="73" a="1"/>
  <c r="U115" i="73" s="1"/>
  <c r="U62" i="85" s="1"/>
  <c r="U117" i="73" a="1"/>
  <c r="U117" i="73" s="1"/>
  <c r="U116" i="73" a="1"/>
  <c r="U116" i="73" s="1"/>
  <c r="U118" i="73" a="1"/>
  <c r="U118" i="73" s="1"/>
  <c r="U114" i="73" a="1"/>
  <c r="U114" i="73" s="1"/>
  <c r="U61" i="85" s="1"/>
  <c r="U111" i="73" a="1"/>
  <c r="U111" i="73" s="1"/>
  <c r="U58" i="85" s="1"/>
  <c r="U112" i="73" a="1"/>
  <c r="U112" i="73" s="1"/>
  <c r="U59" i="85" s="1"/>
  <c r="U56" i="85"/>
  <c r="Z116" i="82" a="1"/>
  <c r="Z116" i="82" s="1"/>
  <c r="Z112" i="82" a="1"/>
  <c r="Z112" i="82" s="1"/>
  <c r="Z73" i="85" s="1"/>
  <c r="Z118" i="82" a="1"/>
  <c r="Z118" i="82" s="1"/>
  <c r="Z115" i="82" a="1"/>
  <c r="Z115" i="82" s="1"/>
  <c r="Z76" i="85" s="1"/>
  <c r="Z113" i="82" a="1"/>
  <c r="Z113" i="82" s="1"/>
  <c r="Z74" i="85" s="1"/>
  <c r="Z111" i="82" a="1"/>
  <c r="Z111" i="82" s="1"/>
  <c r="Z72" i="85" s="1"/>
  <c r="Z114" i="82" a="1"/>
  <c r="Z114" i="82" s="1"/>
  <c r="Z75" i="85" s="1"/>
  <c r="Z117" i="82" a="1"/>
  <c r="Z117" i="82" s="1"/>
  <c r="Z70" i="85"/>
  <c r="AC116" i="72" a="1"/>
  <c r="AC116" i="72" s="1"/>
  <c r="AC112" i="72" a="1"/>
  <c r="AC112" i="72" s="1"/>
  <c r="AC115" i="72" a="1"/>
  <c r="AC115" i="72" s="1"/>
  <c r="AC114" i="72" a="1"/>
  <c r="AC114" i="72" s="1"/>
  <c r="AC111" i="72" a="1"/>
  <c r="AC111" i="72" s="1"/>
  <c r="AC113" i="72" a="1"/>
  <c r="AC113" i="72" s="1"/>
  <c r="AC117" i="72" a="1"/>
  <c r="AC117" i="72" s="1"/>
  <c r="AC118" i="72" a="1"/>
  <c r="AC118" i="72" s="1"/>
  <c r="AC42" i="85"/>
  <c r="Z115" i="73" a="1"/>
  <c r="Z115" i="73" s="1"/>
  <c r="Z62" i="85" s="1"/>
  <c r="Z117" i="73" a="1"/>
  <c r="Z117" i="73" s="1"/>
  <c r="Z112" i="73" a="1"/>
  <c r="Z112" i="73" s="1"/>
  <c r="Z59" i="85" s="1"/>
  <c r="Z114" i="73" a="1"/>
  <c r="Z114" i="73" s="1"/>
  <c r="Z61" i="85" s="1"/>
  <c r="Z113" i="73" a="1"/>
  <c r="Z113" i="73" s="1"/>
  <c r="Z60" i="85" s="1"/>
  <c r="Z118" i="73" a="1"/>
  <c r="Z118" i="73" s="1"/>
  <c r="Z116" i="73" a="1"/>
  <c r="Z116" i="73" s="1"/>
  <c r="Z111" i="73" a="1"/>
  <c r="Z111" i="73" s="1"/>
  <c r="Z58" i="85" s="1"/>
  <c r="Z56" i="85"/>
  <c r="S118" i="72" a="1"/>
  <c r="S118" i="72" s="1"/>
  <c r="S117" i="72" a="1"/>
  <c r="S117" i="72" s="1"/>
  <c r="S113" i="72" a="1"/>
  <c r="S113" i="72" s="1"/>
  <c r="S114" i="72" a="1"/>
  <c r="S114" i="72" s="1"/>
  <c r="S116" i="72" a="1"/>
  <c r="S116" i="72" s="1"/>
  <c r="S111" i="72" a="1"/>
  <c r="S111" i="72" s="1"/>
  <c r="S115" i="72" a="1"/>
  <c r="S115" i="72" s="1"/>
  <c r="S112" i="72" a="1"/>
  <c r="S112" i="72" s="1"/>
  <c r="S42" i="85"/>
  <c r="W113" i="73" a="1"/>
  <c r="W113" i="73" s="1"/>
  <c r="W60" i="85" s="1"/>
  <c r="W118" i="73" a="1"/>
  <c r="W118" i="73" s="1"/>
  <c r="W115" i="73" a="1"/>
  <c r="W115" i="73" s="1"/>
  <c r="W62" i="85" s="1"/>
  <c r="W117" i="73" a="1"/>
  <c r="W117" i="73" s="1"/>
  <c r="W112" i="73" a="1"/>
  <c r="W112" i="73" s="1"/>
  <c r="W59" i="85" s="1"/>
  <c r="W116" i="73" a="1"/>
  <c r="W116" i="73" s="1"/>
  <c r="W111" i="73" a="1"/>
  <c r="W111" i="73" s="1"/>
  <c r="W58" i="85" s="1"/>
  <c r="W114" i="73" a="1"/>
  <c r="W114" i="73" s="1"/>
  <c r="W61" i="85" s="1"/>
  <c r="W56" i="85"/>
  <c r="AF118" i="82" a="1"/>
  <c r="AF118" i="82" s="1"/>
  <c r="AF115" i="82" a="1"/>
  <c r="AF115" i="82" s="1"/>
  <c r="AF76" i="85" s="1"/>
  <c r="AF111" i="82" a="1"/>
  <c r="AF111" i="82" s="1"/>
  <c r="AF72" i="85" s="1"/>
  <c r="AF114" i="82" a="1"/>
  <c r="AF114" i="82" s="1"/>
  <c r="AF75" i="85" s="1"/>
  <c r="AF117" i="82" a="1"/>
  <c r="AF117" i="82" s="1"/>
  <c r="AF116" i="82" a="1"/>
  <c r="AF116" i="82" s="1"/>
  <c r="AF112" i="82" a="1"/>
  <c r="AF112" i="82" s="1"/>
  <c r="AF73" i="85" s="1"/>
  <c r="AF113" i="82" a="1"/>
  <c r="AF113" i="82" s="1"/>
  <c r="AF74" i="85" s="1"/>
  <c r="AF70" i="85"/>
  <c r="AD112" i="82" a="1"/>
  <c r="AD112" i="82" s="1"/>
  <c r="AD73" i="85" s="1"/>
  <c r="AD118" i="82" a="1"/>
  <c r="AD118" i="82" s="1"/>
  <c r="AD115" i="82" a="1"/>
  <c r="AD115" i="82" s="1"/>
  <c r="AD76" i="85" s="1"/>
  <c r="AD111" i="82" a="1"/>
  <c r="AD111" i="82" s="1"/>
  <c r="AD72" i="85" s="1"/>
  <c r="AD114" i="82" a="1"/>
  <c r="AD114" i="82" s="1"/>
  <c r="AD75" i="85" s="1"/>
  <c r="AD117" i="82" a="1"/>
  <c r="AD117" i="82" s="1"/>
  <c r="AD113" i="82" a="1"/>
  <c r="AD113" i="82" s="1"/>
  <c r="AD74" i="85" s="1"/>
  <c r="AD116" i="82" a="1"/>
  <c r="AD116" i="82" s="1"/>
  <c r="AD70" i="85"/>
  <c r="V113" i="82" a="1"/>
  <c r="V113" i="82" s="1"/>
  <c r="V74" i="85" s="1"/>
  <c r="V116" i="82" a="1"/>
  <c r="V116" i="82" s="1"/>
  <c r="V112" i="82" a="1"/>
  <c r="V112" i="82" s="1"/>
  <c r="V73" i="85" s="1"/>
  <c r="V118" i="82" a="1"/>
  <c r="V118" i="82" s="1"/>
  <c r="V117" i="82" a="1"/>
  <c r="V117" i="82" s="1"/>
  <c r="V114" i="82" a="1"/>
  <c r="V114" i="82" s="1"/>
  <c r="V75" i="85" s="1"/>
  <c r="V115" i="82" a="1"/>
  <c r="V115" i="82" s="1"/>
  <c r="V76" i="85" s="1"/>
  <c r="V111" i="82" a="1"/>
  <c r="V111" i="82" s="1"/>
  <c r="V72" i="85" s="1"/>
  <c r="V70" i="85"/>
  <c r="V113" i="73" a="1"/>
  <c r="V113" i="73" s="1"/>
  <c r="V60" i="85" s="1"/>
  <c r="V118" i="73" a="1"/>
  <c r="V118" i="73" s="1"/>
  <c r="V115" i="73" a="1"/>
  <c r="V115" i="73" s="1"/>
  <c r="V62" i="85" s="1"/>
  <c r="V117" i="73" a="1"/>
  <c r="V117" i="73" s="1"/>
  <c r="V112" i="73" a="1"/>
  <c r="V112" i="73" s="1"/>
  <c r="V59" i="85" s="1"/>
  <c r="V116" i="73" a="1"/>
  <c r="V116" i="73" s="1"/>
  <c r="V114" i="73" a="1"/>
  <c r="V114" i="73" s="1"/>
  <c r="V61" i="85" s="1"/>
  <c r="V111" i="73" a="1"/>
  <c r="V111" i="73" s="1"/>
  <c r="V58" i="85" s="1"/>
  <c r="V56" i="85"/>
  <c r="AB117" i="73" a="1"/>
  <c r="AB117" i="73" s="1"/>
  <c r="AB112" i="73" a="1"/>
  <c r="AB112" i="73" s="1"/>
  <c r="AB59" i="85" s="1"/>
  <c r="AB114" i="73" a="1"/>
  <c r="AB114" i="73" s="1"/>
  <c r="AB61" i="85" s="1"/>
  <c r="AB118" i="73" a="1"/>
  <c r="AB118" i="73" s="1"/>
  <c r="AB116" i="73" a="1"/>
  <c r="AB116" i="73" s="1"/>
  <c r="AB113" i="73" a="1"/>
  <c r="AB113" i="73" s="1"/>
  <c r="AB60" i="85" s="1"/>
  <c r="AB111" i="73" a="1"/>
  <c r="AB111" i="73" s="1"/>
  <c r="AB58" i="85" s="1"/>
  <c r="AB115" i="73" a="1"/>
  <c r="AB115" i="73" s="1"/>
  <c r="AB62" i="85" s="1"/>
  <c r="AB56" i="85"/>
  <c r="W113" i="72" a="1"/>
  <c r="W113" i="72" s="1"/>
  <c r="W116" i="72" a="1"/>
  <c r="W116" i="72" s="1"/>
  <c r="W114" i="72" a="1"/>
  <c r="W114" i="72" s="1"/>
  <c r="W115" i="72" a="1"/>
  <c r="W115" i="72" s="1"/>
  <c r="W111" i="72" a="1"/>
  <c r="W111" i="72" s="1"/>
  <c r="W118" i="72" a="1"/>
  <c r="W118" i="72" s="1"/>
  <c r="W117" i="72" a="1"/>
  <c r="W117" i="72" s="1"/>
  <c r="W112" i="72" a="1"/>
  <c r="W112" i="72" s="1"/>
  <c r="W42" i="85"/>
  <c r="AB113" i="72" a="1"/>
  <c r="AB113" i="72" s="1"/>
  <c r="AB112" i="72" a="1"/>
  <c r="AB112" i="72" s="1"/>
  <c r="AB115" i="72" a="1"/>
  <c r="AB115" i="72" s="1"/>
  <c r="AB114" i="72" a="1"/>
  <c r="AB114" i="72" s="1"/>
  <c r="AB117" i="72" a="1"/>
  <c r="AB117" i="72" s="1"/>
  <c r="AB111" i="72" a="1"/>
  <c r="AB111" i="72" s="1"/>
  <c r="AB118" i="72" a="1"/>
  <c r="AB118" i="72" s="1"/>
  <c r="AB116" i="72" a="1"/>
  <c r="AB116" i="72" s="1"/>
  <c r="AB42" i="85"/>
  <c r="J115" i="81" a="1"/>
  <c r="J115" i="81" s="1"/>
  <c r="J113" i="81" a="1"/>
  <c r="J113" i="81" s="1"/>
  <c r="J118" i="81" a="1"/>
  <c r="J118" i="81" s="1"/>
  <c r="J112" i="81" a="1"/>
  <c r="J112" i="81" s="1"/>
  <c r="J116" i="81" a="1"/>
  <c r="J116" i="81" s="1"/>
  <c r="J114" i="81" a="1"/>
  <c r="J114" i="81" s="1"/>
  <c r="J111" i="81" a="1"/>
  <c r="J111" i="81" s="1"/>
  <c r="J117" i="81" a="1"/>
  <c r="J117" i="81" s="1"/>
  <c r="M114" i="81" a="1"/>
  <c r="M114" i="81" s="1"/>
  <c r="M111" i="81" a="1"/>
  <c r="M111" i="81" s="1"/>
  <c r="M112" i="81" a="1"/>
  <c r="M112" i="81" s="1"/>
  <c r="M117" i="81" a="1"/>
  <c r="M117" i="81" s="1"/>
  <c r="M116" i="81" a="1"/>
  <c r="M116" i="81" s="1"/>
  <c r="M115" i="81" a="1"/>
  <c r="M115" i="81" s="1"/>
  <c r="M113" i="81" a="1"/>
  <c r="M113" i="81" s="1"/>
  <c r="M118" i="81" a="1"/>
  <c r="M118" i="81" s="1"/>
  <c r="K112" i="81" a="1"/>
  <c r="K112" i="81" s="1"/>
  <c r="K117" i="81" a="1"/>
  <c r="K117" i="81" s="1"/>
  <c r="K115" i="81" a="1"/>
  <c r="K115" i="81" s="1"/>
  <c r="K113" i="81" a="1"/>
  <c r="K113" i="81" s="1"/>
  <c r="K118" i="81" a="1"/>
  <c r="K118" i="81" s="1"/>
  <c r="K116" i="81" a="1"/>
  <c r="K116" i="81" s="1"/>
  <c r="K114" i="81" a="1"/>
  <c r="K114" i="81" s="1"/>
  <c r="K111" i="81" a="1"/>
  <c r="K111" i="81" s="1"/>
  <c r="L112" i="81" a="1"/>
  <c r="L112" i="81" s="1"/>
  <c r="L117" i="81" a="1"/>
  <c r="L117" i="81" s="1"/>
  <c r="L115" i="81" a="1"/>
  <c r="L115" i="81" s="1"/>
  <c r="L114" i="81" a="1"/>
  <c r="L114" i="81" s="1"/>
  <c r="L111" i="81" a="1"/>
  <c r="L111" i="81" s="1"/>
  <c r="L113" i="81" a="1"/>
  <c r="L113" i="81" s="1"/>
  <c r="L118" i="81" a="1"/>
  <c r="L118" i="81" s="1"/>
  <c r="L116" i="81" a="1"/>
  <c r="L116" i="81" s="1"/>
  <c r="I117" i="81" a="1"/>
  <c r="I117" i="81" s="1"/>
  <c r="I115" i="81" a="1"/>
  <c r="I115" i="81" s="1"/>
  <c r="I113" i="81" a="1"/>
  <c r="I113" i="81" s="1"/>
  <c r="I111" i="81" a="1"/>
  <c r="I111" i="81" s="1"/>
  <c r="I116" i="81" a="1"/>
  <c r="I116" i="81" s="1"/>
  <c r="I112" i="81" a="1"/>
  <c r="I112" i="81" s="1"/>
  <c r="I114" i="81" a="1"/>
  <c r="I114" i="81" s="1"/>
  <c r="I118" i="81" a="1"/>
  <c r="I118" i="81" s="1"/>
  <c r="X115" i="81" a="1"/>
  <c r="X115" i="81" s="1"/>
  <c r="X112" i="81" a="1"/>
  <c r="X112" i="81" s="1"/>
  <c r="X111" i="81" a="1"/>
  <c r="X111" i="81" s="1"/>
  <c r="X113" i="81" a="1"/>
  <c r="X113" i="81" s="1"/>
  <c r="X117" i="81" a="1"/>
  <c r="X117" i="81" s="1"/>
  <c r="X114" i="81" a="1"/>
  <c r="X114" i="81" s="1"/>
  <c r="X116" i="81" a="1"/>
  <c r="X116" i="81" s="1"/>
  <c r="X118" i="81" a="1"/>
  <c r="X118" i="81" s="1"/>
  <c r="AF116" i="81" a="1"/>
  <c r="AF116" i="81" s="1"/>
  <c r="AF113" i="81" a="1"/>
  <c r="AF113" i="81" s="1"/>
  <c r="AF117" i="81" a="1"/>
  <c r="AF117" i="81" s="1"/>
  <c r="AF114" i="81" a="1"/>
  <c r="AF114" i="81" s="1"/>
  <c r="AF111" i="81" a="1"/>
  <c r="AF111" i="81" s="1"/>
  <c r="AF115" i="81" a="1"/>
  <c r="AF115" i="81" s="1"/>
  <c r="AF112" i="81" a="1"/>
  <c r="AF112" i="81" s="1"/>
  <c r="AF118" i="81" a="1"/>
  <c r="AF118" i="81" s="1"/>
  <c r="W112" i="81" a="1"/>
  <c r="W112" i="81" s="1"/>
  <c r="W111" i="81" a="1"/>
  <c r="W111" i="81" s="1"/>
  <c r="W116" i="81" a="1"/>
  <c r="W116" i="81" s="1"/>
  <c r="W117" i="81" a="1"/>
  <c r="W117" i="81" s="1"/>
  <c r="W114" i="81" a="1"/>
  <c r="W114" i="81" s="1"/>
  <c r="W113" i="81" a="1"/>
  <c r="W113" i="81" s="1"/>
  <c r="W118" i="81" a="1"/>
  <c r="W118" i="81" s="1"/>
  <c r="W115" i="81" a="1"/>
  <c r="W115" i="81" s="1"/>
  <c r="AG111" i="81" a="1"/>
  <c r="AG111" i="81" s="1"/>
  <c r="AG116" i="81" a="1"/>
  <c r="AG116" i="81" s="1"/>
  <c r="AG117" i="81" a="1"/>
  <c r="AG117" i="81" s="1"/>
  <c r="AG114" i="81" a="1"/>
  <c r="AG114" i="81" s="1"/>
  <c r="AG112" i="81" a="1"/>
  <c r="AG112" i="81" s="1"/>
  <c r="AG115" i="81" a="1"/>
  <c r="AG115" i="81" s="1"/>
  <c r="AG113" i="81" a="1"/>
  <c r="AG113" i="81" s="1"/>
  <c r="AG118" i="81" a="1"/>
  <c r="AG118" i="81" s="1"/>
  <c r="Y118" i="81" a="1"/>
  <c r="Y118" i="81" s="1"/>
  <c r="Y115" i="81" a="1"/>
  <c r="Y115" i="81" s="1"/>
  <c r="Y112" i="81" a="1"/>
  <c r="Y112" i="81" s="1"/>
  <c r="Y116" i="81" a="1"/>
  <c r="Y116" i="81" s="1"/>
  <c r="Y113" i="81" a="1"/>
  <c r="Y113" i="81" s="1"/>
  <c r="Y117" i="81" a="1"/>
  <c r="Y117" i="81" s="1"/>
  <c r="Y114" i="81" a="1"/>
  <c r="Y114" i="81" s="1"/>
  <c r="Y111" i="81" a="1"/>
  <c r="Y111" i="81" s="1"/>
  <c r="T113" i="81" a="1"/>
  <c r="T113" i="81" s="1"/>
  <c r="T117" i="81" a="1"/>
  <c r="T117" i="81" s="1"/>
  <c r="T118" i="81" a="1"/>
  <c r="T118" i="81" s="1"/>
  <c r="T114" i="81" a="1"/>
  <c r="T114" i="81" s="1"/>
  <c r="T115" i="81" a="1"/>
  <c r="T115" i="81" s="1"/>
  <c r="T112" i="81" a="1"/>
  <c r="T112" i="81" s="1"/>
  <c r="T116" i="81" a="1"/>
  <c r="T116" i="81" s="1"/>
  <c r="T111" i="81" a="1"/>
  <c r="T111" i="81" s="1"/>
  <c r="O118" i="81" a="1"/>
  <c r="O118" i="81" s="1"/>
  <c r="O115" i="81" a="1"/>
  <c r="O115" i="81" s="1"/>
  <c r="O112" i="81" a="1"/>
  <c r="O112" i="81" s="1"/>
  <c r="O111" i="81" a="1"/>
  <c r="O111" i="81" s="1"/>
  <c r="O116" i="81" a="1"/>
  <c r="O116" i="81" s="1"/>
  <c r="O113" i="81" a="1"/>
  <c r="O113" i="81" s="1"/>
  <c r="O117" i="81" a="1"/>
  <c r="O117" i="81" s="1"/>
  <c r="O114" i="81" a="1"/>
  <c r="O114" i="81" s="1"/>
  <c r="U116" i="81" a="1"/>
  <c r="U116" i="81" s="1"/>
  <c r="U113" i="81" a="1"/>
  <c r="U113" i="81" s="1"/>
  <c r="U114" i="81" a="1"/>
  <c r="U114" i="81" s="1"/>
  <c r="U118" i="81" a="1"/>
  <c r="U118" i="81" s="1"/>
  <c r="U117" i="81" a="1"/>
  <c r="U117" i="81" s="1"/>
  <c r="U115" i="81" a="1"/>
  <c r="U115" i="81" s="1"/>
  <c r="U112" i="81" a="1"/>
  <c r="U112" i="81" s="1"/>
  <c r="U111" i="81" a="1"/>
  <c r="U111" i="81" s="1"/>
  <c r="AC117" i="81" a="1"/>
  <c r="AC117" i="81" s="1"/>
  <c r="AC114" i="81" a="1"/>
  <c r="AC114" i="81" s="1"/>
  <c r="AC118" i="81" a="1"/>
  <c r="AC118" i="81" s="1"/>
  <c r="AC115" i="81" a="1"/>
  <c r="AC115" i="81" s="1"/>
  <c r="AC112" i="81" a="1"/>
  <c r="AC112" i="81" s="1"/>
  <c r="AC116" i="81" a="1"/>
  <c r="AC116" i="81" s="1"/>
  <c r="AC113" i="81" a="1"/>
  <c r="AC113" i="81" s="1"/>
  <c r="AC111" i="81" a="1"/>
  <c r="AC111" i="81" s="1"/>
  <c r="Z118" i="81" a="1"/>
  <c r="Z118" i="81" s="1"/>
  <c r="Z115" i="81" a="1"/>
  <c r="Z115" i="81" s="1"/>
  <c r="Z116" i="81" a="1"/>
  <c r="Z116" i="81" s="1"/>
  <c r="Z113" i="81" a="1"/>
  <c r="Z113" i="81" s="1"/>
  <c r="Z117" i="81" a="1"/>
  <c r="Z117" i="81" s="1"/>
  <c r="Z111" i="81" a="1"/>
  <c r="Z111" i="81" s="1"/>
  <c r="Z114" i="81" a="1"/>
  <c r="Z114" i="81" s="1"/>
  <c r="Z112" i="81" a="1"/>
  <c r="Z112" i="81" s="1"/>
  <c r="AA114" i="81" a="1"/>
  <c r="AA114" i="81" s="1"/>
  <c r="AA118" i="81" a="1"/>
  <c r="AA118" i="81" s="1"/>
  <c r="AA112" i="81" a="1"/>
  <c r="AA112" i="81" s="1"/>
  <c r="AA111" i="81" a="1"/>
  <c r="AA111" i="81" s="1"/>
  <c r="AA116" i="81" a="1"/>
  <c r="AA116" i="81" s="1"/>
  <c r="AA113" i="81" a="1"/>
  <c r="AA113" i="81" s="1"/>
  <c r="AA117" i="81" a="1"/>
  <c r="AA117" i="81" s="1"/>
  <c r="AA115" i="81" a="1"/>
  <c r="AA115" i="81" s="1"/>
  <c r="S117" i="81" a="1"/>
  <c r="S117" i="81" s="1"/>
  <c r="S114" i="81" a="1"/>
  <c r="S114" i="81" s="1"/>
  <c r="S118" i="81" a="1"/>
  <c r="S118" i="81" s="1"/>
  <c r="S115" i="81" a="1"/>
  <c r="S115" i="81" s="1"/>
  <c r="S112" i="81" a="1"/>
  <c r="S112" i="81" s="1"/>
  <c r="S111" i="81" a="1"/>
  <c r="S111" i="81" s="1"/>
  <c r="S113" i="81" a="1"/>
  <c r="S113" i="81" s="1"/>
  <c r="S116" i="81" a="1"/>
  <c r="S116" i="81" s="1"/>
  <c r="AB117" i="81" a="1"/>
  <c r="AB117" i="81" s="1"/>
  <c r="AB114" i="81" a="1"/>
  <c r="AB114" i="81" s="1"/>
  <c r="AB115" i="81" a="1"/>
  <c r="AB115" i="81" s="1"/>
  <c r="AB112" i="81" a="1"/>
  <c r="AB112" i="81" s="1"/>
  <c r="AB111" i="81" a="1"/>
  <c r="AB111" i="81" s="1"/>
  <c r="AB116" i="81" a="1"/>
  <c r="AB116" i="81" s="1"/>
  <c r="AB113" i="81" a="1"/>
  <c r="AB113" i="81" s="1"/>
  <c r="AB118" i="81" a="1"/>
  <c r="AB118" i="81" s="1"/>
  <c r="R117" i="81" a="1"/>
  <c r="R117" i="81" s="1"/>
  <c r="R114" i="81" a="1"/>
  <c r="R114" i="81" s="1"/>
  <c r="R115" i="81" a="1"/>
  <c r="R115" i="81" s="1"/>
  <c r="R112" i="81" a="1"/>
  <c r="R112" i="81" s="1"/>
  <c r="R111" i="81" a="1"/>
  <c r="R111" i="81" s="1"/>
  <c r="R118" i="81" a="1"/>
  <c r="R118" i="81" s="1"/>
  <c r="R116" i="81" a="1"/>
  <c r="R116" i="81" s="1"/>
  <c r="R113" i="81" a="1"/>
  <c r="R113" i="81" s="1"/>
  <c r="AD113" i="81" a="1"/>
  <c r="AD113" i="81" s="1"/>
  <c r="AD117" i="81" a="1"/>
  <c r="AD117" i="81" s="1"/>
  <c r="AD114" i="81" a="1"/>
  <c r="AD114" i="81" s="1"/>
  <c r="AD118" i="81" a="1"/>
  <c r="AD118" i="81" s="1"/>
  <c r="AD115" i="81" a="1"/>
  <c r="AD115" i="81" s="1"/>
  <c r="AD116" i="81" a="1"/>
  <c r="AD116" i="81" s="1"/>
  <c r="AD112" i="81" a="1"/>
  <c r="AD112" i="81" s="1"/>
  <c r="AD111" i="81" a="1"/>
  <c r="AD111" i="81" s="1"/>
  <c r="V116" i="81" a="1"/>
  <c r="V116" i="81" s="1"/>
  <c r="V113" i="81" a="1"/>
  <c r="V113" i="81" s="1"/>
  <c r="V117" i="81" a="1"/>
  <c r="V117" i="81" s="1"/>
  <c r="V114" i="81" a="1"/>
  <c r="V114" i="81" s="1"/>
  <c r="V118" i="81" a="1"/>
  <c r="V118" i="81" s="1"/>
  <c r="V115" i="81" a="1"/>
  <c r="V115" i="81" s="1"/>
  <c r="V112" i="81" a="1"/>
  <c r="V112" i="81" s="1"/>
  <c r="V111" i="81" a="1"/>
  <c r="V111" i="81" s="1"/>
  <c r="AE113" i="81" a="1"/>
  <c r="AE113" i="81" s="1"/>
  <c r="AE118" i="81" a="1"/>
  <c r="AE118" i="81" s="1"/>
  <c r="AE111" i="81" a="1"/>
  <c r="AE111" i="81" s="1"/>
  <c r="AE116" i="81" a="1"/>
  <c r="AE116" i="81" s="1"/>
  <c r="AE115" i="81" a="1"/>
  <c r="AE115" i="81" s="1"/>
  <c r="AE112" i="81" a="1"/>
  <c r="AE112" i="81" s="1"/>
  <c r="AE117" i="81" a="1"/>
  <c r="AE117" i="81" s="1"/>
  <c r="AE114" i="81" a="1"/>
  <c r="AE114" i="81" s="1"/>
  <c r="N114" i="81" a="1"/>
  <c r="N114" i="81" s="1"/>
  <c r="N117" i="81" a="1"/>
  <c r="N117" i="81" s="1"/>
  <c r="N112" i="81" a="1"/>
  <c r="N112" i="81" s="1"/>
  <c r="N115" i="81" a="1"/>
  <c r="N115" i="81" s="1"/>
  <c r="N118" i="81" a="1"/>
  <c r="N118" i="81" s="1"/>
  <c r="N113" i="81" a="1"/>
  <c r="N113" i="81" s="1"/>
  <c r="N116" i="81" a="1"/>
  <c r="N116" i="81" s="1"/>
  <c r="N111" i="81" a="1"/>
  <c r="N111" i="81" s="1"/>
  <c r="P88" i="73"/>
  <c r="P107" i="73" s="1"/>
  <c r="N48" i="75"/>
  <c r="N50" i="75" s="1"/>
  <c r="N40" i="85" s="1"/>
  <c r="O62" i="75"/>
  <c r="O64" i="75" s="1"/>
  <c r="N88" i="72"/>
  <c r="N107" i="72" s="1"/>
  <c r="M62" i="75"/>
  <c r="M64" i="75" s="1"/>
  <c r="O88" i="73"/>
  <c r="O107" i="73" s="1"/>
  <c r="J76" i="75"/>
  <c r="J78" i="75" s="1"/>
  <c r="M88" i="73"/>
  <c r="M107" i="73" s="1"/>
  <c r="J62" i="75"/>
  <c r="J64" i="75" s="1"/>
  <c r="J88" i="73"/>
  <c r="J107" i="73" s="1"/>
  <c r="N62" i="75"/>
  <c r="N64" i="75" s="1"/>
  <c r="K62" i="75"/>
  <c r="K64" i="75" s="1"/>
  <c r="N88" i="73"/>
  <c r="N107" i="73" s="1"/>
  <c r="Q62" i="75"/>
  <c r="Q64" i="75" s="1"/>
  <c r="I62" i="75"/>
  <c r="I64" i="75" s="1"/>
  <c r="Q76" i="75"/>
  <c r="Q78" i="75" s="1"/>
  <c r="M88" i="82"/>
  <c r="M107" i="82" s="1"/>
  <c r="Q88" i="73"/>
  <c r="Q107" i="73" s="1"/>
  <c r="K88" i="73"/>
  <c r="K107" i="73" s="1"/>
  <c r="Q88" i="82"/>
  <c r="Q107" i="82" s="1"/>
  <c r="M76" i="75"/>
  <c r="M78" i="75" s="1"/>
  <c r="P62" i="75"/>
  <c r="P64" i="75" s="1"/>
  <c r="M48" i="75"/>
  <c r="M50" i="75" s="1"/>
  <c r="M40" i="85" s="1"/>
  <c r="M88" i="72"/>
  <c r="M107" i="72" s="1"/>
  <c r="I88" i="73"/>
  <c r="P76" i="75"/>
  <c r="P78" i="75" s="1"/>
  <c r="I76" i="75"/>
  <c r="I78" i="75" s="1"/>
  <c r="Q34" i="75"/>
  <c r="Q36" i="75" s="1"/>
  <c r="O88" i="82"/>
  <c r="O107" i="82" s="1"/>
  <c r="Q48" i="75"/>
  <c r="Q50" i="75" s="1"/>
  <c r="Q40" i="85" s="1"/>
  <c r="Q88" i="72"/>
  <c r="Q107" i="72" s="1"/>
  <c r="L88" i="73"/>
  <c r="L107" i="73" s="1"/>
  <c r="N88" i="82"/>
  <c r="N107" i="82" s="1"/>
  <c r="O88" i="72"/>
  <c r="O107" i="72" s="1"/>
  <c r="K76" i="75"/>
  <c r="K78" i="75" s="1"/>
  <c r="O76" i="75"/>
  <c r="O78" i="75" s="1"/>
  <c r="I48" i="75"/>
  <c r="I88" i="72"/>
  <c r="I107" i="72" s="1"/>
  <c r="O48" i="75"/>
  <c r="O50" i="75" s="1"/>
  <c r="O40" i="85" s="1"/>
  <c r="L62" i="75"/>
  <c r="L64" i="75" s="1"/>
  <c r="P88" i="82"/>
  <c r="P107" i="82" s="1"/>
  <c r="I88" i="82"/>
  <c r="I107" i="82" s="1"/>
  <c r="Q88" i="81"/>
  <c r="N76" i="75"/>
  <c r="N78" i="75" s="1"/>
  <c r="K88" i="82"/>
  <c r="K107" i="82" s="1"/>
  <c r="J88" i="82"/>
  <c r="J107" i="82" s="1"/>
  <c r="I36" i="75"/>
  <c r="F52" i="75"/>
  <c r="G11" i="33" s="1"/>
  <c r="P116" i="81" l="1" a="1"/>
  <c r="P116" i="81" s="1"/>
  <c r="P113" i="81" a="1"/>
  <c r="P113" i="81" s="1"/>
  <c r="P111" i="81" a="1"/>
  <c r="P111" i="81" s="1"/>
  <c r="K42" i="85"/>
  <c r="P114" i="81" a="1"/>
  <c r="P114" i="81" s="1"/>
  <c r="P115" i="81" a="1"/>
  <c r="P115" i="81" s="1"/>
  <c r="P118" i="81" a="1"/>
  <c r="P118" i="81" s="1"/>
  <c r="K112" i="72" a="1"/>
  <c r="K112" i="72" s="1"/>
  <c r="P117" i="81" a="1"/>
  <c r="P117" i="81" s="1"/>
  <c r="K116" i="72" a="1"/>
  <c r="K116" i="72" s="1"/>
  <c r="J42" i="85"/>
  <c r="J111" i="72" a="1"/>
  <c r="J111" i="72" s="1"/>
  <c r="J114" i="72" a="1"/>
  <c r="J114" i="72" s="1"/>
  <c r="K111" i="72" a="1"/>
  <c r="K111" i="72" s="1"/>
  <c r="J117" i="72" a="1"/>
  <c r="J117" i="72" s="1"/>
  <c r="K117" i="72" a="1"/>
  <c r="K117" i="72" s="1"/>
  <c r="J113" i="72" a="1"/>
  <c r="J113" i="72" s="1"/>
  <c r="K114" i="72" a="1"/>
  <c r="K114" i="72" s="1"/>
  <c r="J118" i="72" a="1"/>
  <c r="J118" i="72" s="1"/>
  <c r="J115" i="72" a="1"/>
  <c r="J115" i="72" s="1"/>
  <c r="K113" i="72" a="1"/>
  <c r="K113" i="72" s="1"/>
  <c r="J112" i="72" a="1"/>
  <c r="J112" i="72" s="1"/>
  <c r="K118" i="72" a="1"/>
  <c r="K118" i="72" s="1"/>
  <c r="I112" i="82" a="1"/>
  <c r="I112" i="82" s="1"/>
  <c r="I73" i="85" s="1"/>
  <c r="I115" i="82" a="1"/>
  <c r="I115" i="82" s="1"/>
  <c r="I76" i="85" s="1"/>
  <c r="I118" i="82" a="1"/>
  <c r="I118" i="82" s="1"/>
  <c r="I111" i="82" a="1"/>
  <c r="I111" i="82" s="1"/>
  <c r="I72" i="85" s="1"/>
  <c r="I117" i="82" a="1"/>
  <c r="I117" i="82" s="1"/>
  <c r="I113" i="82" a="1"/>
  <c r="I113" i="82" s="1"/>
  <c r="I74" i="85" s="1"/>
  <c r="I116" i="82" a="1"/>
  <c r="I116" i="82" s="1"/>
  <c r="I114" i="82" a="1"/>
  <c r="I114" i="82" s="1"/>
  <c r="I75" i="85" s="1"/>
  <c r="I70" i="85"/>
  <c r="AC65" i="85"/>
  <c r="AC64" i="85"/>
  <c r="AC63" i="85"/>
  <c r="K117" i="73" a="1"/>
  <c r="K117" i="73" s="1"/>
  <c r="K112" i="73" a="1"/>
  <c r="K112" i="73" s="1"/>
  <c r="K59" i="85" s="1"/>
  <c r="K114" i="73" a="1"/>
  <c r="K114" i="73" s="1"/>
  <c r="K61" i="85" s="1"/>
  <c r="K116" i="73" a="1"/>
  <c r="K116" i="73" s="1"/>
  <c r="K111" i="73" a="1"/>
  <c r="K111" i="73" s="1"/>
  <c r="K58" i="85" s="1"/>
  <c r="K115" i="73" a="1"/>
  <c r="K115" i="73" s="1"/>
  <c r="K62" i="85" s="1"/>
  <c r="K118" i="73" a="1"/>
  <c r="K118" i="73" s="1"/>
  <c r="K113" i="73" a="1"/>
  <c r="K113" i="73" s="1"/>
  <c r="K60" i="85" s="1"/>
  <c r="K56" i="85"/>
  <c r="AE65" i="85"/>
  <c r="AE63" i="85"/>
  <c r="AE64" i="85"/>
  <c r="I107" i="73"/>
  <c r="AC79" i="85"/>
  <c r="AC77" i="85"/>
  <c r="AC78" i="85"/>
  <c r="AF64" i="85"/>
  <c r="AF65" i="85"/>
  <c r="AF63" i="85"/>
  <c r="Y64" i="85"/>
  <c r="Y65" i="85"/>
  <c r="Y63" i="85"/>
  <c r="AA64" i="85"/>
  <c r="AA63" i="85"/>
  <c r="AA65" i="85"/>
  <c r="S77" i="85"/>
  <c r="S78" i="85"/>
  <c r="S79" i="85"/>
  <c r="AG79" i="85"/>
  <c r="AG78" i="85"/>
  <c r="AG77" i="85"/>
  <c r="I113" i="72" a="1"/>
  <c r="I113" i="72" s="1"/>
  <c r="I116" i="72" a="1"/>
  <c r="I116" i="72" s="1"/>
  <c r="I112" i="72" a="1"/>
  <c r="I112" i="72" s="1"/>
  <c r="I115" i="72" a="1"/>
  <c r="I115" i="72" s="1"/>
  <c r="I117" i="72" a="1"/>
  <c r="I117" i="72" s="1"/>
  <c r="I114" i="72" a="1"/>
  <c r="I114" i="72" s="1"/>
  <c r="I118" i="72" a="1"/>
  <c r="I118" i="72" s="1"/>
  <c r="I111" i="72" a="1"/>
  <c r="I111" i="72" s="1"/>
  <c r="I42" i="85"/>
  <c r="V77" i="85"/>
  <c r="V79" i="85"/>
  <c r="V78" i="85"/>
  <c r="O112" i="72" a="1"/>
  <c r="O112" i="72" s="1"/>
  <c r="O115" i="72" a="1"/>
  <c r="O115" i="72" s="1"/>
  <c r="O118" i="72" a="1"/>
  <c r="O118" i="72" s="1"/>
  <c r="O111" i="72" a="1"/>
  <c r="O111" i="72" s="1"/>
  <c r="O114" i="72" a="1"/>
  <c r="O114" i="72" s="1"/>
  <c r="O116" i="72" a="1"/>
  <c r="O116" i="72" s="1"/>
  <c r="O113" i="72" a="1"/>
  <c r="O113" i="72" s="1"/>
  <c r="O117" i="72" a="1"/>
  <c r="O117" i="72" s="1"/>
  <c r="O42" i="85"/>
  <c r="AA77" i="85"/>
  <c r="AA79" i="85"/>
  <c r="AA78" i="85"/>
  <c r="S63" i="85"/>
  <c r="S65" i="85"/>
  <c r="S64" i="85"/>
  <c r="Q114" i="82" a="1"/>
  <c r="Q114" i="82" s="1"/>
  <c r="Q75" i="85" s="1"/>
  <c r="Q111" i="82" a="1"/>
  <c r="Q111" i="82" s="1"/>
  <c r="Q72" i="85" s="1"/>
  <c r="Q117" i="82" a="1"/>
  <c r="Q117" i="82" s="1"/>
  <c r="Q113" i="82" a="1"/>
  <c r="Q113" i="82" s="1"/>
  <c r="Q74" i="85" s="1"/>
  <c r="Q116" i="82" a="1"/>
  <c r="Q116" i="82" s="1"/>
  <c r="Q115" i="82" a="1"/>
  <c r="Q115" i="82" s="1"/>
  <c r="Q76" i="85" s="1"/>
  <c r="Q112" i="82" a="1"/>
  <c r="Q112" i="82" s="1"/>
  <c r="Q73" i="85" s="1"/>
  <c r="Q118" i="82" a="1"/>
  <c r="Q118" i="82" s="1"/>
  <c r="Q70" i="85"/>
  <c r="L112" i="82" a="1"/>
  <c r="L112" i="82" s="1"/>
  <c r="L73" i="85" s="1"/>
  <c r="L118" i="82" a="1"/>
  <c r="L118" i="82" s="1"/>
  <c r="L115" i="82" a="1"/>
  <c r="L115" i="82" s="1"/>
  <c r="L76" i="85" s="1"/>
  <c r="L111" i="82" a="1"/>
  <c r="L111" i="82" s="1"/>
  <c r="L72" i="85" s="1"/>
  <c r="L114" i="82" a="1"/>
  <c r="L114" i="82" s="1"/>
  <c r="L75" i="85" s="1"/>
  <c r="L117" i="82" a="1"/>
  <c r="L117" i="82" s="1"/>
  <c r="L113" i="82" a="1"/>
  <c r="L113" i="82" s="1"/>
  <c r="L74" i="85" s="1"/>
  <c r="L116" i="82" a="1"/>
  <c r="L116" i="82" s="1"/>
  <c r="L70" i="85"/>
  <c r="N118" i="82" a="1"/>
  <c r="N118" i="82" s="1"/>
  <c r="N111" i="82" a="1"/>
  <c r="N111" i="82" s="1"/>
  <c r="N72" i="85" s="1"/>
  <c r="N114" i="82" a="1"/>
  <c r="N114" i="82" s="1"/>
  <c r="N75" i="85" s="1"/>
  <c r="N117" i="82" a="1"/>
  <c r="N117" i="82" s="1"/>
  <c r="N115" i="82" a="1"/>
  <c r="N115" i="82" s="1"/>
  <c r="N76" i="85" s="1"/>
  <c r="N112" i="82" a="1"/>
  <c r="N112" i="82" s="1"/>
  <c r="N73" i="85" s="1"/>
  <c r="N113" i="82" a="1"/>
  <c r="N113" i="82" s="1"/>
  <c r="N74" i="85" s="1"/>
  <c r="N116" i="82" a="1"/>
  <c r="N116" i="82" s="1"/>
  <c r="N70" i="85"/>
  <c r="N114" i="73" a="1"/>
  <c r="N114" i="73" s="1"/>
  <c r="N61" i="85" s="1"/>
  <c r="N111" i="73" a="1"/>
  <c r="N111" i="73" s="1"/>
  <c r="N58" i="85" s="1"/>
  <c r="N116" i="73" a="1"/>
  <c r="N116" i="73" s="1"/>
  <c r="N113" i="73" a="1"/>
  <c r="N113" i="73" s="1"/>
  <c r="N60" i="85" s="1"/>
  <c r="N115" i="73" a="1"/>
  <c r="N115" i="73" s="1"/>
  <c r="N62" i="85" s="1"/>
  <c r="N112" i="73" a="1"/>
  <c r="N112" i="73" s="1"/>
  <c r="N59" i="85" s="1"/>
  <c r="N117" i="73" a="1"/>
  <c r="N117" i="73" s="1"/>
  <c r="N118" i="73" a="1"/>
  <c r="N118" i="73" s="1"/>
  <c r="N56" i="85"/>
  <c r="AD77" i="85"/>
  <c r="AD79" i="85"/>
  <c r="AD78" i="85"/>
  <c r="W63" i="85"/>
  <c r="W64" i="85"/>
  <c r="W65" i="85"/>
  <c r="AE77" i="85"/>
  <c r="AE79" i="85"/>
  <c r="AE78" i="85"/>
  <c r="N112" i="72" a="1"/>
  <c r="N112" i="72" s="1"/>
  <c r="N118" i="72" a="1"/>
  <c r="N118" i="72" s="1"/>
  <c r="N111" i="72" a="1"/>
  <c r="N111" i="72" s="1"/>
  <c r="N114" i="72" a="1"/>
  <c r="N114" i="72" s="1"/>
  <c r="N117" i="72" a="1"/>
  <c r="N117" i="72" s="1"/>
  <c r="N113" i="72" a="1"/>
  <c r="N113" i="72" s="1"/>
  <c r="N116" i="72" a="1"/>
  <c r="N116" i="72" s="1"/>
  <c r="N115" i="72" a="1"/>
  <c r="N115" i="72" s="1"/>
  <c r="N42" i="85"/>
  <c r="Z65" i="85"/>
  <c r="Z64" i="85"/>
  <c r="Z63" i="85"/>
  <c r="Y78" i="85"/>
  <c r="Y79" i="85"/>
  <c r="Y77" i="85"/>
  <c r="AB78" i="85"/>
  <c r="AB79" i="85"/>
  <c r="AB77" i="85"/>
  <c r="K115" i="82" a="1"/>
  <c r="K115" i="82" s="1"/>
  <c r="K76" i="85" s="1"/>
  <c r="K112" i="82" a="1"/>
  <c r="K112" i="82" s="1"/>
  <c r="K73" i="85" s="1"/>
  <c r="K118" i="82" a="1"/>
  <c r="K118" i="82" s="1"/>
  <c r="K111" i="82" a="1"/>
  <c r="K111" i="82" s="1"/>
  <c r="K72" i="85" s="1"/>
  <c r="K114" i="82" a="1"/>
  <c r="K114" i="82" s="1"/>
  <c r="K75" i="85" s="1"/>
  <c r="K116" i="82" a="1"/>
  <c r="K116" i="82" s="1"/>
  <c r="K117" i="82" a="1"/>
  <c r="K117" i="82" s="1"/>
  <c r="K113" i="82" a="1"/>
  <c r="K113" i="82" s="1"/>
  <c r="K74" i="85" s="1"/>
  <c r="K70" i="85"/>
  <c r="M115" i="72" a="1"/>
  <c r="M115" i="72" s="1"/>
  <c r="M118" i="72" a="1"/>
  <c r="M118" i="72" s="1"/>
  <c r="M111" i="72" a="1"/>
  <c r="M111" i="72" s="1"/>
  <c r="M114" i="72" a="1"/>
  <c r="M114" i="72" s="1"/>
  <c r="M117" i="72" a="1"/>
  <c r="M117" i="72" s="1"/>
  <c r="M112" i="72" a="1"/>
  <c r="M112" i="72" s="1"/>
  <c r="M116" i="72" a="1"/>
  <c r="M116" i="72" s="1"/>
  <c r="M113" i="72" a="1"/>
  <c r="M113" i="72" s="1"/>
  <c r="M42" i="85"/>
  <c r="U79" i="85"/>
  <c r="U78" i="85"/>
  <c r="U77" i="85"/>
  <c r="X79" i="85"/>
  <c r="X77" i="85"/>
  <c r="X78" i="85"/>
  <c r="R78" i="85"/>
  <c r="R79" i="85"/>
  <c r="R77" i="85"/>
  <c r="AF78" i="85"/>
  <c r="AF77" i="85"/>
  <c r="AF79" i="85"/>
  <c r="P114" i="73" a="1"/>
  <c r="P114" i="73" s="1"/>
  <c r="P61" i="85" s="1"/>
  <c r="P116" i="73" a="1"/>
  <c r="P116" i="73" s="1"/>
  <c r="P113" i="73" a="1"/>
  <c r="P113" i="73" s="1"/>
  <c r="P60" i="85" s="1"/>
  <c r="P118" i="73" a="1"/>
  <c r="P118" i="73" s="1"/>
  <c r="P111" i="73" a="1"/>
  <c r="P111" i="73" s="1"/>
  <c r="P58" i="85" s="1"/>
  <c r="P117" i="73" a="1"/>
  <c r="P117" i="73" s="1"/>
  <c r="P112" i="73" a="1"/>
  <c r="P112" i="73" s="1"/>
  <c r="P59" i="85" s="1"/>
  <c r="P115" i="73" a="1"/>
  <c r="P115" i="73" s="1"/>
  <c r="P62" i="85" s="1"/>
  <c r="P56" i="85"/>
  <c r="Q111" i="73" a="1"/>
  <c r="Q111" i="73" s="1"/>
  <c r="Q58" i="85" s="1"/>
  <c r="Q113" i="73" a="1"/>
  <c r="Q113" i="73" s="1"/>
  <c r="Q60" i="85" s="1"/>
  <c r="Q118" i="73" a="1"/>
  <c r="Q118" i="73" s="1"/>
  <c r="Q112" i="73" a="1"/>
  <c r="Q112" i="73" s="1"/>
  <c r="Q59" i="85" s="1"/>
  <c r="Q116" i="73" a="1"/>
  <c r="Q116" i="73" s="1"/>
  <c r="Q117" i="73" a="1"/>
  <c r="Q117" i="73" s="1"/>
  <c r="Q115" i="73" a="1"/>
  <c r="Q115" i="73" s="1"/>
  <c r="Q62" i="85" s="1"/>
  <c r="Q114" i="73" a="1"/>
  <c r="Q114" i="73" s="1"/>
  <c r="Q61" i="85" s="1"/>
  <c r="Q56" i="85"/>
  <c r="M115" i="82" a="1"/>
  <c r="M115" i="82" s="1"/>
  <c r="M76" i="85" s="1"/>
  <c r="M118" i="82" a="1"/>
  <c r="M118" i="82" s="1"/>
  <c r="M111" i="82" a="1"/>
  <c r="M111" i="82" s="1"/>
  <c r="M72" i="85" s="1"/>
  <c r="M114" i="82" a="1"/>
  <c r="M114" i="82" s="1"/>
  <c r="M75" i="85" s="1"/>
  <c r="M117" i="82" a="1"/>
  <c r="M117" i="82" s="1"/>
  <c r="M112" i="82" a="1"/>
  <c r="M112" i="82" s="1"/>
  <c r="M73" i="85" s="1"/>
  <c r="M113" i="82" a="1"/>
  <c r="M113" i="82" s="1"/>
  <c r="M74" i="85" s="1"/>
  <c r="M116" i="82" a="1"/>
  <c r="M116" i="82" s="1"/>
  <c r="M70" i="85"/>
  <c r="J112" i="73" a="1"/>
  <c r="J112" i="73" s="1"/>
  <c r="J59" i="85" s="1"/>
  <c r="J117" i="73" a="1"/>
  <c r="J117" i="73" s="1"/>
  <c r="J114" i="73" a="1"/>
  <c r="J114" i="73" s="1"/>
  <c r="J61" i="85" s="1"/>
  <c r="J116" i="73" a="1"/>
  <c r="J116" i="73" s="1"/>
  <c r="J115" i="73" a="1"/>
  <c r="J115" i="73" s="1"/>
  <c r="J62" i="85" s="1"/>
  <c r="J118" i="73" a="1"/>
  <c r="J118" i="73" s="1"/>
  <c r="J111" i="73" a="1"/>
  <c r="J111" i="73" s="1"/>
  <c r="J58" i="85" s="1"/>
  <c r="J113" i="73" a="1"/>
  <c r="J113" i="73" s="1"/>
  <c r="J60" i="85" s="1"/>
  <c r="J56" i="85"/>
  <c r="O114" i="82" a="1"/>
  <c r="O114" i="82" s="1"/>
  <c r="O75" i="85" s="1"/>
  <c r="O117" i="82" a="1"/>
  <c r="O117" i="82" s="1"/>
  <c r="O115" i="82" a="1"/>
  <c r="O115" i="82" s="1"/>
  <c r="O76" i="85" s="1"/>
  <c r="O111" i="82" a="1"/>
  <c r="O111" i="82" s="1"/>
  <c r="O72" i="85" s="1"/>
  <c r="O112" i="82" a="1"/>
  <c r="O112" i="82" s="1"/>
  <c r="O73" i="85" s="1"/>
  <c r="O118" i="82" a="1"/>
  <c r="O118" i="82" s="1"/>
  <c r="O116" i="82" a="1"/>
  <c r="O116" i="82" s="1"/>
  <c r="O113" i="82" a="1"/>
  <c r="O113" i="82" s="1"/>
  <c r="O74" i="85" s="1"/>
  <c r="O70" i="85"/>
  <c r="V65" i="85"/>
  <c r="V63" i="85"/>
  <c r="V64" i="85"/>
  <c r="R64" i="85"/>
  <c r="R65" i="85"/>
  <c r="R63" i="85"/>
  <c r="W77" i="85"/>
  <c r="W78" i="85"/>
  <c r="W79" i="85"/>
  <c r="AB63" i="85"/>
  <c r="AB64" i="85"/>
  <c r="AB65" i="85"/>
  <c r="T79" i="85"/>
  <c r="T77" i="85"/>
  <c r="T78" i="85"/>
  <c r="L112" i="73" a="1"/>
  <c r="L112" i="73" s="1"/>
  <c r="L59" i="85" s="1"/>
  <c r="L114" i="73" a="1"/>
  <c r="L114" i="73" s="1"/>
  <c r="L61" i="85" s="1"/>
  <c r="L116" i="73" a="1"/>
  <c r="L116" i="73" s="1"/>
  <c r="L111" i="73" a="1"/>
  <c r="L111" i="73" s="1"/>
  <c r="L58" i="85" s="1"/>
  <c r="L115" i="73" a="1"/>
  <c r="L115" i="73" s="1"/>
  <c r="L62" i="85" s="1"/>
  <c r="L118" i="73" a="1"/>
  <c r="L118" i="73" s="1"/>
  <c r="L113" i="73" a="1"/>
  <c r="L113" i="73" s="1"/>
  <c r="L60" i="85" s="1"/>
  <c r="L117" i="73" a="1"/>
  <c r="L117" i="73" s="1"/>
  <c r="L56" i="85"/>
  <c r="Q115" i="72" a="1"/>
  <c r="Q115" i="72" s="1"/>
  <c r="Q114" i="72" a="1"/>
  <c r="Q114" i="72" s="1"/>
  <c r="Q111" i="72" a="1"/>
  <c r="Q111" i="72" s="1"/>
  <c r="Q117" i="72" a="1"/>
  <c r="Q117" i="72" s="1"/>
  <c r="Q116" i="72" a="1"/>
  <c r="Q116" i="72" s="1"/>
  <c r="Q112" i="72" a="1"/>
  <c r="Q112" i="72" s="1"/>
  <c r="Q118" i="72" a="1"/>
  <c r="Q118" i="72" s="1"/>
  <c r="Q113" i="72" a="1"/>
  <c r="Q113" i="72" s="1"/>
  <c r="Q42" i="85"/>
  <c r="AG65" i="85"/>
  <c r="AG63" i="85"/>
  <c r="AG64" i="85"/>
  <c r="T65" i="85"/>
  <c r="T63" i="85"/>
  <c r="T64" i="85"/>
  <c r="X65" i="85"/>
  <c r="X63" i="85"/>
  <c r="X64" i="85"/>
  <c r="L112" i="72" a="1"/>
  <c r="L112" i="72" s="1"/>
  <c r="L115" i="72" a="1"/>
  <c r="L115" i="72" s="1"/>
  <c r="L118" i="72" a="1"/>
  <c r="L118" i="72" s="1"/>
  <c r="L113" i="72" a="1"/>
  <c r="L113" i="72" s="1"/>
  <c r="L117" i="72" a="1"/>
  <c r="L117" i="72" s="1"/>
  <c r="L114" i="72" a="1"/>
  <c r="L114" i="72" s="1"/>
  <c r="L111" i="72" a="1"/>
  <c r="L111" i="72" s="1"/>
  <c r="L116" i="72" a="1"/>
  <c r="L116" i="72" s="1"/>
  <c r="L42" i="85"/>
  <c r="AD64" i="85"/>
  <c r="AD63" i="85"/>
  <c r="AD65" i="85"/>
  <c r="Z79" i="85"/>
  <c r="Z77" i="85"/>
  <c r="Z78" i="85"/>
  <c r="M111" i="73" a="1"/>
  <c r="M111" i="73" s="1"/>
  <c r="M58" i="85" s="1"/>
  <c r="M116" i="73" a="1"/>
  <c r="M116" i="73" s="1"/>
  <c r="M114" i="73" a="1"/>
  <c r="M114" i="73" s="1"/>
  <c r="M61" i="85" s="1"/>
  <c r="M113" i="73" a="1"/>
  <c r="M113" i="73" s="1"/>
  <c r="M60" i="85" s="1"/>
  <c r="M112" i="73" a="1"/>
  <c r="M112" i="73" s="1"/>
  <c r="M59" i="85" s="1"/>
  <c r="M117" i="73" a="1"/>
  <c r="M117" i="73" s="1"/>
  <c r="M118" i="73" a="1"/>
  <c r="M118" i="73" s="1"/>
  <c r="M115" i="73" a="1"/>
  <c r="M115" i="73" s="1"/>
  <c r="M62" i="85" s="1"/>
  <c r="M56" i="85"/>
  <c r="P111" i="82" a="1"/>
  <c r="P111" i="82" s="1"/>
  <c r="P72" i="85" s="1"/>
  <c r="P114" i="82" a="1"/>
  <c r="P114" i="82" s="1"/>
  <c r="P75" i="85" s="1"/>
  <c r="P117" i="82" a="1"/>
  <c r="P117" i="82" s="1"/>
  <c r="P115" i="82" a="1"/>
  <c r="P115" i="82" s="1"/>
  <c r="P76" i="85" s="1"/>
  <c r="P112" i="82" a="1"/>
  <c r="P112" i="82" s="1"/>
  <c r="P73" i="85" s="1"/>
  <c r="P118" i="82" a="1"/>
  <c r="P118" i="82" s="1"/>
  <c r="P116" i="82" a="1"/>
  <c r="P116" i="82" s="1"/>
  <c r="P113" i="82" a="1"/>
  <c r="P113" i="82" s="1"/>
  <c r="P74" i="85" s="1"/>
  <c r="P70" i="85"/>
  <c r="J112" i="82" a="1"/>
  <c r="J112" i="82" s="1"/>
  <c r="J73" i="85" s="1"/>
  <c r="J115" i="82" a="1"/>
  <c r="J115" i="82" s="1"/>
  <c r="J76" i="85" s="1"/>
  <c r="J118" i="82" a="1"/>
  <c r="J118" i="82" s="1"/>
  <c r="J111" i="82" a="1"/>
  <c r="J111" i="82" s="1"/>
  <c r="J72" i="85" s="1"/>
  <c r="J114" i="82" a="1"/>
  <c r="J114" i="82" s="1"/>
  <c r="J75" i="85" s="1"/>
  <c r="J113" i="82" a="1"/>
  <c r="J113" i="82" s="1"/>
  <c r="J74" i="85" s="1"/>
  <c r="J116" i="82" a="1"/>
  <c r="J116" i="82" s="1"/>
  <c r="J117" i="82" a="1"/>
  <c r="J117" i="82" s="1"/>
  <c r="J70" i="85"/>
  <c r="O114" i="73" a="1"/>
  <c r="O114" i="73" s="1"/>
  <c r="O61" i="85" s="1"/>
  <c r="O111" i="73" a="1"/>
  <c r="O111" i="73" s="1"/>
  <c r="O58" i="85" s="1"/>
  <c r="O116" i="73" a="1"/>
  <c r="O116" i="73" s="1"/>
  <c r="O113" i="73" a="1"/>
  <c r="O113" i="73" s="1"/>
  <c r="O60" i="85" s="1"/>
  <c r="O118" i="73" a="1"/>
  <c r="O118" i="73" s="1"/>
  <c r="O115" i="73" a="1"/>
  <c r="O115" i="73" s="1"/>
  <c r="O62" i="85" s="1"/>
  <c r="O112" i="73" a="1"/>
  <c r="O112" i="73" s="1"/>
  <c r="O59" i="85" s="1"/>
  <c r="O117" i="73" a="1"/>
  <c r="O117" i="73" s="1"/>
  <c r="O56" i="85"/>
  <c r="U65" i="85"/>
  <c r="U63" i="85"/>
  <c r="U64" i="85"/>
  <c r="I50" i="75"/>
  <c r="I40" i="85" s="1"/>
  <c r="F34" i="75" a="1"/>
  <c r="F34" i="75" s="1"/>
  <c r="F39" i="75" s="1"/>
  <c r="H10" i="33" s="1"/>
  <c r="F48" i="75"/>
  <c r="F53" i="75" s="1"/>
  <c r="H11" i="33" s="1"/>
  <c r="F65" i="75" a="1"/>
  <c r="F65" i="75" s="1"/>
  <c r="F79" i="75" a="1"/>
  <c r="F79" i="75" s="1"/>
  <c r="F62" i="75"/>
  <c r="F67" i="75" s="1"/>
  <c r="H12" i="33" s="1"/>
  <c r="F76" i="75"/>
  <c r="F81" i="75" s="1"/>
  <c r="Q107" i="81"/>
  <c r="F66" i="75"/>
  <c r="G12" i="33" s="1"/>
  <c r="F38" i="75"/>
  <c r="G10" i="33" s="1"/>
  <c r="F51" i="75" l="1" a="1"/>
  <c r="F51" i="75" s="1"/>
  <c r="I11" i="33" s="1"/>
  <c r="F70" i="85"/>
  <c r="F76" i="85"/>
  <c r="J44" i="33" s="1"/>
  <c r="F42" i="85"/>
  <c r="N65" i="85"/>
  <c r="N63" i="85"/>
  <c r="N64" i="85"/>
  <c r="L63" i="85"/>
  <c r="L64" i="85"/>
  <c r="L65" i="85"/>
  <c r="O79" i="85"/>
  <c r="O77" i="85"/>
  <c r="O78" i="85"/>
  <c r="I117" i="73" a="1"/>
  <c r="I117" i="73" s="1"/>
  <c r="I114" i="73" a="1"/>
  <c r="I114" i="73" s="1"/>
  <c r="I61" i="85" s="1"/>
  <c r="F61" i="85" s="1"/>
  <c r="I111" i="73" a="1"/>
  <c r="I111" i="73" s="1"/>
  <c r="I58" i="85" s="1"/>
  <c r="F58" i="85" s="1"/>
  <c r="I113" i="73" a="1"/>
  <c r="I113" i="73" s="1"/>
  <c r="I60" i="85" s="1"/>
  <c r="F60" i="85" s="1"/>
  <c r="I115" i="73" a="1"/>
  <c r="I115" i="73" s="1"/>
  <c r="I62" i="85" s="1"/>
  <c r="F62" i="85" s="1"/>
  <c r="I118" i="73" a="1"/>
  <c r="I118" i="73" s="1"/>
  <c r="I116" i="73" a="1"/>
  <c r="I116" i="73" s="1"/>
  <c r="I112" i="73" a="1"/>
  <c r="I112" i="73" s="1"/>
  <c r="I59" i="85" s="1"/>
  <c r="F59" i="85" s="1"/>
  <c r="I56" i="85"/>
  <c r="F56" i="85" s="1"/>
  <c r="J64" i="85"/>
  <c r="J63" i="85"/>
  <c r="J65" i="85"/>
  <c r="I78" i="85"/>
  <c r="I79" i="85"/>
  <c r="I77" i="85"/>
  <c r="M63" i="85"/>
  <c r="M65" i="85"/>
  <c r="M64" i="85"/>
  <c r="Q78" i="85"/>
  <c r="Q79" i="85"/>
  <c r="Q77" i="85"/>
  <c r="K64" i="85"/>
  <c r="K65" i="85"/>
  <c r="K63" i="85"/>
  <c r="N79" i="85"/>
  <c r="N78" i="85"/>
  <c r="N77" i="85"/>
  <c r="J78" i="85"/>
  <c r="J79" i="85"/>
  <c r="J77" i="85"/>
  <c r="Q65" i="85"/>
  <c r="Q64" i="85"/>
  <c r="Q63" i="85"/>
  <c r="O64" i="85"/>
  <c r="O63" i="85"/>
  <c r="O65" i="85"/>
  <c r="M77" i="85"/>
  <c r="M79" i="85"/>
  <c r="M78" i="85"/>
  <c r="L78" i="85"/>
  <c r="L77" i="85"/>
  <c r="L79" i="85"/>
  <c r="P64" i="85"/>
  <c r="P63" i="85"/>
  <c r="P65" i="85"/>
  <c r="P79" i="85"/>
  <c r="P77" i="85"/>
  <c r="P78" i="85"/>
  <c r="K77" i="85"/>
  <c r="K79" i="85"/>
  <c r="K78" i="85"/>
  <c r="Q114" i="81" a="1"/>
  <c r="Q114" i="81" s="1"/>
  <c r="Q118" i="81" a="1"/>
  <c r="Q118" i="81" s="1"/>
  <c r="Q112" i="81" a="1"/>
  <c r="Q112" i="81" s="1"/>
  <c r="Q111" i="81" a="1"/>
  <c r="Q111" i="81" s="1"/>
  <c r="Q117" i="81" a="1"/>
  <c r="Q117" i="81" s="1"/>
  <c r="Q115" i="81" a="1"/>
  <c r="Q115" i="81" s="1"/>
  <c r="Q116" i="81" a="1"/>
  <c r="Q116" i="81" s="1"/>
  <c r="Q113" i="81" a="1"/>
  <c r="Q113" i="81" s="1"/>
  <c r="F25" i="75"/>
  <c r="H9" i="33" s="1"/>
  <c r="F24" i="75"/>
  <c r="G9" i="33" s="1"/>
  <c r="F37" i="75" a="1"/>
  <c r="F37" i="75" s="1"/>
  <c r="I10" i="33" s="1"/>
  <c r="I12" i="33"/>
  <c r="F16" i="75" a="1"/>
  <c r="F16" i="75" s="1"/>
  <c r="I13" i="33"/>
  <c r="F23" i="75" a="1"/>
  <c r="F23" i="75" s="1"/>
  <c r="I9" i="33" s="1"/>
  <c r="F77" i="85" l="1"/>
  <c r="J45" i="33" s="1"/>
  <c r="I63" i="85"/>
  <c r="F63" i="85" s="1"/>
  <c r="I45" i="33" s="1"/>
  <c r="I64" i="85"/>
  <c r="F64" i="85" s="1"/>
  <c r="I65" i="85"/>
  <c r="F65" i="85" s="1"/>
  <c r="F79" i="85"/>
  <c r="F78" i="85"/>
  <c r="F73" i="85"/>
  <c r="F72" i="85"/>
  <c r="F75" i="85"/>
  <c r="F74" i="85"/>
  <c r="G18" i="33"/>
  <c r="C18" i="33" s="1"/>
  <c r="F80" i="75"/>
  <c r="G13" i="33" s="1"/>
  <c r="D18" i="33" l="1"/>
  <c r="C26" i="33" l="1"/>
  <c r="I31" i="33" l="1"/>
  <c r="J31" i="33"/>
  <c r="F30" i="33"/>
  <c r="H30" i="33"/>
  <c r="G31" i="33"/>
  <c r="H31" i="33"/>
  <c r="A91" i="75"/>
  <c r="J30" i="33"/>
  <c r="G30" i="33"/>
  <c r="F31" i="33"/>
  <c r="I30" i="33"/>
  <c r="N91" i="75" l="1" a="1"/>
  <c r="N91" i="75" s="1"/>
  <c r="Y91" i="75" a="1"/>
  <c r="Y91" i="75" s="1"/>
  <c r="O91" i="75" a="1"/>
  <c r="O91" i="75" s="1"/>
  <c r="Z91" i="75" a="1"/>
  <c r="Z91" i="75" s="1"/>
  <c r="P91" i="75" a="1"/>
  <c r="P91" i="75" s="1"/>
  <c r="AA91" i="75" a="1"/>
  <c r="AA91" i="75" s="1"/>
  <c r="Q91" i="75" a="1"/>
  <c r="Q91" i="75" s="1"/>
  <c r="AB91" i="75" a="1"/>
  <c r="AB91" i="75" s="1"/>
  <c r="R91" i="75" a="1"/>
  <c r="R91" i="75" s="1"/>
  <c r="AC91" i="75" a="1"/>
  <c r="AC91" i="75" s="1"/>
  <c r="T91" i="75" a="1"/>
  <c r="T91" i="75" s="1"/>
  <c r="AE91" i="75" a="1"/>
  <c r="AE91" i="75" s="1"/>
  <c r="U91" i="75" a="1"/>
  <c r="U91" i="75" s="1"/>
  <c r="J91" i="75" a="1"/>
  <c r="J91" i="75" s="1"/>
  <c r="V91" i="75" a="1"/>
  <c r="V91" i="75" s="1"/>
  <c r="W91" i="75" a="1"/>
  <c r="W91" i="75" s="1"/>
  <c r="I91" i="75" a="1"/>
  <c r="I91" i="75" s="1"/>
  <c r="M91" i="75" a="1"/>
  <c r="M91" i="75" s="1"/>
  <c r="X91" i="75" a="1"/>
  <c r="X91" i="75" s="1"/>
  <c r="S91" i="75" a="1"/>
  <c r="S91" i="75" s="1"/>
  <c r="AD91" i="75" a="1"/>
  <c r="AD91" i="75" s="1"/>
  <c r="AF91" i="75" a="1"/>
  <c r="AF91" i="75" s="1"/>
  <c r="K91" i="75" a="1"/>
  <c r="K91" i="75" s="1"/>
  <c r="AG91" i="75" a="1"/>
  <c r="AG91" i="75" s="1"/>
  <c r="L91" i="75" a="1"/>
  <c r="L91" i="75" s="1"/>
  <c r="H91" i="75"/>
  <c r="L30" i="33"/>
  <c r="L31" i="33"/>
  <c r="D28" i="85" l="1"/>
  <c r="J39" i="33" l="1"/>
  <c r="J43" i="33"/>
  <c r="J41" i="33"/>
  <c r="J42" i="33"/>
  <c r="J40" i="33"/>
  <c r="B22" i="85" l="1"/>
  <c r="D22" i="85" s="1"/>
  <c r="B21" i="85"/>
  <c r="D21" i="85" s="1"/>
  <c r="G116" i="81"/>
  <c r="B46" i="85"/>
  <c r="D46" i="85" s="1"/>
  <c r="G117" i="81"/>
  <c r="B17" i="85"/>
  <c r="D17" i="85" s="1"/>
  <c r="B36" i="85"/>
  <c r="B19" i="85"/>
  <c r="D19" i="85" s="1"/>
  <c r="B20" i="85"/>
  <c r="D20" i="85" s="1"/>
  <c r="G114" i="81"/>
  <c r="B23" i="85"/>
  <c r="D23" i="85" s="1"/>
  <c r="B18" i="85"/>
  <c r="D18" i="85" s="1"/>
  <c r="B33" i="85"/>
  <c r="B49" i="85"/>
  <c r="D49" i="85" s="1"/>
  <c r="G115" i="81"/>
  <c r="B34" i="85"/>
  <c r="B35" i="85"/>
  <c r="D35" i="85" s="1"/>
  <c r="B51" i="85"/>
  <c r="D51" i="85" s="1"/>
  <c r="G113" i="81"/>
  <c r="G118" i="81"/>
  <c r="B47" i="85"/>
  <c r="D47" i="85" s="1"/>
  <c r="B37" i="85"/>
  <c r="D37" i="85" s="1"/>
  <c r="G112" i="81"/>
  <c r="B31" i="85"/>
  <c r="B32" i="85"/>
  <c r="B16" i="85"/>
  <c r="D16" i="85" s="1"/>
  <c r="H18" i="85" l="1"/>
  <c r="AF18" i="85"/>
  <c r="AE18" i="85"/>
  <c r="AG18" i="85"/>
  <c r="AC18" i="85"/>
  <c r="AD18" i="85"/>
  <c r="Y18" i="85"/>
  <c r="AA18" i="85"/>
  <c r="AB18" i="85"/>
  <c r="S18" i="85"/>
  <c r="N18" i="85"/>
  <c r="T18" i="85"/>
  <c r="Q18" i="85"/>
  <c r="R18" i="85"/>
  <c r="M18" i="85"/>
  <c r="V18" i="85"/>
  <c r="U18" i="85"/>
  <c r="Z18" i="85"/>
  <c r="P18" i="85"/>
  <c r="W18" i="85"/>
  <c r="O18" i="85"/>
  <c r="L18" i="85"/>
  <c r="K18" i="85"/>
  <c r="X18" i="85"/>
  <c r="I18" i="85"/>
  <c r="J18" i="85"/>
  <c r="H23" i="85"/>
  <c r="AE23" i="85"/>
  <c r="AF23" i="85"/>
  <c r="AG23" i="85"/>
  <c r="AD23" i="85"/>
  <c r="AC23" i="85"/>
  <c r="S23" i="85"/>
  <c r="M23" i="85"/>
  <c r="AB23" i="85"/>
  <c r="Y23" i="85"/>
  <c r="Z23" i="85"/>
  <c r="N23" i="85"/>
  <c r="O23" i="85"/>
  <c r="Q23" i="85"/>
  <c r="X23" i="85"/>
  <c r="T23" i="85"/>
  <c r="L23" i="85"/>
  <c r="V23" i="85"/>
  <c r="U23" i="85"/>
  <c r="P23" i="85"/>
  <c r="W23" i="85"/>
  <c r="R23" i="85"/>
  <c r="K23" i="85"/>
  <c r="AA23" i="85"/>
  <c r="I23" i="85"/>
  <c r="J23" i="85"/>
  <c r="H47" i="85"/>
  <c r="AF47" i="85"/>
  <c r="X47" i="85"/>
  <c r="V47" i="85"/>
  <c r="S47" i="85"/>
  <c r="Y47" i="85"/>
  <c r="R47" i="85"/>
  <c r="AA47" i="85"/>
  <c r="T47" i="85"/>
  <c r="AE47" i="85"/>
  <c r="U47" i="85"/>
  <c r="Z47" i="85"/>
  <c r="J47" i="85"/>
  <c r="P47" i="85"/>
  <c r="AG47" i="85"/>
  <c r="K47" i="85"/>
  <c r="W47" i="85"/>
  <c r="AC47" i="85"/>
  <c r="AB47" i="85"/>
  <c r="AD47" i="85"/>
  <c r="L47" i="85"/>
  <c r="M47" i="85"/>
  <c r="I47" i="85"/>
  <c r="N47" i="85"/>
  <c r="Q47" i="85"/>
  <c r="O47" i="85"/>
  <c r="H46" i="85"/>
  <c r="W46" i="85"/>
  <c r="AG46" i="85"/>
  <c r="T46" i="85"/>
  <c r="R46" i="85"/>
  <c r="AE46" i="85"/>
  <c r="Z46" i="85"/>
  <c r="V46" i="85"/>
  <c r="AB46" i="85"/>
  <c r="AA46" i="85"/>
  <c r="AD46" i="85"/>
  <c r="P46" i="85"/>
  <c r="Y46" i="85"/>
  <c r="S46" i="85"/>
  <c r="X46" i="85"/>
  <c r="U46" i="85"/>
  <c r="J46" i="85"/>
  <c r="AC46" i="85"/>
  <c r="K46" i="85"/>
  <c r="AF46" i="85"/>
  <c r="I46" i="85"/>
  <c r="N46" i="85"/>
  <c r="O46" i="85"/>
  <c r="L46" i="85"/>
  <c r="Q46" i="85"/>
  <c r="M46" i="85"/>
  <c r="H20" i="85"/>
  <c r="AF20" i="85"/>
  <c r="AE20" i="85"/>
  <c r="AG20" i="85"/>
  <c r="AD20" i="85"/>
  <c r="AC20" i="85"/>
  <c r="V20" i="85"/>
  <c r="Y20" i="85"/>
  <c r="R20" i="85"/>
  <c r="U20" i="85"/>
  <c r="AA20" i="85"/>
  <c r="M20" i="85"/>
  <c r="X20" i="85"/>
  <c r="L20" i="85"/>
  <c r="T20" i="85"/>
  <c r="O20" i="85"/>
  <c r="S20" i="85"/>
  <c r="Q20" i="85"/>
  <c r="K20" i="85"/>
  <c r="Z20" i="85"/>
  <c r="AB20" i="85"/>
  <c r="N20" i="85"/>
  <c r="W20" i="85"/>
  <c r="P20" i="85"/>
  <c r="I20" i="85"/>
  <c r="J20" i="85"/>
  <c r="H21" i="85"/>
  <c r="AF21" i="85"/>
  <c r="AE21" i="85"/>
  <c r="AG21" i="85"/>
  <c r="AD21" i="85"/>
  <c r="AC21" i="85"/>
  <c r="S21" i="85"/>
  <c r="M21" i="85"/>
  <c r="AB21" i="85"/>
  <c r="Z21" i="85"/>
  <c r="Y21" i="85"/>
  <c r="X21" i="85"/>
  <c r="AA21" i="85"/>
  <c r="T21" i="85"/>
  <c r="Q21" i="85"/>
  <c r="N21" i="85"/>
  <c r="O21" i="85"/>
  <c r="R21" i="85"/>
  <c r="K21" i="85"/>
  <c r="V21" i="85"/>
  <c r="W21" i="85"/>
  <c r="P21" i="85"/>
  <c r="L21" i="85"/>
  <c r="U21" i="85"/>
  <c r="I21" i="85"/>
  <c r="J21" i="85"/>
  <c r="H49" i="85"/>
  <c r="Z49" i="85"/>
  <c r="P49" i="85"/>
  <c r="J49" i="85"/>
  <c r="AD49" i="85"/>
  <c r="T49" i="85"/>
  <c r="AA49" i="85"/>
  <c r="AF49" i="85"/>
  <c r="AE49" i="85"/>
  <c r="AC49" i="85"/>
  <c r="K49" i="85"/>
  <c r="W49" i="85"/>
  <c r="AG49" i="85"/>
  <c r="U49" i="85"/>
  <c r="S49" i="85"/>
  <c r="R49" i="85"/>
  <c r="Y49" i="85"/>
  <c r="V49" i="85"/>
  <c r="AB49" i="85"/>
  <c r="X49" i="85"/>
  <c r="M49" i="85"/>
  <c r="N49" i="85"/>
  <c r="I49" i="85"/>
  <c r="O49" i="85"/>
  <c r="Q49" i="85"/>
  <c r="L49" i="85"/>
  <c r="H16" i="85"/>
  <c r="AE16" i="85"/>
  <c r="AF16" i="85"/>
  <c r="AG16" i="85"/>
  <c r="AD16" i="85"/>
  <c r="AC16" i="85"/>
  <c r="X16" i="85"/>
  <c r="R16" i="85"/>
  <c r="L16" i="85"/>
  <c r="Q16" i="85"/>
  <c r="S16" i="85"/>
  <c r="W16" i="85"/>
  <c r="M16" i="85"/>
  <c r="V16" i="85"/>
  <c r="K16" i="85"/>
  <c r="Z16" i="85"/>
  <c r="Y16" i="85"/>
  <c r="AB16" i="85"/>
  <c r="P16" i="85"/>
  <c r="AA16" i="85"/>
  <c r="O16" i="85"/>
  <c r="T16" i="85"/>
  <c r="U16" i="85"/>
  <c r="N16" i="85"/>
  <c r="I16" i="85"/>
  <c r="J16" i="85"/>
  <c r="H19" i="85"/>
  <c r="AF19" i="85"/>
  <c r="AE19" i="85"/>
  <c r="AG19" i="85"/>
  <c r="AD19" i="85"/>
  <c r="AC19" i="85"/>
  <c r="Q19" i="85"/>
  <c r="W19" i="85"/>
  <c r="U19" i="85"/>
  <c r="L19" i="85"/>
  <c r="AA19" i="85"/>
  <c r="T19" i="85"/>
  <c r="X19" i="85"/>
  <c r="Y19" i="85"/>
  <c r="V19" i="85"/>
  <c r="K19" i="85"/>
  <c r="M19" i="85"/>
  <c r="R19" i="85"/>
  <c r="P19" i="85"/>
  <c r="O19" i="85"/>
  <c r="S19" i="85"/>
  <c r="Z19" i="85"/>
  <c r="N19" i="85"/>
  <c r="AB19" i="85"/>
  <c r="I19" i="85"/>
  <c r="J19" i="85"/>
  <c r="H51" i="85"/>
  <c r="AF51" i="85"/>
  <c r="AB51" i="85"/>
  <c r="J51" i="85"/>
  <c r="Z51" i="85"/>
  <c r="X51" i="85"/>
  <c r="AA51" i="85"/>
  <c r="R51" i="85"/>
  <c r="T51" i="85"/>
  <c r="AD51" i="85"/>
  <c r="Y51" i="85"/>
  <c r="V51" i="85"/>
  <c r="AE51" i="85"/>
  <c r="P51" i="85"/>
  <c r="U51" i="85"/>
  <c r="AG51" i="85"/>
  <c r="AC51" i="85"/>
  <c r="K51" i="85"/>
  <c r="W51" i="85"/>
  <c r="S51" i="85"/>
  <c r="N51" i="85"/>
  <c r="L51" i="85"/>
  <c r="I51" i="85"/>
  <c r="O51" i="85"/>
  <c r="Q51" i="85"/>
  <c r="M51" i="85"/>
  <c r="H17" i="85"/>
  <c r="AF17" i="85"/>
  <c r="AE17" i="85"/>
  <c r="AG17" i="85"/>
  <c r="AD17" i="85"/>
  <c r="AC17" i="85"/>
  <c r="V17" i="85"/>
  <c r="O17" i="85"/>
  <c r="X17" i="85"/>
  <c r="W17" i="85"/>
  <c r="N17" i="85"/>
  <c r="Z17" i="85"/>
  <c r="S17" i="85"/>
  <c r="AB17" i="85"/>
  <c r="Y17" i="85"/>
  <c r="K17" i="85"/>
  <c r="L17" i="85"/>
  <c r="M17" i="85"/>
  <c r="T17" i="85"/>
  <c r="U17" i="85"/>
  <c r="Q17" i="85"/>
  <c r="R17" i="85"/>
  <c r="P17" i="85"/>
  <c r="AA17" i="85"/>
  <c r="J17" i="85"/>
  <c r="I17" i="85"/>
  <c r="H22" i="85"/>
  <c r="AF22" i="85"/>
  <c r="AE22" i="85"/>
  <c r="AG22" i="85"/>
  <c r="AD22" i="85"/>
  <c r="AC22" i="85"/>
  <c r="Z22" i="85"/>
  <c r="Y22" i="85"/>
  <c r="AB22" i="85"/>
  <c r="N22" i="85"/>
  <c r="O22" i="85"/>
  <c r="X22" i="85"/>
  <c r="AA22" i="85"/>
  <c r="Q22" i="85"/>
  <c r="R22" i="85"/>
  <c r="W22" i="85"/>
  <c r="V22" i="85"/>
  <c r="T22" i="85"/>
  <c r="M22" i="85"/>
  <c r="P22" i="85"/>
  <c r="K22" i="85"/>
  <c r="L22" i="85"/>
  <c r="S22" i="85"/>
  <c r="U22" i="85"/>
  <c r="I22" i="85"/>
  <c r="J22" i="85"/>
  <c r="B45" i="85"/>
  <c r="D45" i="85" s="1"/>
  <c r="B50" i="85"/>
  <c r="D50" i="85" s="1"/>
  <c r="D33" i="85"/>
  <c r="G111" i="81"/>
  <c r="N37" i="85" s="1"/>
  <c r="B30" i="85"/>
  <c r="AE37" i="85"/>
  <c r="AA35" i="85"/>
  <c r="V35" i="85"/>
  <c r="B48" i="85"/>
  <c r="D48" i="85" s="1"/>
  <c r="B44" i="85"/>
  <c r="D44" i="85" s="1"/>
  <c r="D31" i="85"/>
  <c r="T37" i="85"/>
  <c r="D32" i="85"/>
  <c r="W32" i="85" s="1"/>
  <c r="L37" i="85"/>
  <c r="D34" i="85"/>
  <c r="D36" i="85"/>
  <c r="AA36" i="85" s="1"/>
  <c r="AF35" i="85" l="1"/>
  <c r="O33" i="85"/>
  <c r="AG37" i="85"/>
  <c r="Q35" i="85"/>
  <c r="O35" i="85"/>
  <c r="H35" i="85"/>
  <c r="R37" i="85"/>
  <c r="AB35" i="85"/>
  <c r="V37" i="85"/>
  <c r="K35" i="85"/>
  <c r="H37" i="85"/>
  <c r="S35" i="85"/>
  <c r="T35" i="85"/>
  <c r="AC35" i="85"/>
  <c r="Q37" i="85"/>
  <c r="P35" i="85"/>
  <c r="K34" i="85"/>
  <c r="K37" i="85"/>
  <c r="U35" i="85"/>
  <c r="AE35" i="85"/>
  <c r="N31" i="85"/>
  <c r="Z36" i="85"/>
  <c r="AB36" i="85"/>
  <c r="X35" i="85"/>
  <c r="Y35" i="85"/>
  <c r="J35" i="85"/>
  <c r="F20" i="85"/>
  <c r="C95" i="85" s="1"/>
  <c r="F44" i="33" s="1"/>
  <c r="U36" i="85"/>
  <c r="F22" i="85"/>
  <c r="J31" i="85"/>
  <c r="Q36" i="85"/>
  <c r="F51" i="85"/>
  <c r="F47" i="85"/>
  <c r="U32" i="85"/>
  <c r="F16" i="85"/>
  <c r="C91" i="85" s="1"/>
  <c r="F40" i="33" s="1"/>
  <c r="F49" i="85"/>
  <c r="J32" i="85"/>
  <c r="F46" i="85"/>
  <c r="F17" i="85"/>
  <c r="C92" i="85" s="1"/>
  <c r="F41" i="33" s="1"/>
  <c r="R34" i="85"/>
  <c r="P34" i="85"/>
  <c r="H50" i="85"/>
  <c r="X50" i="85"/>
  <c r="K50" i="85"/>
  <c r="AC50" i="85"/>
  <c r="AD50" i="85"/>
  <c r="V50" i="85"/>
  <c r="AG50" i="85"/>
  <c r="Z50" i="85"/>
  <c r="AE50" i="85"/>
  <c r="AF50" i="85"/>
  <c r="P50" i="85"/>
  <c r="U50" i="85"/>
  <c r="J50" i="85"/>
  <c r="AA50" i="85"/>
  <c r="R50" i="85"/>
  <c r="W50" i="85"/>
  <c r="S50" i="85"/>
  <c r="T50" i="85"/>
  <c r="Y50" i="85"/>
  <c r="AB50" i="85"/>
  <c r="Q50" i="85"/>
  <c r="I50" i="85"/>
  <c r="N50" i="85"/>
  <c r="L50" i="85"/>
  <c r="O50" i="85"/>
  <c r="M50" i="85"/>
  <c r="H48" i="85"/>
  <c r="W48" i="85"/>
  <c r="AF48" i="85"/>
  <c r="J48" i="85"/>
  <c r="AA48" i="85"/>
  <c r="AC48" i="85"/>
  <c r="U48" i="85"/>
  <c r="R48" i="85"/>
  <c r="AE48" i="85"/>
  <c r="S48" i="85"/>
  <c r="Z48" i="85"/>
  <c r="AB48" i="85"/>
  <c r="P48" i="85"/>
  <c r="AD48" i="85"/>
  <c r="AG48" i="85"/>
  <c r="K48" i="85"/>
  <c r="X48" i="85"/>
  <c r="V48" i="85"/>
  <c r="T48" i="85"/>
  <c r="Y48" i="85"/>
  <c r="N48" i="85"/>
  <c r="M48" i="85"/>
  <c r="Q48" i="85"/>
  <c r="O48" i="85"/>
  <c r="I48" i="85"/>
  <c r="L48" i="85"/>
  <c r="N34" i="85"/>
  <c r="H44" i="85"/>
  <c r="J44" i="85"/>
  <c r="U44" i="85"/>
  <c r="AD44" i="85"/>
  <c r="R44" i="85"/>
  <c r="AA44" i="85"/>
  <c r="AE44" i="85"/>
  <c r="Z44" i="85"/>
  <c r="S44" i="85"/>
  <c r="T44" i="85"/>
  <c r="AB44" i="85"/>
  <c r="AF44" i="85"/>
  <c r="AC44" i="85"/>
  <c r="K44" i="85"/>
  <c r="AG44" i="85"/>
  <c r="P44" i="85"/>
  <c r="X44" i="85"/>
  <c r="W44" i="85"/>
  <c r="V44" i="85"/>
  <c r="Y44" i="85"/>
  <c r="I44" i="85"/>
  <c r="N44" i="85"/>
  <c r="O44" i="85"/>
  <c r="L44" i="85"/>
  <c r="Q44" i="85"/>
  <c r="M44" i="85"/>
  <c r="AE34" i="85"/>
  <c r="W34" i="85"/>
  <c r="H45" i="85"/>
  <c r="W45" i="85"/>
  <c r="P45" i="85"/>
  <c r="AC45" i="85"/>
  <c r="R45" i="85"/>
  <c r="AE45" i="85"/>
  <c r="T45" i="85"/>
  <c r="U45" i="85"/>
  <c r="AG45" i="85"/>
  <c r="Y45" i="85"/>
  <c r="AB45" i="85"/>
  <c r="K45" i="85"/>
  <c r="Z45" i="85"/>
  <c r="AA45" i="85"/>
  <c r="V45" i="85"/>
  <c r="X45" i="85"/>
  <c r="AD45" i="85"/>
  <c r="AF45" i="85"/>
  <c r="S45" i="85"/>
  <c r="Q45" i="85"/>
  <c r="J45" i="85"/>
  <c r="O45" i="85"/>
  <c r="M45" i="85"/>
  <c r="L45" i="85"/>
  <c r="I45" i="85"/>
  <c r="N45" i="85"/>
  <c r="Q34" i="85"/>
  <c r="X36" i="85"/>
  <c r="O32" i="85"/>
  <c r="M32" i="85"/>
  <c r="AB32" i="85"/>
  <c r="AF36" i="85"/>
  <c r="AC34" i="85"/>
  <c r="AF34" i="85"/>
  <c r="H32" i="85"/>
  <c r="H46" i="33"/>
  <c r="H45" i="33"/>
  <c r="H47" i="33"/>
  <c r="T34" i="85"/>
  <c r="N33" i="85"/>
  <c r="I34" i="85"/>
  <c r="V32" i="85"/>
  <c r="AF32" i="85"/>
  <c r="S31" i="85"/>
  <c r="Y34" i="85"/>
  <c r="X32" i="85"/>
  <c r="L34" i="85"/>
  <c r="U34" i="85"/>
  <c r="AD34" i="85"/>
  <c r="I32" i="85"/>
  <c r="R32" i="85"/>
  <c r="U31" i="85"/>
  <c r="L35" i="85"/>
  <c r="AG35" i="85"/>
  <c r="I35" i="85"/>
  <c r="H31" i="85"/>
  <c r="T31" i="85"/>
  <c r="Y33" i="85"/>
  <c r="X31" i="85"/>
  <c r="K31" i="85"/>
  <c r="M35" i="85"/>
  <c r="AB33" i="85"/>
  <c r="AA33" i="85"/>
  <c r="AE31" i="85"/>
  <c r="Z33" i="85"/>
  <c r="U33" i="85"/>
  <c r="AG33" i="85"/>
  <c r="M31" i="85"/>
  <c r="F23" i="85"/>
  <c r="Q33" i="85"/>
  <c r="V33" i="85"/>
  <c r="W31" i="85"/>
  <c r="I31" i="85"/>
  <c r="AD31" i="85"/>
  <c r="V31" i="85"/>
  <c r="Z31" i="85"/>
  <c r="R31" i="85"/>
  <c r="Q31" i="85"/>
  <c r="L31" i="85"/>
  <c r="P31" i="85"/>
  <c r="Y31" i="85"/>
  <c r="P33" i="85"/>
  <c r="H34" i="85"/>
  <c r="AC31" i="85"/>
  <c r="Q32" i="85"/>
  <c r="L32" i="85"/>
  <c r="AE32" i="85"/>
  <c r="Z32" i="85"/>
  <c r="K32" i="85"/>
  <c r="AD32" i="85"/>
  <c r="T32" i="85"/>
  <c r="AA32" i="85"/>
  <c r="Y32" i="85"/>
  <c r="P32" i="85"/>
  <c r="S32" i="85"/>
  <c r="X33" i="85"/>
  <c r="O36" i="85"/>
  <c r="AC36" i="85"/>
  <c r="S36" i="85"/>
  <c r="AG36" i="85"/>
  <c r="H36" i="85"/>
  <c r="AD36" i="85"/>
  <c r="L36" i="85"/>
  <c r="R36" i="85"/>
  <c r="M36" i="85"/>
  <c r="Y36" i="85"/>
  <c r="I36" i="85"/>
  <c r="F19" i="85"/>
  <c r="P37" i="85"/>
  <c r="AA31" i="85"/>
  <c r="AA37" i="85"/>
  <c r="O34" i="85"/>
  <c r="N32" i="85"/>
  <c r="J36" i="85"/>
  <c r="AF37" i="85"/>
  <c r="R33" i="85"/>
  <c r="AE33" i="85"/>
  <c r="T33" i="85"/>
  <c r="F18" i="85"/>
  <c r="AD33" i="85"/>
  <c r="L33" i="85"/>
  <c r="AC33" i="85"/>
  <c r="X34" i="85"/>
  <c r="AC32" i="85"/>
  <c r="AA34" i="85"/>
  <c r="P36" i="85"/>
  <c r="M37" i="85"/>
  <c r="W37" i="85"/>
  <c r="AF33" i="85"/>
  <c r="I33" i="85"/>
  <c r="W33" i="85"/>
  <c r="S34" i="85"/>
  <c r="J34" i="85"/>
  <c r="V34" i="85"/>
  <c r="Z34" i="85"/>
  <c r="N36" i="85"/>
  <c r="AG34" i="85"/>
  <c r="D30" i="85"/>
  <c r="AG31" i="85"/>
  <c r="K36" i="85"/>
  <c r="R35" i="85"/>
  <c r="V36" i="85"/>
  <c r="AE36" i="85"/>
  <c r="O31" i="85"/>
  <c r="H33" i="85"/>
  <c r="S33" i="85"/>
  <c r="J33" i="85"/>
  <c r="K33" i="85"/>
  <c r="M33" i="85"/>
  <c r="M34" i="85"/>
  <c r="U28" i="85"/>
  <c r="Z37" i="85"/>
  <c r="AF28" i="85"/>
  <c r="Z28" i="85"/>
  <c r="J28" i="85"/>
  <c r="Q28" i="85"/>
  <c r="S28" i="85"/>
  <c r="I28" i="85"/>
  <c r="AC37" i="85"/>
  <c r="W28" i="85"/>
  <c r="AD28" i="85"/>
  <c r="O28" i="85"/>
  <c r="H28" i="85"/>
  <c r="AC28" i="85"/>
  <c r="AB28" i="85"/>
  <c r="AA28" i="85"/>
  <c r="K28" i="85"/>
  <c r="N28" i="85"/>
  <c r="Y37" i="85"/>
  <c r="R28" i="85"/>
  <c r="P28" i="85"/>
  <c r="AG28" i="85"/>
  <c r="J37" i="85"/>
  <c r="V28" i="85"/>
  <c r="O37" i="85"/>
  <c r="U37" i="85"/>
  <c r="M28" i="85"/>
  <c r="AE28" i="85"/>
  <c r="I37" i="85"/>
  <c r="AD37" i="85"/>
  <c r="AD35" i="85"/>
  <c r="N35" i="85"/>
  <c r="L28" i="85"/>
  <c r="X37" i="85"/>
  <c r="T28" i="85"/>
  <c r="AB37" i="85"/>
  <c r="S37" i="85"/>
  <c r="Y28" i="85"/>
  <c r="X28" i="85"/>
  <c r="AB31" i="85"/>
  <c r="AB34" i="85"/>
  <c r="W35" i="85"/>
  <c r="T36" i="85"/>
  <c r="W36" i="85"/>
  <c r="AF31" i="85"/>
  <c r="AG32" i="85"/>
  <c r="F21" i="85"/>
  <c r="Z35" i="85"/>
  <c r="W30" i="85" l="1"/>
  <c r="F93" i="85"/>
  <c r="I42" i="33" s="1"/>
  <c r="F91" i="85"/>
  <c r="I40" i="33" s="1"/>
  <c r="F94" i="85"/>
  <c r="I43" i="33" s="1"/>
  <c r="F90" i="85"/>
  <c r="I39" i="33" s="1"/>
  <c r="F92" i="85"/>
  <c r="I41" i="33" s="1"/>
  <c r="F95" i="85"/>
  <c r="I44" i="33" s="1"/>
  <c r="F44" i="85"/>
  <c r="F45" i="85"/>
  <c r="F50" i="85"/>
  <c r="F48" i="85"/>
  <c r="E90" i="85"/>
  <c r="H39" i="33" s="1"/>
  <c r="E92" i="85"/>
  <c r="H41" i="33" s="1"/>
  <c r="E95" i="85"/>
  <c r="H44" i="33" s="1"/>
  <c r="E91" i="85"/>
  <c r="H40" i="33" s="1"/>
  <c r="E94" i="85"/>
  <c r="H43" i="33" s="1"/>
  <c r="E93" i="85"/>
  <c r="H42" i="33" s="1"/>
  <c r="C94" i="85"/>
  <c r="F43" i="33" s="1"/>
  <c r="C93" i="85"/>
  <c r="F42" i="33" s="1"/>
  <c r="F28" i="85"/>
  <c r="F32" i="85"/>
  <c r="D93" i="85" s="1"/>
  <c r="F37" i="85"/>
  <c r="F35" i="85"/>
  <c r="AD30" i="85"/>
  <c r="V30" i="85"/>
  <c r="Q30" i="85"/>
  <c r="AF30" i="85"/>
  <c r="O30" i="85"/>
  <c r="F36" i="85"/>
  <c r="J30" i="85"/>
  <c r="K30" i="85"/>
  <c r="S30" i="85"/>
  <c r="AA30" i="85"/>
  <c r="P30" i="85"/>
  <c r="R30" i="85"/>
  <c r="AC30" i="85"/>
  <c r="F33" i="85"/>
  <c r="D94" i="85" s="1"/>
  <c r="X30" i="85"/>
  <c r="AG30" i="85"/>
  <c r="I30" i="85"/>
  <c r="Z30" i="85"/>
  <c r="T30" i="85"/>
  <c r="U30" i="85"/>
  <c r="H30" i="85"/>
  <c r="M30" i="85"/>
  <c r="F34" i="85"/>
  <c r="D95" i="85" s="1"/>
  <c r="Y30" i="85"/>
  <c r="L30" i="85"/>
  <c r="AB30" i="85"/>
  <c r="AE30" i="85"/>
  <c r="N30" i="85"/>
  <c r="F31" i="85"/>
  <c r="D92" i="85" s="1"/>
  <c r="D90" i="85" l="1"/>
  <c r="G39" i="33" s="1"/>
  <c r="G44" i="33"/>
  <c r="I95" i="85"/>
  <c r="K95" i="85" s="1"/>
  <c r="L44" i="33" s="1"/>
  <c r="I92" i="85"/>
  <c r="K92" i="85" s="1"/>
  <c r="L41" i="33" s="1"/>
  <c r="G41" i="33"/>
  <c r="G43" i="33"/>
  <c r="I94" i="85"/>
  <c r="K94" i="85" s="1"/>
  <c r="L43" i="33" s="1"/>
  <c r="G42" i="33"/>
  <c r="I93" i="85"/>
  <c r="K93" i="85" s="1"/>
  <c r="L42" i="33" s="1"/>
  <c r="I90" i="85"/>
  <c r="K90" i="85" s="1"/>
  <c r="L39" i="33" s="1"/>
  <c r="F30" i="85"/>
  <c r="D91" i="85" s="1"/>
  <c r="G40" i="33" l="1"/>
  <c r="I91" i="85"/>
  <c r="K91" i="85" s="1"/>
  <c r="L40" i="33" s="1"/>
  <c r="G47" i="33"/>
  <c r="I98" i="85"/>
  <c r="K98" i="85" s="1"/>
  <c r="L47" i="33" s="1"/>
  <c r="G45" i="33"/>
  <c r="I96" i="85"/>
  <c r="K96" i="85" s="1"/>
  <c r="L45" i="33" s="1"/>
  <c r="G46" i="33"/>
  <c r="I97" i="8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<sst xmlns="http://schemas.openxmlformats.org/spreadsheetml/2006/main" count="754" uniqueCount="263">
  <si>
    <t>Description</t>
  </si>
  <si>
    <t>Option</t>
  </si>
  <si>
    <t>Opex</t>
  </si>
  <si>
    <t>Powercor</t>
  </si>
  <si>
    <t>Network resilience</t>
  </si>
  <si>
    <t>Enabling solar exports</t>
  </si>
  <si>
    <t>Communication</t>
  </si>
  <si>
    <t>Information accessibility</t>
  </si>
  <si>
    <t>VCR</t>
  </si>
  <si>
    <t>Customer value of time - residential</t>
  </si>
  <si>
    <t>Customer value of time - business</t>
  </si>
  <si>
    <t>Business:</t>
  </si>
  <si>
    <t xml:space="preserve">Descripton: </t>
  </si>
  <si>
    <t xml:space="preserve">Date of cost inputs: </t>
  </si>
  <si>
    <t>Reliability in worst-served areas</t>
  </si>
  <si>
    <t>Aesthetics</t>
  </si>
  <si>
    <t>SUMMARY</t>
  </si>
  <si>
    <t>Capex</t>
  </si>
  <si>
    <t>Other</t>
  </si>
  <si>
    <t>2026-27</t>
  </si>
  <si>
    <t>2028-29</t>
  </si>
  <si>
    <t>2027-28</t>
  </si>
  <si>
    <t>2029-30</t>
  </si>
  <si>
    <t>Energy</t>
  </si>
  <si>
    <t>Preferred option:</t>
  </si>
  <si>
    <t>Units</t>
  </si>
  <si>
    <t>Dollar inputs - month</t>
  </si>
  <si>
    <t>Dollar inputs - year</t>
  </si>
  <si>
    <t>Preferred Option</t>
  </si>
  <si>
    <t>Expenditure forecast</t>
  </si>
  <si>
    <t>Capital expenditure</t>
  </si>
  <si>
    <t>Operating expenditure</t>
  </si>
  <si>
    <t>Output dollars</t>
  </si>
  <si>
    <t>per minute customer time</t>
  </si>
  <si>
    <t>per customer impacted</t>
  </si>
  <si>
    <t>Actual/forecast CPI (June to June)</t>
  </si>
  <si>
    <t>December</t>
  </si>
  <si>
    <t>CY</t>
  </si>
  <si>
    <t>FY</t>
  </si>
  <si>
    <t>COSTS</t>
  </si>
  <si>
    <t>MWh</t>
  </si>
  <si>
    <t>Business</t>
  </si>
  <si>
    <t>CitiPower</t>
  </si>
  <si>
    <t>United Energy</t>
  </si>
  <si>
    <t>Project</t>
  </si>
  <si>
    <t>June</t>
  </si>
  <si>
    <t>Input dollars</t>
  </si>
  <si>
    <t>2025-26</t>
  </si>
  <si>
    <t>Customers impacted</t>
  </si>
  <si>
    <t>Type</t>
  </si>
  <si>
    <t>- Select -</t>
  </si>
  <si>
    <t>select &gt;</t>
  </si>
  <si>
    <t>DATA</t>
  </si>
  <si>
    <t>Include</t>
  </si>
  <si>
    <t>per MWh</t>
  </si>
  <si>
    <t>Benefits</t>
  </si>
  <si>
    <t>Other benefits</t>
  </si>
  <si>
    <t>OTHER BENEFITS</t>
  </si>
  <si>
    <t>&lt; Enter description &gt;</t>
  </si>
  <si>
    <t>No change to existing practices</t>
  </si>
  <si>
    <r>
      <t>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</si>
  <si>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Carbon</t>
  </si>
  <si>
    <t>VCR date</t>
  </si>
  <si>
    <t>$/kWh</t>
  </si>
  <si>
    <t>$/MWh</t>
  </si>
  <si>
    <t>[output_dollars]</t>
  </si>
  <si>
    <t>[start]</t>
  </si>
  <si>
    <t>[real_disc]</t>
  </si>
  <si>
    <t>[vcr_date]</t>
  </si>
  <si>
    <t>Value</t>
  </si>
  <si>
    <t>Asset life (yrs)</t>
  </si>
  <si>
    <t>[input_dollars]</t>
  </si>
  <si>
    <t>Other benefits date</t>
  </si>
  <si>
    <t>[custval_date]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</si>
  <si>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</t>
    </r>
  </si>
  <si>
    <t>HY ending</t>
  </si>
  <si>
    <t>FY ending</t>
  </si>
  <si>
    <t>Actual cumulative HY escalation</t>
  </si>
  <si>
    <t>Conversion from input dollars to output dollars</t>
  </si>
  <si>
    <t>per customer</t>
  </si>
  <si>
    <t>per customer minute</t>
  </si>
  <si>
    <t>Options</t>
  </si>
  <si>
    <t>Flag to include</t>
  </si>
  <si>
    <t>Customer minutes</t>
  </si>
  <si>
    <t>Not used</t>
  </si>
  <si>
    <t>Value of benefits</t>
  </si>
  <si>
    <t>Categories</t>
  </si>
  <si>
    <t>DROPDOWN LISTS</t>
  </si>
  <si>
    <t>Short categ</t>
  </si>
  <si>
    <t>PREFERRED OPTION</t>
  </si>
  <si>
    <t>Not used options</t>
  </si>
  <si>
    <t>CONSOLIDATED</t>
  </si>
  <si>
    <t>Annualised capex</t>
  </si>
  <si>
    <t>Count</t>
  </si>
  <si>
    <t>2030-31</t>
  </si>
  <si>
    <t>2031-32</t>
  </si>
  <si>
    <t>Not applicable (compliance)</t>
  </si>
  <si>
    <t xml:space="preserve"> </t>
  </si>
  <si>
    <t>Safety</t>
  </si>
  <si>
    <t>Disproportionate factors applied to various bushfire and other risk valuations</t>
  </si>
  <si>
    <t>Harm to property from network</t>
  </si>
  <si>
    <t>Harm to property from bushfire</t>
  </si>
  <si>
    <t>Harm to environment</t>
  </si>
  <si>
    <t>Safety - Public trespass</t>
  </si>
  <si>
    <r>
      <t xml:space="preserve">Safety from bushfire in </t>
    </r>
    <r>
      <rPr>
        <sz val="8"/>
        <color theme="1"/>
        <rFont val="Calibri"/>
        <family val="2"/>
      </rPr>
      <t>HBRA</t>
    </r>
  </si>
  <si>
    <t>$</t>
  </si>
  <si>
    <t>Bushfire</t>
  </si>
  <si>
    <t>Unserved energy</t>
  </si>
  <si>
    <t>UnRepl</t>
  </si>
  <si>
    <t>Unplanned replacement</t>
  </si>
  <si>
    <t>Fire</t>
  </si>
  <si>
    <t>Defined value</t>
  </si>
  <si>
    <t>Safety - Single fatality or serious injury ^</t>
  </si>
  <si>
    <t>Safety - Multiple fatality or serious injury ^</t>
  </si>
  <si>
    <t>^ Public or employee</t>
  </si>
  <si>
    <t>Safety consequence</t>
  </si>
  <si>
    <t>Environmental consequence</t>
  </si>
  <si>
    <t>Unplanned replacements</t>
  </si>
  <si>
    <t>Other benefits 1</t>
  </si>
  <si>
    <t>Other benefits 2</t>
  </si>
  <si>
    <t>NPV</t>
  </si>
  <si>
    <t>INVESTMENT &amp; OPERATING COST</t>
  </si>
  <si>
    <t>Risks mitigated vs base case</t>
  </si>
  <si>
    <t>Other benefits value</t>
  </si>
  <si>
    <t>Energy at risk (weighted)</t>
  </si>
  <si>
    <t>Energy at risk value</t>
  </si>
  <si>
    <t>Total other benefits</t>
  </si>
  <si>
    <t>$/customer</t>
  </si>
  <si>
    <r>
      <t>Value of CO</t>
    </r>
    <r>
      <rPr>
        <i/>
        <vertAlign val="subscript"/>
        <sz val="7.65"/>
        <color theme="1" tint="0.499984740745262"/>
        <rFont val="Calibri"/>
        <family val="2"/>
      </rPr>
      <t>2</t>
    </r>
    <r>
      <rPr>
        <i/>
        <sz val="9"/>
        <color theme="1" tint="0.499984740745262"/>
        <rFont val="Calibri"/>
        <family val="2"/>
        <scheme val="minor"/>
      </rPr>
      <t xml:space="preserve"> reductions</t>
    </r>
  </si>
  <si>
    <t>Year end</t>
  </si>
  <si>
    <r>
      <t>Value of 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</si>
  <si>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OPTION 2</t>
  </si>
  <si>
    <t>Option 2</t>
  </si>
  <si>
    <t>Option 3</t>
  </si>
  <si>
    <t>Option 4</t>
  </si>
  <si>
    <t>OPTION 4</t>
  </si>
  <si>
    <t>OPTION 3</t>
  </si>
  <si>
    <t>Enter ZSS code &gt;&gt;</t>
  </si>
  <si>
    <t>CP</t>
  </si>
  <si>
    <t>PA</t>
  </si>
  <si>
    <t>UE</t>
  </si>
  <si>
    <t>Ballarat North</t>
  </si>
  <si>
    <t>Risk mitigated</t>
  </si>
  <si>
    <t>Total</t>
  </si>
  <si>
    <t>eg. AR</t>
  </si>
  <si>
    <t>OPTION 1 (base case)</t>
  </si>
  <si>
    <t>Option 1 (base case)</t>
  </si>
  <si>
    <t>Option1</t>
  </si>
  <si>
    <t>Option2</t>
  </si>
  <si>
    <t>Option3</t>
  </si>
  <si>
    <t>Option4</t>
  </si>
  <si>
    <t>Value of statistical life</t>
  </si>
  <si>
    <t>Risks</t>
  </si>
  <si>
    <t>RISK ASSUMPTIONS</t>
  </si>
  <si>
    <t>PoF (major)</t>
  </si>
  <si>
    <t>PoF (reparable)</t>
  </si>
  <si>
    <t>PV</t>
  </si>
  <si>
    <t>Option 5</t>
  </si>
  <si>
    <t>Option5</t>
  </si>
  <si>
    <t>Cumulative capex</t>
  </si>
  <si>
    <t>Total annualised capex</t>
  </si>
  <si>
    <t>RESULTS</t>
  </si>
  <si>
    <t>Conversions</t>
  </si>
  <si>
    <t>thous_conv</t>
  </si>
  <si>
    <t>mill_conv</t>
  </si>
  <si>
    <t>Enter asset life</t>
  </si>
  <si>
    <t>Message</t>
  </si>
  <si>
    <t>Value of injury</t>
  </si>
  <si>
    <t>Probability</t>
  </si>
  <si>
    <t>Safety (fatality)</t>
  </si>
  <si>
    <t>Safety (injury)</t>
  </si>
  <si>
    <t>Major failure (replace)</t>
  </si>
  <si>
    <t>Minor failure (repair)</t>
  </si>
  <si>
    <t>Premium for failure</t>
  </si>
  <si>
    <t>Total risk cost</t>
  </si>
  <si>
    <t>SAFETY</t>
  </si>
  <si>
    <t>UNPLANNED REPLACEMENT/REPAIR</t>
  </si>
  <si>
    <t>ENVIRONMENTAL</t>
  </si>
  <si>
    <t>CUSTOMER VALUE</t>
  </si>
  <si>
    <t>Safety from bushfire (REFCL declared areas)</t>
  </si>
  <si>
    <t>Safety from bushfire (electric line construction areas)</t>
  </si>
  <si>
    <t>DF selected</t>
  </si>
  <si>
    <t>Incident type</t>
  </si>
  <si>
    <t>Timing &amp; WACC</t>
  </si>
  <si>
    <t>Pre-tax real WACC</t>
  </si>
  <si>
    <t>Description/comment</t>
  </si>
  <si>
    <t>OPTION 5</t>
  </si>
  <si>
    <t>Convert from input dollars</t>
  </si>
  <si>
    <t>To output dollars</t>
  </si>
  <si>
    <t>Net benefits</t>
  </si>
  <si>
    <t>PV of costs</t>
  </si>
  <si>
    <t>PV of benefits</t>
  </si>
  <si>
    <t>Error message</t>
  </si>
  <si>
    <t>Remove inputs prior to start year</t>
  </si>
  <si>
    <t>First year</t>
  </si>
  <si>
    <t>Discount factor</t>
  </si>
  <si>
    <t>Analysis period</t>
  </si>
  <si>
    <t>Analysis period (years)</t>
  </si>
  <si>
    <t>[years]\</t>
  </si>
  <si>
    <t>First capex year</t>
  </si>
  <si>
    <t>Text</t>
  </si>
  <si>
    <t>Option included</t>
  </si>
  <si>
    <t>ESCALATION &amp; OTHER</t>
  </si>
  <si>
    <t>CHART DATA</t>
  </si>
  <si>
    <t>Customer value of time (res)</t>
  </si>
  <si>
    <t>Customer value of time (bus)</t>
  </si>
  <si>
    <t>customers</t>
  </si>
  <si>
    <t>$/customer min</t>
  </si>
  <si>
    <t>mins</t>
  </si>
  <si>
    <t>(after DF)</t>
  </si>
  <si>
    <t>!</t>
  </si>
  <si>
    <t>FIRST YEAR</t>
  </si>
  <si>
    <r>
      <t>!!</t>
    </r>
    <r>
      <rPr>
        <b/>
        <sz val="8"/>
        <color theme="1"/>
        <rFont val="Verdana"/>
        <family val="2"/>
      </rPr>
      <t xml:space="preserve">  </t>
    </r>
    <r>
      <rPr>
        <sz val="10"/>
        <color theme="1"/>
        <rFont val="Verdana"/>
        <family val="2"/>
      </rPr>
      <t>Capex asset life required !!</t>
    </r>
  </si>
  <si>
    <t>Convert from VCR date</t>
  </si>
  <si>
    <t>To input dollars</t>
  </si>
  <si>
    <t>VCR escalation</t>
  </si>
  <si>
    <t>2023 VCR ($/MWh)</t>
  </si>
  <si>
    <t>SENSITIVITIES</t>
  </si>
  <si>
    <t>Sensitivities</t>
  </si>
  <si>
    <t>Preferred option</t>
  </si>
  <si>
    <t>None</t>
  </si>
  <si>
    <t>Sensitivity</t>
  </si>
  <si>
    <t>For conditional formatting of preferred option on Summary :</t>
  </si>
  <si>
    <t>SENSITIVITY CALCULATIONS</t>
  </si>
  <si>
    <t>Compliance project</t>
  </si>
  <si>
    <t>Compliance</t>
  </si>
  <si>
    <t>Yes</t>
  </si>
  <si>
    <t>No</t>
  </si>
  <si>
    <t>Flags for compliance project</t>
  </si>
  <si>
    <t>Max</t>
  </si>
  <si>
    <t>Preferred</t>
  </si>
  <si>
    <t>CP:</t>
  </si>
  <si>
    <t>PAL:</t>
  </si>
  <si>
    <t>UE:</t>
  </si>
  <si>
    <t>Energy at risk</t>
  </si>
  <si>
    <t>Capex first year</t>
  </si>
  <si>
    <t>2024-25</t>
  </si>
  <si>
    <t>Expenditure starts</t>
  </si>
  <si>
    <t>Start_year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</si>
  <si>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 input date</t>
    </r>
  </si>
  <si>
    <t>Total benefits</t>
  </si>
  <si>
    <t>Regulatory proposal 2026-31</t>
  </si>
  <si>
    <t>Model number:</t>
  </si>
  <si>
    <t>Isolating substations, REFCL mini grids, deferred Ballarat East substation</t>
  </si>
  <si>
    <t>Ballarat East zone substation 2nd transformer and REFCL, isolating substations</t>
  </si>
  <si>
    <t>Mini zone substation, REFCL mini grid, isolating substations</t>
  </si>
  <si>
    <t>BAN</t>
  </si>
  <si>
    <t>WORKINGS - RISKS</t>
  </si>
  <si>
    <t>REFCL civil penalty benefits</t>
  </si>
  <si>
    <t>Original penalty for non-compliance</t>
  </si>
  <si>
    <t>per year</t>
  </si>
  <si>
    <t>Ongoing compliance penalty</t>
  </si>
  <si>
    <t>$2,000,000 per point</t>
  </si>
  <si>
    <t>$5,500 per day</t>
  </si>
  <si>
    <t>BAN is a 4 point station, BAS is a 5 point station</t>
  </si>
  <si>
    <t>REFCL civil penalties</t>
  </si>
  <si>
    <t>Isolating substations x 4</t>
  </si>
  <si>
    <t>REFCL mini grid</t>
  </si>
  <si>
    <t>Ballarat East 2nd transformer and REFCL, feeder transfers</t>
  </si>
  <si>
    <t>Isolating substations x 3</t>
  </si>
  <si>
    <t>Mini zone substation</t>
  </si>
  <si>
    <t>FLAGS</t>
  </si>
  <si>
    <t>REFCL BAE compliance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</si>
</sst>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#,##0;[Red]\ \-#,##0;\ &quot;-&quot;"/>
    <numFmt numFmtId="168" formatCode="&quot;$&quot;\ mmm\ yyyy"/>
    <numFmt numFmtId="169" formatCode="&quot;$&quot;#,##0.00"/>
    <numFmt numFmtId="170" formatCode="&quot;$&quot;#,##0"/>
    <numFmt numFmtId="171" formatCode="0.000"/>
    <numFmt numFmtId="172" formatCode="mmmm"/>
    <numFmt numFmtId="173" formatCode="#,##0;[Red]\ \(#,##0\);\ &quot;-&quot;"/>
    <numFmt numFmtId="174" formatCode="0.0000"/>
    <numFmt numFmtId="175" formatCode="#,##0.000;[Red]\ \-#,##0.000;\ &quot;-&quot;"/>
    <numFmt numFmtId="176" formatCode="#,##0;[Red]\ \ \-\ #,##0;\ &quot;-&quot;"/>
    <numFmt numFmtId="177" formatCode="#,##0.00;[Red]\ \-#,##0.00;\ &quot;-&quot;"/>
    <numFmt numFmtId="178" formatCode="#,##0.0;[Red]\ \(#,##0.0\);\ &quot;-&quot;"/>
    <numFmt numFmtId="179" formatCode="#,##0.0;[Red]\ \-#,##0.0;\ &quot;-&quot;"/>
    <numFmt numFmtId="180" formatCode="&quot;$&quot;#,##0;\ \-&quot;$&quot;#,##0;\ &quot;-&quot;"/>
    <numFmt numFmtId="181" formatCode="0;\ \-0;\ &quot;&quot;"/>
    <numFmt numFmtId="182" formatCode="#,##0.00000;[Red]\ \-#,##0.00000;\ &quot;-&quot;"/>
    <numFmt numFmtId="183" formatCode="0;\ \-0;\ &quot;-&quot;"/>
    <numFmt numFmtId="184" formatCode="#,##0.000000;\ \-#,##0.000000;\ &quot;-&quot;"/>
    <numFmt numFmtId="185" formatCode="#,##0;\ \-#,##0;\ &quot;-&quot;"/>
    <numFmt numFmtId="186" formatCode="&quot;year &quot;#"/>
    <numFmt numFmtId="187" formatCode="#,##0.0000000;[Red]\ \-#,##0.0000000;\ &quot;-&quot;"/>
    <numFmt numFmtId="188" formatCode="&quot;$&quot;&quot;m&quot;\ mmm\ yyyy"/>
    <numFmt numFmtId="189" formatCode="\+0%;[Red]\ \ \-0%;\ &quot;-&quot;"/>
    <numFmt numFmtId="190" formatCode="#,##0.00_ ;[Red]\-#,##0.00\ "/>
    <numFmt numFmtId="191" formatCode="#,##0.0;[Red]\ \-#,##0.0;\ &quot;&quot;"/>
    <numFmt numFmtId="192" formatCode="0.000000000000000"/>
    <numFmt numFmtId="193" formatCode="0%;[Red]\ \ \-0%;\ &quot;-&quot;"/>
    <numFmt numFmtId="194" formatCode="dd\ mmmm\ yyyy"/>
    <numFmt numFmtId="195" formatCode="mmm\ yyyy"/>
    <numFmt numFmtId="196" formatCode="_-&quot;$&quot;* #,##0_-;\-&quot;$&quot;* #,##0_-;_-&quot;$&quot;* &quot;-&quot;??_-;_-@_-"/>
  </numFmts>
  <fonts count="94" x14ac:knownFonts="1">
    <font>
      <sz val="10"/>
      <color theme="1"/>
      <name val="Verdana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34998626667073579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indexed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3333FF"/>
      <name val="Calibri"/>
      <family val="2"/>
      <scheme val="minor"/>
    </font>
    <font>
      <sz val="8"/>
      <color rgb="FF767676"/>
      <name val="Arial"/>
      <family val="2"/>
    </font>
    <font>
      <vertAlign val="subscript"/>
      <sz val="8.5"/>
      <color theme="1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0000CC"/>
      <name val="Calibri"/>
      <family val="2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3333FF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i/>
      <sz val="9"/>
      <color theme="1" tint="0.49998474074526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Verdana"/>
      <family val="2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8"/>
      <color theme="1"/>
      <name val="Calibri"/>
      <family val="2"/>
    </font>
    <font>
      <i/>
      <vertAlign val="subscript"/>
      <sz val="7.65"/>
      <color theme="1" tint="0.499984740745262"/>
      <name val="Calibri"/>
      <family val="2"/>
    </font>
    <font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theme="1"/>
      <name val="Verdana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Verdana"/>
      <family val="2"/>
    </font>
    <font>
      <b/>
      <sz val="10"/>
      <color theme="5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9"/>
      <name val="Calibri"/>
      <family val="2"/>
    </font>
    <font>
      <i/>
      <sz val="10"/>
      <color rgb="FF000000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Verdana"/>
      <family val="2"/>
    </font>
    <font>
      <sz val="10"/>
      <color theme="1"/>
      <name val="Verdana"/>
      <family val="2"/>
    </font>
    <font>
      <i/>
      <sz val="9"/>
      <color theme="1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10"/>
      <color indexed="9"/>
      <name val="Calibri"/>
      <family val="2"/>
    </font>
    <font>
      <sz val="9"/>
      <color rgb="FFFFFFFF"/>
      <name val="Calibri"/>
      <family val="2"/>
      <scheme val="minor"/>
    </font>
    <font>
      <b/>
      <sz val="14"/>
      <color theme="1"/>
      <name val="Calibri"/>
      <family val="2"/>
    </font>
    <font>
      <sz val="10"/>
      <color rgb="FF3333FF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3366"/>
        <bgColor indexed="64"/>
      </patternFill>
    </fill>
    <fill>
      <patternFill patternType="solid">
        <fgColor rgb="FF0054A8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15B"/>
        <bgColor indexed="64"/>
      </patternFill>
    </fill>
    <fill>
      <patternFill patternType="solid">
        <fgColor rgb="FFCC3300"/>
        <bgColor indexed="64"/>
      </patternFill>
    </fill>
  </fills>
  <borders count="16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theme="0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</borders>
  <cellStyleXfs count="32">
    <xf numFmtId="0" fontId="0" fillId="0" borderId="0"/>
    <xf numFmtId="0" fontId="5" fillId="0" borderId="0"/>
    <xf numFmtId="0" fontId="1" fillId="2" borderId="1" applyNumberFormat="0" applyAlignment="0">
      <alignment horizontal="right"/>
      <protection locked="0"/>
    </xf>
    <xf numFmtId="164" fontId="2" fillId="0" borderId="0" applyFont="0" applyFill="0" applyBorder="0" applyAlignment="0" applyProtection="0"/>
    <xf numFmtId="165" fontId="3" fillId="3" borderId="2" applyAlignment="0"/>
    <xf numFmtId="0" fontId="13" fillId="0" borderId="0" applyNumberFormat="0"/>
    <xf numFmtId="0" fontId="4" fillId="0" borderId="3" applyNumberFormat="0" applyAlignment="0"/>
    <xf numFmtId="0" fontId="2" fillId="0" borderId="4" applyNumberFormat="0" applyFont="0" applyFill="0" applyAlignment="0"/>
    <xf numFmtId="0" fontId="4" fillId="0" borderId="0"/>
    <xf numFmtId="0" fontId="5" fillId="1" borderId="0"/>
    <xf numFmtId="0" fontId="6" fillId="4" borderId="5" applyNumberFormat="0" applyAlignment="0"/>
    <xf numFmtId="0" fontId="7" fillId="5" borderId="3" applyNumberFormat="0">
      <alignment horizontal="centerContinuous" vertical="center" wrapText="1"/>
    </xf>
    <xf numFmtId="0" fontId="8" fillId="4" borderId="6" applyNumberFormat="0" applyAlignment="0"/>
    <xf numFmtId="0" fontId="9" fillId="0" borderId="0" applyNumberFormat="0"/>
    <xf numFmtId="0" fontId="11" fillId="7" borderId="0"/>
    <xf numFmtId="0" fontId="12" fillId="0" borderId="0"/>
    <xf numFmtId="166" fontId="10" fillId="6" borderId="0"/>
    <xf numFmtId="166" fontId="14" fillId="6" borderId="0"/>
    <xf numFmtId="0" fontId="15" fillId="0" borderId="0"/>
    <xf numFmtId="9" fontId="18" fillId="0" borderId="0" applyFont="0" applyFill="0" applyBorder="0" applyAlignment="0" applyProtection="0"/>
    <xf numFmtId="0" fontId="18" fillId="0" borderId="0"/>
    <xf numFmtId="0" fontId="28" fillId="9" borderId="0" applyNumberFormat="0">
      <alignment horizontal="center"/>
    </xf>
    <xf numFmtId="170" fontId="21" fillId="0" borderId="8" applyNumberFormat="0" applyProtection="0">
      <alignment horizontal="right"/>
    </xf>
    <xf numFmtId="10" fontId="27" fillId="2" borderId="0" applyNumberFormat="0" applyAlignment="0" applyProtection="0"/>
    <xf numFmtId="10" fontId="47" fillId="12" borderId="0" applyNumberFormat="0" applyBorder="0" applyAlignment="0" applyProtection="0"/>
    <xf numFmtId="0" fontId="4" fillId="0" borderId="0"/>
    <xf numFmtId="0" fontId="77" fillId="0" borderId="0"/>
    <xf numFmtId="9" fontId="77" fillId="0" borderId="0" applyFont="0" applyFill="0" applyBorder="0" applyAlignment="0" applyProtection="0"/>
    <xf numFmtId="0" fontId="18" fillId="0" borderId="0"/>
    <xf numFmtId="44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4" fontId="77" fillId="0" borderId="0" applyFont="0" applyFill="0" applyBorder="0" applyAlignment="0" applyProtection="0"/>
  </cellStyleXfs>
  <cellXfs count="345">
    <xf numFmtId="0" fontId="0" fillId="0" borderId="0" xfId="0"/>
    <xf numFmtId="0" fontId="15" fillId="0" borderId="0" xfId="18"/>
    <xf numFmtId="0" fontId="15" fillId="0" borderId="0" xfId="18" applyAlignment="1">
      <alignment horizontal="right"/>
    </xf>
    <xf numFmtId="0" fontId="17" fillId="0" borderId="0" xfId="18" applyFont="1"/>
    <xf numFmtId="0" fontId="16" fillId="0" borderId="0" xfId="18" applyFont="1" applyAlignment="1">
      <alignment vertical="center"/>
    </xf>
    <xf numFmtId="0" fontId="20" fillId="0" borderId="0" xfId="18" applyFont="1"/>
    <xf numFmtId="0" fontId="15" fillId="0" borderId="0" xfId="18" applyFont="1"/>
    <xf numFmtId="0" fontId="15" fillId="0" borderId="0" xfId="18" applyFont="1" applyAlignment="1">
      <alignment horizontal="right"/>
    </xf>
    <xf numFmtId="0" fontId="15" fillId="0" borderId="0" xfId="0" applyFont="1"/>
    <xf numFmtId="0" fontId="22" fillId="0" borderId="0" xfId="8" applyFont="1" applyFill="1" applyBorder="1"/>
    <xf numFmtId="0" fontId="23" fillId="0" borderId="0" xfId="0" applyFont="1"/>
    <xf numFmtId="166" fontId="25" fillId="8" borderId="0" xfId="16" applyFont="1" applyFill="1"/>
    <xf numFmtId="0" fontId="15" fillId="0" borderId="0" xfId="18" applyAlignment="1">
      <alignment horizontal="left"/>
    </xf>
    <xf numFmtId="0" fontId="27" fillId="2" borderId="0" xfId="0" applyFont="1" applyFill="1"/>
    <xf numFmtId="0" fontId="17" fillId="0" borderId="0" xfId="0" applyFont="1"/>
    <xf numFmtId="166" fontId="25" fillId="10" borderId="0" xfId="16" applyFont="1" applyFill="1"/>
    <xf numFmtId="0" fontId="19" fillId="11" borderId="0" xfId="18" applyFont="1" applyFill="1" applyAlignment="1">
      <alignment vertical="center"/>
    </xf>
    <xf numFmtId="0" fontId="19" fillId="11" borderId="0" xfId="18" applyFont="1" applyFill="1" applyAlignment="1">
      <alignment horizontal="right" vertical="center"/>
    </xf>
    <xf numFmtId="0" fontId="24" fillId="11" borderId="0" xfId="18" applyFont="1" applyFill="1" applyAlignment="1">
      <alignment vertical="center"/>
    </xf>
    <xf numFmtId="166" fontId="31" fillId="10" borderId="0" xfId="16" applyFont="1" applyFill="1"/>
    <xf numFmtId="166" fontId="32" fillId="10" borderId="0" xfId="16" applyFont="1" applyFill="1" applyAlignment="1">
      <alignment horizontal="right"/>
    </xf>
    <xf numFmtId="0" fontId="15" fillId="0" borderId="0" xfId="0" applyFont="1" applyAlignment="1">
      <alignment horizontal="left"/>
    </xf>
    <xf numFmtId="0" fontId="21" fillId="0" borderId="0" xfId="18" applyFont="1"/>
    <xf numFmtId="0" fontId="15" fillId="2" borderId="0" xfId="0" applyFont="1" applyFill="1"/>
    <xf numFmtId="172" fontId="15" fillId="0" borderId="0" xfId="0" applyNumberFormat="1" applyFont="1"/>
    <xf numFmtId="172" fontId="15" fillId="2" borderId="0" xfId="0" applyNumberFormat="1" applyFont="1" applyFill="1" applyAlignment="1">
      <alignment horizontal="left"/>
    </xf>
    <xf numFmtId="0" fontId="17" fillId="0" borderId="0" xfId="18" applyFont="1" applyAlignment="1">
      <alignment horizontal="left"/>
    </xf>
    <xf numFmtId="0" fontId="15" fillId="2" borderId="0" xfId="0" quotePrefix="1" applyFont="1" applyFill="1"/>
    <xf numFmtId="0" fontId="15" fillId="0" borderId="0" xfId="18" applyFont="1" applyAlignment="1">
      <alignment horizontal="left"/>
    </xf>
    <xf numFmtId="0" fontId="17" fillId="0" borderId="7" xfId="18" applyFont="1" applyBorder="1" applyAlignment="1">
      <alignment horizontal="left"/>
    </xf>
    <xf numFmtId="0" fontId="17" fillId="0" borderId="7" xfId="18" applyFont="1" applyBorder="1"/>
    <xf numFmtId="167" fontId="16" fillId="0" borderId="0" xfId="18" applyNumberFormat="1" applyFont="1" applyFill="1" applyBorder="1" applyAlignment="1">
      <alignment horizontal="right" vertical="center"/>
    </xf>
    <xf numFmtId="167" fontId="27" fillId="2" borderId="8" xfId="18" applyNumberFormat="1" applyFont="1" applyFill="1" applyBorder="1" applyAlignment="1">
      <alignment horizontal="right" vertical="center"/>
    </xf>
    <xf numFmtId="0" fontId="34" fillId="0" borderId="0" xfId="8" applyFont="1" applyFill="1"/>
    <xf numFmtId="0" fontId="35" fillId="0" borderId="0" xfId="18" applyFont="1"/>
    <xf numFmtId="0" fontId="34" fillId="0" borderId="0" xfId="8" applyFont="1" applyFill="1" applyBorder="1"/>
    <xf numFmtId="0" fontId="15" fillId="13" borderId="4" xfId="18" applyFont="1" applyFill="1" applyBorder="1" applyAlignment="1">
      <alignment horizontal="left"/>
    </xf>
    <xf numFmtId="1" fontId="27" fillId="2" borderId="0" xfId="18" quotePrefix="1" applyNumberFormat="1" applyFont="1" applyFill="1" applyAlignment="1">
      <alignment horizontal="center"/>
    </xf>
    <xf numFmtId="166" fontId="38" fillId="0" borderId="0" xfId="18" applyNumberFormat="1" applyFont="1" applyAlignment="1">
      <alignment horizontal="left"/>
    </xf>
    <xf numFmtId="0" fontId="17" fillId="0" borderId="0" xfId="18" applyFont="1" applyBorder="1"/>
    <xf numFmtId="10" fontId="27" fillId="2" borderId="0" xfId="23" applyNumberFormat="1"/>
    <xf numFmtId="0" fontId="21" fillId="0" borderId="0" xfId="18" applyFont="1" applyBorder="1"/>
    <xf numFmtId="171" fontId="33" fillId="2" borderId="0" xfId="18" applyNumberFormat="1" applyFont="1" applyFill="1" applyBorder="1" applyAlignment="1">
      <alignment horizontal="right"/>
    </xf>
    <xf numFmtId="14" fontId="15" fillId="0" borderId="0" xfId="0" applyNumberFormat="1" applyFont="1"/>
    <xf numFmtId="1" fontId="15" fillId="2" borderId="0" xfId="0" applyNumberFormat="1" applyFont="1" applyFill="1" applyAlignment="1">
      <alignment horizontal="left"/>
    </xf>
    <xf numFmtId="14" fontId="17" fillId="0" borderId="7" xfId="18" applyNumberFormat="1" applyFont="1" applyBorder="1"/>
    <xf numFmtId="0" fontId="40" fillId="0" borderId="7" xfId="18" quotePrefix="1" applyFont="1" applyBorder="1" applyAlignment="1">
      <alignment horizontal="left"/>
    </xf>
    <xf numFmtId="14" fontId="37" fillId="2" borderId="7" xfId="23" applyNumberFormat="1" applyFont="1" applyBorder="1"/>
    <xf numFmtId="166" fontId="25" fillId="10" borderId="0" xfId="16" applyFont="1" applyFill="1" applyAlignment="1">
      <alignment horizontal="left"/>
    </xf>
    <xf numFmtId="0" fontId="0" fillId="0" borderId="0" xfId="0" applyAlignment="1">
      <alignment horizontal="left"/>
    </xf>
    <xf numFmtId="168" fontId="30" fillId="0" borderId="7" xfId="18" applyNumberFormat="1" applyFont="1" applyBorder="1" applyAlignment="1">
      <alignment horizontal="left" vertical="center"/>
    </xf>
    <xf numFmtId="0" fontId="21" fillId="0" borderId="0" xfId="18" applyFont="1" applyAlignment="1">
      <alignment horizontal="left"/>
    </xf>
    <xf numFmtId="167" fontId="30" fillId="0" borderId="4" xfId="18" applyNumberFormat="1" applyFont="1" applyFill="1" applyBorder="1" applyAlignment="1">
      <alignment horizontal="right" vertical="center"/>
    </xf>
    <xf numFmtId="0" fontId="17" fillId="0" borderId="7" xfId="0" applyFont="1" applyBorder="1"/>
    <xf numFmtId="168" fontId="41" fillId="10" borderId="0" xfId="18" applyNumberFormat="1" applyFont="1" applyFill="1" applyAlignment="1">
      <alignment horizontal="center" vertical="center"/>
    </xf>
    <xf numFmtId="0" fontId="17" fillId="0" borderId="7" xfId="0" applyFont="1" applyBorder="1" applyAlignment="1">
      <alignment horizontal="right"/>
    </xf>
    <xf numFmtId="166" fontId="42" fillId="10" borderId="0" xfId="16" applyFont="1" applyFill="1"/>
    <xf numFmtId="0" fontId="27" fillId="2" borderId="0" xfId="18" applyFont="1" applyFill="1" applyAlignment="1">
      <alignment horizontal="left"/>
    </xf>
    <xf numFmtId="167" fontId="16" fillId="0" borderId="0" xfId="18" applyNumberFormat="1" applyFont="1" applyFill="1" applyBorder="1" applyAlignment="1">
      <alignment horizontal="left" vertical="center"/>
    </xf>
    <xf numFmtId="0" fontId="15" fillId="0" borderId="7" xfId="0" applyFont="1" applyBorder="1"/>
    <xf numFmtId="172" fontId="27" fillId="2" borderId="9" xfId="18" quotePrefix="1" applyNumberFormat="1" applyFont="1" applyFill="1" applyBorder="1" applyAlignment="1">
      <alignment horizontal="left"/>
    </xf>
    <xf numFmtId="0" fontId="16" fillId="0" borderId="0" xfId="18" applyFont="1" applyAlignment="1">
      <alignment horizontal="left" vertical="top"/>
    </xf>
    <xf numFmtId="168" fontId="15" fillId="0" borderId="0" xfId="18" applyNumberFormat="1" applyFill="1" applyAlignment="1">
      <alignment horizontal="left"/>
    </xf>
    <xf numFmtId="172" fontId="15" fillId="2" borderId="0" xfId="0" quotePrefix="1" applyNumberFormat="1" applyFont="1" applyFill="1" applyAlignment="1">
      <alignment horizontal="left"/>
    </xf>
    <xf numFmtId="0" fontId="15" fillId="0" borderId="0" xfId="18" applyBorder="1"/>
    <xf numFmtId="0" fontId="45" fillId="0" borderId="0" xfId="0" applyFont="1" applyAlignment="1">
      <alignment horizontal="right"/>
    </xf>
    <xf numFmtId="0" fontId="43" fillId="0" borderId="0" xfId="0" applyFont="1" applyAlignment="1">
      <alignment horizontal="left" indent="1"/>
    </xf>
    <xf numFmtId="168" fontId="21" fillId="0" borderId="8" xfId="22" applyNumberFormat="1" applyAlignment="1">
      <alignment horizontal="right"/>
    </xf>
    <xf numFmtId="0" fontId="46" fillId="0" borderId="0" xfId="18" quotePrefix="1" applyFont="1" applyAlignment="1">
      <alignment horizontal="left"/>
    </xf>
    <xf numFmtId="168" fontId="44" fillId="0" borderId="0" xfId="23" applyNumberFormat="1" applyFont="1" applyFill="1" applyAlignment="1">
      <alignment horizontal="right"/>
    </xf>
    <xf numFmtId="0" fontId="17" fillId="0" borderId="7" xfId="18" applyFont="1" applyBorder="1" applyAlignment="1">
      <alignment horizontal="right"/>
    </xf>
    <xf numFmtId="0" fontId="44" fillId="0" borderId="0" xfId="18" applyFont="1" applyAlignment="1">
      <alignment horizontal="left" indent="1"/>
    </xf>
    <xf numFmtId="0" fontId="15" fillId="0" borderId="0" xfId="18" applyAlignment="1">
      <alignment horizontal="left" vertical="top" wrapText="1"/>
    </xf>
    <xf numFmtId="0" fontId="17" fillId="0" borderId="7" xfId="18" applyFont="1" applyBorder="1" applyAlignment="1">
      <alignment horizontal="left" vertical="top"/>
    </xf>
    <xf numFmtId="0" fontId="15" fillId="0" borderId="7" xfId="18" applyBorder="1" applyAlignment="1">
      <alignment horizontal="left" vertical="top"/>
    </xf>
    <xf numFmtId="0" fontId="17" fillId="0" borderId="0" xfId="0" applyFont="1" applyFill="1" applyBorder="1" applyAlignment="1"/>
    <xf numFmtId="14" fontId="15" fillId="0" borderId="0" xfId="18" applyNumberFormat="1" applyFont="1" applyBorder="1"/>
    <xf numFmtId="14" fontId="15" fillId="0" borderId="7" xfId="18" applyNumberFormat="1" applyFont="1" applyBorder="1"/>
    <xf numFmtId="14" fontId="27" fillId="2" borderId="0" xfId="18" applyNumberFormat="1" applyFont="1" applyFill="1" applyBorder="1"/>
    <xf numFmtId="10" fontId="34" fillId="0" borderId="0" xfId="23" applyNumberFormat="1" applyFont="1" applyFill="1"/>
    <xf numFmtId="0" fontId="21" fillId="0" borderId="0" xfId="18" applyFont="1" applyFill="1"/>
    <xf numFmtId="0" fontId="21" fillId="0" borderId="0" xfId="18" applyFont="1" applyFill="1" applyBorder="1"/>
    <xf numFmtId="0" fontId="26" fillId="0" borderId="0" xfId="0" applyFont="1"/>
    <xf numFmtId="166" fontId="31" fillId="10" borderId="0" xfId="16" applyFont="1" applyFill="1" applyAlignment="1">
      <alignment horizontal="center"/>
    </xf>
    <xf numFmtId="0" fontId="23" fillId="0" borderId="0" xfId="0" applyFont="1" applyAlignment="1">
      <alignment horizontal="center"/>
    </xf>
    <xf numFmtId="176" fontId="16" fillId="0" borderId="0" xfId="18" applyNumberFormat="1" applyFont="1" applyFill="1" applyBorder="1" applyAlignment="1">
      <alignment horizontal="right" vertical="center"/>
    </xf>
    <xf numFmtId="49" fontId="15" fillId="2" borderId="0" xfId="0" applyNumberFormat="1" applyFont="1" applyFill="1" applyAlignment="1">
      <alignment horizontal="left"/>
    </xf>
    <xf numFmtId="0" fontId="15" fillId="0" borderId="0" xfId="0" applyNumberFormat="1" applyFont="1" applyFill="1" applyAlignment="1">
      <alignment horizontal="left"/>
    </xf>
    <xf numFmtId="0" fontId="50" fillId="0" borderId="7" xfId="18" applyFont="1" applyBorder="1"/>
    <xf numFmtId="0" fontId="51" fillId="0" borderId="7" xfId="18" applyFont="1" applyFill="1" applyBorder="1" applyAlignment="1">
      <alignment vertical="center"/>
    </xf>
    <xf numFmtId="0" fontId="36" fillId="0" borderId="7" xfId="18" applyFont="1" applyFill="1" applyBorder="1" applyAlignment="1">
      <alignment vertical="center"/>
    </xf>
    <xf numFmtId="0" fontId="15" fillId="0" borderId="0" xfId="18" applyFont="1" applyFill="1" applyAlignment="1">
      <alignment horizontal="left" vertical="top" wrapText="1"/>
    </xf>
    <xf numFmtId="173" fontId="15" fillId="0" borderId="0" xfId="18" applyNumberFormat="1" applyFont="1" applyAlignment="1"/>
    <xf numFmtId="0" fontId="21" fillId="13" borderId="8" xfId="22" applyNumberFormat="1" applyFill="1" applyAlignment="1">
      <alignment horizontal="left"/>
    </xf>
    <xf numFmtId="0" fontId="52" fillId="0" borderId="0" xfId="18" applyFont="1"/>
    <xf numFmtId="167" fontId="34" fillId="2" borderId="0" xfId="18" applyNumberFormat="1" applyFont="1" applyFill="1" applyBorder="1" applyAlignment="1">
      <alignment horizontal="right" vertical="center"/>
    </xf>
    <xf numFmtId="177" fontId="34" fillId="2" borderId="0" xfId="18" applyNumberFormat="1" applyFont="1" applyFill="1" applyBorder="1" applyAlignment="1">
      <alignment horizontal="right" vertical="center"/>
    </xf>
    <xf numFmtId="173" fontId="16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/>
    <xf numFmtId="175" fontId="45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 applyAlignment="1">
      <alignment horizontal="center"/>
    </xf>
    <xf numFmtId="0" fontId="45" fillId="0" borderId="0" xfId="18" applyFont="1" applyAlignment="1">
      <alignment horizontal="right"/>
    </xf>
    <xf numFmtId="49" fontId="15" fillId="0" borderId="0" xfId="0" applyNumberFormat="1" applyFont="1"/>
    <xf numFmtId="178" fontId="15" fillId="0" borderId="0" xfId="18" applyNumberFormat="1" applyFont="1" applyFill="1" applyAlignment="1">
      <alignment vertical="top" wrapText="1"/>
    </xf>
    <xf numFmtId="178" fontId="16" fillId="13" borderId="0" xfId="18" applyNumberFormat="1" applyFont="1" applyFill="1" applyBorder="1" applyAlignment="1">
      <alignment horizontal="right" vertical="center"/>
    </xf>
    <xf numFmtId="179" fontId="16" fillId="0" borderId="0" xfId="18" applyNumberFormat="1" applyFont="1" applyFill="1" applyBorder="1" applyAlignment="1">
      <alignment horizontal="right" vertical="center"/>
    </xf>
    <xf numFmtId="176" fontId="30" fillId="0" borderId="0" xfId="18" applyNumberFormat="1" applyFont="1" applyFill="1" applyBorder="1" applyAlignment="1">
      <alignment horizontal="right" vertical="center"/>
    </xf>
    <xf numFmtId="0" fontId="49" fillId="0" borderId="0" xfId="0" applyFont="1"/>
    <xf numFmtId="167" fontId="30" fillId="0" borderId="0" xfId="18" applyNumberFormat="1" applyFont="1" applyFill="1" applyBorder="1" applyAlignment="1">
      <alignment horizontal="right" vertical="center"/>
    </xf>
    <xf numFmtId="166" fontId="38" fillId="0" borderId="4" xfId="18" applyNumberFormat="1" applyFont="1" applyBorder="1" applyAlignment="1">
      <alignment horizontal="left"/>
    </xf>
    <xf numFmtId="0" fontId="15" fillId="0" borderId="4" xfId="18" applyBorder="1"/>
    <xf numFmtId="0" fontId="51" fillId="0" borderId="0" xfId="18" applyFont="1" applyFill="1" applyBorder="1" applyAlignment="1">
      <alignment vertical="center"/>
    </xf>
    <xf numFmtId="169" fontId="21" fillId="0" borderId="8" xfId="22" applyNumberFormat="1" applyAlignment="1">
      <alignment horizontal="right"/>
    </xf>
    <xf numFmtId="170" fontId="21" fillId="0" borderId="8" xfId="22" applyNumberFormat="1" applyAlignment="1">
      <alignment horizontal="right"/>
    </xf>
    <xf numFmtId="0" fontId="34" fillId="0" borderId="0" xfId="8" applyFont="1"/>
    <xf numFmtId="0" fontId="48" fillId="0" borderId="0" xfId="8" applyFont="1"/>
    <xf numFmtId="0" fontId="39" fillId="0" borderId="0" xfId="8" applyFont="1"/>
    <xf numFmtId="175" fontId="45" fillId="0" borderId="0" xfId="18" applyNumberFormat="1" applyFont="1" applyAlignment="1">
      <alignment horizontal="right" vertical="center"/>
    </xf>
    <xf numFmtId="0" fontId="22" fillId="0" borderId="0" xfId="8" applyFont="1"/>
    <xf numFmtId="167" fontId="16" fillId="0" borderId="0" xfId="18" applyNumberFormat="1" applyFont="1" applyAlignment="1">
      <alignment horizontal="right" vertical="center"/>
    </xf>
    <xf numFmtId="0" fontId="51" fillId="0" borderId="7" xfId="18" applyFont="1" applyBorder="1" applyAlignment="1">
      <alignment vertical="center"/>
    </xf>
    <xf numFmtId="0" fontId="36" fillId="0" borderId="7" xfId="18" applyFont="1" applyBorder="1" applyAlignment="1">
      <alignment vertical="center"/>
    </xf>
    <xf numFmtId="0" fontId="36" fillId="0" borderId="7" xfId="18" applyFont="1" applyBorder="1" applyAlignment="1">
      <alignment horizontal="right" vertical="center"/>
    </xf>
    <xf numFmtId="167" fontId="16" fillId="0" borderId="0" xfId="18" applyNumberFormat="1" applyFont="1" applyAlignment="1">
      <alignment horizontal="left" vertical="center"/>
    </xf>
    <xf numFmtId="0" fontId="22" fillId="0" borderId="0" xfId="8" applyFont="1" applyAlignment="1">
      <alignment horizontal="left"/>
    </xf>
    <xf numFmtId="0" fontId="17" fillId="0" borderId="4" xfId="0" applyFont="1" applyFill="1" applyBorder="1" applyAlignment="1">
      <alignment horizontal="left"/>
    </xf>
    <xf numFmtId="0" fontId="55" fillId="0" borderId="0" xfId="18" applyFont="1"/>
    <xf numFmtId="0" fontId="15" fillId="0" borderId="0" xfId="20" applyFont="1"/>
    <xf numFmtId="0" fontId="15" fillId="0" borderId="0" xfId="20" applyFont="1" applyAlignment="1">
      <alignment horizontal="center"/>
    </xf>
    <xf numFmtId="0" fontId="15" fillId="0" borderId="0" xfId="20" applyFont="1" applyAlignment="1">
      <alignment horizontal="left"/>
    </xf>
    <xf numFmtId="0" fontId="45" fillId="0" borderId="0" xfId="20" applyFont="1" applyAlignment="1">
      <alignment horizontal="right"/>
    </xf>
    <xf numFmtId="0" fontId="18" fillId="0" borderId="0" xfId="20"/>
    <xf numFmtId="0" fontId="15" fillId="2" borderId="0" xfId="20" applyFont="1" applyFill="1"/>
    <xf numFmtId="180" fontId="15" fillId="0" borderId="0" xfId="20" applyNumberFormat="1" applyFont="1" applyBorder="1" applyAlignment="1">
      <alignment horizontal="center"/>
    </xf>
    <xf numFmtId="167" fontId="15" fillId="0" borderId="0" xfId="18" applyNumberFormat="1" applyFont="1" applyFill="1" applyBorder="1" applyAlignment="1">
      <alignment horizontal="right" vertical="center"/>
    </xf>
    <xf numFmtId="167" fontId="15" fillId="14" borderId="0" xfId="18" applyNumberFormat="1" applyFont="1" applyFill="1" applyBorder="1" applyAlignment="1">
      <alignment horizontal="right" vertical="center"/>
    </xf>
    <xf numFmtId="0" fontId="56" fillId="0" borderId="0" xfId="18" applyFont="1" applyAlignment="1">
      <alignment horizontal="left" indent="1"/>
    </xf>
    <xf numFmtId="49" fontId="15" fillId="0" borderId="0" xfId="18" applyNumberFormat="1"/>
    <xf numFmtId="182" fontId="27" fillId="2" borderId="8" xfId="18" applyNumberFormat="1" applyFont="1" applyFill="1" applyBorder="1" applyAlignment="1">
      <alignment horizontal="right" vertical="center"/>
    </xf>
    <xf numFmtId="176" fontId="15" fillId="0" borderId="0" xfId="18" applyNumberFormat="1"/>
    <xf numFmtId="166" fontId="38" fillId="0" borderId="0" xfId="18" applyNumberFormat="1" applyFont="1" applyBorder="1" applyAlignment="1">
      <alignment horizontal="left"/>
    </xf>
    <xf numFmtId="2" fontId="15" fillId="0" borderId="0" xfId="18" applyNumberFormat="1"/>
    <xf numFmtId="178" fontId="30" fillId="0" borderId="0" xfId="18" applyNumberFormat="1" applyFont="1" applyFill="1" applyBorder="1" applyAlignment="1">
      <alignment horizontal="right" vertical="center"/>
    </xf>
    <xf numFmtId="178" fontId="57" fillId="0" borderId="0" xfId="18" applyNumberFormat="1" applyFont="1" applyFill="1" applyBorder="1" applyAlignment="1">
      <alignment horizontal="right" vertical="center"/>
    </xf>
    <xf numFmtId="0" fontId="24" fillId="11" borderId="0" xfId="18" applyFont="1" applyFill="1" applyAlignment="1">
      <alignment horizontal="right" vertical="center"/>
    </xf>
    <xf numFmtId="167" fontId="16" fillId="0" borderId="4" xfId="18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/>
    </xf>
    <xf numFmtId="0" fontId="15" fillId="2" borderId="0" xfId="18" applyFill="1"/>
    <xf numFmtId="14" fontId="58" fillId="0" borderId="0" xfId="0" applyNumberFormat="1" applyFont="1"/>
    <xf numFmtId="0" fontId="57" fillId="0" borderId="0" xfId="18" applyFont="1" applyAlignment="1">
      <alignment vertical="center"/>
    </xf>
    <xf numFmtId="167" fontId="27" fillId="2" borderId="0" xfId="18" applyNumberFormat="1" applyFont="1" applyFill="1" applyAlignment="1">
      <alignment horizontal="right" vertical="center"/>
    </xf>
    <xf numFmtId="167" fontId="0" fillId="0" borderId="0" xfId="0" applyNumberFormat="1"/>
    <xf numFmtId="167" fontId="23" fillId="0" borderId="0" xfId="0" applyNumberFormat="1" applyFont="1"/>
    <xf numFmtId="0" fontId="45" fillId="2" borderId="0" xfId="18" applyFont="1" applyFill="1" applyAlignment="1">
      <alignment horizontal="right"/>
    </xf>
    <xf numFmtId="0" fontId="17" fillId="0" borderId="0" xfId="18" applyFont="1" applyBorder="1" applyAlignment="1">
      <alignment horizontal="center"/>
    </xf>
    <xf numFmtId="167" fontId="34" fillId="2" borderId="0" xfId="18" applyNumberFormat="1" applyFont="1" applyFill="1" applyBorder="1" applyAlignment="1">
      <alignment horizontal="left" vertical="center"/>
    </xf>
    <xf numFmtId="170" fontId="27" fillId="2" borderId="0" xfId="23" applyNumberFormat="1" applyAlignment="1">
      <alignment horizontal="right"/>
    </xf>
    <xf numFmtId="183" fontId="47" fillId="2" borderId="0" xfId="24" applyNumberFormat="1" applyFill="1" applyAlignment="1">
      <alignment horizontal="right"/>
    </xf>
    <xf numFmtId="0" fontId="17" fillId="0" borderId="7" xfId="0" applyFont="1" applyBorder="1" applyAlignment="1">
      <alignment horizontal="left"/>
    </xf>
    <xf numFmtId="0" fontId="17" fillId="0" borderId="7" xfId="0" applyFont="1" applyBorder="1" applyAlignment="1">
      <alignment horizontal="center"/>
    </xf>
    <xf numFmtId="170" fontId="21" fillId="0" borderId="8" xfId="22" applyNumberFormat="1">
      <alignment horizontal="right"/>
    </xf>
    <xf numFmtId="9" fontId="27" fillId="2" borderId="0" xfId="23" applyNumberFormat="1" applyAlignment="1">
      <alignment horizontal="right"/>
    </xf>
    <xf numFmtId="175" fontId="45" fillId="0" borderId="0" xfId="18" applyNumberFormat="1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/>
    </xf>
    <xf numFmtId="184" fontId="27" fillId="2" borderId="8" xfId="23" applyNumberFormat="1" applyBorder="1" applyAlignment="1">
      <alignment horizontal="right"/>
    </xf>
    <xf numFmtId="184" fontId="27" fillId="2" borderId="10" xfId="23" applyNumberFormat="1" applyBorder="1" applyAlignment="1">
      <alignment horizontal="right"/>
    </xf>
    <xf numFmtId="0" fontId="27" fillId="2" borderId="8" xfId="23" applyNumberFormat="1" applyBorder="1" applyAlignment="1">
      <alignment horizontal="center"/>
    </xf>
    <xf numFmtId="170" fontId="27" fillId="2" borderId="0" xfId="23" applyNumberFormat="1" applyBorder="1" applyAlignment="1">
      <alignment horizontal="right"/>
    </xf>
    <xf numFmtId="185" fontId="27" fillId="2" borderId="10" xfId="23" applyNumberFormat="1" applyBorder="1" applyAlignment="1">
      <alignment horizontal="center"/>
    </xf>
    <xf numFmtId="169" fontId="15" fillId="0" borderId="0" xfId="0" applyNumberFormat="1" applyFont="1"/>
    <xf numFmtId="0" fontId="34" fillId="0" borderId="0" xfId="18" applyFont="1"/>
    <xf numFmtId="179" fontId="27" fillId="2" borderId="8" xfId="18" applyNumberFormat="1" applyFont="1" applyFill="1" applyBorder="1" applyAlignment="1">
      <alignment horizontal="right" vertical="center"/>
    </xf>
    <xf numFmtId="187" fontId="27" fillId="2" borderId="8" xfId="18" applyNumberFormat="1" applyFont="1" applyFill="1" applyBorder="1" applyAlignment="1">
      <alignment horizontal="right" vertical="center"/>
    </xf>
    <xf numFmtId="179" fontId="30" fillId="0" borderId="0" xfId="18" applyNumberFormat="1" applyFont="1" applyFill="1" applyBorder="1" applyAlignment="1">
      <alignment horizontal="right" vertical="center"/>
    </xf>
    <xf numFmtId="0" fontId="15" fillId="0" borderId="7" xfId="18" applyBorder="1"/>
    <xf numFmtId="0" fontId="16" fillId="0" borderId="11" xfId="18" applyFont="1" applyBorder="1" applyAlignment="1">
      <alignment vertical="center"/>
    </xf>
    <xf numFmtId="0" fontId="15" fillId="0" borderId="11" xfId="18" applyBorder="1"/>
    <xf numFmtId="173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Border="1" applyAlignment="1">
      <alignment horizontal="right" vertical="center"/>
    </xf>
    <xf numFmtId="0" fontId="55" fillId="0" borderId="11" xfId="0" applyFont="1" applyFill="1" applyBorder="1" applyAlignment="1"/>
    <xf numFmtId="166" fontId="38" fillId="0" borderId="11" xfId="18" applyNumberFormat="1" applyFont="1" applyBorder="1" applyAlignment="1">
      <alignment horizontal="left"/>
    </xf>
    <xf numFmtId="167" fontId="30" fillId="0" borderId="11" xfId="18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/>
    <xf numFmtId="0" fontId="24" fillId="15" borderId="0" xfId="18" applyFont="1" applyFill="1" applyAlignment="1">
      <alignment vertical="center"/>
    </xf>
    <xf numFmtId="0" fontId="24" fillId="15" borderId="0" xfId="18" applyFont="1" applyFill="1" applyAlignment="1">
      <alignment horizontal="right" vertical="center"/>
    </xf>
    <xf numFmtId="0" fontId="19" fillId="15" borderId="0" xfId="18" applyFont="1" applyFill="1" applyAlignment="1">
      <alignment horizontal="right" vertical="center"/>
    </xf>
    <xf numFmtId="188" fontId="15" fillId="0" borderId="7" xfId="18" applyNumberFormat="1" applyFill="1" applyBorder="1" applyAlignment="1">
      <alignment horizontal="center"/>
    </xf>
    <xf numFmtId="188" fontId="15" fillId="0" borderId="7" xfId="18" applyNumberFormat="1" applyFill="1" applyBorder="1" applyAlignment="1">
      <alignment horizontal="left"/>
    </xf>
    <xf numFmtId="179" fontId="15" fillId="0" borderId="0" xfId="0" applyNumberFormat="1" applyFont="1"/>
    <xf numFmtId="186" fontId="15" fillId="0" borderId="0" xfId="18" applyNumberFormat="1" applyAlignment="1">
      <alignment horizontal="left"/>
    </xf>
    <xf numFmtId="171" fontId="39" fillId="0" borderId="0" xfId="8" applyNumberFormat="1" applyFont="1"/>
    <xf numFmtId="1" fontId="39" fillId="0" borderId="0" xfId="8" applyNumberFormat="1" applyFont="1"/>
    <xf numFmtId="167" fontId="22" fillId="0" borderId="0" xfId="8" applyNumberFormat="1" applyFont="1"/>
    <xf numFmtId="167" fontId="22" fillId="0" borderId="0" xfId="8" applyNumberFormat="1" applyFont="1" applyAlignment="1">
      <alignment horizontal="right"/>
    </xf>
    <xf numFmtId="0" fontId="22" fillId="0" borderId="7" xfId="8" applyFont="1" applyBorder="1" applyAlignment="1">
      <alignment horizontal="left"/>
    </xf>
    <xf numFmtId="0" fontId="23" fillId="0" borderId="7" xfId="0" applyFont="1" applyBorder="1" applyAlignment="1">
      <alignment horizontal="center"/>
    </xf>
    <xf numFmtId="0" fontId="23" fillId="0" borderId="7" xfId="0" applyFont="1" applyBorder="1"/>
    <xf numFmtId="0" fontId="59" fillId="0" borderId="12" xfId="0" applyFont="1" applyBorder="1"/>
    <xf numFmtId="0" fontId="22" fillId="2" borderId="0" xfId="8" applyFont="1" applyFill="1" applyAlignment="1">
      <alignment horizontal="left"/>
    </xf>
    <xf numFmtId="2" fontId="15" fillId="2" borderId="0" xfId="18" applyNumberFormat="1" applyFill="1"/>
    <xf numFmtId="2" fontId="21" fillId="0" borderId="8" xfId="22" applyNumberFormat="1" applyAlignment="1">
      <alignment horizontal="left"/>
    </xf>
    <xf numFmtId="168" fontId="60" fillId="10" borderId="0" xfId="18" applyNumberFormat="1" applyFont="1" applyFill="1" applyAlignment="1">
      <alignment horizontal="center" vertical="center"/>
    </xf>
    <xf numFmtId="0" fontId="20" fillId="0" borderId="0" xfId="18" applyFont="1" applyAlignment="1">
      <alignment horizontal="left" indent="1"/>
    </xf>
    <xf numFmtId="0" fontId="15" fillId="0" borderId="0" xfId="18" applyFont="1" applyAlignment="1"/>
    <xf numFmtId="168" fontId="60" fillId="10" borderId="0" xfId="18" applyNumberFormat="1" applyFont="1" applyFill="1" applyAlignment="1">
      <alignment horizontal="left" vertical="center"/>
    </xf>
    <xf numFmtId="0" fontId="61" fillId="0" borderId="0" xfId="18" applyFont="1"/>
    <xf numFmtId="0" fontId="62" fillId="0" borderId="7" xfId="18" applyFont="1" applyFill="1" applyBorder="1" applyAlignment="1">
      <alignment vertical="center"/>
    </xf>
    <xf numFmtId="0" fontId="63" fillId="0" borderId="0" xfId="18" applyFont="1"/>
    <xf numFmtId="0" fontId="58" fillId="0" borderId="0" xfId="0" applyFont="1"/>
    <xf numFmtId="168" fontId="63" fillId="0" borderId="0" xfId="18" applyNumberFormat="1" applyFont="1" applyFill="1" applyAlignment="1">
      <alignment horizontal="left"/>
    </xf>
    <xf numFmtId="0" fontId="62" fillId="0" borderId="0" xfId="18" applyFont="1" applyFill="1" applyBorder="1" applyAlignment="1">
      <alignment vertical="center"/>
    </xf>
    <xf numFmtId="168" fontId="64" fillId="0" borderId="0" xfId="18" applyNumberFormat="1" applyFont="1" applyFill="1" applyAlignment="1">
      <alignment horizontal="left"/>
    </xf>
    <xf numFmtId="168" fontId="65" fillId="0" borderId="0" xfId="18" applyNumberFormat="1" applyFont="1" applyAlignment="1">
      <alignment horizontal="left" vertical="center"/>
    </xf>
    <xf numFmtId="0" fontId="62" fillId="0" borderId="0" xfId="18" applyFont="1" applyFill="1" applyBorder="1" applyAlignment="1">
      <alignment horizontal="left" vertical="center"/>
    </xf>
    <xf numFmtId="0" fontId="63" fillId="0" borderId="0" xfId="18" applyFont="1" applyAlignment="1">
      <alignment horizontal="left"/>
    </xf>
    <xf numFmtId="0" fontId="66" fillId="0" borderId="0" xfId="18" applyFont="1" applyAlignment="1">
      <alignment horizontal="left" vertical="center"/>
    </xf>
    <xf numFmtId="0" fontId="65" fillId="0" borderId="0" xfId="18" applyFont="1" applyAlignment="1">
      <alignment horizontal="left" vertical="center"/>
    </xf>
    <xf numFmtId="168" fontId="65" fillId="0" borderId="11" xfId="18" applyNumberFormat="1" applyFont="1" applyBorder="1" applyAlignment="1">
      <alignment horizontal="left" vertical="center"/>
    </xf>
    <xf numFmtId="168" fontId="67" fillId="0" borderId="0" xfId="18" applyNumberFormat="1" applyFont="1" applyAlignment="1">
      <alignment horizontal="left" vertical="center"/>
    </xf>
    <xf numFmtId="168" fontId="65" fillId="0" borderId="0" xfId="18" applyNumberFormat="1" applyFont="1" applyBorder="1" applyAlignment="1">
      <alignment horizontal="left" vertical="center"/>
    </xf>
    <xf numFmtId="0" fontId="68" fillId="0" borderId="0" xfId="0" applyFont="1"/>
    <xf numFmtId="0" fontId="46" fillId="0" borderId="0" xfId="18" applyFont="1"/>
    <xf numFmtId="0" fontId="69" fillId="11" borderId="0" xfId="18" applyFont="1" applyFill="1" applyAlignment="1">
      <alignment horizontal="right" vertical="center"/>
    </xf>
    <xf numFmtId="167" fontId="65" fillId="0" borderId="0" xfId="18" applyNumberFormat="1" applyFont="1" applyAlignment="1">
      <alignment horizontal="right" vertical="center"/>
    </xf>
    <xf numFmtId="0" fontId="62" fillId="0" borderId="7" xfId="18" applyFont="1" applyBorder="1" applyAlignment="1">
      <alignment horizontal="right" vertical="center"/>
    </xf>
    <xf numFmtId="166" fontId="71" fillId="10" borderId="0" xfId="16" applyFont="1" applyFill="1" applyAlignment="1">
      <alignment horizontal="right"/>
    </xf>
    <xf numFmtId="0" fontId="70" fillId="0" borderId="0" xfId="8" applyFont="1" applyAlignment="1">
      <alignment horizontal="right"/>
    </xf>
    <xf numFmtId="168" fontId="65" fillId="0" borderId="0" xfId="18" applyNumberFormat="1" applyFont="1" applyAlignment="1">
      <alignment horizontal="right" vertical="center"/>
    </xf>
    <xf numFmtId="168" fontId="67" fillId="0" borderId="0" xfId="18" applyNumberFormat="1" applyFont="1" applyAlignment="1">
      <alignment horizontal="right" vertical="center"/>
    </xf>
    <xf numFmtId="168" fontId="65" fillId="0" borderId="4" xfId="18" applyNumberFormat="1" applyFont="1" applyBorder="1" applyAlignment="1">
      <alignment horizontal="right" vertical="center"/>
    </xf>
    <xf numFmtId="0" fontId="63" fillId="0" borderId="0" xfId="18" applyFont="1" applyAlignment="1">
      <alignment horizontal="right"/>
    </xf>
    <xf numFmtId="0" fontId="63" fillId="0" borderId="0" xfId="0" applyFont="1" applyAlignment="1">
      <alignment horizontal="right"/>
    </xf>
    <xf numFmtId="0" fontId="72" fillId="0" borderId="0" xfId="18" applyFont="1" applyAlignment="1">
      <alignment vertical="center"/>
    </xf>
    <xf numFmtId="0" fontId="26" fillId="0" borderId="0" xfId="18" applyFont="1"/>
    <xf numFmtId="178" fontId="72" fillId="0" borderId="0" xfId="18" applyNumberFormat="1" applyFont="1" applyFill="1" applyBorder="1" applyAlignment="1">
      <alignment horizontal="right" vertical="center"/>
    </xf>
    <xf numFmtId="167" fontId="48" fillId="0" borderId="0" xfId="8" applyNumberFormat="1" applyFont="1"/>
    <xf numFmtId="166" fontId="73" fillId="0" borderId="0" xfId="18" applyNumberFormat="1" applyFont="1" applyAlignment="1">
      <alignment horizontal="left"/>
    </xf>
    <xf numFmtId="0" fontId="74" fillId="0" borderId="11" xfId="0" applyFont="1" applyFill="1" applyBorder="1" applyAlignment="1"/>
    <xf numFmtId="166" fontId="73" fillId="0" borderId="11" xfId="18" applyNumberFormat="1" applyFont="1" applyBorder="1" applyAlignment="1">
      <alignment horizontal="left"/>
    </xf>
    <xf numFmtId="0" fontId="26" fillId="0" borderId="11" xfId="18" applyFont="1" applyBorder="1" applyAlignment="1">
      <alignment horizontal="right"/>
    </xf>
    <xf numFmtId="0" fontId="75" fillId="0" borderId="0" xfId="18" applyFont="1"/>
    <xf numFmtId="0" fontId="0" fillId="2" borderId="0" xfId="0" applyFill="1"/>
    <xf numFmtId="168" fontId="44" fillId="0" borderId="0" xfId="23" applyNumberFormat="1" applyFont="1" applyFill="1" applyAlignment="1">
      <alignment horizontal="left"/>
    </xf>
    <xf numFmtId="0" fontId="45" fillId="0" borderId="0" xfId="20" applyFont="1" applyAlignment="1">
      <alignment horizontal="center"/>
    </xf>
    <xf numFmtId="173" fontId="15" fillId="0" borderId="0" xfId="18" applyNumberFormat="1" applyFont="1" applyBorder="1" applyAlignment="1"/>
    <xf numFmtId="174" fontId="15" fillId="0" borderId="0" xfId="18" applyNumberFormat="1"/>
    <xf numFmtId="189" fontId="15" fillId="0" borderId="0" xfId="18" applyNumberFormat="1"/>
    <xf numFmtId="190" fontId="15" fillId="0" borderId="0" xfId="0" applyNumberFormat="1" applyFont="1"/>
    <xf numFmtId="0" fontId="36" fillId="0" borderId="0" xfId="18" applyFont="1" applyBorder="1" applyAlignment="1">
      <alignment vertical="center"/>
    </xf>
    <xf numFmtId="0" fontId="36" fillId="0" borderId="0" xfId="18" applyFont="1" applyBorder="1" applyAlignment="1">
      <alignment horizontal="right" vertical="center"/>
    </xf>
    <xf numFmtId="0" fontId="15" fillId="0" borderId="0" xfId="18" applyFont="1" applyFill="1" applyBorder="1" applyAlignment="1">
      <alignment horizontal="left" vertical="top" wrapText="1"/>
    </xf>
    <xf numFmtId="167" fontId="15" fillId="0" borderId="0" xfId="18" applyNumberFormat="1"/>
    <xf numFmtId="0" fontId="77" fillId="0" borderId="0" xfId="0" applyFont="1"/>
    <xf numFmtId="172" fontId="15" fillId="0" borderId="0" xfId="0" applyNumberFormat="1" applyFont="1" applyFill="1" applyAlignment="1">
      <alignment horizontal="left"/>
    </xf>
    <xf numFmtId="0" fontId="0" fillId="0" borderId="0" xfId="0" applyFill="1"/>
    <xf numFmtId="9" fontId="15" fillId="0" borderId="0" xfId="18" applyNumberFormat="1"/>
    <xf numFmtId="0" fontId="34" fillId="0" borderId="0" xfId="18" applyFont="1" applyBorder="1" applyAlignment="1">
      <alignment vertical="center"/>
    </xf>
    <xf numFmtId="189" fontId="15" fillId="0" borderId="0" xfId="18" applyNumberFormat="1" applyFont="1"/>
    <xf numFmtId="171" fontId="39" fillId="0" borderId="0" xfId="8" applyNumberFormat="1" applyFont="1" applyAlignment="1">
      <alignment horizontal="right"/>
    </xf>
    <xf numFmtId="0" fontId="15" fillId="0" borderId="0" xfId="0" applyFont="1" applyFill="1"/>
    <xf numFmtId="0" fontId="17" fillId="0" borderId="7" xfId="0" applyFont="1" applyFill="1" applyBorder="1"/>
    <xf numFmtId="0" fontId="17" fillId="0" borderId="7" xfId="0" applyFont="1" applyFill="1" applyBorder="1" applyAlignment="1">
      <alignment horizontal="right"/>
    </xf>
    <xf numFmtId="0" fontId="17" fillId="0" borderId="0" xfId="0" applyFont="1" applyFill="1"/>
    <xf numFmtId="0" fontId="78" fillId="0" borderId="0" xfId="0" applyFont="1"/>
    <xf numFmtId="185" fontId="15" fillId="0" borderId="0" xfId="0" applyNumberFormat="1" applyFont="1" applyAlignment="1">
      <alignment horizontal="left"/>
    </xf>
    <xf numFmtId="0" fontId="17" fillId="0" borderId="0" xfId="0" applyFont="1" applyFill="1" applyBorder="1" applyAlignment="1">
      <alignment horizontal="right"/>
    </xf>
    <xf numFmtId="0" fontId="15" fillId="0" borderId="0" xfId="0" applyFont="1" applyBorder="1"/>
    <xf numFmtId="181" fontId="15" fillId="0" borderId="0" xfId="0" applyNumberFormat="1" applyFont="1" applyFill="1" applyAlignment="1">
      <alignment horizontal="left"/>
    </xf>
    <xf numFmtId="181" fontId="15" fillId="0" borderId="14" xfId="0" applyNumberFormat="1" applyFont="1" applyFill="1" applyBorder="1" applyAlignment="1">
      <alignment horizontal="left"/>
    </xf>
    <xf numFmtId="191" fontId="15" fillId="0" borderId="0" xfId="0" applyNumberFormat="1" applyFont="1" applyFill="1" applyAlignment="1">
      <alignment horizontal="center"/>
    </xf>
    <xf numFmtId="0" fontId="79" fillId="0" borderId="0" xfId="0" applyFont="1"/>
    <xf numFmtId="167" fontId="16" fillId="0" borderId="0" xfId="18" applyNumberFormat="1" applyFont="1" applyFill="1" applyAlignment="1">
      <alignment horizontal="left" vertical="center"/>
    </xf>
    <xf numFmtId="166" fontId="38" fillId="0" borderId="0" xfId="18" applyNumberFormat="1" applyFont="1" applyFill="1" applyAlignment="1">
      <alignment horizontal="left"/>
    </xf>
    <xf numFmtId="0" fontId="15" fillId="0" borderId="0" xfId="18" applyFill="1" applyAlignment="1">
      <alignment horizontal="right"/>
    </xf>
    <xf numFmtId="168" fontId="65" fillId="0" borderId="0" xfId="18" applyNumberFormat="1" applyFont="1" applyFill="1" applyAlignment="1">
      <alignment horizontal="right" vertical="center"/>
    </xf>
    <xf numFmtId="167" fontId="16" fillId="0" borderId="0" xfId="18" applyNumberFormat="1" applyFont="1" applyFill="1" applyAlignment="1">
      <alignment horizontal="right" vertical="center"/>
    </xf>
    <xf numFmtId="191" fontId="16" fillId="0" borderId="11" xfId="18" applyNumberFormat="1" applyFont="1" applyBorder="1" applyAlignment="1">
      <alignment horizontal="right" vertical="center"/>
    </xf>
    <xf numFmtId="191" fontId="16" fillId="0" borderId="0" xfId="18" applyNumberFormat="1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77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179" fontId="16" fillId="0" borderId="11" xfId="18" applyNumberFormat="1" applyFont="1" applyBorder="1" applyAlignment="1">
      <alignment horizontal="right" vertical="center"/>
    </xf>
    <xf numFmtId="179" fontId="16" fillId="0" borderId="0" xfId="18" applyNumberFormat="1" applyFont="1" applyBorder="1" applyAlignment="1">
      <alignment horizontal="right" vertical="center"/>
    </xf>
    <xf numFmtId="179" fontId="15" fillId="0" borderId="0" xfId="0" applyNumberFormat="1" applyFont="1" applyFill="1" applyBorder="1"/>
    <xf numFmtId="181" fontId="80" fillId="0" borderId="0" xfId="0" applyNumberFormat="1" applyFont="1" applyFill="1" applyAlignment="1">
      <alignment horizontal="center"/>
    </xf>
    <xf numFmtId="179" fontId="23" fillId="0" borderId="0" xfId="0" applyNumberFormat="1" applyFont="1"/>
    <xf numFmtId="0" fontId="15" fillId="0" borderId="7" xfId="0" applyFont="1" applyBorder="1" applyAlignment="1"/>
    <xf numFmtId="0" fontId="27" fillId="2" borderId="0" xfId="18" applyFont="1" applyFill="1"/>
    <xf numFmtId="181" fontId="17" fillId="0" borderId="14" xfId="0" applyNumberFormat="1" applyFont="1" applyFill="1" applyBorder="1" applyAlignment="1">
      <alignment horizontal="left"/>
    </xf>
    <xf numFmtId="191" fontId="30" fillId="0" borderId="11" xfId="18" applyNumberFormat="1" applyFont="1" applyBorder="1" applyAlignment="1">
      <alignment horizontal="right" vertical="center"/>
    </xf>
    <xf numFmtId="0" fontId="17" fillId="0" borderId="7" xfId="0" applyFont="1" applyFill="1" applyBorder="1" applyAlignment="1">
      <alignment horizontal="center"/>
    </xf>
    <xf numFmtId="191" fontId="81" fillId="0" borderId="14" xfId="0" applyNumberFormat="1" applyFont="1" applyFill="1" applyBorder="1" applyAlignment="1">
      <alignment horizontal="center"/>
    </xf>
    <xf numFmtId="188" fontId="23" fillId="0" borderId="7" xfId="18" applyNumberFormat="1" applyFont="1" applyFill="1" applyBorder="1" applyAlignment="1">
      <alignment horizontal="left"/>
    </xf>
    <xf numFmtId="0" fontId="30" fillId="0" borderId="0" xfId="18" applyFont="1" applyAlignment="1">
      <alignment horizontal="left" vertical="top"/>
    </xf>
    <xf numFmtId="0" fontId="37" fillId="2" borderId="0" xfId="0" applyFont="1" applyFill="1"/>
    <xf numFmtId="192" fontId="0" fillId="0" borderId="0" xfId="0" applyNumberFormat="1"/>
    <xf numFmtId="167" fontId="15" fillId="0" borderId="0" xfId="18" applyNumberFormat="1" applyAlignment="1">
      <alignment horizontal="right"/>
    </xf>
    <xf numFmtId="168" fontId="23" fillId="0" borderId="0" xfId="0" applyNumberFormat="1" applyFont="1"/>
    <xf numFmtId="0" fontId="23" fillId="0" borderId="0" xfId="0" applyFont="1" applyAlignment="1">
      <alignment wrapText="1"/>
    </xf>
    <xf numFmtId="168" fontId="27" fillId="2" borderId="0" xfId="24" applyNumberFormat="1" applyFont="1" applyFill="1" applyAlignment="1">
      <alignment horizontal="left" vertical="center"/>
    </xf>
    <xf numFmtId="179" fontId="16" fillId="0" borderId="0" xfId="18" applyNumberFormat="1" applyFont="1" applyAlignment="1">
      <alignment horizontal="right" vertical="center"/>
    </xf>
    <xf numFmtId="0" fontId="15" fillId="0" borderId="7" xfId="18" applyFont="1" applyBorder="1"/>
    <xf numFmtId="0" fontId="78" fillId="0" borderId="7" xfId="18" applyFont="1" applyBorder="1"/>
    <xf numFmtId="183" fontId="15" fillId="0" borderId="0" xfId="18" applyNumberFormat="1" applyAlignment="1">
      <alignment horizontal="left"/>
    </xf>
    <xf numFmtId="193" fontId="15" fillId="0" borderId="0" xfId="18" applyNumberFormat="1"/>
    <xf numFmtId="10" fontId="27" fillId="2" borderId="0" xfId="24" quotePrefix="1" applyNumberFormat="1" applyFont="1" applyFill="1"/>
    <xf numFmtId="168" fontId="27" fillId="2" borderId="0" xfId="24" applyNumberFormat="1" applyFont="1" applyFill="1" applyAlignment="1">
      <alignment horizontal="right"/>
    </xf>
    <xf numFmtId="0" fontId="27" fillId="2" borderId="0" xfId="24" applyNumberFormat="1" applyFont="1" applyFill="1"/>
    <xf numFmtId="168" fontId="27" fillId="2" borderId="0" xfId="24" applyNumberFormat="1" applyFont="1" applyFill="1" applyAlignment="1">
      <alignment horizontal="right" vertical="center"/>
    </xf>
    <xf numFmtId="170" fontId="27" fillId="2" borderId="0" xfId="24" applyNumberFormat="1" applyFont="1" applyFill="1" applyBorder="1" applyAlignment="1">
      <alignment horizontal="right"/>
    </xf>
    <xf numFmtId="169" fontId="27" fillId="2" borderId="0" xfId="24" applyNumberFormat="1" applyFont="1" applyFill="1" applyBorder="1" applyAlignment="1">
      <alignment horizontal="right"/>
    </xf>
    <xf numFmtId="189" fontId="27" fillId="2" borderId="0" xfId="23" applyNumberFormat="1" applyAlignment="1">
      <alignment horizontal="right"/>
    </xf>
    <xf numFmtId="189" fontId="37" fillId="2" borderId="0" xfId="23" applyNumberFormat="1" applyFont="1" applyAlignment="1">
      <alignment horizontal="right"/>
    </xf>
    <xf numFmtId="0" fontId="18" fillId="16" borderId="0" xfId="20" applyFill="1"/>
    <xf numFmtId="0" fontId="82" fillId="0" borderId="0" xfId="20" applyFont="1"/>
    <xf numFmtId="0" fontId="83" fillId="0" borderId="0" xfId="20" applyFont="1"/>
    <xf numFmtId="0" fontId="84" fillId="0" borderId="0" xfId="20" applyFont="1"/>
    <xf numFmtId="0" fontId="85" fillId="0" borderId="0" xfId="20" applyFont="1"/>
    <xf numFmtId="0" fontId="86" fillId="0" borderId="0" xfId="20" applyFont="1"/>
    <xf numFmtId="0" fontId="87" fillId="0" borderId="0" xfId="20" applyFont="1"/>
    <xf numFmtId="194" fontId="88" fillId="0" borderId="0" xfId="20" applyNumberFormat="1" applyFont="1" applyAlignment="1">
      <alignment horizontal="left"/>
    </xf>
    <xf numFmtId="0" fontId="89" fillId="0" borderId="0" xfId="20" applyFont="1"/>
    <xf numFmtId="195" fontId="90" fillId="10" borderId="0" xfId="16" applyNumberFormat="1" applyFont="1" applyFill="1" applyAlignment="1">
      <alignment horizontal="right"/>
    </xf>
    <xf numFmtId="195" fontId="91" fillId="15" borderId="0" xfId="18" applyNumberFormat="1" applyFont="1" applyFill="1" applyAlignment="1">
      <alignment horizontal="right" vertical="center"/>
    </xf>
    <xf numFmtId="168" fontId="27" fillId="2" borderId="0" xfId="23" applyNumberFormat="1" applyAlignment="1">
      <alignment horizontal="right"/>
    </xf>
    <xf numFmtId="0" fontId="27" fillId="2" borderId="0" xfId="18" applyFont="1" applyFill="1" applyAlignment="1">
      <alignment horizontal="left" vertical="top"/>
    </xf>
    <xf numFmtId="0" fontId="92" fillId="0" borderId="0" xfId="18" applyFont="1"/>
    <xf numFmtId="0" fontId="24" fillId="17" borderId="0" xfId="18" applyFont="1" applyFill="1" applyAlignment="1">
      <alignment vertical="center"/>
    </xf>
    <xf numFmtId="44" fontId="15" fillId="0" borderId="0" xfId="31" applyFont="1"/>
    <xf numFmtId="196" fontId="15" fillId="0" borderId="0" xfId="31" applyNumberFormat="1" applyFont="1"/>
    <xf numFmtId="185" fontId="93" fillId="2" borderId="8" xfId="22" applyNumberFormat="1" applyFont="1" applyFill="1" applyAlignment="1">
      <alignment horizontal="center"/>
    </xf>
    <xf numFmtId="180" fontId="93" fillId="2" borderId="8" xfId="22" applyNumberFormat="1" applyFont="1" applyFill="1">
      <alignment horizontal="right"/>
    </xf>
    <xf numFmtId="0" fontId="15" fillId="13" borderId="4" xfId="18" applyFont="1" applyFill="1" applyBorder="1" applyAlignment="1">
      <alignment horizontal="left" vertical="top"/>
    </xf>
    <xf numFmtId="0" fontId="15" fillId="0" borderId="4" xfId="18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5" fillId="0" borderId="0" xfId="18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85" fontId="27" fillId="2" borderId="13" xfId="23" applyNumberFormat="1" applyFill="1" applyBorder="1" applyAlignment="1">
      <alignment horizontal="left"/>
    </xf>
    <xf numFmtId="185" fontId="27" fillId="2" borderId="14" xfId="23" applyNumberFormat="1" applyFill="1" applyBorder="1" applyAlignment="1">
      <alignment horizontal="left"/>
    </xf>
    <xf numFmtId="185" fontId="27" fillId="2" borderId="15" xfId="23" applyNumberFormat="1" applyFill="1" applyBorder="1" applyAlignment="1">
      <alignment horizontal="left"/>
    </xf>
    <xf numFmtId="0" fontId="37" fillId="2" borderId="0" xfId="0" applyFont="1" applyFill="1" applyAlignment="1">
      <alignment horizontal="left"/>
    </xf>
    <xf numFmtId="0" fontId="27" fillId="2" borderId="0" xfId="24" applyNumberFormat="1" applyFont="1" applyFill="1" applyBorder="1" applyAlignment="1">
      <alignment horizontal="left" vertical="top"/>
    </xf>
    <xf numFmtId="0" fontId="27" fillId="2" borderId="0" xfId="18" applyFont="1" applyFill="1" applyAlignment="1">
      <alignment horizontal="left" vertical="top"/>
    </xf>
    <xf numFmtId="0" fontId="86" fillId="0" borderId="0" xfId="20" applyNumberFormat="1" applyFont="1" applyAlignment="1">
      <alignment horizontal="left"/>
    </xf>
  </cellXfs>
  <cellStyles count="32">
    <cellStyle name="Assumption" xfId="23" xr:uid="{E21B85CB-AE39-493C-90CF-A6033D394DF7}"/>
    <cellStyle name="Base_Input" xfId="12" xr:uid="{00000000-0005-0000-0000-000000000000}"/>
    <cellStyle name="Comma [0] 2" xfId="3" xr:uid="{00000000-0005-0000-0000-000002000000}"/>
    <cellStyle name="Comma 2" xfId="30" xr:uid="{50BDA386-AB13-404C-8C84-0EDF43721243}"/>
    <cellStyle name="Currency" xfId="31" builtinId="4"/>
    <cellStyle name="Currency 2 2" xfId="29" xr:uid="{F29057D5-5718-441F-8CAD-00B1D320E1EF}"/>
    <cellStyle name="Empty_Cell" xfId="9" xr:uid="{00000000-0005-0000-0000-000004000000}"/>
    <cellStyle name="Explanatory Text" xfId="1" builtinId="53" customBuiltin="1"/>
    <cellStyle name="Fixed_input" xfId="24" xr:uid="{0B0B930C-107A-4F05-8A3E-C5F6EECE17A8}"/>
    <cellStyle name="Flag" xfId="4" xr:uid="{00000000-0005-0000-0000-000006000000}"/>
    <cellStyle name="Header1" xfId="16" xr:uid="{00000000-0005-0000-0000-000007000000}"/>
    <cellStyle name="Header1A" xfId="17" xr:uid="{00000000-0005-0000-0000-000008000000}"/>
    <cellStyle name="Header2" xfId="14" xr:uid="{00000000-0005-0000-0000-000009000000}"/>
    <cellStyle name="Header3" xfId="5" xr:uid="{00000000-0005-0000-0000-00000A000000}"/>
    <cellStyle name="Header4" xfId="15" xr:uid="{00000000-0005-0000-0000-00000B000000}"/>
    <cellStyle name="Insheet" xfId="6" xr:uid="{00000000-0005-0000-0000-00000D000000}"/>
    <cellStyle name="Line_SubTotal" xfId="7" xr:uid="{00000000-0005-0000-0000-00000E000000}"/>
    <cellStyle name="Normal" xfId="0" builtinId="0" customBuiltin="1"/>
    <cellStyle name="Normal 10" xfId="8" xr:uid="{00000000-0005-0000-0000-000011000000}"/>
    <cellStyle name="Normal 2" xfId="18" xr:uid="{59EBAEB1-13C8-4373-8DB4-B4C525DCEC98}"/>
    <cellStyle name="Normal 2 2" xfId="25" xr:uid="{D49C4081-9D03-4C8F-8778-34555D4B3E0F}"/>
    <cellStyle name="Normal 3" xfId="20" xr:uid="{9D4C47DD-E890-4097-9475-8567B8B53D92}"/>
    <cellStyle name="Normal 3 2" xfId="26" xr:uid="{50613177-AD5A-4CE0-A391-A4160267F944}"/>
    <cellStyle name="Normal 8" xfId="28" xr:uid="{A72DEBFF-D704-40A2-B10B-0D568324BDB3}"/>
    <cellStyle name="Offsheet" xfId="10" xr:uid="{00000000-0005-0000-0000-000012000000}"/>
    <cellStyle name="Percent 2" xfId="19" xr:uid="{39961233-90E2-46DE-A48A-52E8009F685E}"/>
    <cellStyle name="Percent 2 2" xfId="27" xr:uid="{E4F6E093-BFA5-41AA-B689-F440D86C5D1D}"/>
    <cellStyle name="Result" xfId="22" xr:uid="{6557DBFB-C674-4413-A044-F9C12EE60C25}"/>
    <cellStyle name="Table_Heading" xfId="11" xr:uid="{00000000-0005-0000-0000-000013000000}"/>
    <cellStyle name="Unit" xfId="13" xr:uid="{00000000-0005-0000-0000-000014000000}"/>
    <cellStyle name="Units" xfId="21" xr:uid="{1AB48B31-3307-411F-96E5-E0E849D0DDE8}"/>
    <cellStyle name="User_Input_Actual" xfId="2" xr:uid="{00000000-0005-0000-0000-000015000000}"/>
  </cellStyles>
  <dxfs count="22"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</dxf>
    <dxf>
      <font>
        <color theme="1" tint="0.499984740745262"/>
      </font>
    </dxf>
    <dxf>
      <font>
        <color theme="0"/>
      </font>
    </dxf>
    <dxf>
      <fill>
        <patternFill>
          <bgColor rgb="FFCCFFFF"/>
        </patternFill>
      </fill>
    </dxf>
    <dxf>
      <font>
        <b val="0"/>
        <i val="0"/>
        <color theme="1" tint="0.34998626667073579"/>
      </font>
    </dxf>
    <dxf>
      <font>
        <color theme="0" tint="-0.24994659260841701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3333FF"/>
      <color rgb="FFFFFFCC"/>
      <color rgb="FF66FFFF"/>
      <color rgb="FF00215B"/>
      <color rgb="FFF2F2F2"/>
      <color rgb="FFFABFA8"/>
      <color rgb="FF882B3C"/>
      <color rgb="FFEE2A24"/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495300</xdr:colOff>
      <xdr:row>1</xdr:row>
      <xdr:rowOff>19050</xdr:rowOff>
    </xdr:from>
    <xdr:to>
      <xdr:col>10</xdr:col>
      <xdr:colOff>152400</xdr:colOff>
      <xdr:row>5</xdr:row>
      <xdr:rowOff>19050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7B0DFB7-A4DA-8835-9143-74793CE3E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209550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729751</xdr:colOff>
          <xdr:row>8</xdr:row>
          <xdr:rowOff>118773</xdr:rowOff>
        </xdr:from>
        <xdr:to>
          <xdr:col>13</xdr:col>
          <xdr:colOff>61447</xdr:colOff>
          <xdr:row>10</xdr:row>
          <xdr:rowOff>131089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E82B1651-56B8-002E-EA93-9D5D6C5D809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31:$AD$32" spid="_x0000_s2513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99168" y="1536940"/>
              <a:ext cx="3596779" cy="329816"/>
            </a:xfrm>
            <a:prstGeom prst="rect">
              <a:avLst/>
            </a:prstGeom>
            <a:solidFill>
              <a:schemeClr val="bg1"/>
            </a:solidFill>
            <a:effectLst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433916</xdr:colOff>
          <xdr:row>0</xdr:row>
          <xdr:rowOff>232834</xdr:rowOff>
        </xdr:from>
        <xdr:to>
          <xdr:col>18</xdr:col>
          <xdr:colOff>535516</xdr:colOff>
          <xdr:row>6</xdr:row>
          <xdr:rowOff>83609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F508DEC-47D7-CD31-F6EB-2DEF0BD75E9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14:$AA$19" spid="_x0000_s2513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641666" y="232834"/>
              <a:ext cx="1477433" cy="962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3A8B-21F5-49D4-989F-F3848DBC1145}">
  <sheetPr codeName="Sheet11">
    <tabColor theme="2" tint="-0.749992370372631"/>
  </sheetPr>
  <dimension ref="A1:S41"/>
  <sheetViews>
    <sheetView showGridLines="0" tabSelected="1" zoomScaleNormal="100" workbookViewId="0">
      <selection activeCell="A29" sqref="A29"/>
    </sheetView>
  </sheetViews>
  <sheetFormatPr defaultColWidth="0" defaultRowHeight="15" customHeight="1" zeroHeight="1" x14ac:dyDescent="0.25"/>
  <cols>
    <col min="1" max="1" width="8" style="131" customWidth="1"/>
    <col min="2" max="2" width="1.875" style="131" customWidth="1"/>
    <col min="3" max="3" width="14" style="131" customWidth="1"/>
    <col min="4" max="4" width="8" style="131" customWidth="1"/>
    <col min="5" max="5" width="9.375" style="131" customWidth="1"/>
    <col min="6" max="11" width="8" style="131" customWidth="1"/>
    <col min="12" max="19" width="8" style="131" hidden="1" customWidth="1"/>
    <col min="20" max="16384" width="0" style="131" hidden="1"/>
  </cols>
  <sheetData>
    <row r="1" spans="1:19" x14ac:dyDescent="0.25">
      <c r="A1" s="314"/>
    </row>
    <row r="2" spans="1:19" ht="23.25" x14ac:dyDescent="0.35">
      <c r="A2" s="314"/>
      <c r="C2" s="315" t="s">
        <v>3</v>
      </c>
      <c r="D2" s="316"/>
      <c r="E2" s="316"/>
    </row>
    <row r="3" spans="1:19" ht="15.75" x14ac:dyDescent="0.25">
      <c r="A3" s="314"/>
      <c r="C3" s="317" t="s">
        <v>241</v>
      </c>
      <c r="D3" s="316"/>
      <c r="E3" s="316"/>
    </row>
    <row r="4" spans="1:19" x14ac:dyDescent="0.25">
      <c r="A4" s="314"/>
      <c r="D4" s="316"/>
      <c r="E4" s="316"/>
    </row>
    <row r="5" spans="1:19" x14ac:dyDescent="0.25">
      <c r="A5" s="314"/>
      <c r="C5" s="318" t="s">
        <v>262</v>
      </c>
    </row>
    <row r="6" spans="1:19" x14ac:dyDescent="0.25">
      <c r="A6" s="314"/>
      <c r="C6" s="319" t="s">
        <v>242</v>
      </c>
      <c r="D6" s="344">
        <v>3.12</v>
      </c>
      <c r="E6" s="319"/>
    </row>
    <row r="7" spans="1:19" x14ac:dyDescent="0.25">
      <c r="A7" s="314"/>
      <c r="F7" s="320"/>
      <c r="G7" s="320"/>
      <c r="H7" s="320"/>
      <c r="J7" s="320"/>
      <c r="K7" s="320"/>
      <c r="L7" s="320"/>
      <c r="M7" s="320"/>
      <c r="N7" s="320"/>
      <c r="O7" s="320"/>
      <c r="P7" s="320"/>
      <c r="Q7" s="320"/>
      <c r="R7" s="320"/>
      <c r="S7" s="320"/>
    </row>
    <row r="8" spans="1:19" x14ac:dyDescent="0.25">
      <c r="A8" s="314"/>
      <c r="C8" s="321">
        <v>45688</v>
      </c>
      <c r="F8" s="320"/>
      <c r="G8" s="320"/>
      <c r="H8" s="320"/>
      <c r="J8" s="320"/>
      <c r="K8" s="320"/>
      <c r="L8" s="320"/>
      <c r="M8" s="320"/>
      <c r="N8" s="320"/>
      <c r="O8" s="320"/>
      <c r="P8" s="320"/>
      <c r="Q8" s="320"/>
      <c r="R8" s="320"/>
      <c r="S8" s="320"/>
    </row>
    <row r="9" spans="1:19" x14ac:dyDescent="0.25">
      <c r="A9" s="314"/>
      <c r="C9" s="322"/>
      <c r="D9" s="322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</row>
    <row r="10" spans="1:19" x14ac:dyDescent="0.25">
      <c r="A10" s="314"/>
      <c r="C10" s="322"/>
      <c r="D10" s="322"/>
      <c r="F10" s="320"/>
      <c r="G10" s="320"/>
      <c r="H10" s="320"/>
      <c r="I10" s="320"/>
      <c r="J10" s="320"/>
      <c r="K10" s="320"/>
      <c r="L10" s="320"/>
      <c r="M10" s="320"/>
      <c r="N10" s="320"/>
      <c r="O10" s="320"/>
      <c r="P10" s="320"/>
      <c r="Q10" s="320"/>
      <c r="R10" s="320"/>
      <c r="S10" s="320"/>
    </row>
    <row r="11" spans="1:19" x14ac:dyDescent="0.25">
      <c r="A11" s="314"/>
      <c r="C11" s="322"/>
      <c r="D11" s="322"/>
      <c r="F11" s="320"/>
      <c r="G11" s="320"/>
      <c r="H11" s="320"/>
      <c r="I11" s="320"/>
      <c r="J11" s="320"/>
      <c r="K11" s="320"/>
      <c r="L11" s="320"/>
      <c r="M11" s="320"/>
      <c r="N11" s="320"/>
      <c r="O11" s="320"/>
      <c r="P11" s="320"/>
      <c r="Q11" s="320"/>
      <c r="R11" s="320"/>
      <c r="S11" s="320"/>
    </row>
    <row r="12" spans="1:19" x14ac:dyDescent="0.25">
      <c r="A12" s="314"/>
      <c r="C12" s="322"/>
      <c r="D12" s="322"/>
      <c r="F12" s="320"/>
      <c r="G12" s="320"/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320"/>
      <c r="S12" s="320"/>
    </row>
    <row r="13" spans="1:19" x14ac:dyDescent="0.25">
      <c r="A13" s="314"/>
      <c r="C13" s="322"/>
      <c r="D13" s="322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</row>
    <row r="14" spans="1:19" x14ac:dyDescent="0.25">
      <c r="A14" s="314"/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</row>
    <row r="15" spans="1:19" x14ac:dyDescent="0.25">
      <c r="A15" s="314"/>
      <c r="C15" s="318"/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320"/>
      <c r="O15" s="320"/>
      <c r="P15" s="320"/>
      <c r="Q15" s="320"/>
      <c r="R15" s="320"/>
      <c r="S15" s="320"/>
    </row>
    <row r="16" spans="1:19" x14ac:dyDescent="0.25">
      <c r="A16" s="314"/>
      <c r="C16" s="318"/>
      <c r="D16" s="320"/>
      <c r="E16" s="320"/>
      <c r="F16" s="320"/>
      <c r="G16" s="320"/>
      <c r="H16" s="320"/>
      <c r="I16" s="320"/>
      <c r="J16" s="320"/>
      <c r="K16" s="320"/>
      <c r="L16" s="320"/>
      <c r="M16" s="320"/>
      <c r="N16" s="320"/>
      <c r="O16" s="320"/>
      <c r="P16" s="320"/>
      <c r="Q16" s="320"/>
      <c r="R16" s="320"/>
      <c r="S16" s="320"/>
    </row>
    <row r="17" spans="1:19" x14ac:dyDescent="0.25">
      <c r="A17" s="314"/>
      <c r="C17" s="320"/>
      <c r="D17" s="320"/>
      <c r="E17" s="320"/>
      <c r="F17" s="320"/>
      <c r="G17" s="320"/>
      <c r="H17" s="320"/>
      <c r="I17" s="320"/>
      <c r="J17" s="320"/>
      <c r="K17" s="320"/>
      <c r="L17" s="320"/>
      <c r="M17" s="320"/>
      <c r="N17" s="320"/>
      <c r="O17" s="320"/>
      <c r="P17" s="320"/>
      <c r="Q17" s="320"/>
      <c r="R17" s="320"/>
      <c r="S17" s="320"/>
    </row>
    <row r="18" spans="1:19" x14ac:dyDescent="0.25">
      <c r="A18" s="314"/>
      <c r="C18" s="320"/>
      <c r="D18" s="320"/>
      <c r="E18" s="320"/>
      <c r="F18" s="320"/>
      <c r="G18" s="320"/>
      <c r="H18" s="320"/>
      <c r="I18" s="320"/>
      <c r="J18" s="320"/>
      <c r="K18" s="320"/>
      <c r="L18" s="320"/>
      <c r="M18" s="320"/>
      <c r="N18" s="320"/>
      <c r="O18" s="320"/>
      <c r="P18" s="320"/>
      <c r="Q18" s="320"/>
      <c r="R18" s="320"/>
      <c r="S18" s="320"/>
    </row>
    <row r="19" spans="1:19" x14ac:dyDescent="0.25">
      <c r="A19" s="314"/>
      <c r="C19" s="320"/>
      <c r="D19" s="320"/>
      <c r="E19" s="320"/>
      <c r="F19" s="320"/>
      <c r="G19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</row>
    <row r="20" spans="1:19" x14ac:dyDescent="0.25">
      <c r="A20" s="314"/>
      <c r="C20" s="320"/>
      <c r="D20" s="320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</row>
    <row r="21" spans="1:19" x14ac:dyDescent="0.25">
      <c r="A21" s="314"/>
      <c r="C21" s="320"/>
      <c r="D21" s="320"/>
      <c r="E21" s="320"/>
      <c r="F21" s="320"/>
      <c r="G21" s="320"/>
      <c r="H21" s="320"/>
      <c r="I21" s="320"/>
      <c r="J21" s="320"/>
      <c r="K21" s="320"/>
      <c r="L21" s="320"/>
      <c r="M21" s="320"/>
      <c r="N21" s="320"/>
      <c r="O21" s="320"/>
      <c r="P21" s="320"/>
      <c r="Q21" s="320"/>
      <c r="R21" s="320"/>
      <c r="S21" s="320"/>
    </row>
    <row r="22" spans="1:19" x14ac:dyDescent="0.25">
      <c r="A22" s="314"/>
      <c r="C22" s="320"/>
      <c r="D22" s="320"/>
      <c r="E22" s="320"/>
      <c r="F22" s="320"/>
      <c r="G22" s="320"/>
      <c r="H22" s="320"/>
      <c r="I22" s="320"/>
      <c r="J22" s="320"/>
      <c r="K22" s="320"/>
      <c r="L22" s="320"/>
      <c r="M22" s="320"/>
      <c r="N22" s="320"/>
      <c r="O22" s="320"/>
      <c r="P22" s="320"/>
      <c r="Q22" s="320"/>
      <c r="R22" s="320"/>
      <c r="S22" s="320"/>
    </row>
    <row r="23" spans="1:19" x14ac:dyDescent="0.25">
      <c r="A23" s="314"/>
      <c r="C23" s="320"/>
      <c r="D23" s="320"/>
      <c r="E23" s="320"/>
      <c r="F23" s="320"/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320"/>
      <c r="R23" s="320"/>
      <c r="S23" s="320"/>
    </row>
    <row r="24" spans="1:19" x14ac:dyDescent="0.25">
      <c r="A24" s="314"/>
      <c r="C24" s="320"/>
      <c r="D24" s="320"/>
      <c r="E24" s="320"/>
      <c r="F24" s="320"/>
      <c r="G24" s="320"/>
      <c r="H24" s="320"/>
      <c r="I24" s="320"/>
      <c r="J24" s="320"/>
      <c r="K24" s="320"/>
      <c r="L24" s="320"/>
      <c r="M24" s="320"/>
      <c r="N24" s="320"/>
      <c r="O24" s="320"/>
      <c r="P24" s="320"/>
      <c r="Q24" s="320"/>
      <c r="R24" s="320"/>
      <c r="S24" s="320"/>
    </row>
    <row r="25" spans="1:19" x14ac:dyDescent="0.25">
      <c r="A25" s="314"/>
      <c r="C25" s="320"/>
      <c r="D25" s="320"/>
      <c r="E25" s="320"/>
      <c r="F25" s="320"/>
      <c r="G25" s="320"/>
      <c r="H25" s="320"/>
      <c r="I25" s="320"/>
      <c r="J25" s="320"/>
      <c r="K25" s="320"/>
      <c r="L25" s="320"/>
      <c r="M25" s="320"/>
      <c r="N25" s="320"/>
      <c r="O25" s="320"/>
      <c r="P25" s="320"/>
      <c r="Q25" s="320"/>
      <c r="R25" s="320"/>
      <c r="S25" s="320"/>
    </row>
    <row r="26" spans="1:19" x14ac:dyDescent="0.25">
      <c r="A26" s="314"/>
      <c r="C26" s="320"/>
      <c r="D26" s="320"/>
      <c r="E26" s="320"/>
      <c r="F26" s="320"/>
      <c r="G26" s="320"/>
      <c r="H26" s="320"/>
      <c r="I26" s="320"/>
      <c r="J26" s="320"/>
      <c r="K26" s="320"/>
      <c r="L26" s="320"/>
      <c r="M26" s="320"/>
      <c r="N26" s="320"/>
      <c r="O26" s="320"/>
      <c r="P26" s="320"/>
      <c r="Q26" s="320"/>
      <c r="R26" s="320"/>
      <c r="S26" s="320"/>
    </row>
    <row r="27" spans="1:19" x14ac:dyDescent="0.25">
      <c r="A27" s="314"/>
      <c r="C27" s="320"/>
      <c r="D27" s="320"/>
      <c r="E27" s="320"/>
      <c r="F27" s="320"/>
      <c r="G27" s="320"/>
      <c r="H27" s="320"/>
      <c r="I27" s="320"/>
      <c r="J27" s="320"/>
      <c r="K27" s="320"/>
      <c r="L27" s="320"/>
      <c r="M27" s="320"/>
      <c r="N27" s="320"/>
      <c r="O27" s="320"/>
      <c r="P27" s="320"/>
      <c r="Q27" s="320"/>
      <c r="R27" s="320"/>
      <c r="S27" s="320"/>
    </row>
    <row r="28" spans="1:19" x14ac:dyDescent="0.25">
      <c r="A28" s="314"/>
      <c r="C28" s="320"/>
      <c r="D28" s="320"/>
      <c r="E28" s="320"/>
      <c r="F28" s="320"/>
      <c r="G28" s="320"/>
      <c r="H28" s="320"/>
      <c r="I28" s="320"/>
      <c r="J28" s="320"/>
      <c r="K28" s="320"/>
      <c r="L28" s="320"/>
      <c r="M28" s="320"/>
      <c r="N28" s="320"/>
      <c r="O28" s="320"/>
      <c r="P28" s="320"/>
      <c r="Q28" s="320"/>
      <c r="R28" s="320"/>
      <c r="S28" s="320"/>
    </row>
    <row r="29" spans="1:19" x14ac:dyDescent="0.25">
      <c r="A29" s="314"/>
      <c r="C29" s="320"/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  <c r="S29" s="320"/>
    </row>
    <row r="30" spans="1:19" x14ac:dyDescent="0.25">
      <c r="A30" s="314"/>
      <c r="C30" s="320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</row>
    <row r="31" spans="1:19" x14ac:dyDescent="0.25">
      <c r="A31" s="314"/>
      <c r="C31" s="320"/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</row>
    <row r="32" spans="1:19" x14ac:dyDescent="0.25">
      <c r="A32" s="314"/>
      <c r="C32" s="320"/>
      <c r="D32" s="320"/>
      <c r="E32" s="320"/>
      <c r="F32" s="320"/>
      <c r="G32" s="320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S32" s="320"/>
    </row>
    <row r="33" spans="1:19" x14ac:dyDescent="0.25">
      <c r="A33" s="314"/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</row>
    <row r="34" spans="1:19" x14ac:dyDescent="0.25">
      <c r="A34" s="314"/>
      <c r="C34" s="320"/>
      <c r="D34" s="320"/>
      <c r="E34" s="320"/>
      <c r="F34" s="320"/>
      <c r="G34" s="320"/>
      <c r="H34" s="320"/>
      <c r="I34" s="320"/>
      <c r="J34" s="320"/>
      <c r="K34" s="320"/>
      <c r="L34" s="320"/>
      <c r="M34" s="320"/>
      <c r="N34" s="320"/>
      <c r="O34" s="320"/>
      <c r="P34" s="320"/>
      <c r="Q34" s="320"/>
      <c r="R34" s="320"/>
      <c r="S34" s="320"/>
    </row>
    <row r="35" spans="1:19" x14ac:dyDescent="0.25">
      <c r="A35" s="314"/>
      <c r="C35" s="320"/>
      <c r="D35" s="320"/>
      <c r="E35" s="320"/>
      <c r="F35" s="320"/>
      <c r="G35" s="320"/>
      <c r="H35" s="320"/>
      <c r="I35" s="320"/>
      <c r="J35" s="320"/>
      <c r="K35" s="320"/>
      <c r="L35" s="320"/>
      <c r="M35" s="320"/>
      <c r="N35" s="320"/>
      <c r="O35" s="320"/>
      <c r="P35" s="320"/>
      <c r="Q35" s="320"/>
      <c r="R35" s="320"/>
      <c r="S35" s="320"/>
    </row>
    <row r="36" spans="1:19" x14ac:dyDescent="0.25">
      <c r="A36" s="314"/>
    </row>
    <row r="37" spans="1:19" x14ac:dyDescent="0.25">
      <c r="A37" s="314"/>
    </row>
    <row r="38" spans="1:19" x14ac:dyDescent="0.25">
      <c r="A38" s="314"/>
    </row>
    <row r="39" spans="1:19" x14ac:dyDescent="0.25">
      <c r="A39" s="314"/>
    </row>
    <row r="40" spans="1:19" x14ac:dyDescent="0.25">
      <c r="A40" s="314">
        <f ca="1">_xlfn.SHEETS()</f>
        <v>13</v>
      </c>
    </row>
    <row r="41" spans="1:19" x14ac:dyDescent="0.25">
      <c r="A41" s="314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66FFFF"/>
    <pageSetUpPr fitToPage="1"/>
  </sheetPr>
  <dimension ref="A1:N232"/>
  <sheetViews>
    <sheetView showGridLines="0" zoomScale="85" zoomScaleNormal="85" workbookViewId="0">
      <pane ySplit="2" topLeftCell="A3" activePane="bottomLeft" state="frozen"/>
      <selection activeCell="Z23" sqref="Z23"/>
      <selection pane="bottomLeft" activeCell="A34" sqref="A34"/>
    </sheetView>
  </sheetViews>
  <sheetFormatPr defaultColWidth="0" defaultRowHeight="12" zeroHeight="1" x14ac:dyDescent="0.2"/>
  <cols>
    <col min="1" max="1" width="1.875" style="10" customWidth="1"/>
    <col min="2" max="2" width="2" style="10" customWidth="1"/>
    <col min="3" max="3" width="21.625" style="10" customWidth="1"/>
    <col min="4" max="4" width="34.625" style="10" customWidth="1"/>
    <col min="5" max="5" width="15.25" style="10" customWidth="1"/>
    <col min="6" max="9" width="13.125" style="10" customWidth="1"/>
    <col min="10" max="10" width="11.75" style="10" customWidth="1"/>
    <col min="11" max="11" width="1.75" style="10" customWidth="1"/>
    <col min="12" max="12" width="14.625" style="10" customWidth="1"/>
    <col min="13" max="13" width="2.25" style="10" customWidth="1"/>
    <col min="14" max="14" width="8.75" style="10" hidden="1" customWidth="1"/>
    <col min="15" max="16384" width="9" style="10" hidden="1"/>
  </cols>
  <sheetData>
    <row r="1" spans="1:13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s="8" customFormat="1" ht="18.75" x14ac:dyDescent="0.3">
      <c r="A2" s="56" t="str">
        <f>proj</f>
        <v>REFCL BAE compliance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 s="7" customFormat="1" ht="18.75" x14ac:dyDescent="0.3">
      <c r="A3" s="206" t="s">
        <v>16</v>
      </c>
      <c r="B3" s="34"/>
      <c r="C3" s="34"/>
      <c r="D3" s="33"/>
      <c r="E3" s="33"/>
      <c r="F3" s="33"/>
      <c r="G3" s="33"/>
      <c r="H3" s="33"/>
      <c r="I3" s="33"/>
      <c r="J3" s="33"/>
      <c r="K3" s="33"/>
      <c r="L3" s="33"/>
      <c r="M3" s="8"/>
    </row>
    <row r="4" spans="1:13" s="7" customFormat="1" ht="18.75" x14ac:dyDescent="0.3">
      <c r="A4" s="34"/>
      <c r="B4" s="34"/>
      <c r="C4" s="34"/>
      <c r="D4" s="33"/>
      <c r="E4" s="33"/>
      <c r="F4" s="33"/>
      <c r="G4" s="33"/>
      <c r="H4" s="33"/>
      <c r="I4" s="33"/>
      <c r="J4" s="33"/>
      <c r="K4" s="33"/>
      <c r="L4" s="33"/>
      <c r="M4" s="8"/>
    </row>
    <row r="5" spans="1:13" s="7" customFormat="1" ht="15" x14ac:dyDescent="0.25">
      <c r="A5" s="19" t="s">
        <v>161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8"/>
    </row>
    <row r="6" spans="1:13" s="7" customFormat="1" ht="12.75" x14ac:dyDescent="0.2">
      <c r="A6" s="9"/>
      <c r="B6" s="9"/>
      <c r="C6" s="9"/>
      <c r="D6" s="4"/>
      <c r="E6" s="4"/>
      <c r="F6" s="9"/>
      <c r="G6" s="9"/>
      <c r="H6" s="9"/>
      <c r="I6" s="9"/>
      <c r="J6" s="9"/>
      <c r="K6" s="9"/>
      <c r="L6" s="9"/>
    </row>
    <row r="7" spans="1:13" s="7" customFormat="1" ht="12.75" x14ac:dyDescent="0.2">
      <c r="G7" s="154" t="s">
        <v>190</v>
      </c>
      <c r="H7" s="154" t="s">
        <v>191</v>
      </c>
      <c r="I7" s="154" t="s">
        <v>120</v>
      </c>
    </row>
    <row r="8" spans="1:13" s="7" customFormat="1" ht="12.75" x14ac:dyDescent="0.2">
      <c r="C8" s="29" t="s">
        <v>1</v>
      </c>
      <c r="D8" s="29"/>
      <c r="E8" s="29"/>
      <c r="F8" s="29"/>
      <c r="G8" s="187">
        <f>output_dollars</f>
        <v>46203</v>
      </c>
      <c r="H8" s="187">
        <f>output_dollars</f>
        <v>46203</v>
      </c>
      <c r="I8" s="187">
        <f>output_dollars</f>
        <v>46203</v>
      </c>
    </row>
    <row r="9" spans="1:13" s="7" customFormat="1" ht="12.75" x14ac:dyDescent="0.2">
      <c r="C9" s="91" t="str" cm="1">
        <f t="array" ref="C9:C13">options</f>
        <v>Option 1 (base case)</v>
      </c>
      <c r="D9" s="334" t="str">
        <f>INDEX(Assumptions!$E$14:$E$18, MATCH(C9, Assumptions!$C$14:$C$18,0))</f>
        <v>No change to existing practices</v>
      </c>
      <c r="E9" s="335"/>
      <c r="F9" s="335"/>
      <c r="G9" s="103">
        <f>IF(Data!$C9, "", INDEX(Consol!$F$15:$F$82, MATCH($C9&amp;G$7, Consol!$D$15:$D$82,0))/mill_conv)</f>
        <v>0</v>
      </c>
      <c r="H9" s="103">
        <f>IF(Data!$C9, "", INDEX(Consol!$F$15:$F$82, MATCH($C9&amp;H$7, Consol!$D$15:$D$82,0))/mill_conv)</f>
        <v>0</v>
      </c>
      <c r="I9" s="103">
        <f>IF(Data!$C9, "", INDEX(Consol!$F$15:$F$82, MATCH($C9&amp;I$7, Consol!$D$15:$D$82,0))/mill_conv)</f>
        <v>0</v>
      </c>
    </row>
    <row r="10" spans="1:13" s="7" customFormat="1" ht="12.75" customHeight="1" x14ac:dyDescent="0.2">
      <c r="C10" s="91" t="str">
        <v>Option 2</v>
      </c>
      <c r="D10" s="336" t="str">
        <f>INDEX(Assumptions!$E$14:$E$18, MATCH(C10, Assumptions!$C$14:$C$18,0))</f>
        <v>Isolating substations, REFCL mini grids, deferred Ballarat East substation</v>
      </c>
      <c r="E10" s="337"/>
      <c r="F10" s="337"/>
      <c r="G10" s="103">
        <f>IF(Data!$C10, "", INDEX(Consol!$F$15:$F$82, MATCH($C10&amp;G$7, Consol!$D$15:$D$82,0))/mill_conv)</f>
        <v>-12.05591677224743</v>
      </c>
      <c r="H10" s="103">
        <f>IF(Data!$C10, "", INDEX(Consol!$F$15:$F$82, MATCH($C10&amp;H$7, Consol!$D$15:$D$82,0))/mill_conv)</f>
        <v>44.317492085787116</v>
      </c>
      <c r="I10" s="103">
        <f>IF(Data!$C10, "", INDEX(Consol!$F$15:$F$82, MATCH($C10&amp;I$7, Consol!$D$15:$D$82,0))/mill_conv)</f>
        <v>32.261575313539694</v>
      </c>
    </row>
    <row r="11" spans="1:13" s="7" customFormat="1" ht="12.75" x14ac:dyDescent="0.2">
      <c r="C11" s="91" t="str">
        <v>Option 3</v>
      </c>
      <c r="D11" s="336" t="str">
        <f>INDEX(Assumptions!$E$14:$E$18, MATCH(C11, Assumptions!$C$14:$C$18,0))</f>
        <v>Ballarat East zone substation 2nd transformer and REFCL, isolating substations</v>
      </c>
      <c r="E11" s="337"/>
      <c r="F11" s="337"/>
      <c r="G11" s="103">
        <f>IF(Data!$C11, "", INDEX(Consol!$F$15:$F$82, MATCH($C11&amp;G$7, Consol!$D$15:$D$82,0))/mill_conv)</f>
        <v>-9.5248800794736415</v>
      </c>
      <c r="H11" s="103">
        <f>IF(Data!$C11, "", INDEX(Consol!$F$15:$F$82, MATCH($C11&amp;H$7, Consol!$D$15:$D$82,0))/mill_conv)</f>
        <v>44.317492085787116</v>
      </c>
      <c r="I11" s="103">
        <f>IF(Data!$C11, "", INDEX(Consol!$F$15:$F$82, MATCH($C11&amp;I$7, Consol!$D$15:$D$82,0))/mill_conv)</f>
        <v>34.79261200631349</v>
      </c>
    </row>
    <row r="12" spans="1:13" s="7" customFormat="1" ht="12.75" x14ac:dyDescent="0.2">
      <c r="C12" s="91" t="str">
        <v>Option 4</v>
      </c>
      <c r="D12" s="336" t="str">
        <f>INDEX(Assumptions!$E$14:$E$18, MATCH(C12, Assumptions!$C$14:$C$18,0))</f>
        <v>Mini zone substation, REFCL mini grid, isolating substations</v>
      </c>
      <c r="E12" s="337"/>
      <c r="F12" s="337"/>
      <c r="G12" s="103">
        <f>IF(Data!$C12, "", INDEX(Consol!$F$15:$F$82, MATCH($C12&amp;G$7, Consol!$D$15:$D$82,0))/mill_conv)</f>
        <v>-19.560256001532846</v>
      </c>
      <c r="H12" s="103">
        <f>IF(Data!$C12, "", INDEX(Consol!$F$15:$F$82, MATCH($C12&amp;H$7, Consol!$D$15:$D$82,0))/mill_conv)</f>
        <v>44.317492085787116</v>
      </c>
      <c r="I12" s="103">
        <f>IF(Data!$C12, "", INDEX(Consol!$F$15:$F$82, MATCH($C12&amp;I$7, Consol!$D$15:$D$82,0))/mill_conv)</f>
        <v>24.75723608425427</v>
      </c>
    </row>
    <row r="13" spans="1:13" s="7" customFormat="1" ht="12.75" x14ac:dyDescent="0.2">
      <c r="C13" s="91" t="str">
        <v>Option 5</v>
      </c>
      <c r="D13" s="336">
        <f>INDEX(Assumptions!$E$14:$E$18, MATCH(C13, Assumptions!$C$14:$C$18,0))</f>
        <v>0</v>
      </c>
      <c r="E13" s="337"/>
      <c r="F13" s="337"/>
      <c r="G13" s="103" t="str">
        <f>IF(Data!$C13, "", INDEX(Consol!$F$15:$F$82, MATCH($C13&amp;G$7, Consol!$D$15:$D$82,0))/mill_conv)</f>
        <v/>
      </c>
      <c r="H13" s="103" t="str">
        <f>IF(Data!$C13, "", INDEX(Consol!$F$15:$F$82, MATCH($C13&amp;H$7, Consol!$D$15:$D$82,0))/mill_conv)</f>
        <v/>
      </c>
      <c r="I13" s="103" t="str">
        <f>IF(Data!$C13, "", INDEX(Consol!$F$15:$F$82, MATCH($C13&amp;I$7, Consol!$D$15:$D$82,0))/mill_conv)</f>
        <v/>
      </c>
    </row>
    <row r="14" spans="1:13" s="7" customFormat="1" ht="12.75" x14ac:dyDescent="0.2">
      <c r="C14" s="91"/>
      <c r="D14" s="251"/>
      <c r="E14" s="251"/>
      <c r="F14" s="245"/>
      <c r="H14" s="9"/>
    </row>
    <row r="15" spans="1:13" s="7" customFormat="1" ht="12.75" x14ac:dyDescent="0.2">
      <c r="C15" s="91"/>
      <c r="D15" s="91"/>
      <c r="E15" s="91"/>
      <c r="F15" s="92"/>
      <c r="G15"/>
      <c r="I15" s="9"/>
    </row>
    <row r="16" spans="1:13" s="7" customFormat="1" ht="12.75" x14ac:dyDescent="0.2">
      <c r="G16" s="154" t="s">
        <v>120</v>
      </c>
      <c r="H16"/>
      <c r="J16" s="9"/>
    </row>
    <row r="17" spans="1:13" s="7" customFormat="1" ht="12.75" x14ac:dyDescent="0.2">
      <c r="C17" s="26" t="s">
        <v>24</v>
      </c>
      <c r="D17" s="29"/>
      <c r="E17" s="29"/>
      <c r="F17" s="29"/>
      <c r="G17" s="187">
        <f>output_dollars</f>
        <v>46203</v>
      </c>
      <c r="H17"/>
      <c r="J17" s="9"/>
    </row>
    <row r="18" spans="1:13" s="7" customFormat="1" ht="12.75" x14ac:dyDescent="0.2">
      <c r="C18" s="36" t="str">
        <f>INDEX($C$9:$C$13,MATCH(G18, $I$9:$I$13,0))</f>
        <v>Option 3</v>
      </c>
      <c r="D18" s="333" t="str">
        <f>INDEX($D$9:$D$13,MATCH(G18, $I$9:$I$13,0))</f>
        <v>Ballarat East zone substation 2nd transformer and REFCL, isolating substations</v>
      </c>
      <c r="E18" s="333"/>
      <c r="F18" s="333"/>
      <c r="G18" s="104">
        <f>_xlfn.MAXIFS(I9:I13, IF(compliance, Data!$F$9:$F$13, Data!$C$9:$C$13),FALSE)</f>
        <v>34.79261200631349</v>
      </c>
      <c r="H18"/>
    </row>
    <row r="19" spans="1:13" s="7" customFormat="1" ht="12.75" x14ac:dyDescent="0.2">
      <c r="H19"/>
    </row>
    <row r="20" spans="1:13" x14ac:dyDescent="0.2"/>
    <row r="21" spans="1:13" x14ac:dyDescent="0.2"/>
    <row r="22" spans="1:13" x14ac:dyDescent="0.2"/>
    <row r="23" spans="1:13" ht="15" x14ac:dyDescent="0.25">
      <c r="A23" s="19" t="s">
        <v>89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8"/>
    </row>
    <row r="24" spans="1:13" x14ac:dyDescent="0.2"/>
    <row r="25" spans="1:13" s="8" customFormat="1" ht="12.75" x14ac:dyDescent="0.2">
      <c r="C25" s="14" t="s">
        <v>28</v>
      </c>
    </row>
    <row r="26" spans="1:13" s="8" customFormat="1" ht="12.75" x14ac:dyDescent="0.2">
      <c r="C26" s="93" t="str">
        <f>C18</f>
        <v>Option 3</v>
      </c>
    </row>
    <row r="27" spans="1:13" s="8" customFormat="1" ht="12.75" x14ac:dyDescent="0.2"/>
    <row r="28" spans="1:13" s="8" customFormat="1" ht="12.75" x14ac:dyDescent="0.2"/>
    <row r="29" spans="1:13" s="8" customFormat="1" ht="12.75" x14ac:dyDescent="0.2">
      <c r="C29" s="53" t="s">
        <v>29</v>
      </c>
      <c r="D29" s="293">
        <f>output_dollars</f>
        <v>46203</v>
      </c>
      <c r="E29" s="188"/>
      <c r="F29" s="55" t="str">
        <f>Assumptions!K89</f>
        <v>2026-27</v>
      </c>
      <c r="G29" s="55" t="str">
        <f>Assumptions!L89</f>
        <v>2027-28</v>
      </c>
      <c r="H29" s="55" t="str">
        <f>Assumptions!M89</f>
        <v>2028-29</v>
      </c>
      <c r="I29" s="55" t="str">
        <f>Assumptions!N89</f>
        <v>2029-30</v>
      </c>
      <c r="J29" s="55" t="str">
        <f>Assumptions!O89</f>
        <v>2030-31</v>
      </c>
      <c r="L29" s="55" t="s">
        <v>143</v>
      </c>
    </row>
    <row r="30" spans="1:13" s="8" customFormat="1" ht="12.75" x14ac:dyDescent="0.2">
      <c r="C30" s="4" t="s">
        <v>30</v>
      </c>
      <c r="F30" s="105">
        <f>-INDEX(Consol!I$15:I$82,MATCH($C$26&amp;$C30,Consol!$D$15:$D$82,0))/mill_conv</f>
        <v>0.73174006501891242</v>
      </c>
      <c r="G30" s="105">
        <f>-INDEX(Consol!J$15:J$82,MATCH($C$26&amp;$C30,Consol!$D$15:$D$82,0))/mill_conv</f>
        <v>13.171321170340423</v>
      </c>
      <c r="H30" s="105">
        <f>-INDEX(Consol!K$15:K$82,MATCH($C$26&amp;$C30,Consol!$D$15:$D$82,0))/mill_conv</f>
        <v>0.73174006501891242</v>
      </c>
      <c r="I30" s="105">
        <f>-INDEX(Consol!L$15:L$82,MATCH($C$26&amp;$C30,Consol!$D$15:$D$82,0))/mill_conv</f>
        <v>0</v>
      </c>
      <c r="J30" s="105">
        <f>-INDEX(Consol!M$15:M$82,MATCH($C$26&amp;$C30,Consol!$D$15:$D$82,0))/mill_conv</f>
        <v>0</v>
      </c>
      <c r="K30" s="189"/>
      <c r="L30" s="189">
        <f>SUM(F30:J30)</f>
        <v>14.63480130037825</v>
      </c>
    </row>
    <row r="31" spans="1:13" s="8" customFormat="1" ht="12.75" x14ac:dyDescent="0.2">
      <c r="C31" s="4" t="s">
        <v>31</v>
      </c>
      <c r="D31" s="28"/>
      <c r="E31" s="28"/>
      <c r="F31" s="105">
        <f>-INDEX(Consol!I$15:I$82,MATCH($C$26&amp;$C31,Consol!$D$15:$D$82,0))/mill_conv</f>
        <v>0</v>
      </c>
      <c r="G31" s="105">
        <f>-INDEX(Consol!J$15:J$82,MATCH($C$26&amp;$C31,Consol!$D$15:$D$82,0))/mill_conv</f>
        <v>0</v>
      </c>
      <c r="H31" s="105">
        <f>-INDEX(Consol!K$15:K$82,MATCH($C$26&amp;$C31,Consol!$D$15:$D$82,0))/mill_conv</f>
        <v>0</v>
      </c>
      <c r="I31" s="105">
        <f>-INDEX(Consol!L$15:L$82,MATCH($C$26&amp;$C31,Consol!$D$15:$D$82,0))/mill_conv</f>
        <v>0</v>
      </c>
      <c r="J31" s="105">
        <f>-INDEX(Consol!M$15:M$82,MATCH($C$26&amp;$C31,Consol!$D$15:$D$82,0))/mill_conv</f>
        <v>0</v>
      </c>
      <c r="K31" s="189"/>
      <c r="L31" s="189">
        <f>SUM(F31:J31)</f>
        <v>0</v>
      </c>
    </row>
    <row r="32" spans="1:13" s="8" customFormat="1" ht="12.75" x14ac:dyDescent="0.2"/>
    <row r="33" spans="1:13" s="8" customFormat="1" ht="12.75" x14ac:dyDescent="0.2"/>
    <row r="34" spans="1:13" s="8" customFormat="1" ht="12.75" x14ac:dyDescent="0.2"/>
    <row r="35" spans="1:13" s="8" customFormat="1" ht="15" x14ac:dyDescent="0.25">
      <c r="A35" s="19" t="s">
        <v>217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3" s="8" customFormat="1" ht="12.75" x14ac:dyDescent="0.2"/>
    <row r="37" spans="1:13" s="8" customFormat="1" ht="12.75" x14ac:dyDescent="0.2"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</row>
    <row r="38" spans="1:13" s="8" customFormat="1" ht="12.75" x14ac:dyDescent="0.2">
      <c r="C38" s="261" t="s">
        <v>221</v>
      </c>
      <c r="D38" s="188">
        <f>output_dollars</f>
        <v>46203</v>
      </c>
      <c r="E38" s="188"/>
      <c r="F38" s="262" t="str">
        <f>Sensitivity_calcs!C89</f>
        <v>Option 1 (base case)</v>
      </c>
      <c r="G38" s="262" t="str">
        <f>Sensitivity_calcs!D89</f>
        <v>Option 2</v>
      </c>
      <c r="H38" s="262" t="str">
        <f>Sensitivity_calcs!E89</f>
        <v>Option 3</v>
      </c>
      <c r="I38" s="262" t="str">
        <f>Sensitivity_calcs!F89</f>
        <v>Option 4</v>
      </c>
      <c r="J38" s="262" t="str">
        <f>Sensitivity_calcs!G89</f>
        <v>Option 5</v>
      </c>
      <c r="K38" s="266"/>
      <c r="L38" s="291" t="s">
        <v>219</v>
      </c>
      <c r="M38" s="266"/>
    </row>
    <row r="39" spans="1:13" s="8" customFormat="1" ht="12.75" x14ac:dyDescent="0.2">
      <c r="C39" s="289" t="str">
        <f>Sensitivity_calcs!B90</f>
        <v>None</v>
      </c>
      <c r="D39" s="269"/>
      <c r="E39" s="269"/>
      <c r="F39" s="290" t="str">
        <f>Sensitivity_calcs!C90</f>
        <v/>
      </c>
      <c r="G39" s="290">
        <f>Sensitivity_calcs!D90</f>
        <v>32.261575313539694</v>
      </c>
      <c r="H39" s="290">
        <f>Sensitivity_calcs!E90</f>
        <v>34.79261200631349</v>
      </c>
      <c r="I39" s="290">
        <f>Sensitivity_calcs!F90</f>
        <v>24.75723608425427</v>
      </c>
      <c r="J39" s="290" t="str">
        <f>Sensitivity_calcs!G90</f>
        <v/>
      </c>
      <c r="K39" s="260"/>
      <c r="L39" s="292" t="str">
        <f>Sensitivity_calcs!K90</f>
        <v>Option 3</v>
      </c>
      <c r="M39" s="260"/>
    </row>
    <row r="40" spans="1:13" s="8" customFormat="1" ht="12.75" x14ac:dyDescent="0.2">
      <c r="C40" s="268" t="str">
        <f>Sensitivity_calcs!B91</f>
        <v>Capex 10% higher</v>
      </c>
      <c r="D40" s="268"/>
      <c r="E40" s="268"/>
      <c r="F40" s="282" t="str">
        <f>Sensitivity_calcs!C91</f>
        <v/>
      </c>
      <c r="G40" s="277">
        <f>Sensitivity_calcs!D91</f>
        <v>31.055983636314945</v>
      </c>
      <c r="H40" s="277">
        <f>Sensitivity_calcs!E91</f>
        <v>33.840123998366117</v>
      </c>
      <c r="I40" s="277">
        <f>Sensitivity_calcs!F91</f>
        <v>22.801210484100981</v>
      </c>
      <c r="J40" s="277" t="str">
        <f>Sensitivity_calcs!G91</f>
        <v/>
      </c>
      <c r="K40" s="260"/>
      <c r="L40" s="285" t="str">
        <f>Sensitivity_calcs!K91</f>
        <v>Option 3</v>
      </c>
      <c r="M40" s="260"/>
    </row>
    <row r="41" spans="1:13" s="8" customFormat="1" ht="12.75" x14ac:dyDescent="0.2">
      <c r="C41" s="268" t="str">
        <f>Sensitivity_calcs!B92</f>
        <v>Capex 10% lower</v>
      </c>
      <c r="D41" s="268"/>
      <c r="E41" s="268"/>
      <c r="F41" s="283" t="str">
        <f>Sensitivity_calcs!C92</f>
        <v/>
      </c>
      <c r="G41" s="278">
        <f>Sensitivity_calcs!D92</f>
        <v>33.467166990764433</v>
      </c>
      <c r="H41" s="278">
        <f>Sensitivity_calcs!E92</f>
        <v>35.745100014260849</v>
      </c>
      <c r="I41" s="278">
        <f>Sensitivity_calcs!F92</f>
        <v>26.713261684407556</v>
      </c>
      <c r="J41" s="278" t="str">
        <f>Sensitivity_calcs!G92</f>
        <v/>
      </c>
      <c r="K41" s="260"/>
      <c r="L41" s="285" t="str">
        <f>Sensitivity_calcs!K92</f>
        <v>Option 3</v>
      </c>
      <c r="M41" s="260"/>
    </row>
    <row r="42" spans="1:13" s="8" customFormat="1" ht="12.75" x14ac:dyDescent="0.2">
      <c r="C42" s="268" t="str">
        <f>Sensitivity_calcs!B93</f>
        <v>Total benefits 10% higher</v>
      </c>
      <c r="D42" s="268"/>
      <c r="E42" s="268"/>
      <c r="F42" s="283" t="str">
        <f>Sensitivity_calcs!C93</f>
        <v/>
      </c>
      <c r="G42" s="278">
        <f>Sensitivity_calcs!D93</f>
        <v>36.693324522118402</v>
      </c>
      <c r="H42" s="278">
        <f>Sensitivity_calcs!E93</f>
        <v>39.224361214892191</v>
      </c>
      <c r="I42" s="278">
        <f>Sensitivity_calcs!F93</f>
        <v>29.188985292832985</v>
      </c>
      <c r="J42" s="278" t="str">
        <f>Sensitivity_calcs!G93</f>
        <v/>
      </c>
      <c r="K42" s="260"/>
      <c r="L42" s="285" t="str">
        <f>Sensitivity_calcs!K93</f>
        <v>Option 3</v>
      </c>
      <c r="M42" s="260"/>
    </row>
    <row r="43" spans="1:13" s="8" customFormat="1" ht="12.75" x14ac:dyDescent="0.2">
      <c r="C43" s="268" t="str">
        <f>Sensitivity_calcs!B94</f>
        <v>Total benefits 10% lower</v>
      </c>
      <c r="D43" s="268"/>
      <c r="E43" s="268"/>
      <c r="F43" s="283" t="str">
        <f>Sensitivity_calcs!C94</f>
        <v/>
      </c>
      <c r="G43" s="278">
        <f>Sensitivity_calcs!D94</f>
        <v>27.829826104960983</v>
      </c>
      <c r="H43" s="278">
        <f>Sensitivity_calcs!E94</f>
        <v>30.360862797734768</v>
      </c>
      <c r="I43" s="278">
        <f>Sensitivity_calcs!F94</f>
        <v>20.325486875675555</v>
      </c>
      <c r="J43" s="278" t="str">
        <f>Sensitivity_calcs!G94</f>
        <v/>
      </c>
      <c r="K43" s="260"/>
      <c r="L43" s="285" t="str">
        <f>Sensitivity_calcs!K94</f>
        <v>Option 3</v>
      </c>
      <c r="M43" s="260"/>
    </row>
    <row r="44" spans="1:13" s="8" customFormat="1" ht="12.75" x14ac:dyDescent="0.2">
      <c r="C44" s="268" t="str">
        <f>Sensitivity_calcs!B95</f>
        <v>Capex 10% higher &amp; Total benefits 10% lower</v>
      </c>
      <c r="D44" s="268"/>
      <c r="E44" s="268"/>
      <c r="F44" s="283" t="str">
        <f>Sensitivity_calcs!C95</f>
        <v/>
      </c>
      <c r="G44" s="278">
        <f>Sensitivity_calcs!D95</f>
        <v>26.624234427736241</v>
      </c>
      <c r="H44" s="278">
        <f>Sensitivity_calcs!E95</f>
        <v>29.408374789787409</v>
      </c>
      <c r="I44" s="278">
        <f>Sensitivity_calcs!F95</f>
        <v>18.369461275522273</v>
      </c>
      <c r="J44" s="278" t="str">
        <f>Sensitivity_calcs!G95</f>
        <v/>
      </c>
      <c r="K44" s="260"/>
      <c r="L44" s="285" t="str">
        <f>Sensitivity_calcs!K95</f>
        <v>Option 3</v>
      </c>
      <c r="M44" s="260"/>
    </row>
    <row r="45" spans="1:13" s="8" customFormat="1" ht="12.75" x14ac:dyDescent="0.2">
      <c r="C45" s="268">
        <f>Sensitivity_calcs!B96</f>
        <v>0</v>
      </c>
      <c r="D45" s="268"/>
      <c r="E45" s="268"/>
      <c r="F45" s="283" t="str">
        <f>Sensitivity_calcs!C96</f>
        <v/>
      </c>
      <c r="G45" s="278" t="str">
        <f>Sensitivity_calcs!D96</f>
        <v/>
      </c>
      <c r="H45" s="278" t="str">
        <f>Sensitivity_calcs!E96</f>
        <v/>
      </c>
      <c r="I45" s="278" t="str">
        <f>Sensitivity_calcs!F96</f>
        <v/>
      </c>
      <c r="J45" s="278" t="str">
        <f>Sensitivity_calcs!G96</f>
        <v/>
      </c>
      <c r="K45" s="260"/>
      <c r="L45" s="285" t="str">
        <f>Sensitivity_calcs!K96</f>
        <v/>
      </c>
      <c r="M45" s="260"/>
    </row>
    <row r="46" spans="1:13" s="8" customFormat="1" ht="12.75" x14ac:dyDescent="0.2">
      <c r="C46" s="268">
        <f>Sensitivity_calcs!B97</f>
        <v>0</v>
      </c>
      <c r="D46" s="263"/>
      <c r="E46" s="263"/>
      <c r="F46" s="283" t="str">
        <f>Sensitivity_calcs!C97</f>
        <v/>
      </c>
      <c r="G46" s="278" t="str">
        <f>Sensitivity_calcs!D97</f>
        <v/>
      </c>
      <c r="H46" s="278" t="str">
        <f>Sensitivity_calcs!E97</f>
        <v/>
      </c>
      <c r="I46" s="278" t="str">
        <f>Sensitivity_calcs!F97</f>
        <v/>
      </c>
      <c r="J46" s="278" t="str">
        <f>Sensitivity_calcs!G97</f>
        <v/>
      </c>
      <c r="K46" s="270">
        <f>IF(C46=0,0, INDEX($F$38:$J$38, MATCH(MAX($F46:$I46),$F46:$I46,0)))</f>
        <v>0</v>
      </c>
      <c r="L46" s="285" t="str">
        <f>Sensitivity_calcs!K97</f>
        <v/>
      </c>
    </row>
    <row r="47" spans="1:13" s="8" customFormat="1" ht="12.75" x14ac:dyDescent="0.2">
      <c r="D47" s="268">
        <f>Sensitivity_calcs!B98</f>
        <v>0</v>
      </c>
      <c r="E47" s="268"/>
      <c r="F47" s="283" t="str">
        <f>Sensitivity_calcs!C98</f>
        <v/>
      </c>
      <c r="G47" s="278" t="str">
        <f>Sensitivity_calcs!D98</f>
        <v/>
      </c>
      <c r="H47" s="278" t="str">
        <f>Sensitivity_calcs!E98</f>
        <v/>
      </c>
      <c r="I47" s="278" t="str">
        <f>Sensitivity_calcs!F98</f>
        <v/>
      </c>
      <c r="J47" s="278" t="str">
        <f>Sensitivity_calcs!G98</f>
        <v/>
      </c>
      <c r="K47" s="260"/>
      <c r="L47" s="285" t="str">
        <f>Sensitivity_calcs!K98</f>
        <v/>
      </c>
      <c r="M47" s="260"/>
    </row>
    <row r="48" spans="1:13" s="8" customFormat="1" ht="12.75" x14ac:dyDescent="0.2">
      <c r="D48" s="268">
        <f>Sensitivity_calcs!B99</f>
        <v>0</v>
      </c>
      <c r="E48" s="268"/>
      <c r="F48" s="284"/>
      <c r="G48" s="105"/>
      <c r="H48" s="105"/>
      <c r="I48" s="105"/>
      <c r="J48" s="105"/>
      <c r="K48" s="260"/>
      <c r="L48" s="260"/>
    </row>
    <row r="49" spans="4:10" s="8" customFormat="1" ht="12.75" x14ac:dyDescent="0.2">
      <c r="F49" s="267"/>
      <c r="G49" s="105"/>
      <c r="H49" s="105"/>
      <c r="I49" s="105"/>
      <c r="J49" s="105"/>
    </row>
    <row r="50" spans="4:10" s="8" customFormat="1" ht="12.75" x14ac:dyDescent="0.2">
      <c r="F50" s="267"/>
      <c r="G50" s="267"/>
      <c r="H50" s="267"/>
      <c r="I50" s="267"/>
    </row>
    <row r="51" spans="4:10" s="8" customFormat="1" ht="12.75" x14ac:dyDescent="0.2"/>
    <row r="52" spans="4:10" s="8" customFormat="1" ht="12.75" x14ac:dyDescent="0.2"/>
    <row r="53" spans="4:10" s="8" customFormat="1" ht="12.75" x14ac:dyDescent="0.2">
      <c r="D53" s="248"/>
      <c r="E53" s="248"/>
      <c r="F53" s="248"/>
    </row>
    <row r="54" spans="4:10" s="8" customFormat="1" ht="12.75" x14ac:dyDescent="0.2">
      <c r="D54" s="248"/>
      <c r="E54" s="248"/>
      <c r="F54" s="248"/>
    </row>
    <row r="55" spans="4:10" s="8" customFormat="1" ht="12.75" hidden="1" x14ac:dyDescent="0.2">
      <c r="D55" s="248"/>
      <c r="E55" s="248"/>
      <c r="F55" s="248"/>
    </row>
    <row r="56" spans="4:10" s="8" customFormat="1" ht="12.75" hidden="1" x14ac:dyDescent="0.2"/>
    <row r="57" spans="4:10" s="8" customFormat="1" ht="12.75" hidden="1" x14ac:dyDescent="0.2"/>
    <row r="58" spans="4:10" s="8" customFormat="1" ht="12.75" hidden="1" x14ac:dyDescent="0.2"/>
    <row r="59" spans="4:10" s="8" customFormat="1" ht="12.75" hidden="1" x14ac:dyDescent="0.2"/>
    <row r="60" spans="4:10" s="8" customFormat="1" ht="12.75" hidden="1" x14ac:dyDescent="0.2"/>
    <row r="61" spans="4:10" s="8" customFormat="1" ht="12.75" hidden="1" x14ac:dyDescent="0.2"/>
    <row r="62" spans="4:10" s="8" customFormat="1" ht="12.75" hidden="1" x14ac:dyDescent="0.2"/>
    <row r="63" spans="4:10" s="8" customFormat="1" ht="12.75" hidden="1" x14ac:dyDescent="0.2"/>
    <row r="64" spans="4:10" s="8" customFormat="1" ht="12.75" hidden="1" x14ac:dyDescent="0.2"/>
    <row r="65" s="8" customFormat="1" ht="12.75" hidden="1" x14ac:dyDescent="0.2"/>
    <row r="66" s="8" customFormat="1" ht="12.75" hidden="1" x14ac:dyDescent="0.2"/>
    <row r="67" s="8" customFormat="1" ht="12.75" hidden="1" x14ac:dyDescent="0.2"/>
    <row r="68" s="8" customFormat="1" ht="12.75" hidden="1" x14ac:dyDescent="0.2"/>
    <row r="69" s="8" customFormat="1" ht="12.75" hidden="1" x14ac:dyDescent="0.2"/>
    <row r="70" s="8" customFormat="1" ht="12.75" hidden="1" x14ac:dyDescent="0.2"/>
    <row r="71" s="8" customFormat="1" ht="12.75" hidden="1" x14ac:dyDescent="0.2"/>
    <row r="72" s="8" customFormat="1" ht="12.75" hidden="1" x14ac:dyDescent="0.2"/>
    <row r="73" s="8" customFormat="1" ht="12.75" hidden="1" x14ac:dyDescent="0.2"/>
    <row r="74" s="8" customFormat="1" ht="12.75" hidden="1" x14ac:dyDescent="0.2"/>
    <row r="75" s="8" customFormat="1" ht="12.75" hidden="1" x14ac:dyDescent="0.2"/>
    <row r="76" s="8" customFormat="1" ht="12.75" hidden="1" x14ac:dyDescent="0.2"/>
    <row r="77" s="8" customFormat="1" ht="12.75" hidden="1" x14ac:dyDescent="0.2"/>
    <row r="78" s="8" customFormat="1" ht="12.75" hidden="1" x14ac:dyDescent="0.2"/>
    <row r="79" s="8" customFormat="1" ht="12.75" hidden="1" x14ac:dyDescent="0.2"/>
    <row r="80" s="8" customFormat="1" ht="12.75" hidden="1" x14ac:dyDescent="0.2"/>
    <row r="81" s="8" customFormat="1" ht="12.75" hidden="1" x14ac:dyDescent="0.2"/>
    <row r="82" s="8" customFormat="1" ht="12.75" hidden="1" x14ac:dyDescent="0.2"/>
    <row r="83" s="8" customFormat="1" ht="12.75" hidden="1" x14ac:dyDescent="0.2"/>
    <row r="84" s="8" customFormat="1" ht="12.75" hidden="1" x14ac:dyDescent="0.2"/>
    <row r="85" s="8" customFormat="1" ht="12.75" hidden="1" x14ac:dyDescent="0.2"/>
    <row r="86" s="8" customFormat="1" ht="12.75" hidden="1" x14ac:dyDescent="0.2"/>
    <row r="87" s="8" customFormat="1" ht="12.75" hidden="1" x14ac:dyDescent="0.2"/>
    <row r="88" s="8" customFormat="1" ht="12.75" hidden="1" x14ac:dyDescent="0.2"/>
    <row r="89" s="8" customFormat="1" ht="12.75" hidden="1" x14ac:dyDescent="0.2"/>
    <row r="90" s="8" customFormat="1" ht="12.75" hidden="1" x14ac:dyDescent="0.2"/>
    <row r="91" s="8" customFormat="1" ht="12.75" hidden="1" x14ac:dyDescent="0.2"/>
    <row r="92" s="8" customFormat="1" ht="12.75" hidden="1" x14ac:dyDescent="0.2"/>
    <row r="93" s="8" customFormat="1" ht="12.75" hidden="1" x14ac:dyDescent="0.2"/>
    <row r="94" s="8" customFormat="1" ht="12.75" hidden="1" x14ac:dyDescent="0.2"/>
    <row r="95" s="8" customFormat="1" ht="12.75" hidden="1" x14ac:dyDescent="0.2"/>
    <row r="96" s="8" customFormat="1" ht="12.75" hidden="1" x14ac:dyDescent="0.2"/>
    <row r="97" s="8" customFormat="1" ht="12.75" hidden="1" x14ac:dyDescent="0.2"/>
    <row r="98" s="8" customFormat="1" ht="12.75" hidden="1" x14ac:dyDescent="0.2"/>
    <row r="99" s="8" customFormat="1" ht="12.75" hidden="1" x14ac:dyDescent="0.2"/>
    <row r="100" s="8" customFormat="1" ht="12.75" hidden="1" x14ac:dyDescent="0.2"/>
    <row r="101" s="8" customFormat="1" ht="12.75" hidden="1" x14ac:dyDescent="0.2"/>
    <row r="102" s="8" customFormat="1" ht="12.75" hidden="1" x14ac:dyDescent="0.2"/>
    <row r="103" s="8" customFormat="1" ht="12.75" hidden="1" x14ac:dyDescent="0.2"/>
    <row r="104" s="8" customFormat="1" ht="12.75" hidden="1" x14ac:dyDescent="0.2"/>
    <row r="105" s="8" customFormat="1" ht="12.75" hidden="1" x14ac:dyDescent="0.2"/>
    <row r="106" s="8" customFormat="1" ht="12.75" hidden="1" x14ac:dyDescent="0.2"/>
    <row r="107" s="8" customFormat="1" ht="12.75" hidden="1" x14ac:dyDescent="0.2"/>
    <row r="108" s="8" customFormat="1" ht="12.75" hidden="1" x14ac:dyDescent="0.2"/>
    <row r="109" s="8" customFormat="1" ht="12.75" hidden="1" x14ac:dyDescent="0.2"/>
    <row r="110" s="8" customFormat="1" ht="12.75" hidden="1" x14ac:dyDescent="0.2"/>
    <row r="111" s="8" customFormat="1" ht="12.75" hidden="1" x14ac:dyDescent="0.2"/>
    <row r="112" s="8" customFormat="1" ht="12.75" hidden="1" x14ac:dyDescent="0.2"/>
    <row r="113" s="8" customFormat="1" ht="12.75" hidden="1" x14ac:dyDescent="0.2"/>
    <row r="114" s="8" customFormat="1" ht="12.75" hidden="1" x14ac:dyDescent="0.2"/>
    <row r="115" s="8" customFormat="1" ht="12.75" hidden="1" x14ac:dyDescent="0.2"/>
    <row r="116" s="8" customFormat="1" ht="12.75" hidden="1" x14ac:dyDescent="0.2"/>
    <row r="117" s="8" customFormat="1" ht="12.75" hidden="1" x14ac:dyDescent="0.2"/>
    <row r="118" s="8" customFormat="1" ht="12.75" hidden="1" x14ac:dyDescent="0.2"/>
    <row r="119" s="8" customFormat="1" ht="12.75" hidden="1" x14ac:dyDescent="0.2"/>
    <row r="120" s="8" customFormat="1" ht="12.75" hidden="1" x14ac:dyDescent="0.2"/>
    <row r="121" s="8" customFormat="1" ht="12.75" hidden="1" x14ac:dyDescent="0.2"/>
    <row r="122" s="8" customFormat="1" ht="12.75" hidden="1" x14ac:dyDescent="0.2"/>
    <row r="123" s="8" customFormat="1" ht="12.75" hidden="1" x14ac:dyDescent="0.2"/>
    <row r="124" s="8" customFormat="1" ht="12.75" hidden="1" x14ac:dyDescent="0.2"/>
    <row r="125" s="8" customFormat="1" ht="12.75" hidden="1" x14ac:dyDescent="0.2"/>
    <row r="126" s="8" customFormat="1" ht="12.75" hidden="1" x14ac:dyDescent="0.2"/>
    <row r="127" s="8" customFormat="1" ht="12.75" hidden="1" x14ac:dyDescent="0.2"/>
    <row r="128" s="8" customFormat="1" ht="12.75" hidden="1" x14ac:dyDescent="0.2"/>
    <row r="129" s="8" customFormat="1" ht="12.75" hidden="1" x14ac:dyDescent="0.2"/>
    <row r="130" s="8" customFormat="1" ht="12.75" hidden="1" x14ac:dyDescent="0.2"/>
    <row r="131" s="8" customFormat="1" ht="12.75" hidden="1" x14ac:dyDescent="0.2"/>
    <row r="132" s="8" customFormat="1" ht="12.75" hidden="1" x14ac:dyDescent="0.2"/>
    <row r="133" s="8" customFormat="1" ht="12.75" hidden="1" x14ac:dyDescent="0.2"/>
    <row r="134" s="8" customFormat="1" ht="12.75" hidden="1" x14ac:dyDescent="0.2"/>
    <row r="135" s="8" customFormat="1" ht="12.75" hidden="1" x14ac:dyDescent="0.2"/>
    <row r="136" s="8" customFormat="1" ht="12.75" hidden="1" x14ac:dyDescent="0.2"/>
    <row r="137" s="8" customFormat="1" ht="12.75" hidden="1" x14ac:dyDescent="0.2"/>
    <row r="138" s="8" customFormat="1" ht="12.75" hidden="1" x14ac:dyDescent="0.2"/>
    <row r="139" s="8" customFormat="1" ht="12.75" hidden="1" x14ac:dyDescent="0.2"/>
    <row r="140" s="8" customFormat="1" ht="12.75" hidden="1" x14ac:dyDescent="0.2"/>
    <row r="141" s="8" customFormat="1" ht="12.75" hidden="1" x14ac:dyDescent="0.2"/>
    <row r="142" s="8" customFormat="1" ht="12.75" hidden="1" x14ac:dyDescent="0.2"/>
    <row r="143" s="8" customFormat="1" ht="12.75" hidden="1" x14ac:dyDescent="0.2"/>
    <row r="144" s="8" customFormat="1" ht="12.75" hidden="1" x14ac:dyDescent="0.2"/>
    <row r="145" s="8" customFormat="1" ht="12.75" hidden="1" x14ac:dyDescent="0.2"/>
    <row r="146" s="8" customFormat="1" ht="12.75" hidden="1" x14ac:dyDescent="0.2"/>
    <row r="147" s="8" customFormat="1" ht="12.75" hidden="1" x14ac:dyDescent="0.2"/>
    <row r="148" s="8" customFormat="1" ht="12.75" hidden="1" x14ac:dyDescent="0.2"/>
    <row r="149" s="8" customFormat="1" ht="12.75" hidden="1" x14ac:dyDescent="0.2"/>
    <row r="150" s="8" customFormat="1" ht="12.75" hidden="1" x14ac:dyDescent="0.2"/>
    <row r="151" s="8" customFormat="1" ht="12.75" hidden="1" x14ac:dyDescent="0.2"/>
    <row r="152" s="8" customFormat="1" ht="12.75" hidden="1" x14ac:dyDescent="0.2"/>
    <row r="153" s="8" customFormat="1" ht="12.75" hidden="1" x14ac:dyDescent="0.2"/>
    <row r="154" s="8" customFormat="1" ht="12.75" hidden="1" x14ac:dyDescent="0.2"/>
    <row r="155" s="8" customFormat="1" ht="12.75" hidden="1" x14ac:dyDescent="0.2"/>
    <row r="156" s="8" customFormat="1" ht="12.75" hidden="1" x14ac:dyDescent="0.2"/>
    <row r="157" s="8" customFormat="1" ht="12.75" hidden="1" x14ac:dyDescent="0.2"/>
    <row r="158" s="8" customFormat="1" ht="12.75" hidden="1" x14ac:dyDescent="0.2"/>
    <row r="159" s="8" customFormat="1" ht="12.75" hidden="1" x14ac:dyDescent="0.2"/>
    <row r="160" s="8" customFormat="1" ht="12.75" hidden="1" x14ac:dyDescent="0.2"/>
    <row r="161" s="8" customFormat="1" ht="12.75" hidden="1" x14ac:dyDescent="0.2"/>
    <row r="162" s="8" customFormat="1" ht="12.75" hidden="1" x14ac:dyDescent="0.2"/>
    <row r="163" s="8" customFormat="1" ht="12.75" hidden="1" x14ac:dyDescent="0.2"/>
    <row r="164" s="8" customFormat="1" ht="12.75" hidden="1" x14ac:dyDescent="0.2"/>
    <row r="165" s="8" customFormat="1" ht="12.75" hidden="1" x14ac:dyDescent="0.2"/>
    <row r="166" s="8" customFormat="1" ht="12.75" hidden="1" x14ac:dyDescent="0.2"/>
    <row r="167" s="8" customFormat="1" ht="12.75" hidden="1" x14ac:dyDescent="0.2"/>
    <row r="168" s="8" customFormat="1" ht="12.75" hidden="1" x14ac:dyDescent="0.2"/>
    <row r="169" s="8" customFormat="1" ht="12.75" hidden="1" x14ac:dyDescent="0.2"/>
    <row r="170" s="8" customFormat="1" ht="12.75" hidden="1" x14ac:dyDescent="0.2"/>
    <row r="171" s="8" customFormat="1" ht="12.75" hidden="1" x14ac:dyDescent="0.2"/>
    <row r="172" s="8" customFormat="1" ht="12.75" hidden="1" x14ac:dyDescent="0.2"/>
    <row r="173" s="8" customFormat="1" ht="12.75" hidden="1" x14ac:dyDescent="0.2"/>
    <row r="174" s="8" customFormat="1" ht="12.75" hidden="1" x14ac:dyDescent="0.2"/>
    <row r="175" s="8" customFormat="1" ht="12.75" hidden="1" x14ac:dyDescent="0.2"/>
    <row r="176" s="8" customFormat="1" ht="12.75" hidden="1" x14ac:dyDescent="0.2"/>
    <row r="177" s="8" customFormat="1" ht="12.75" hidden="1" x14ac:dyDescent="0.2"/>
    <row r="178" s="8" customFormat="1" ht="12.75" hidden="1" x14ac:dyDescent="0.2"/>
    <row r="179" s="8" customFormat="1" ht="12.75" hidden="1" x14ac:dyDescent="0.2"/>
    <row r="180" s="8" customFormat="1" ht="12.75" hidden="1" x14ac:dyDescent="0.2"/>
    <row r="181" s="8" customFormat="1" ht="12.75" hidden="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</sheetData>
  <mergeCells count="6">
    <mergeCell ref="D18:F18"/>
    <mergeCell ref="D9:F9"/>
    <mergeCell ref="D10:F10"/>
    <mergeCell ref="D11:F11"/>
    <mergeCell ref="D12:F12"/>
    <mergeCell ref="D13:F13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5" id="{6E0000F2-4B34-40F0-A950-26A22E7F516A}">
            <xm:f>AND(Data!$C18, NOT(#REF!))</xm:f>
            <x14:dxf>
              <font>
                <color theme="0"/>
              </font>
            </x14:dxf>
          </x14:cfRule>
          <xm:sqref>C14:E14</xm:sqref>
        </x14:conditionalFormatting>
        <x14:conditionalFormatting xmlns:xm="http://schemas.microsoft.com/office/excel/2006/main">
          <x14:cfRule type="expression" priority="217" id="{6E0000F2-4B34-40F0-A950-26A22E7F516A}">
            <xm:f>Data!$C18</xm:f>
            <x14:dxf>
              <font>
                <color theme="0"/>
              </font>
            </x14:dxf>
          </x14:cfRule>
          <xm:sqref>C15:E15</xm:sqref>
        </x14:conditionalFormatting>
        <x14:conditionalFormatting xmlns:xm="http://schemas.microsoft.com/office/excel/2006/main">
          <x14:cfRule type="expression" priority="26" id="{DCC025E7-DD10-45A4-B46F-8DAF8172BEA5}">
            <xm:f>$D$18=Data!B$25</xm:f>
            <x14:dxf>
              <font>
                <color theme="0" tint="-0.24994659260841701"/>
              </font>
            </x14:dxf>
          </x14:cfRule>
          <xm:sqref>D18:F18</xm:sqref>
        </x14:conditionalFormatting>
        <x14:conditionalFormatting xmlns:xm="http://schemas.microsoft.com/office/excel/2006/main">
          <x14:cfRule type="expression" priority="25" id="{0E9BFFB2-7AAD-452D-A6DC-B193223D0B5B}">
            <xm:f>INDEX(Data!$C$9:$C$13, MATCH(F$38, Data!$B$9:$B$13,0))=TRUE</xm:f>
            <x14:dxf>
              <font>
                <b val="0"/>
                <i val="0"/>
                <color theme="1" tint="0.34998626667073579"/>
              </font>
            </x14:dxf>
          </x14:cfRule>
          <xm:sqref>F38:J38</xm:sqref>
        </x14:conditionalFormatting>
        <x14:conditionalFormatting xmlns:xm="http://schemas.microsoft.com/office/excel/2006/main">
          <x14:cfRule type="expression" priority="22" id="{6B3CD12B-2C7F-467C-B21A-8374D0C11F7F}">
            <xm:f>AND($C39&lt;&gt;0, F$38=$L39, Sensitivity_calcs!C$88=FALSE)</xm:f>
            <x14:dxf>
              <fill>
                <patternFill>
                  <bgColor rgb="FFCCFFFF"/>
                </patternFill>
              </fill>
            </x14:dxf>
          </x14:cfRule>
          <xm:sqref>F39 G39:J47</xm:sqref>
        </x14:conditionalFormatting>
        <x14:conditionalFormatting xmlns:xm="http://schemas.microsoft.com/office/excel/2006/main">
          <x14:cfRule type="expression" priority="256" id="{6E0000F2-4B34-40F0-A950-26A22E7F516A}">
            <xm:f>Data!$C9</xm:f>
            <x14:dxf>
              <font>
                <color theme="0"/>
              </font>
            </x14:dxf>
          </x14:cfRule>
          <xm:sqref>G9:I13 C9:D13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EEEA9-DF92-454A-AC78-2AB747F8189C}">
  <sheetPr codeName="Sheet2">
    <tabColor rgb="FFFFFFCC"/>
    <pageSetUpPr fitToPage="1"/>
  </sheetPr>
  <dimension ref="A1:T122"/>
  <sheetViews>
    <sheetView showGridLines="0" zoomScale="90" zoomScaleNormal="90" workbookViewId="0">
      <pane ySplit="2" topLeftCell="A3" activePane="bottomLeft" state="frozen"/>
      <selection activeCell="A101" sqref="A101"/>
      <selection pane="bottomLeft" activeCell="E8" sqref="E8:H8"/>
    </sheetView>
  </sheetViews>
  <sheetFormatPr defaultColWidth="9" defaultRowHeight="12.75" x14ac:dyDescent="0.2"/>
  <cols>
    <col min="1" max="1" width="3.625" style="8" customWidth="1"/>
    <col min="2" max="2" width="2.625" style="8" customWidth="1"/>
    <col min="3" max="3" width="18.75" style="8" customWidth="1"/>
    <col min="4" max="4" width="9.25" style="8" customWidth="1"/>
    <col min="5" max="5" width="16.375" style="8" customWidth="1"/>
    <col min="6" max="6" width="1.125" style="8" customWidth="1"/>
    <col min="7" max="7" width="14.75" style="8" customWidth="1"/>
    <col min="8" max="8" width="12.875" style="8" customWidth="1"/>
    <col min="9" max="9" width="11.5" style="8" customWidth="1"/>
    <col min="10" max="10" width="6.875" style="8" customWidth="1"/>
    <col min="11" max="16" width="8.125" style="8" customWidth="1"/>
    <col min="17" max="19" width="9" style="8"/>
    <col min="20" max="20" width="17.625" style="8" customWidth="1"/>
    <col min="21" max="16384" width="9" style="8"/>
  </cols>
  <sheetData>
    <row r="1" spans="1:16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5.75" x14ac:dyDescent="0.25">
      <c r="A2" s="56" t="str">
        <f>proj</f>
        <v>REFCL BAE compliance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4" spans="1:16" s="1" customFormat="1" ht="15" x14ac:dyDescent="0.2">
      <c r="A4" s="18" t="s">
        <v>44</v>
      </c>
      <c r="B4" s="18"/>
      <c r="C4" s="16"/>
      <c r="D4" s="16"/>
      <c r="E4" s="16"/>
      <c r="F4" s="16"/>
      <c r="G4" s="16"/>
      <c r="H4" s="16"/>
      <c r="I4" s="16"/>
      <c r="J4" s="16"/>
      <c r="K4" s="17"/>
      <c r="L4" s="17"/>
      <c r="M4" s="17"/>
      <c r="N4" s="17"/>
      <c r="O4" s="17"/>
      <c r="P4" s="17"/>
    </row>
    <row r="5" spans="1:16" s="1" customFormat="1" x14ac:dyDescent="0.2">
      <c r="M5" s="12"/>
      <c r="N5" s="12"/>
      <c r="O5" s="12"/>
      <c r="P5" s="12"/>
    </row>
    <row r="6" spans="1:16" ht="12.75" customHeight="1" x14ac:dyDescent="0.2">
      <c r="C6" s="14" t="s">
        <v>11</v>
      </c>
      <c r="D6" s="65" t="s">
        <v>51</v>
      </c>
      <c r="E6" s="13" t="s">
        <v>3</v>
      </c>
    </row>
    <row r="7" spans="1:16" s="1" customFormat="1" ht="12.75" customHeight="1" x14ac:dyDescent="0.2">
      <c r="M7" s="12"/>
      <c r="N7" s="12"/>
      <c r="O7" s="12"/>
      <c r="P7" s="12"/>
    </row>
    <row r="8" spans="1:16" x14ac:dyDescent="0.2">
      <c r="C8" s="14" t="s">
        <v>12</v>
      </c>
      <c r="D8" s="14"/>
      <c r="E8" s="341" t="s">
        <v>262</v>
      </c>
      <c r="F8" s="341"/>
      <c r="G8" s="341"/>
      <c r="H8" s="341"/>
      <c r="I8" s="1"/>
      <c r="J8" s="1"/>
    </row>
    <row r="9" spans="1:16" x14ac:dyDescent="0.2">
      <c r="C9" s="14"/>
      <c r="D9" s="14"/>
    </row>
    <row r="10" spans="1:16" s="6" customFormat="1" x14ac:dyDescent="0.2">
      <c r="C10" s="3" t="s">
        <v>13</v>
      </c>
      <c r="D10" s="65" t="s">
        <v>51</v>
      </c>
      <c r="E10" s="60" t="s">
        <v>36</v>
      </c>
      <c r="F10" s="8"/>
      <c r="G10" s="37">
        <v>2023</v>
      </c>
      <c r="I10" s="66"/>
      <c r="J10" s="66"/>
    </row>
    <row r="11" spans="1:16" x14ac:dyDescent="0.2">
      <c r="I11" s="66"/>
      <c r="J11" s="66"/>
    </row>
    <row r="12" spans="1:16" x14ac:dyDescent="0.2">
      <c r="H12" s="43"/>
      <c r="I12" s="43"/>
      <c r="J12" s="43"/>
    </row>
    <row r="13" spans="1:16" s="72" customFormat="1" x14ac:dyDescent="0.2">
      <c r="C13" s="73" t="s">
        <v>1</v>
      </c>
      <c r="D13" s="73"/>
      <c r="E13" s="73" t="s">
        <v>0</v>
      </c>
      <c r="F13" s="73"/>
      <c r="G13" s="73"/>
      <c r="H13" s="74"/>
      <c r="I13" s="74"/>
      <c r="J13" s="74"/>
      <c r="K13" s="74"/>
      <c r="L13"/>
    </row>
    <row r="14" spans="1:16" s="1" customFormat="1" ht="12.75" customHeight="1" x14ac:dyDescent="0.2">
      <c r="C14" s="61" t="str" cm="1">
        <f t="array" ref="C14:C18">options</f>
        <v>Option 1 (base case)</v>
      </c>
      <c r="D14" s="61"/>
      <c r="E14" s="342" t="s">
        <v>59</v>
      </c>
      <c r="F14" s="342"/>
      <c r="G14" s="342"/>
      <c r="H14" s="342"/>
      <c r="I14" s="342"/>
      <c r="J14" s="342"/>
      <c r="K14" s="342"/>
      <c r="L14"/>
    </row>
    <row r="15" spans="1:16" s="1" customFormat="1" ht="12.75" customHeight="1" x14ac:dyDescent="0.2">
      <c r="C15" s="61" t="str">
        <v>Option 2</v>
      </c>
      <c r="D15" s="61"/>
      <c r="E15" s="326" t="s">
        <v>243</v>
      </c>
      <c r="F15" s="326"/>
      <c r="G15" s="326"/>
      <c r="H15" s="326"/>
      <c r="I15" s="326"/>
      <c r="J15" s="326"/>
      <c r="K15" s="326"/>
      <c r="L15"/>
    </row>
    <row r="16" spans="1:16" s="1" customFormat="1" ht="12.75" customHeight="1" x14ac:dyDescent="0.2">
      <c r="C16" s="61" t="str">
        <v>Option 3</v>
      </c>
      <c r="D16" s="61"/>
      <c r="E16" s="326" t="s">
        <v>244</v>
      </c>
      <c r="F16" s="326"/>
      <c r="G16" s="326"/>
      <c r="H16" s="326"/>
      <c r="I16" s="326"/>
      <c r="J16" s="326"/>
      <c r="K16" s="326"/>
      <c r="L16"/>
    </row>
    <row r="17" spans="1:16" s="1" customFormat="1" ht="12.75" customHeight="1" x14ac:dyDescent="0.2">
      <c r="C17" s="61" t="str">
        <v>Option 4</v>
      </c>
      <c r="D17" s="61"/>
      <c r="E17" s="326" t="s">
        <v>245</v>
      </c>
      <c r="F17" s="326"/>
      <c r="G17" s="326"/>
      <c r="H17" s="326"/>
      <c r="I17" s="326"/>
      <c r="J17" s="326"/>
      <c r="K17" s="326"/>
      <c r="L17"/>
    </row>
    <row r="18" spans="1:16" s="1" customFormat="1" ht="12.75" customHeight="1" x14ac:dyDescent="0.2">
      <c r="C18" s="61" t="str">
        <v>Option 5</v>
      </c>
      <c r="D18" s="61"/>
      <c r="E18" s="343"/>
      <c r="F18" s="343"/>
      <c r="G18" s="343"/>
      <c r="H18" s="343"/>
      <c r="I18" s="343"/>
      <c r="J18" s="343"/>
      <c r="K18" s="343"/>
      <c r="L18"/>
    </row>
    <row r="19" spans="1:16" s="1" customFormat="1" ht="12.75" customHeight="1" x14ac:dyDescent="0.2">
      <c r="C19"/>
      <c r="D19"/>
      <c r="E19"/>
      <c r="F19"/>
      <c r="G19"/>
      <c r="H19"/>
      <c r="I19"/>
      <c r="J19"/>
      <c r="K19"/>
      <c r="L19"/>
      <c r="M19"/>
    </row>
    <row r="20" spans="1:16" s="1" customFormat="1" ht="12.75" customHeight="1" x14ac:dyDescent="0.2">
      <c r="C20" s="294" t="s">
        <v>224</v>
      </c>
      <c r="D20"/>
      <c r="E20" s="295" t="s">
        <v>226</v>
      </c>
      <c r="F20"/>
      <c r="G20"/>
      <c r="H20"/>
      <c r="I20"/>
      <c r="J20"/>
      <c r="K20"/>
      <c r="L20"/>
      <c r="M20"/>
    </row>
    <row r="21" spans="1:16" s="1" customFormat="1" ht="12.75" customHeight="1" x14ac:dyDescent="0.2">
      <c r="C21"/>
      <c r="D21"/>
      <c r="E21"/>
      <c r="F21"/>
      <c r="G21"/>
      <c r="H21"/>
      <c r="I21"/>
      <c r="J21"/>
      <c r="K21"/>
      <c r="L21"/>
      <c r="M21"/>
    </row>
    <row r="22" spans="1:16" s="1" customFormat="1" x14ac:dyDescent="0.2">
      <c r="C22" s="1" t="s">
        <v>237</v>
      </c>
      <c r="E22" s="300" t="s">
        <v>19</v>
      </c>
      <c r="F22" s="68" t="s">
        <v>66</v>
      </c>
      <c r="J22" s="68"/>
    </row>
    <row r="23" spans="1:16" s="1" customFormat="1" ht="12.75" customHeight="1" x14ac:dyDescent="0.2">
      <c r="C23"/>
      <c r="D23"/>
      <c r="E23"/>
      <c r="F23"/>
      <c r="G23"/>
      <c r="H23"/>
      <c r="I23"/>
      <c r="J23"/>
      <c r="K23"/>
      <c r="L23"/>
      <c r="M23"/>
    </row>
    <row r="24" spans="1:16" s="1" customFormat="1" ht="15.75" x14ac:dyDescent="0.25">
      <c r="E24" s="5"/>
      <c r="F24" s="5"/>
      <c r="L24" s="8"/>
    </row>
    <row r="25" spans="1:16" s="1" customFormat="1" ht="15" x14ac:dyDescent="0.2">
      <c r="A25" s="18" t="s">
        <v>183</v>
      </c>
      <c r="B25" s="18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  <c r="N25" s="17"/>
      <c r="O25" s="17"/>
      <c r="P25" s="17"/>
    </row>
    <row r="26" spans="1:16" s="1" customFormat="1" x14ac:dyDescent="0.2"/>
    <row r="27" spans="1:16" s="1" customFormat="1" x14ac:dyDescent="0.2">
      <c r="C27" s="1" t="s">
        <v>46</v>
      </c>
      <c r="G27" s="67">
        <f>EOMONTH(DATE(Assumptions!$G$10,INDEX(Data!$K$107:$K$108, MATCH(Assumptions!$E$10, Data!$J$107:$J$108,0)), 1),0)</f>
        <v>45291</v>
      </c>
      <c r="H27" s="68" t="s">
        <v>71</v>
      </c>
    </row>
    <row r="28" spans="1:16" s="1" customFormat="1" x14ac:dyDescent="0.2">
      <c r="C28" s="1" t="s">
        <v>184</v>
      </c>
      <c r="G28" s="306">
        <v>3.5000000000000003E-2</v>
      </c>
      <c r="H28" s="68" t="s">
        <v>67</v>
      </c>
      <c r="J28" s="68"/>
    </row>
    <row r="29" spans="1:16" s="1" customFormat="1" x14ac:dyDescent="0.2">
      <c r="C29" s="1" t="s">
        <v>62</v>
      </c>
      <c r="G29" s="307">
        <v>45291</v>
      </c>
      <c r="H29" s="68" t="s">
        <v>68</v>
      </c>
      <c r="J29" s="68"/>
    </row>
    <row r="30" spans="1:16" s="1" customFormat="1" x14ac:dyDescent="0.2">
      <c r="J30" s="68"/>
    </row>
    <row r="31" spans="1:16" x14ac:dyDescent="0.2">
      <c r="C31" s="8" t="s">
        <v>197</v>
      </c>
      <c r="G31" s="308">
        <v>20</v>
      </c>
      <c r="H31" s="68" t="s">
        <v>198</v>
      </c>
    </row>
    <row r="32" spans="1:16" s="1" customFormat="1" x14ac:dyDescent="0.2"/>
    <row r="33" spans="1:20" s="1" customFormat="1" x14ac:dyDescent="0.2">
      <c r="C33" s="1" t="s">
        <v>32</v>
      </c>
      <c r="G33" s="309">
        <v>46203</v>
      </c>
      <c r="H33" s="68" t="s">
        <v>65</v>
      </c>
      <c r="J33" s="68"/>
    </row>
    <row r="34" spans="1:20" s="1" customFormat="1" x14ac:dyDescent="0.2">
      <c r="C34" s="1" t="s">
        <v>72</v>
      </c>
      <c r="G34" s="325">
        <v>45291</v>
      </c>
      <c r="H34" s="68" t="s">
        <v>73</v>
      </c>
      <c r="J34" s="68"/>
    </row>
    <row r="35" spans="1:20" s="1" customFormat="1" ht="13.5" x14ac:dyDescent="0.25">
      <c r="C35" s="1" t="s">
        <v>239</v>
      </c>
      <c r="G35" s="307">
        <v>45107</v>
      </c>
      <c r="H35" s="68"/>
      <c r="J35" s="68"/>
    </row>
    <row r="39" spans="1:20" s="1" customFormat="1" ht="15" x14ac:dyDescent="0.2">
      <c r="A39" s="18" t="s">
        <v>8</v>
      </c>
      <c r="B39" s="18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7"/>
      <c r="N39" s="17"/>
      <c r="O39" s="17"/>
      <c r="P39" s="17"/>
    </row>
    <row r="40" spans="1:20" s="1" customFormat="1" x14ac:dyDescent="0.2">
      <c r="M40" s="12"/>
      <c r="N40" s="12"/>
      <c r="O40" s="12"/>
      <c r="P40" s="12"/>
    </row>
    <row r="41" spans="1:20" s="128" customFormat="1" x14ac:dyDescent="0.2">
      <c r="A41" s="127"/>
      <c r="B41" s="127"/>
      <c r="C41" s="1" t="s">
        <v>137</v>
      </c>
      <c r="D41" s="244" t="s">
        <v>144</v>
      </c>
      <c r="E41" s="166" t="s">
        <v>246</v>
      </c>
      <c r="F41" s="129"/>
      <c r="G41" s="331" t="s">
        <v>141</v>
      </c>
      <c r="H41" s="332">
        <v>44753.327047371298</v>
      </c>
      <c r="I41" s="243" t="s">
        <v>216</v>
      </c>
      <c r="J41" s="127"/>
      <c r="M41" s="127"/>
      <c r="N41" s="127"/>
      <c r="O41" s="127"/>
      <c r="P41" s="127"/>
      <c r="Q41" s="127"/>
      <c r="R41" s="127"/>
      <c r="S41" s="127"/>
      <c r="T41" s="127"/>
    </row>
    <row r="42" spans="1:20" s="128" customFormat="1" x14ac:dyDescent="0.2">
      <c r="A42"/>
      <c r="B42"/>
      <c r="C42"/>
      <c r="D42"/>
      <c r="E42"/>
      <c r="F42"/>
      <c r="G42"/>
      <c r="H42"/>
      <c r="I42"/>
      <c r="J42"/>
      <c r="K42"/>
      <c r="L42"/>
      <c r="M42" s="127"/>
      <c r="N42" s="127"/>
      <c r="O42" s="127"/>
      <c r="P42" s="127"/>
      <c r="Q42" s="127"/>
      <c r="R42" s="127"/>
      <c r="S42" s="127"/>
      <c r="T42" s="127"/>
    </row>
    <row r="43" spans="1:20" s="128" customFormat="1" x14ac:dyDescent="0.2">
      <c r="A43" s="127"/>
      <c r="B43" s="127"/>
      <c r="C43" s="127"/>
      <c r="D43" s="130"/>
      <c r="E43" s="130"/>
      <c r="F43" s="130"/>
      <c r="G43" s="130"/>
      <c r="H43" s="133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</row>
    <row r="45" spans="1:20" ht="15" x14ac:dyDescent="0.2">
      <c r="A45" s="18" t="s">
        <v>152</v>
      </c>
      <c r="B45" s="18"/>
      <c r="C45" s="16"/>
      <c r="D45" s="16"/>
      <c r="E45" s="16"/>
      <c r="F45" s="16"/>
      <c r="G45" s="16"/>
      <c r="H45" s="16"/>
      <c r="I45" s="16"/>
      <c r="J45" s="16"/>
      <c r="K45" s="16"/>
      <c r="L45" s="17"/>
      <c r="M45" s="17"/>
      <c r="N45" s="17"/>
      <c r="O45" s="17"/>
      <c r="P45" s="17"/>
    </row>
    <row r="48" spans="1:20" x14ac:dyDescent="0.2">
      <c r="B48" s="30" t="s">
        <v>175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50" spans="3:8" x14ac:dyDescent="0.2">
      <c r="C50" s="8" t="s">
        <v>151</v>
      </c>
      <c r="G50" s="310">
        <v>5400000</v>
      </c>
      <c r="H50" s="69">
        <v>45107</v>
      </c>
    </row>
    <row r="52" spans="3:8" x14ac:dyDescent="0.2">
      <c r="C52" s="8" t="s">
        <v>167</v>
      </c>
      <c r="G52" s="167">
        <v>0</v>
      </c>
      <c r="H52" s="69">
        <f>input_dollars</f>
        <v>45291</v>
      </c>
    </row>
    <row r="54" spans="3:8" x14ac:dyDescent="0.2">
      <c r="C54" s="14" t="str">
        <f>Data!A83</f>
        <v>Disproportionate factors applied to various bushfire and other risk valuations</v>
      </c>
    </row>
    <row r="55" spans="3:8" x14ac:dyDescent="0.2">
      <c r="C55" s="8" t="str">
        <f>Data!B85</f>
        <v>Harm to property from network</v>
      </c>
      <c r="G55" s="308">
        <f>Data!F85</f>
        <v>1</v>
      </c>
    </row>
    <row r="56" spans="3:8" x14ac:dyDescent="0.2">
      <c r="C56" s="8" t="str">
        <f>Data!B86</f>
        <v>Harm to property from bushfire</v>
      </c>
      <c r="G56" s="308">
        <f>Data!F86</f>
        <v>1</v>
      </c>
    </row>
    <row r="57" spans="3:8" x14ac:dyDescent="0.2">
      <c r="C57" s="8" t="str">
        <f>Data!B87</f>
        <v>Harm to environment</v>
      </c>
      <c r="G57" s="308">
        <f>Data!F87</f>
        <v>1</v>
      </c>
    </row>
    <row r="58" spans="3:8" x14ac:dyDescent="0.2">
      <c r="C58" s="8" t="str">
        <f>Data!B88</f>
        <v>Safety - Public trespass</v>
      </c>
      <c r="G58" s="308">
        <f>Data!F88</f>
        <v>1</v>
      </c>
    </row>
    <row r="59" spans="3:8" x14ac:dyDescent="0.2">
      <c r="C59" s="8" t="str">
        <f>Data!B89</f>
        <v>Safety - Single fatality or serious injury ^</v>
      </c>
      <c r="G59" s="308">
        <f>Data!F89</f>
        <v>3</v>
      </c>
    </row>
    <row r="60" spans="3:8" x14ac:dyDescent="0.2">
      <c r="C60" s="8" t="str">
        <f>Data!B90</f>
        <v>Safety from bushfire in HBRA</v>
      </c>
      <c r="G60" s="308">
        <f>Data!F90</f>
        <v>3</v>
      </c>
    </row>
    <row r="61" spans="3:8" x14ac:dyDescent="0.2">
      <c r="C61" s="8" t="str">
        <f>Data!B91</f>
        <v>Safety - Multiple fatality or serious injury ^</v>
      </c>
      <c r="G61" s="308">
        <f>Data!F91</f>
        <v>6</v>
      </c>
    </row>
    <row r="62" spans="3:8" x14ac:dyDescent="0.2">
      <c r="C62" s="8" t="str">
        <f>Data!B92</f>
        <v>Safety from bushfire (REFCL declared areas)</v>
      </c>
      <c r="G62" s="308">
        <f>Data!F92</f>
        <v>6</v>
      </c>
    </row>
    <row r="63" spans="3:8" x14ac:dyDescent="0.2">
      <c r="C63" s="8" t="str">
        <f>Data!B93</f>
        <v>Safety from bushfire (electric line construction areas)</v>
      </c>
      <c r="G63" s="308">
        <f>Data!F93</f>
        <v>10</v>
      </c>
    </row>
    <row r="64" spans="3:8" x14ac:dyDescent="0.2">
      <c r="E64"/>
      <c r="F64"/>
      <c r="G64"/>
      <c r="H64"/>
    </row>
    <row r="66" spans="2:16" x14ac:dyDescent="0.2">
      <c r="C66" s="82" t="s">
        <v>114</v>
      </c>
    </row>
    <row r="69" spans="2:16" x14ac:dyDescent="0.2">
      <c r="C69" s="53" t="s">
        <v>182</v>
      </c>
      <c r="D69" s="59"/>
      <c r="E69" s="59"/>
      <c r="F69" s="59"/>
      <c r="G69" s="159" t="s">
        <v>69</v>
      </c>
      <c r="H69" s="159" t="s">
        <v>168</v>
      </c>
      <c r="I69" s="159" t="s">
        <v>181</v>
      </c>
      <c r="J69" s="158" t="s">
        <v>185</v>
      </c>
      <c r="K69" s="159"/>
      <c r="L69" s="159"/>
      <c r="M69" s="159"/>
    </row>
    <row r="70" spans="2:16" x14ac:dyDescent="0.2">
      <c r="C70" s="8" t="s">
        <v>169</v>
      </c>
      <c r="G70" s="160">
        <f>G50*INDEX(hy_escalation, MATCH(input_dollars,hy_dates,0))/INDEX(hy_escalation, MATCH(H50,hy_dates,0))</f>
        <v>5607473.5197347086</v>
      </c>
      <c r="H70" s="165">
        <v>0</v>
      </c>
      <c r="I70" s="168">
        <v>0</v>
      </c>
      <c r="J70" s="338">
        <v>0</v>
      </c>
      <c r="K70" s="339"/>
      <c r="L70" s="339"/>
      <c r="M70" s="340"/>
    </row>
    <row r="71" spans="2:16" x14ac:dyDescent="0.2">
      <c r="C71" s="8" t="s">
        <v>170</v>
      </c>
      <c r="G71" s="160">
        <f>G52*INDEX(hy_escalation, MATCH(input_dollars,hy_dates,0))/INDEX(hy_escalation, MATCH(H52,hy_dates,0))</f>
        <v>0</v>
      </c>
      <c r="H71" s="164">
        <v>0</v>
      </c>
      <c r="I71" s="168">
        <v>0</v>
      </c>
      <c r="J71" s="338">
        <v>0</v>
      </c>
      <c r="K71" s="339"/>
      <c r="L71" s="339"/>
      <c r="M71" s="340"/>
    </row>
    <row r="72" spans="2:16" x14ac:dyDescent="0.2">
      <c r="I72" s="163"/>
      <c r="M72"/>
    </row>
    <row r="73" spans="2:16" x14ac:dyDescent="0.2">
      <c r="G73" s="169"/>
    </row>
    <row r="74" spans="2:16" x14ac:dyDescent="0.2">
      <c r="C74" s="82"/>
    </row>
    <row r="77" spans="2:16" x14ac:dyDescent="0.2">
      <c r="B77" s="30" t="s">
        <v>176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</row>
    <row r="78" spans="2:16" x14ac:dyDescent="0.2">
      <c r="C78" s="8" t="s">
        <v>171</v>
      </c>
      <c r="G78" s="156">
        <v>0</v>
      </c>
      <c r="H78" s="69">
        <f>input_dollars</f>
        <v>45291</v>
      </c>
    </row>
    <row r="79" spans="2:16" x14ac:dyDescent="0.2">
      <c r="C79" s="8" t="s">
        <v>172</v>
      </c>
      <c r="G79" s="156">
        <v>0</v>
      </c>
      <c r="H79" s="69">
        <f>input_dollars</f>
        <v>45291</v>
      </c>
    </row>
    <row r="81" spans="1:16" x14ac:dyDescent="0.2">
      <c r="C81" s="8" t="s">
        <v>173</v>
      </c>
      <c r="G81" s="161">
        <v>0.2</v>
      </c>
    </row>
    <row r="86" spans="1:16" x14ac:dyDescent="0.2">
      <c r="A86" s="1"/>
      <c r="B86" s="1"/>
      <c r="C86" s="1"/>
      <c r="D86" s="1"/>
      <c r="E86" s="1"/>
      <c r="F86" s="1"/>
      <c r="K86" s="1"/>
      <c r="L86" s="1"/>
      <c r="M86" s="1"/>
      <c r="N86" s="1"/>
      <c r="O86" s="1"/>
    </row>
    <row r="87" spans="1:16" ht="15" x14ac:dyDescent="0.2">
      <c r="A87" s="18" t="s">
        <v>56</v>
      </c>
      <c r="B87" s="18"/>
      <c r="C87" s="16"/>
      <c r="D87" s="16"/>
      <c r="E87" s="16"/>
      <c r="F87" s="16"/>
      <c r="G87" s="16"/>
      <c r="H87" s="16"/>
      <c r="I87" s="16"/>
      <c r="J87" s="16"/>
      <c r="K87" s="16"/>
      <c r="L87" s="17"/>
      <c r="M87" s="17"/>
      <c r="N87" s="17"/>
      <c r="O87" s="17"/>
      <c r="P87" s="17"/>
    </row>
    <row r="88" spans="1:16" x14ac:dyDescent="0.2">
      <c r="A88" s="1"/>
      <c r="B88" s="1"/>
      <c r="C88" s="1"/>
      <c r="D88" s="1"/>
      <c r="F88" s="1"/>
      <c r="H88" s="1"/>
      <c r="L88" s="1"/>
      <c r="N88" s="1"/>
      <c r="O88" s="1"/>
    </row>
    <row r="89" spans="1:16" x14ac:dyDescent="0.2">
      <c r="A89" s="1"/>
      <c r="B89" s="30" t="s">
        <v>177</v>
      </c>
      <c r="C89" s="30"/>
      <c r="D89" s="30"/>
      <c r="E89" s="30"/>
      <c r="F89" s="30"/>
      <c r="G89" s="30"/>
      <c r="H89" s="53"/>
      <c r="I89" s="53"/>
      <c r="J89" s="53"/>
      <c r="K89" s="70" t="s">
        <v>19</v>
      </c>
      <c r="L89" s="70" t="s">
        <v>21</v>
      </c>
      <c r="M89" s="70" t="s">
        <v>20</v>
      </c>
      <c r="N89" s="70" t="s">
        <v>22</v>
      </c>
      <c r="O89" s="70" t="s">
        <v>94</v>
      </c>
      <c r="P89" s="70" t="s">
        <v>95</v>
      </c>
    </row>
    <row r="90" spans="1:16" ht="13.5" x14ac:dyDescent="0.25">
      <c r="A90" s="1"/>
      <c r="B90" s="1"/>
      <c r="C90" s="1" t="s">
        <v>74</v>
      </c>
      <c r="D90" s="1"/>
      <c r="F90" s="1"/>
      <c r="G90" s="68"/>
      <c r="H90" s="69">
        <f>G35</f>
        <v>45107</v>
      </c>
      <c r="I90" s="71" t="s">
        <v>63</v>
      </c>
      <c r="J90" s="71"/>
      <c r="K90" s="311">
        <v>2.4730486797759084E-2</v>
      </c>
      <c r="L90" s="311">
        <v>2.2340740091772258E-2</v>
      </c>
      <c r="M90" s="311">
        <v>2.0196329122153123E-2</v>
      </c>
      <c r="N90" s="311">
        <v>1.806294207659629E-2</v>
      </c>
      <c r="O90" s="311">
        <v>1.5913397615084226E-2</v>
      </c>
      <c r="P90" s="311">
        <v>1.3715069432539001E-2</v>
      </c>
    </row>
    <row r="91" spans="1:16" x14ac:dyDescent="0.2">
      <c r="A91" s="1"/>
      <c r="B91" s="1"/>
      <c r="C91" s="1"/>
      <c r="D91" s="1"/>
      <c r="E91" s="1"/>
      <c r="F91" s="1"/>
      <c r="G91" s="1"/>
      <c r="K91" s="1"/>
      <c r="L91" s="1"/>
      <c r="M91" s="1"/>
      <c r="N91" s="1"/>
      <c r="O91" s="1"/>
    </row>
    <row r="92" spans="1:16" x14ac:dyDescent="0.2">
      <c r="A92" s="1"/>
      <c r="B92" s="1"/>
      <c r="C92" s="1"/>
      <c r="D92" s="1"/>
      <c r="E92" s="1"/>
      <c r="F92" s="1"/>
      <c r="K92" s="1"/>
      <c r="L92" s="1"/>
      <c r="M92" s="1"/>
      <c r="N92" s="1"/>
      <c r="O92" s="1"/>
    </row>
    <row r="93" spans="1:16" x14ac:dyDescent="0.2">
      <c r="A93" s="1"/>
      <c r="B93" s="30" t="s">
        <v>178</v>
      </c>
      <c r="C93" s="30"/>
      <c r="D93" s="30"/>
      <c r="E93" s="30"/>
      <c r="F93" s="30"/>
      <c r="G93" s="70" t="s">
        <v>69</v>
      </c>
      <c r="H93" s="30"/>
      <c r="I93" s="30"/>
      <c r="J93" s="39"/>
      <c r="K93" s="1"/>
      <c r="L93" s="1"/>
    </row>
    <row r="94" spans="1:16" x14ac:dyDescent="0.2">
      <c r="A94" s="1"/>
      <c r="B94" s="1"/>
      <c r="C94" s="1" t="str">
        <f>Data!B60</f>
        <v>Reliability in worst-served areas</v>
      </c>
      <c r="D94" s="1"/>
      <c r="E94"/>
      <c r="F94" s="1"/>
      <c r="G94" s="310">
        <v>151432.81740793545</v>
      </c>
      <c r="H94" s="69">
        <f t="shared" ref="H94:H101" si="0">custval_date</f>
        <v>45291</v>
      </c>
      <c r="I94" s="71" t="s">
        <v>54</v>
      </c>
      <c r="J94" s="71"/>
      <c r="K94" s="1"/>
      <c r="P94" s="1"/>
    </row>
    <row r="95" spans="1:16" x14ac:dyDescent="0.2">
      <c r="A95" s="1"/>
      <c r="B95" s="1"/>
      <c r="C95" s="1" t="str">
        <f>Data!B61</f>
        <v>Network resilience</v>
      </c>
      <c r="D95" s="1"/>
      <c r="E95"/>
      <c r="F95" s="1"/>
      <c r="G95" s="310">
        <v>24590</v>
      </c>
      <c r="H95" s="69">
        <f t="shared" si="0"/>
        <v>45291</v>
      </c>
      <c r="I95" s="71" t="s">
        <v>54</v>
      </c>
      <c r="J95" s="71"/>
      <c r="P95" s="1"/>
    </row>
    <row r="96" spans="1:16" x14ac:dyDescent="0.2">
      <c r="A96" s="1"/>
      <c r="B96" s="1"/>
      <c r="C96" s="1" t="str">
        <f>Data!B62</f>
        <v>Enabling solar exports</v>
      </c>
      <c r="D96" s="1"/>
      <c r="E96"/>
      <c r="G96" s="310">
        <v>88.357719508603083</v>
      </c>
      <c r="H96" s="69">
        <f t="shared" si="0"/>
        <v>45291</v>
      </c>
      <c r="I96" s="71" t="s">
        <v>54</v>
      </c>
      <c r="J96" s="71"/>
      <c r="P96" s="1"/>
    </row>
    <row r="97" spans="1:16" x14ac:dyDescent="0.2">
      <c r="A97" s="1"/>
      <c r="B97" s="1"/>
      <c r="C97" s="1" t="str">
        <f>Data!B63</f>
        <v>Aesthetics</v>
      </c>
      <c r="D97" s="1"/>
      <c r="E97"/>
      <c r="G97" s="311">
        <v>0</v>
      </c>
      <c r="H97" s="69">
        <f t="shared" si="0"/>
        <v>45291</v>
      </c>
      <c r="I97" s="71" t="s">
        <v>79</v>
      </c>
      <c r="J97" s="71"/>
      <c r="P97" s="1"/>
    </row>
    <row r="98" spans="1:16" x14ac:dyDescent="0.2">
      <c r="A98" s="1"/>
      <c r="B98" s="1"/>
      <c r="C98" s="1" t="str">
        <f>Data!B64</f>
        <v>Customer value of time - residential</v>
      </c>
      <c r="D98" s="1"/>
      <c r="E98"/>
      <c r="G98" s="311">
        <v>0.35181336539087127</v>
      </c>
      <c r="H98" s="69">
        <f t="shared" si="0"/>
        <v>45291</v>
      </c>
      <c r="I98" s="71" t="s">
        <v>80</v>
      </c>
      <c r="J98" s="71"/>
      <c r="P98" s="1"/>
    </row>
    <row r="99" spans="1:16" x14ac:dyDescent="0.2">
      <c r="A99" s="1"/>
      <c r="B99" s="1"/>
      <c r="C99" s="1" t="str">
        <f>Data!B65</f>
        <v>Customer value of time - business</v>
      </c>
      <c r="D99" s="1"/>
      <c r="E99"/>
      <c r="G99" s="311">
        <v>0.35181336539087127</v>
      </c>
      <c r="H99" s="69">
        <f t="shared" si="0"/>
        <v>45291</v>
      </c>
      <c r="I99" s="71" t="s">
        <v>80</v>
      </c>
      <c r="J99" s="71"/>
      <c r="P99" s="1"/>
    </row>
    <row r="100" spans="1:16" x14ac:dyDescent="0.2">
      <c r="A100" s="1"/>
      <c r="B100" s="1"/>
      <c r="C100" s="1" t="str">
        <f>Data!B66</f>
        <v>Communication</v>
      </c>
      <c r="D100" s="1"/>
      <c r="E100"/>
      <c r="G100" s="311">
        <v>0</v>
      </c>
      <c r="H100" s="69">
        <f t="shared" si="0"/>
        <v>45291</v>
      </c>
      <c r="I100" s="71" t="s">
        <v>79</v>
      </c>
      <c r="J100" s="71"/>
      <c r="P100" s="1"/>
    </row>
    <row r="101" spans="1:16" x14ac:dyDescent="0.2">
      <c r="A101" s="1"/>
      <c r="B101" s="1"/>
      <c r="C101" s="1" t="str">
        <f>Data!B67</f>
        <v>Information accessibility</v>
      </c>
      <c r="D101" s="1"/>
      <c r="E101"/>
      <c r="G101" s="311">
        <v>0</v>
      </c>
      <c r="H101" s="69">
        <f t="shared" si="0"/>
        <v>45291</v>
      </c>
      <c r="I101" s="71" t="s">
        <v>79</v>
      </c>
      <c r="J101" s="71"/>
      <c r="P101" s="1"/>
    </row>
    <row r="102" spans="1:16" x14ac:dyDescent="0.2">
      <c r="A102" s="1"/>
      <c r="B102" s="1"/>
      <c r="C102" s="1"/>
      <c r="D102" s="1"/>
      <c r="E102"/>
      <c r="L102" s="1"/>
      <c r="N102" s="1"/>
      <c r="O102" s="1"/>
      <c r="P102" s="1"/>
    </row>
    <row r="103" spans="1:16" x14ac:dyDescent="0.2">
      <c r="A103" s="1"/>
      <c r="B103" s="1"/>
      <c r="C103" s="1"/>
      <c r="D103" s="1"/>
      <c r="E103"/>
      <c r="F103" s="1"/>
      <c r="L103" s="1"/>
      <c r="N103" s="1"/>
      <c r="O103" s="1"/>
    </row>
    <row r="106" spans="1:16" ht="15" x14ac:dyDescent="0.2">
      <c r="A106" s="18" t="s">
        <v>218</v>
      </c>
      <c r="B106" s="18"/>
      <c r="C106" s="16"/>
      <c r="D106" s="16"/>
      <c r="E106" s="16"/>
      <c r="F106" s="16"/>
      <c r="G106" s="16"/>
      <c r="H106" s="16"/>
      <c r="I106" s="16"/>
      <c r="J106" s="16"/>
      <c r="K106" s="16"/>
      <c r="L106" s="17"/>
      <c r="M106" s="17"/>
      <c r="N106" s="17"/>
      <c r="O106" s="17"/>
      <c r="P106" s="17"/>
    </row>
    <row r="107" spans="1:16" x14ac:dyDescent="0.2">
      <c r="A107" s="1"/>
      <c r="B107" s="1"/>
      <c r="C107" s="1"/>
      <c r="D107" s="1"/>
      <c r="E107" s="1"/>
      <c r="F107" s="1"/>
      <c r="G107" s="1"/>
      <c r="K107" s="1"/>
      <c r="L107" s="1"/>
      <c r="M107" s="1"/>
      <c r="N107" s="1"/>
      <c r="O107" s="1"/>
    </row>
    <row r="108" spans="1:16" x14ac:dyDescent="0.2">
      <c r="A108" s="1"/>
      <c r="B108" s="1"/>
      <c r="C108" s="1"/>
      <c r="D108" s="1"/>
      <c r="E108" s="1"/>
      <c r="F108" s="1"/>
      <c r="G108" s="1"/>
      <c r="K108" s="1"/>
      <c r="L108" s="1"/>
      <c r="M108" s="1"/>
      <c r="N108" s="1"/>
      <c r="O108" s="1"/>
    </row>
    <row r="109" spans="1:16" x14ac:dyDescent="0.2">
      <c r="A109" s="1"/>
      <c r="B109" s="1"/>
      <c r="C109" s="1"/>
      <c r="D109" s="1"/>
      <c r="E109" s="1"/>
      <c r="F109" s="1"/>
      <c r="G109" s="1"/>
      <c r="K109" s="1"/>
      <c r="L109" s="1"/>
      <c r="M109" s="1"/>
      <c r="N109" s="1"/>
      <c r="O109" s="1"/>
    </row>
    <row r="110" spans="1:16" x14ac:dyDescent="0.2">
      <c r="A110" s="6"/>
      <c r="B110" s="174"/>
      <c r="C110" s="302"/>
      <c r="D110" s="59"/>
      <c r="E110" s="303"/>
      <c r="F110" s="302"/>
      <c r="G110" s="302" t="s">
        <v>17</v>
      </c>
      <c r="H110" s="302" t="s">
        <v>240</v>
      </c>
      <c r="I110"/>
      <c r="J110"/>
      <c r="K110"/>
      <c r="L110"/>
      <c r="M110"/>
      <c r="N110"/>
      <c r="O110"/>
      <c r="P110"/>
    </row>
    <row r="111" spans="1:16" x14ac:dyDescent="0.2">
      <c r="B111" s="8">
        <v>1</v>
      </c>
      <c r="C111" s="8" t="str">
        <f>IF(G111=0, "", G$110&amp;" "&amp;ABS($G111)*100&amp;"%"&amp;IF($G111&gt;0, " higher", " lower"))&amp;IF(AND(G111&lt;&gt;0, H111&lt;&gt;0), " &amp; ", "")&amp;IF(H111=0, "", H$110&amp;" "&amp;ABS($H111)*100&amp;"%"&amp;IF($H111&gt;0, " higher", " lower"))</f>
        <v>Capex 10% higher</v>
      </c>
      <c r="E111" s="271"/>
      <c r="G111" s="312">
        <v>0.1</v>
      </c>
      <c r="H111" s="312">
        <v>0</v>
      </c>
      <c r="I111" s="265"/>
      <c r="J111"/>
      <c r="K111"/>
      <c r="L111"/>
      <c r="M111"/>
      <c r="N111"/>
      <c r="O111"/>
      <c r="P111"/>
    </row>
    <row r="112" spans="1:16" x14ac:dyDescent="0.2">
      <c r="B112" s="8">
        <v>2</v>
      </c>
      <c r="C112" s="8" t="str">
        <f>IF(G112=0, "", G$110&amp;" "&amp;ABS($G112)*100&amp;"%"&amp;IF($G112&gt;0, " higher", " lower"))&amp;IF(AND(G112&lt;&gt;0, H112&lt;&gt;0), " &amp; ", "")&amp;IF(H112=0, "", H$110&amp;" "&amp;ABS($H112)*100&amp;"%"&amp;IF($H112&gt;0, " higher", " lower"))</f>
        <v>Capex 10% lower</v>
      </c>
      <c r="E112" s="271"/>
      <c r="G112" s="312">
        <v>-0.1</v>
      </c>
      <c r="H112" s="312">
        <v>0</v>
      </c>
      <c r="I112" s="265"/>
      <c r="J112"/>
      <c r="K112"/>
      <c r="L112"/>
      <c r="M112"/>
      <c r="N112"/>
      <c r="O112"/>
      <c r="P112"/>
    </row>
    <row r="113" spans="2:16" x14ac:dyDescent="0.2">
      <c r="B113" s="8">
        <v>3</v>
      </c>
      <c r="C113" s="8" t="str">
        <f>IF(G113=0, "", G$110&amp;" "&amp;ABS($G113)*100&amp;"%"&amp;IF($G113&gt;0, " higher", " lower"))&amp;IF(AND(G113&lt;&gt;0, H113&lt;&gt;0), " &amp; ", "")&amp;IF(H113=0, "", H$110&amp;" "&amp;ABS($H113)*100&amp;"%"&amp;IF($H113&gt;0, " higher", " lower"))</f>
        <v>Total benefits 10% higher</v>
      </c>
      <c r="E113" s="271"/>
      <c r="G113" s="313">
        <v>0</v>
      </c>
      <c r="H113" s="312">
        <v>0.1</v>
      </c>
      <c r="I113" s="265"/>
      <c r="J113"/>
      <c r="K113"/>
      <c r="L113"/>
      <c r="M113"/>
      <c r="N113"/>
      <c r="O113"/>
      <c r="P113"/>
    </row>
    <row r="114" spans="2:16" x14ac:dyDescent="0.2">
      <c r="B114" s="8">
        <v>4</v>
      </c>
      <c r="C114" s="8" t="str">
        <f>IF(G114=0, "", G$110&amp;" "&amp;ABS($G114)*100&amp;"%"&amp;IF($G114&gt;0, " higher", " lower"))&amp;IF(AND(G114&lt;&gt;0, H114&lt;&gt;0), " &amp; ", "")&amp;IF(H114=0, "", H$110&amp;" "&amp;ABS($H114)*100&amp;"%"&amp;IF($H114&gt;0, " higher", " lower"))</f>
        <v>Total benefits 10% lower</v>
      </c>
      <c r="E114" s="271"/>
      <c r="G114" s="313">
        <v>0</v>
      </c>
      <c r="H114" s="312">
        <v>-0.1</v>
      </c>
      <c r="I114" s="265"/>
      <c r="J114"/>
      <c r="K114"/>
      <c r="L114"/>
      <c r="M114"/>
      <c r="N114"/>
      <c r="O114"/>
      <c r="P114"/>
    </row>
    <row r="115" spans="2:16" x14ac:dyDescent="0.2">
      <c r="B115" s="8">
        <v>5</v>
      </c>
      <c r="C115" s="8" t="str">
        <f>IF(G115=0, "", G$110&amp;" "&amp;ABS($G115)*100&amp;"%"&amp;IF($G115&gt;0, " higher", " lower"))&amp;IF(AND(G115&lt;&gt;0, H115&lt;&gt;0), " &amp; ", "")&amp;IF(H115=0, "", H$110&amp;" "&amp;ABS($H115)*100&amp;"%"&amp;IF($H115&gt;0, " higher", " lower"))</f>
        <v>Capex 10% higher &amp; Total benefits 10% lower</v>
      </c>
      <c r="E115" s="271"/>
      <c r="G115" s="312">
        <v>0.1</v>
      </c>
      <c r="H115" s="312">
        <v>-0.1</v>
      </c>
      <c r="I115" s="265"/>
      <c r="J115"/>
      <c r="K115"/>
      <c r="L115"/>
      <c r="M115"/>
      <c r="N115"/>
      <c r="O115"/>
      <c r="P115"/>
    </row>
    <row r="116" spans="2:16" x14ac:dyDescent="0.2">
      <c r="E116" s="271"/>
      <c r="H116"/>
      <c r="I116"/>
      <c r="J116"/>
      <c r="K116"/>
      <c r="L116"/>
      <c r="M116"/>
      <c r="N116"/>
      <c r="O116"/>
      <c r="P116"/>
    </row>
    <row r="117" spans="2:16" x14ac:dyDescent="0.2">
      <c r="E117" s="264"/>
      <c r="H117"/>
      <c r="I117"/>
      <c r="J117"/>
      <c r="K117"/>
      <c r="L117"/>
      <c r="M117"/>
      <c r="N117"/>
      <c r="O117"/>
      <c r="P117"/>
    </row>
    <row r="118" spans="2:16" x14ac:dyDescent="0.2">
      <c r="H118"/>
      <c r="I118"/>
      <c r="J118"/>
      <c r="K118"/>
      <c r="L118"/>
      <c r="M118"/>
      <c r="N118"/>
      <c r="O118"/>
      <c r="P118"/>
    </row>
    <row r="119" spans="2:16" x14ac:dyDescent="0.2">
      <c r="H119"/>
      <c r="I119"/>
      <c r="J119"/>
      <c r="K119"/>
      <c r="L119"/>
      <c r="M119"/>
      <c r="N119"/>
      <c r="O119"/>
      <c r="P119"/>
    </row>
    <row r="120" spans="2:16" x14ac:dyDescent="0.2">
      <c r="H120"/>
      <c r="I120"/>
      <c r="J120"/>
      <c r="K120"/>
      <c r="L120"/>
      <c r="M120"/>
      <c r="N120"/>
      <c r="O120"/>
      <c r="P120"/>
    </row>
    <row r="121" spans="2:16" x14ac:dyDescent="0.2">
      <c r="H121"/>
      <c r="I121"/>
      <c r="J121"/>
      <c r="K121"/>
      <c r="L121"/>
      <c r="M121"/>
      <c r="N121"/>
      <c r="O121"/>
      <c r="P121"/>
    </row>
    <row r="122" spans="2:16" x14ac:dyDescent="0.2">
      <c r="H122"/>
      <c r="I122"/>
      <c r="J122"/>
      <c r="K122"/>
      <c r="L122"/>
      <c r="M122"/>
      <c r="N122"/>
      <c r="O122"/>
      <c r="P122"/>
    </row>
  </sheetData>
  <mergeCells count="5">
    <mergeCell ref="J70:M70"/>
    <mergeCell ref="J71:M71"/>
    <mergeCell ref="E8:H8"/>
    <mergeCell ref="E14:K14"/>
    <mergeCell ref="E18:K18"/>
  </mergeCells>
  <phoneticPr fontId="76" type="noConversion"/>
  <conditionalFormatting sqref="G41">
    <cfRule type="expression" dxfId="15" priority="162">
      <formula>E41=#REF!</formula>
    </cfRule>
  </conditionalFormatting>
  <dataValidations count="1">
    <dataValidation type="list" allowBlank="1" showInputMessage="1" showErrorMessage="1" sqref="E41" xr:uid="{3C3B5659-643B-4DFF-A84D-4D674BA4C05E}">
      <formula1>list</formula1>
    </dataValidation>
  </dataValidations>
  <pageMargins left="0.25" right="0.25" top="0.75" bottom="0.75" header="0.3" footer="0.3"/>
  <pageSetup paperSize="9" scale="59" fitToHeight="0" orientation="portrait" horizontalDpi="90" verticalDpi="9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3F10DC4-43C8-4325-9D02-19BA52A23CAF}">
            <xm:f>E6=Data!#REF!</xm:f>
            <x14:dxf>
              <font>
                <color rgb="FFFF0000"/>
              </font>
            </x14:dxf>
          </x14:cfRule>
          <xm:sqref>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93A524C-E45A-4CD6-9037-0C9A8CB9BEDE}">
          <x14:formula1>
            <xm:f>Data!$J$107:$J$108</xm:f>
          </x14:formula1>
          <xm:sqref>E10</xm:sqref>
        </x14:dataValidation>
        <x14:dataValidation type="list" allowBlank="1" showInputMessage="1" showErrorMessage="1" xr:uid="{8AD3462E-BCDF-4C70-9696-A5196E905744}">
          <x14:formula1>
            <xm:f>Data!$T$107:$T$109</xm:f>
          </x14:formula1>
          <xm:sqref>E20</xm:sqref>
        </x14:dataValidation>
        <x14:dataValidation type="list" allowBlank="1" showInputMessage="1" showErrorMessage="1" xr:uid="{4146EE4B-BCAC-4E68-A5B1-65A7A34C1F3E}">
          <x14:formula1>
            <xm:f>Data!$R$107:$R$113</xm:f>
          </x14:formula1>
          <xm:sqref>G10</xm:sqref>
        </x14:dataValidation>
        <x14:dataValidation type="list" allowBlank="1" showInputMessage="1" showErrorMessage="1" xr:uid="{76E6FA8E-A026-4C8F-84A6-848CF895714B}">
          <x14:formula1>
            <xm:f>Data!$V$107:$V$110</xm:f>
          </x14:formula1>
          <xm:sqref>E22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853D-D3A3-4079-BDBE-13E29B41B5A0}">
  <sheetPr codeName="Sheet3">
    <tabColor rgb="FFFF6600"/>
  </sheetPr>
  <dimension ref="A1:XER118"/>
  <sheetViews>
    <sheetView showGridLines="0" zoomScale="90" zoomScaleNormal="90" workbookViewId="0">
      <pane xSplit="7" ySplit="10" topLeftCell="H11" activePane="bottomRight" state="frozen"/>
      <selection activeCell="H29" sqref="H29"/>
      <selection pane="topRight" activeCell="H29" sqref="H29"/>
      <selection pane="bottomLeft" activeCell="H29" sqref="H29"/>
      <selection pane="bottomRight" activeCell="K34" sqref="K34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6.8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REFCL BAE compliance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6" t="s">
        <v>145</v>
      </c>
      <c r="B3" s="5"/>
      <c r="C3" s="136"/>
      <c r="D3" s="94"/>
    </row>
    <row r="4" spans="1:43" x14ac:dyDescent="0.2">
      <c r="A4" s="170"/>
      <c r="B4" s="190"/>
      <c r="C4" s="241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100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">
        <v>93</v>
      </c>
      <c r="B6" s="98"/>
      <c r="C6" s="99"/>
      <c r="D6" s="98"/>
      <c r="E6" s="100"/>
      <c r="F6" s="100"/>
      <c r="G6" s="100"/>
      <c r="H6" s="153">
        <v>0</v>
      </c>
      <c r="I6" s="101">
        <f t="shared" ref="I6:AG6" si="0">H6+1</f>
        <v>1</v>
      </c>
      <c r="J6" s="101">
        <f t="shared" si="0"/>
        <v>2</v>
      </c>
      <c r="K6" s="101">
        <f t="shared" si="0"/>
        <v>3</v>
      </c>
      <c r="L6" s="101">
        <f t="shared" si="0"/>
        <v>4</v>
      </c>
      <c r="M6" s="101">
        <f t="shared" si="0"/>
        <v>5</v>
      </c>
      <c r="N6" s="101">
        <f t="shared" si="0"/>
        <v>6</v>
      </c>
      <c r="O6" s="101">
        <f t="shared" si="0"/>
        <v>7</v>
      </c>
      <c r="P6" s="101">
        <f t="shared" si="0"/>
        <v>8</v>
      </c>
      <c r="Q6" s="101">
        <f t="shared" si="0"/>
        <v>9</v>
      </c>
      <c r="R6" s="101">
        <f t="shared" si="0"/>
        <v>10</v>
      </c>
      <c r="S6" s="101">
        <f t="shared" si="0"/>
        <v>11</v>
      </c>
      <c r="T6" s="101">
        <f t="shared" si="0"/>
        <v>12</v>
      </c>
      <c r="U6" s="101">
        <f t="shared" si="0"/>
        <v>13</v>
      </c>
      <c r="V6" s="101">
        <f t="shared" si="0"/>
        <v>14</v>
      </c>
      <c r="W6" s="101">
        <f t="shared" si="0"/>
        <v>15</v>
      </c>
      <c r="X6" s="101">
        <f t="shared" si="0"/>
        <v>16</v>
      </c>
      <c r="Y6" s="101">
        <f t="shared" si="0"/>
        <v>17</v>
      </c>
      <c r="Z6" s="101">
        <f t="shared" si="0"/>
        <v>18</v>
      </c>
      <c r="AA6" s="101">
        <f t="shared" si="0"/>
        <v>19</v>
      </c>
      <c r="AB6" s="101">
        <f t="shared" si="0"/>
        <v>20</v>
      </c>
      <c r="AC6" s="101">
        <f t="shared" si="0"/>
        <v>21</v>
      </c>
      <c r="AD6" s="101">
        <f t="shared" si="0"/>
        <v>22</v>
      </c>
      <c r="AE6" s="101">
        <f t="shared" si="0"/>
        <v>23</v>
      </c>
      <c r="AF6" s="101">
        <f t="shared" si="0"/>
        <v>24</v>
      </c>
      <c r="AG6" s="101">
        <f t="shared" si="0"/>
        <v>25</v>
      </c>
    </row>
    <row r="7" spans="1:43" hidden="1" outlineLevel="1" x14ac:dyDescent="0.2">
      <c r="A7" s="98" t="s">
        <v>128</v>
      </c>
      <c r="B7" s="98"/>
      <c r="G7" s="162" t="s">
        <v>64</v>
      </c>
      <c r="I7" s="99">
        <f>IF(ISBLANK(Assumptions!K90), H7,Assumptions!K90*thous_conv)</f>
        <v>24.730486797759085</v>
      </c>
      <c r="J7" s="99">
        <f>IF(ISBLANK(Assumptions!L90), I7,Assumptions!L90*thous_conv)</f>
        <v>22.340740091772258</v>
      </c>
      <c r="K7" s="99">
        <f>IF(ISBLANK(Assumptions!M90), J7,Assumptions!M90*thous_conv)</f>
        <v>20.196329122153124</v>
      </c>
      <c r="L7" s="99">
        <f>IF(ISBLANK(Assumptions!N90), K7,Assumptions!N90*thous_conv)</f>
        <v>18.06294207659629</v>
      </c>
      <c r="M7" s="99">
        <f>IF(ISBLANK(Assumptions!O90), L7,Assumptions!O90*thous_conv)</f>
        <v>15.913397615084225</v>
      </c>
      <c r="N7" s="99">
        <f>IF(ISBLANK(Assumptions!P90), M7,Assumptions!P90*thous_conv)</f>
        <v>13.715069432539002</v>
      </c>
      <c r="O7" s="99">
        <f>IF(ISBLANK(Assumptions!Q90), N7,Assumptions!Q90*thous_conv)</f>
        <v>13.715069432539002</v>
      </c>
      <c r="P7" s="99">
        <f>IF(ISBLANK(Assumptions!R90), O7,Assumptions!R90*thous_conv)</f>
        <v>13.715069432539002</v>
      </c>
      <c r="Q7" s="99">
        <f>IF(ISBLANK(Assumptions!S90), P7,Assumptions!S90*thous_conv)</f>
        <v>13.715069432539002</v>
      </c>
      <c r="R7" s="99">
        <f>IF(ISBLANK(Assumptions!T90), Q7,Assumptions!T90*thous_conv)</f>
        <v>13.715069432539002</v>
      </c>
      <c r="S7" s="99">
        <f>IF(ISBLANK(Assumptions!U90), R7,Assumptions!U90*thous_conv)</f>
        <v>13.715069432539002</v>
      </c>
      <c r="T7" s="99">
        <f>IF(ISBLANK(Assumptions!V90), S7,Assumptions!V90*thous_conv)</f>
        <v>13.715069432539002</v>
      </c>
      <c r="U7" s="99">
        <f>IF(ISBLANK(Assumptions!W90), T7,Assumptions!W90*thous_conv)</f>
        <v>13.715069432539002</v>
      </c>
      <c r="V7" s="99">
        <f>IF(ISBLANK(Assumptions!X90), U7,Assumptions!X90*thous_conv)</f>
        <v>13.715069432539002</v>
      </c>
      <c r="W7" s="99">
        <f>IF(ISBLANK(Assumptions!Y90), V7,Assumptions!Y90*thous_conv)</f>
        <v>13.715069432539002</v>
      </c>
      <c r="X7" s="99">
        <f>IF(ISBLANK(Assumptions!Z90), W7,Assumptions!Z90*thous_conv)</f>
        <v>13.715069432539002</v>
      </c>
      <c r="Y7" s="99">
        <f>IF(ISBLANK(Assumptions!AA90), X7,Assumptions!AA90*thous_conv)</f>
        <v>13.715069432539002</v>
      </c>
      <c r="Z7" s="99">
        <f>IF(ISBLANK(Assumptions!AB90), Y7,Assumptions!AB90*thous_conv)</f>
        <v>13.715069432539002</v>
      </c>
      <c r="AA7" s="99">
        <f>IF(ISBLANK(Assumptions!AC90), Z7,Assumptions!AC90*thous_conv)</f>
        <v>13.715069432539002</v>
      </c>
      <c r="AB7" s="99">
        <f>IF(ISBLANK(Assumptions!AD90), AA7,Assumptions!AD90*thous_conv)</f>
        <v>13.715069432539002</v>
      </c>
      <c r="AC7" s="99">
        <f>IF(ISBLANK(Assumptions!AE90), AB7,Assumptions!AE90*thous_conv)</f>
        <v>13.715069432539002</v>
      </c>
      <c r="AD7" s="99">
        <f>IF(ISBLANK(Assumptions!AF90), AC7,Assumptions!AF90*thous_conv)</f>
        <v>13.715069432539002</v>
      </c>
      <c r="AE7" s="99">
        <f>IF(ISBLANK(Assumptions!AG90), AD7,Assumptions!AG90*thous_conv)</f>
        <v>13.715069432539002</v>
      </c>
      <c r="AF7" s="99">
        <f>IF(ISBLANK(Assumptions!AH90), AE7,Assumptions!AH90*thous_conv)</f>
        <v>13.715069432539002</v>
      </c>
      <c r="AG7" s="99">
        <f>IF(ISBLANK(Assumptions!AI90), AF7,Assumptions!AI90*thous_conv)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4"/>
      <c r="B9" s="184"/>
      <c r="C9" s="184"/>
      <c r="D9" s="184"/>
      <c r="E9" s="184"/>
      <c r="F9" s="185"/>
      <c r="G9" s="184" t="s">
        <v>25</v>
      </c>
      <c r="H9" s="324">
        <f>DATE(LEFT(I9,4), 6,30)</f>
        <v>46203</v>
      </c>
      <c r="I9" s="186" t="str">
        <f>start</f>
        <v>2026-27</v>
      </c>
      <c r="J9" s="186" t="str">
        <f t="shared" ref="J9:AG9" si="1">LEFT(I9,4)+1&amp;"-"&amp;RIGHT(I9,2)+1</f>
        <v>2027-28</v>
      </c>
      <c r="K9" s="186" t="str">
        <f t="shared" si="1"/>
        <v>2028-29</v>
      </c>
      <c r="L9" s="186" t="str">
        <f t="shared" si="1"/>
        <v>2029-30</v>
      </c>
      <c r="M9" s="186" t="str">
        <f t="shared" si="1"/>
        <v>2030-31</v>
      </c>
      <c r="N9" s="186" t="str">
        <f t="shared" si="1"/>
        <v>2031-32</v>
      </c>
      <c r="O9" s="186" t="str">
        <f t="shared" si="1"/>
        <v>2032-33</v>
      </c>
      <c r="P9" s="186" t="str">
        <f t="shared" si="1"/>
        <v>2033-34</v>
      </c>
      <c r="Q9" s="186" t="str">
        <f t="shared" si="1"/>
        <v>2034-35</v>
      </c>
      <c r="R9" s="186" t="str">
        <f t="shared" si="1"/>
        <v>2035-36</v>
      </c>
      <c r="S9" s="186" t="str">
        <f t="shared" si="1"/>
        <v>2036-37</v>
      </c>
      <c r="T9" s="186" t="str">
        <f t="shared" si="1"/>
        <v>2037-38</v>
      </c>
      <c r="U9" s="186" t="str">
        <f t="shared" si="1"/>
        <v>2038-39</v>
      </c>
      <c r="V9" s="186" t="str">
        <f t="shared" si="1"/>
        <v>2039-40</v>
      </c>
      <c r="W9" s="186" t="str">
        <f t="shared" si="1"/>
        <v>2040-41</v>
      </c>
      <c r="X9" s="186" t="str">
        <f t="shared" si="1"/>
        <v>2041-42</v>
      </c>
      <c r="Y9" s="186" t="str">
        <f t="shared" si="1"/>
        <v>2042-43</v>
      </c>
      <c r="Z9" s="186" t="str">
        <f t="shared" si="1"/>
        <v>2043-44</v>
      </c>
      <c r="AA9" s="186" t="str">
        <f t="shared" si="1"/>
        <v>2044-45</v>
      </c>
      <c r="AB9" s="186" t="str">
        <f t="shared" si="1"/>
        <v>2045-46</v>
      </c>
      <c r="AC9" s="186" t="str">
        <f t="shared" si="1"/>
        <v>2046-47</v>
      </c>
      <c r="AD9" s="186" t="str">
        <f t="shared" si="1"/>
        <v>2047-48</v>
      </c>
      <c r="AE9" s="186" t="str">
        <f t="shared" si="1"/>
        <v>2048-49</v>
      </c>
      <c r="AF9" s="186" t="str">
        <f t="shared" si="1"/>
        <v>2049-50</v>
      </c>
      <c r="AG9" s="186" t="str">
        <f t="shared" si="1"/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121</v>
      </c>
      <c r="B11" s="89"/>
      <c r="C11" s="90"/>
      <c r="D11" s="90"/>
      <c r="E11" s="90"/>
      <c r="F11" s="90"/>
      <c r="G11" s="207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</row>
    <row r="12" spans="1:43" x14ac:dyDescent="0.2">
      <c r="A12" s="3"/>
      <c r="B12" s="3"/>
      <c r="C12" s="3"/>
      <c r="D12" s="3"/>
      <c r="G12" s="208"/>
    </row>
    <row r="13" spans="1:43" x14ac:dyDescent="0.2">
      <c r="C13" s="3" t="s">
        <v>17</v>
      </c>
      <c r="D13"/>
      <c r="E13" s="126" t="s">
        <v>70</v>
      </c>
      <c r="G13" s="209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58</v>
      </c>
      <c r="D14"/>
      <c r="E14" s="150">
        <v>0</v>
      </c>
      <c r="G14" s="210">
        <f>input_dollars</f>
        <v>45291</v>
      </c>
      <c r="H14" s="2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58</v>
      </c>
      <c r="D15"/>
      <c r="E15" s="150">
        <v>0</v>
      </c>
      <c r="G15" s="210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58</v>
      </c>
      <c r="D16"/>
      <c r="E16" s="150">
        <v>0</v>
      </c>
      <c r="G16" s="210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10">
        <f>input_dollars</f>
        <v>45291</v>
      </c>
      <c r="H17" s="107"/>
      <c r="I17" s="106">
        <f t="shared" ref="I17:AB17" si="2">SUM(I14:I16)</f>
        <v>0</v>
      </c>
      <c r="J17" s="106">
        <f t="shared" si="2"/>
        <v>0</v>
      </c>
      <c r="K17" s="106">
        <f t="shared" si="2"/>
        <v>0</v>
      </c>
      <c r="L17" s="106">
        <f t="shared" si="2"/>
        <v>0</v>
      </c>
      <c r="M17" s="106">
        <f t="shared" si="2"/>
        <v>0</v>
      </c>
      <c r="N17" s="106">
        <f t="shared" si="2"/>
        <v>0</v>
      </c>
      <c r="O17" s="106">
        <f t="shared" si="2"/>
        <v>0</v>
      </c>
      <c r="P17" s="106">
        <f t="shared" si="2"/>
        <v>0</v>
      </c>
      <c r="Q17" s="106">
        <f t="shared" si="2"/>
        <v>0</v>
      </c>
      <c r="R17" s="106">
        <f t="shared" si="2"/>
        <v>0</v>
      </c>
      <c r="S17" s="106">
        <f t="shared" si="2"/>
        <v>0</v>
      </c>
      <c r="T17" s="106">
        <f t="shared" si="2"/>
        <v>0</v>
      </c>
      <c r="U17" s="106">
        <f t="shared" si="2"/>
        <v>0</v>
      </c>
      <c r="V17" s="106">
        <f t="shared" si="2"/>
        <v>0</v>
      </c>
      <c r="W17" s="106">
        <f t="shared" si="2"/>
        <v>0</v>
      </c>
      <c r="X17" s="106">
        <f t="shared" si="2"/>
        <v>0</v>
      </c>
      <c r="Y17" s="106">
        <f t="shared" si="2"/>
        <v>0</v>
      </c>
      <c r="Z17" s="106">
        <f t="shared" si="2"/>
        <v>0</v>
      </c>
      <c r="AA17" s="106">
        <f t="shared" si="2"/>
        <v>0</v>
      </c>
      <c r="AB17" s="106">
        <f t="shared" si="2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</row>
    <row r="18" spans="1:43" x14ac:dyDescent="0.2">
      <c r="C18"/>
      <c r="D18"/>
      <c r="E18"/>
      <c r="G18" s="209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10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8"/>
    </row>
    <row r="21" spans="1:43" x14ac:dyDescent="0.2">
      <c r="C21"/>
      <c r="D21"/>
      <c r="E21"/>
      <c r="G21" s="209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153</v>
      </c>
      <c r="B22" s="89"/>
      <c r="C22" s="89"/>
      <c r="D22" s="89"/>
      <c r="E22" s="89"/>
      <c r="F22" s="89"/>
      <c r="G22" s="207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154</v>
      </c>
      <c r="D24" s="111"/>
      <c r="E24" s="111"/>
      <c r="F24" s="111"/>
      <c r="G24" s="211"/>
      <c r="H24" s="111"/>
      <c r="I24" s="138">
        <v>0</v>
      </c>
      <c r="J24" s="138">
        <v>0</v>
      </c>
      <c r="K24" s="138">
        <v>0</v>
      </c>
      <c r="L24" s="138">
        <v>0</v>
      </c>
      <c r="M24" s="138">
        <v>0</v>
      </c>
      <c r="N24" s="138">
        <v>0</v>
      </c>
      <c r="O24" s="138">
        <v>0</v>
      </c>
      <c r="P24" s="138">
        <v>0</v>
      </c>
      <c r="Q24" s="138">
        <v>0</v>
      </c>
      <c r="R24" s="138">
        <v>0</v>
      </c>
      <c r="S24" s="138">
        <v>0</v>
      </c>
      <c r="T24" s="138">
        <v>0</v>
      </c>
      <c r="U24" s="138">
        <v>0</v>
      </c>
      <c r="V24" s="138">
        <v>0</v>
      </c>
      <c r="W24" s="138">
        <v>0</v>
      </c>
      <c r="X24" s="138">
        <v>0</v>
      </c>
      <c r="Y24" s="138">
        <v>0</v>
      </c>
      <c r="Z24" s="138">
        <v>0</v>
      </c>
      <c r="AA24" s="138">
        <v>0</v>
      </c>
      <c r="AB24" s="138">
        <v>0</v>
      </c>
      <c r="AC24" s="138">
        <v>0</v>
      </c>
      <c r="AD24" s="138">
        <v>0</v>
      </c>
      <c r="AE24" s="138">
        <v>0</v>
      </c>
      <c r="AF24" s="138">
        <v>0</v>
      </c>
      <c r="AG24" s="138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155</v>
      </c>
      <c r="D25" s="211"/>
      <c r="E25" s="111"/>
      <c r="F25" s="111"/>
      <c r="G25" s="211"/>
      <c r="H25" s="111"/>
      <c r="I25" s="138">
        <v>0</v>
      </c>
      <c r="J25" s="138">
        <v>0</v>
      </c>
      <c r="K25" s="138">
        <v>0</v>
      </c>
      <c r="L25" s="138">
        <v>0</v>
      </c>
      <c r="M25" s="138">
        <v>0</v>
      </c>
      <c r="N25" s="138">
        <v>0</v>
      </c>
      <c r="O25" s="138">
        <v>0</v>
      </c>
      <c r="P25" s="138">
        <v>0</v>
      </c>
      <c r="Q25" s="138">
        <v>0</v>
      </c>
      <c r="R25" s="138">
        <v>0</v>
      </c>
      <c r="S25" s="138">
        <v>0</v>
      </c>
      <c r="T25" s="138">
        <v>0</v>
      </c>
      <c r="U25" s="138">
        <v>0</v>
      </c>
      <c r="V25" s="138">
        <v>0</v>
      </c>
      <c r="W25" s="138">
        <v>0</v>
      </c>
      <c r="X25" s="138">
        <v>0</v>
      </c>
      <c r="Y25" s="138">
        <v>0</v>
      </c>
      <c r="Z25" s="138">
        <v>0</v>
      </c>
      <c r="AA25" s="138">
        <v>0</v>
      </c>
      <c r="AB25" s="138">
        <v>0</v>
      </c>
      <c r="AC25" s="138">
        <v>0</v>
      </c>
      <c r="AD25" s="138">
        <v>0</v>
      </c>
      <c r="AE25" s="138">
        <v>0</v>
      </c>
      <c r="AF25" s="138">
        <v>0</v>
      </c>
      <c r="AG25" s="138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11"/>
      <c r="E26" s="111"/>
      <c r="F26" s="111"/>
      <c r="G26" s="2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ht="12.75" customHeight="1" x14ac:dyDescent="0.2">
      <c r="A27" s="111"/>
      <c r="B27" s="111"/>
      <c r="C27" s="111"/>
      <c r="D27" s="211"/>
      <c r="E27" s="111"/>
      <c r="F27" s="111"/>
      <c r="G27" s="2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8"/>
      <c r="E28"/>
      <c r="G28" s="210" t="s">
        <v>40</v>
      </c>
      <c r="H28"/>
      <c r="I28" s="171">
        <v>0</v>
      </c>
      <c r="J28" s="171">
        <v>0</v>
      </c>
      <c r="K28" s="171">
        <v>0</v>
      </c>
      <c r="L28" s="171">
        <v>0</v>
      </c>
      <c r="M28" s="171">
        <v>0</v>
      </c>
      <c r="N28" s="171">
        <v>0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171">
        <v>0</v>
      </c>
      <c r="V28" s="171">
        <v>0</v>
      </c>
      <c r="W28" s="171">
        <v>0</v>
      </c>
      <c r="X28" s="171">
        <v>0</v>
      </c>
      <c r="Y28" s="171">
        <v>0</v>
      </c>
      <c r="Z28" s="171">
        <v>0</v>
      </c>
      <c r="AA28" s="171">
        <v>0</v>
      </c>
      <c r="AB28" s="171">
        <v>0</v>
      </c>
      <c r="AC28" s="171">
        <v>0</v>
      </c>
      <c r="AD28" s="171">
        <v>0</v>
      </c>
      <c r="AE28" s="171">
        <v>0</v>
      </c>
      <c r="AF28" s="171">
        <v>0</v>
      </c>
      <c r="AG28" s="171"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C29" s="1" t="s">
        <v>125</v>
      </c>
      <c r="D29" s="208" t="s">
        <v>64</v>
      </c>
      <c r="E29" s="113">
        <f>Assumptions!H41*vcr_esc</f>
        <v>44753.327047371298</v>
      </c>
      <c r="F29" s="241" t="str">
        <f>IF(AND(SUM(I28:AG28)&lt;&gt;0, E29=0), "!", "")</f>
        <v/>
      </c>
      <c r="G29" s="210">
        <f>input_dollars</f>
        <v>45291</v>
      </c>
      <c r="H29"/>
      <c r="I29" s="301">
        <f>I28*$E$29</f>
        <v>0</v>
      </c>
      <c r="J29" s="301">
        <f t="shared" ref="J29:AG29" si="3">J28*$E$29</f>
        <v>0</v>
      </c>
      <c r="K29" s="301">
        <f t="shared" si="3"/>
        <v>0</v>
      </c>
      <c r="L29" s="301">
        <f t="shared" si="3"/>
        <v>0</v>
      </c>
      <c r="M29" s="301">
        <f t="shared" si="3"/>
        <v>0</v>
      </c>
      <c r="N29" s="301">
        <f t="shared" si="3"/>
        <v>0</v>
      </c>
      <c r="O29" s="301">
        <f t="shared" si="3"/>
        <v>0</v>
      </c>
      <c r="P29" s="301">
        <f t="shared" si="3"/>
        <v>0</v>
      </c>
      <c r="Q29" s="301">
        <f t="shared" si="3"/>
        <v>0</v>
      </c>
      <c r="R29" s="301">
        <f t="shared" si="3"/>
        <v>0</v>
      </c>
      <c r="S29" s="301">
        <f t="shared" si="3"/>
        <v>0</v>
      </c>
      <c r="T29" s="301">
        <f t="shared" si="3"/>
        <v>0</v>
      </c>
      <c r="U29" s="301">
        <f t="shared" si="3"/>
        <v>0</v>
      </c>
      <c r="V29" s="301">
        <f t="shared" si="3"/>
        <v>0</v>
      </c>
      <c r="W29" s="301">
        <f t="shared" si="3"/>
        <v>0</v>
      </c>
      <c r="X29" s="301">
        <f t="shared" si="3"/>
        <v>0</v>
      </c>
      <c r="Y29" s="301">
        <f t="shared" si="3"/>
        <v>0</v>
      </c>
      <c r="Z29" s="301">
        <f t="shared" si="3"/>
        <v>0</v>
      </c>
      <c r="AA29" s="301">
        <f t="shared" si="3"/>
        <v>0</v>
      </c>
      <c r="AB29" s="301">
        <f t="shared" si="3"/>
        <v>0</v>
      </c>
      <c r="AC29" s="301">
        <f t="shared" si="3"/>
        <v>0</v>
      </c>
      <c r="AD29" s="301">
        <f t="shared" si="3"/>
        <v>0</v>
      </c>
      <c r="AE29" s="301">
        <f t="shared" si="3"/>
        <v>0</v>
      </c>
      <c r="AF29" s="301">
        <f t="shared" si="3"/>
        <v>0</v>
      </c>
      <c r="AG29" s="301">
        <f t="shared" si="3"/>
        <v>0</v>
      </c>
      <c r="AH29"/>
      <c r="AI29"/>
      <c r="AJ29"/>
      <c r="AK29"/>
      <c r="AL29"/>
      <c r="AM29"/>
      <c r="AN29"/>
      <c r="AO29"/>
      <c r="AP29"/>
      <c r="AQ29"/>
    </row>
    <row r="30" spans="1:43" x14ac:dyDescent="0.2">
      <c r="D30" s="209"/>
      <c r="E30"/>
      <c r="G30" s="21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115</v>
      </c>
      <c r="D31" s="208" t="s">
        <v>209</v>
      </c>
      <c r="G31" s="210">
        <f>input_dollars</f>
        <v>45291</v>
      </c>
      <c r="H31" s="151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173">
        <v>0</v>
      </c>
      <c r="AF31" s="173">
        <v>0</v>
      </c>
      <c r="AG31" s="173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117</v>
      </c>
      <c r="D32" s="209"/>
      <c r="E32"/>
      <c r="G32" s="210">
        <f>input_dollars</f>
        <v>45291</v>
      </c>
      <c r="H32" s="151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173">
        <v>0</v>
      </c>
      <c r="AF32" s="173">
        <v>0</v>
      </c>
      <c r="AG32" s="173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1" t="s">
        <v>116</v>
      </c>
      <c r="D33" s="208" t="s">
        <v>209</v>
      </c>
      <c r="E33"/>
      <c r="G33" s="210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8" t="s">
        <v>255</v>
      </c>
      <c r="D34" s="222"/>
      <c r="E34"/>
      <c r="G34" s="210">
        <f>input_dollars</f>
        <v>45291</v>
      </c>
      <c r="H34"/>
      <c r="I34" s="32">
        <v>0</v>
      </c>
      <c r="J34" s="32">
        <v>0</v>
      </c>
      <c r="K34" s="32">
        <v>18000000</v>
      </c>
      <c r="L34" s="32">
        <v>2007500</v>
      </c>
      <c r="M34" s="32">
        <v>2007500</v>
      </c>
      <c r="N34" s="32">
        <v>2007500</v>
      </c>
      <c r="O34" s="32">
        <v>2007500</v>
      </c>
      <c r="P34" s="32">
        <v>2007500</v>
      </c>
      <c r="Q34" s="32">
        <v>2007500</v>
      </c>
      <c r="R34" s="32">
        <v>2007500</v>
      </c>
      <c r="S34" s="32">
        <v>2007500</v>
      </c>
      <c r="T34" s="32">
        <v>2007500</v>
      </c>
      <c r="U34" s="32">
        <v>2007500</v>
      </c>
      <c r="V34" s="32">
        <v>2007500</v>
      </c>
      <c r="W34" s="32">
        <v>2007500</v>
      </c>
      <c r="X34" s="32">
        <v>2007500</v>
      </c>
      <c r="Y34" s="32">
        <v>2007500</v>
      </c>
      <c r="Z34" s="32">
        <v>2007500</v>
      </c>
      <c r="AA34" s="32">
        <v>2007500</v>
      </c>
      <c r="AB34" s="32">
        <v>2007500</v>
      </c>
      <c r="AC34" s="32">
        <v>2007500</v>
      </c>
      <c r="AD34" s="32">
        <v>2007500</v>
      </c>
      <c r="AE34" s="32">
        <v>2007500</v>
      </c>
      <c r="AF34" s="32">
        <v>2007500</v>
      </c>
      <c r="AG34" s="32">
        <v>2007500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C35" s="288"/>
      <c r="D35" s="209"/>
      <c r="E35"/>
      <c r="G35" s="210">
        <f>input_dollars</f>
        <v>45291</v>
      </c>
      <c r="H35"/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/>
      <c r="AI35"/>
      <c r="AJ35"/>
      <c r="AK35"/>
      <c r="AL35"/>
      <c r="AM35"/>
      <c r="AN35"/>
      <c r="AO35"/>
      <c r="AP35"/>
      <c r="AQ35"/>
    </row>
    <row r="36" spans="1:16372" x14ac:dyDescent="0.2">
      <c r="D36" s="209"/>
      <c r="E36"/>
      <c r="G36" s="210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C37" s="3" t="s">
        <v>174</v>
      </c>
      <c r="D37" s="221"/>
      <c r="E37" s="107"/>
      <c r="F37" s="3"/>
      <c r="G37" s="212"/>
      <c r="H37" s="107"/>
      <c r="I37" s="106">
        <f>SUM(I29:I35)</f>
        <v>0</v>
      </c>
      <c r="J37" s="106">
        <f t="shared" ref="J37:AB37" si="4">SUM(J29:J35)</f>
        <v>0</v>
      </c>
      <c r="K37" s="106">
        <f t="shared" si="4"/>
        <v>18000000</v>
      </c>
      <c r="L37" s="106">
        <f t="shared" si="4"/>
        <v>2007500</v>
      </c>
      <c r="M37" s="106">
        <f t="shared" si="4"/>
        <v>2007500</v>
      </c>
      <c r="N37" s="106">
        <f t="shared" si="4"/>
        <v>2007500</v>
      </c>
      <c r="O37" s="106">
        <f t="shared" si="4"/>
        <v>2007500</v>
      </c>
      <c r="P37" s="106">
        <f t="shared" si="4"/>
        <v>2007500</v>
      </c>
      <c r="Q37" s="106">
        <f t="shared" si="4"/>
        <v>2007500</v>
      </c>
      <c r="R37" s="106">
        <f t="shared" si="4"/>
        <v>2007500</v>
      </c>
      <c r="S37" s="106">
        <f t="shared" si="4"/>
        <v>2007500</v>
      </c>
      <c r="T37" s="106">
        <f t="shared" si="4"/>
        <v>2007500</v>
      </c>
      <c r="U37" s="106">
        <f t="shared" si="4"/>
        <v>2007500</v>
      </c>
      <c r="V37" s="106">
        <f t="shared" si="4"/>
        <v>2007500</v>
      </c>
      <c r="W37" s="106">
        <f t="shared" si="4"/>
        <v>2007500</v>
      </c>
      <c r="X37" s="106">
        <f t="shared" si="4"/>
        <v>2007500</v>
      </c>
      <c r="Y37" s="106">
        <f t="shared" si="4"/>
        <v>2007500</v>
      </c>
      <c r="Z37" s="106">
        <f t="shared" si="4"/>
        <v>2007500</v>
      </c>
      <c r="AA37" s="106">
        <f t="shared" si="4"/>
        <v>2007500</v>
      </c>
      <c r="AB37" s="106">
        <f t="shared" si="4"/>
        <v>2007500</v>
      </c>
      <c r="AC37" s="106">
        <f>SUM(AC29:AC35)</f>
        <v>2007500</v>
      </c>
      <c r="AD37" s="106">
        <f>SUM(AD29:AD35)</f>
        <v>2007500</v>
      </c>
      <c r="AE37" s="106">
        <f>SUM(AE29:AE35)</f>
        <v>2007500</v>
      </c>
      <c r="AF37" s="106">
        <f>SUM(AF29:AF35)</f>
        <v>2007500</v>
      </c>
      <c r="AG37" s="106">
        <f>SUM(AG29:AG35)</f>
        <v>2007500</v>
      </c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x14ac:dyDescent="0.2">
      <c r="D38"/>
      <c r="E38"/>
      <c r="G38" s="210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  <c r="AML38"/>
      <c r="AMM38"/>
      <c r="AMN38"/>
      <c r="AMO38"/>
      <c r="AMP38"/>
      <c r="AMQ38"/>
      <c r="AMR38"/>
      <c r="AMS38"/>
      <c r="AMT38"/>
      <c r="AMU38"/>
      <c r="AMV38"/>
      <c r="AMW38"/>
      <c r="AMX38"/>
      <c r="AMY38"/>
      <c r="AMZ38"/>
      <c r="ANA38"/>
      <c r="ANB38"/>
      <c r="ANC38"/>
      <c r="AND38"/>
      <c r="ANE38"/>
      <c r="ANF38"/>
      <c r="ANG38"/>
      <c r="ANH38"/>
      <c r="ANI38"/>
      <c r="ANJ38"/>
      <c r="ANK38"/>
      <c r="ANL38"/>
      <c r="ANM38"/>
      <c r="ANN38"/>
      <c r="ANO38"/>
      <c r="ANP38"/>
      <c r="ANQ38"/>
      <c r="ANR38"/>
      <c r="ANS38"/>
      <c r="ANT38"/>
      <c r="ANU38"/>
      <c r="ANV38"/>
      <c r="ANW38"/>
      <c r="ANX38"/>
      <c r="ANY38"/>
      <c r="ANZ38"/>
      <c r="AOA38"/>
      <c r="AOB38"/>
      <c r="AOC38"/>
      <c r="AOD38"/>
      <c r="AOE38"/>
      <c r="AOF38"/>
      <c r="AOG38"/>
      <c r="AOH38"/>
      <c r="AOI38"/>
      <c r="AOJ38"/>
      <c r="AOK38"/>
      <c r="AOL38"/>
      <c r="AOM38"/>
      <c r="AON38"/>
      <c r="AOO38"/>
      <c r="AOP38"/>
      <c r="AOQ38"/>
      <c r="AOR38"/>
      <c r="AOS38"/>
      <c r="AOT38"/>
      <c r="AOU38"/>
      <c r="AOV38"/>
      <c r="AOW38"/>
      <c r="AOX38"/>
      <c r="AOY38"/>
      <c r="AOZ38"/>
      <c r="APA38"/>
      <c r="APB38"/>
      <c r="APC38"/>
      <c r="APD38"/>
      <c r="APE38"/>
      <c r="APF38"/>
      <c r="APG38"/>
      <c r="APH38"/>
      <c r="API38"/>
      <c r="APJ38"/>
      <c r="APK38"/>
      <c r="APL38"/>
      <c r="APM38"/>
      <c r="APN38"/>
      <c r="APO38"/>
      <c r="APP38"/>
      <c r="APQ38"/>
      <c r="APR38"/>
      <c r="APS38"/>
      <c r="APT38"/>
      <c r="APU38"/>
      <c r="APV38"/>
      <c r="APW38"/>
      <c r="APX38"/>
      <c r="APY38"/>
      <c r="APZ38"/>
      <c r="AQA38"/>
      <c r="AQB38"/>
      <c r="AQC38"/>
      <c r="AQD38"/>
      <c r="AQE38"/>
      <c r="AQF38"/>
      <c r="AQG38"/>
      <c r="AQH38"/>
      <c r="AQI38"/>
      <c r="AQJ38"/>
      <c r="AQK38"/>
      <c r="AQL38"/>
      <c r="AQM38"/>
      <c r="AQN38"/>
      <c r="AQO38"/>
      <c r="AQP38"/>
      <c r="AQQ38"/>
      <c r="AQR38"/>
      <c r="AQS38"/>
      <c r="AQT38"/>
      <c r="AQU38"/>
      <c r="AQV38"/>
      <c r="AQW38"/>
      <c r="AQX38"/>
      <c r="AQY38"/>
      <c r="AQZ38"/>
      <c r="ARA38"/>
      <c r="ARB38"/>
      <c r="ARC38"/>
      <c r="ARD38"/>
      <c r="ARE38"/>
      <c r="ARF38"/>
      <c r="ARG38"/>
      <c r="ARH38"/>
      <c r="ARI38"/>
      <c r="ARJ38"/>
      <c r="ARK38"/>
      <c r="ARL38"/>
      <c r="ARM38"/>
      <c r="ARN38"/>
      <c r="ARO38"/>
      <c r="ARP38"/>
      <c r="ARQ38"/>
      <c r="ARR38"/>
      <c r="ARS38"/>
      <c r="ART38"/>
      <c r="ARU38"/>
      <c r="ARV38"/>
      <c r="ARW38"/>
      <c r="ARX38"/>
      <c r="ARY38"/>
      <c r="ARZ38"/>
      <c r="ASA38"/>
      <c r="ASB38"/>
      <c r="ASC38"/>
      <c r="ASD38"/>
      <c r="ASE38"/>
      <c r="ASF38"/>
      <c r="ASG38"/>
      <c r="ASH38"/>
      <c r="ASI38"/>
      <c r="ASJ38"/>
      <c r="ASK38"/>
      <c r="ASL38"/>
      <c r="ASM38"/>
      <c r="ASN38"/>
      <c r="ASO38"/>
      <c r="ASP38"/>
      <c r="ASQ38"/>
      <c r="ASR38"/>
      <c r="ASS38"/>
      <c r="AST38"/>
      <c r="ASU38"/>
      <c r="ASV38"/>
      <c r="ASW38"/>
      <c r="ASX38"/>
      <c r="ASY38"/>
      <c r="ASZ38"/>
      <c r="ATA38"/>
      <c r="ATB38"/>
      <c r="ATC38"/>
      <c r="ATD38"/>
      <c r="ATE38"/>
      <c r="ATF38"/>
      <c r="ATG38"/>
      <c r="ATH38"/>
      <c r="ATI38"/>
      <c r="ATJ38"/>
      <c r="ATK38"/>
      <c r="ATL38"/>
      <c r="ATM38"/>
      <c r="ATN38"/>
      <c r="ATO38"/>
      <c r="ATP38"/>
      <c r="ATQ38"/>
      <c r="ATR38"/>
      <c r="ATS38"/>
      <c r="ATT38"/>
      <c r="ATU38"/>
      <c r="ATV38"/>
      <c r="ATW38"/>
      <c r="ATX38"/>
      <c r="ATY38"/>
      <c r="ATZ38"/>
      <c r="AUA38"/>
      <c r="AUB38"/>
      <c r="AUC38"/>
      <c r="AUD38"/>
      <c r="AUE38"/>
      <c r="AUF38"/>
      <c r="AUG38"/>
      <c r="AUH38"/>
      <c r="AUI38"/>
      <c r="AUJ38"/>
      <c r="AUK38"/>
      <c r="AUL38"/>
      <c r="AUM38"/>
      <c r="AUN38"/>
      <c r="AUO38"/>
      <c r="AUP38"/>
      <c r="AUQ38"/>
      <c r="AUR38"/>
      <c r="AUS38"/>
      <c r="AUT38"/>
      <c r="AUU38"/>
      <c r="AUV38"/>
      <c r="AUW38"/>
      <c r="AUX38"/>
      <c r="AUY38"/>
      <c r="AUZ38"/>
      <c r="AVA38"/>
      <c r="AVB38"/>
      <c r="AVC38"/>
      <c r="AVD38"/>
      <c r="AVE38"/>
      <c r="AVF38"/>
      <c r="AVG38"/>
      <c r="AVH38"/>
      <c r="AVI38"/>
      <c r="AVJ38"/>
      <c r="AVK38"/>
      <c r="AVL38"/>
      <c r="AVM38"/>
      <c r="AVN38"/>
      <c r="AVO38"/>
      <c r="AVP38"/>
      <c r="AVQ38"/>
      <c r="AVR38"/>
      <c r="AVS38"/>
      <c r="AVT38"/>
      <c r="AVU38"/>
      <c r="AVV38"/>
      <c r="AVW38"/>
      <c r="AVX38"/>
      <c r="AVY38"/>
      <c r="AVZ38"/>
      <c r="AWA38"/>
      <c r="AWB38"/>
      <c r="AWC38"/>
      <c r="AWD38"/>
      <c r="AWE38"/>
      <c r="AWF38"/>
      <c r="AWG38"/>
      <c r="AWH38"/>
      <c r="AWI38"/>
      <c r="AWJ38"/>
      <c r="AWK38"/>
      <c r="AWL38"/>
      <c r="AWM38"/>
      <c r="AWN38"/>
      <c r="AWO38"/>
      <c r="AWP38"/>
      <c r="AWQ38"/>
      <c r="AWR38"/>
      <c r="AWS38"/>
      <c r="AWT38"/>
      <c r="AWU38"/>
      <c r="AWV38"/>
      <c r="AWW38"/>
      <c r="AWX38"/>
      <c r="AWY38"/>
      <c r="AWZ38"/>
      <c r="AXA38"/>
      <c r="AXB38"/>
      <c r="AXC38"/>
      <c r="AXD38"/>
      <c r="AXE38"/>
      <c r="AXF38"/>
      <c r="AXG38"/>
      <c r="AXH38"/>
      <c r="AXI38"/>
      <c r="AXJ38"/>
      <c r="AXK38"/>
      <c r="AXL38"/>
      <c r="AXM38"/>
      <c r="AXN38"/>
      <c r="AXO38"/>
      <c r="AXP38"/>
      <c r="AXQ38"/>
      <c r="AXR38"/>
      <c r="AXS38"/>
      <c r="AXT38"/>
      <c r="AXU38"/>
      <c r="AXV38"/>
      <c r="AXW38"/>
      <c r="AXX38"/>
      <c r="AXY38"/>
      <c r="AXZ38"/>
      <c r="AYA38"/>
      <c r="AYB38"/>
      <c r="AYC38"/>
      <c r="AYD38"/>
      <c r="AYE38"/>
      <c r="AYF38"/>
      <c r="AYG38"/>
      <c r="AYH38"/>
      <c r="AYI38"/>
      <c r="AYJ38"/>
      <c r="AYK38"/>
      <c r="AYL38"/>
      <c r="AYM38"/>
      <c r="AYN38"/>
      <c r="AYO38"/>
      <c r="AYP38"/>
      <c r="AYQ38"/>
      <c r="AYR38"/>
      <c r="AYS38"/>
      <c r="AYT38"/>
      <c r="AYU38"/>
      <c r="AYV38"/>
      <c r="AYW38"/>
      <c r="AYX38"/>
      <c r="AYY38"/>
      <c r="AYZ38"/>
      <c r="AZA38"/>
      <c r="AZB38"/>
      <c r="AZC38"/>
      <c r="AZD38"/>
      <c r="AZE38"/>
      <c r="AZF38"/>
      <c r="AZG38"/>
      <c r="AZH38"/>
      <c r="AZI38"/>
      <c r="AZJ38"/>
      <c r="AZK38"/>
      <c r="AZL38"/>
      <c r="AZM38"/>
      <c r="AZN38"/>
      <c r="AZO38"/>
      <c r="AZP38"/>
      <c r="AZQ38"/>
      <c r="AZR38"/>
      <c r="AZS38"/>
      <c r="AZT38"/>
      <c r="AZU38"/>
      <c r="AZV38"/>
      <c r="AZW38"/>
      <c r="AZX38"/>
      <c r="AZY38"/>
      <c r="AZZ38"/>
      <c r="BAA38"/>
      <c r="BAB38"/>
      <c r="BAC38"/>
      <c r="BAD38"/>
      <c r="BAE38"/>
      <c r="BAF38"/>
      <c r="BAG38"/>
      <c r="BAH38"/>
      <c r="BAI38"/>
      <c r="BAJ38"/>
      <c r="BAK38"/>
      <c r="BAL38"/>
      <c r="BAM38"/>
      <c r="BAN38"/>
      <c r="BAO38"/>
      <c r="BAP38"/>
      <c r="BAQ38"/>
      <c r="BAR38"/>
      <c r="BAS38"/>
      <c r="BAT38"/>
      <c r="BAU38"/>
      <c r="BAV38"/>
      <c r="BAW38"/>
      <c r="BAX38"/>
      <c r="BAY38"/>
      <c r="BAZ38"/>
      <c r="BBA38"/>
      <c r="BBB38"/>
      <c r="BBC38"/>
      <c r="BBD38"/>
      <c r="BBE38"/>
      <c r="BBF38"/>
      <c r="BBG38"/>
      <c r="BBH38"/>
      <c r="BBI38"/>
      <c r="BBJ38"/>
      <c r="BBK38"/>
      <c r="BBL38"/>
      <c r="BBM38"/>
      <c r="BBN38"/>
      <c r="BBO38"/>
      <c r="BBP38"/>
      <c r="BBQ38"/>
      <c r="BBR38"/>
      <c r="BBS38"/>
      <c r="BBT38"/>
      <c r="BBU38"/>
      <c r="BBV38"/>
      <c r="BBW38"/>
      <c r="BBX38"/>
      <c r="BBY38"/>
      <c r="BBZ38"/>
      <c r="BCA38"/>
      <c r="BCB38"/>
      <c r="BCC38"/>
      <c r="BCD38"/>
      <c r="BCE38"/>
      <c r="BCF38"/>
      <c r="BCG38"/>
      <c r="BCH38"/>
      <c r="BCI38"/>
      <c r="BCJ38"/>
      <c r="BCK38"/>
      <c r="BCL38"/>
      <c r="BCM38"/>
      <c r="BCN38"/>
      <c r="BCO38"/>
      <c r="BCP38"/>
      <c r="BCQ38"/>
      <c r="BCR38"/>
      <c r="BCS38"/>
      <c r="BCT38"/>
      <c r="BCU38"/>
      <c r="BCV38"/>
      <c r="BCW38"/>
      <c r="BCX38"/>
      <c r="BCY38"/>
      <c r="BCZ38"/>
      <c r="BDA38"/>
      <c r="BDB38"/>
      <c r="BDC38"/>
      <c r="BDD38"/>
      <c r="BDE38"/>
      <c r="BDF38"/>
      <c r="BDG38"/>
      <c r="BDH38"/>
      <c r="BDI38"/>
      <c r="BDJ38"/>
      <c r="BDK38"/>
      <c r="BDL38"/>
      <c r="BDM38"/>
      <c r="BDN38"/>
      <c r="BDO38"/>
      <c r="BDP38"/>
      <c r="BDQ38"/>
      <c r="BDR38"/>
      <c r="BDS38"/>
      <c r="BDT38"/>
      <c r="BDU38"/>
      <c r="BDV38"/>
      <c r="BDW38"/>
      <c r="BDX38"/>
      <c r="BDY38"/>
      <c r="BDZ38"/>
      <c r="BEA38"/>
      <c r="BEB38"/>
      <c r="BEC38"/>
      <c r="BED38"/>
      <c r="BEE38"/>
      <c r="BEF38"/>
      <c r="BEG38"/>
      <c r="BEH38"/>
      <c r="BEI38"/>
      <c r="BEJ38"/>
      <c r="BEK38"/>
      <c r="BEL38"/>
      <c r="BEM38"/>
      <c r="BEN38"/>
      <c r="BEO38"/>
      <c r="BEP38"/>
      <c r="BEQ38"/>
      <c r="BER38"/>
      <c r="BES38"/>
      <c r="BET38"/>
      <c r="BEU38"/>
      <c r="BEV38"/>
      <c r="BEW38"/>
      <c r="BEX38"/>
      <c r="BEY38"/>
      <c r="BEZ38"/>
      <c r="BFA38"/>
      <c r="BFB38"/>
      <c r="BFC38"/>
      <c r="BFD38"/>
      <c r="BFE38"/>
      <c r="BFF38"/>
      <c r="BFG38"/>
      <c r="BFH38"/>
      <c r="BFI38"/>
      <c r="BFJ38"/>
      <c r="BFK38"/>
      <c r="BFL38"/>
      <c r="BFM38"/>
      <c r="BFN38"/>
      <c r="BFO38"/>
      <c r="BFP38"/>
      <c r="BFQ38"/>
      <c r="BFR38"/>
      <c r="BFS38"/>
      <c r="BFT38"/>
      <c r="BFU38"/>
      <c r="BFV38"/>
      <c r="BFW38"/>
      <c r="BFX38"/>
      <c r="BFY38"/>
      <c r="BFZ38"/>
      <c r="BGA38"/>
      <c r="BGB38"/>
      <c r="BGC38"/>
      <c r="BGD38"/>
      <c r="BGE38"/>
      <c r="BGF38"/>
      <c r="BGG38"/>
      <c r="BGH38"/>
      <c r="BGI38"/>
      <c r="BGJ38"/>
      <c r="BGK38"/>
      <c r="BGL38"/>
      <c r="BGM38"/>
      <c r="BGN38"/>
      <c r="BGO38"/>
      <c r="BGP38"/>
      <c r="BGQ38"/>
      <c r="BGR38"/>
      <c r="BGS38"/>
      <c r="BGT38"/>
      <c r="BGU38"/>
      <c r="BGV38"/>
      <c r="BGW38"/>
      <c r="BGX38"/>
      <c r="BGY38"/>
      <c r="BGZ38"/>
      <c r="BHA38"/>
      <c r="BHB38"/>
      <c r="BHC38"/>
      <c r="BHD38"/>
      <c r="BHE38"/>
      <c r="BHF38"/>
      <c r="BHG38"/>
      <c r="BHH38"/>
      <c r="BHI38"/>
      <c r="BHJ38"/>
      <c r="BHK38"/>
      <c r="BHL38"/>
      <c r="BHM38"/>
      <c r="BHN38"/>
      <c r="BHO38"/>
      <c r="BHP38"/>
      <c r="BHQ38"/>
      <c r="BHR38"/>
      <c r="BHS38"/>
      <c r="BHT38"/>
      <c r="BHU38"/>
      <c r="BHV38"/>
      <c r="BHW38"/>
      <c r="BHX38"/>
      <c r="BHY38"/>
      <c r="BHZ38"/>
      <c r="BIA38"/>
      <c r="BIB38"/>
      <c r="BIC38"/>
      <c r="BID38"/>
      <c r="BIE38"/>
      <c r="BIF38"/>
      <c r="BIG38"/>
      <c r="BIH38"/>
      <c r="BII38"/>
      <c r="BIJ38"/>
      <c r="BIK38"/>
      <c r="BIL38"/>
      <c r="BIM38"/>
      <c r="BIN38"/>
      <c r="BIO38"/>
      <c r="BIP38"/>
      <c r="BIQ38"/>
      <c r="BIR38"/>
      <c r="BIS38"/>
      <c r="BIT38"/>
      <c r="BIU38"/>
      <c r="BIV38"/>
      <c r="BIW38"/>
      <c r="BIX38"/>
      <c r="BIY38"/>
      <c r="BIZ38"/>
      <c r="BJA38"/>
      <c r="BJB38"/>
      <c r="BJC38"/>
      <c r="BJD38"/>
      <c r="BJE38"/>
      <c r="BJF38"/>
      <c r="BJG38"/>
      <c r="BJH38"/>
      <c r="BJI38"/>
      <c r="BJJ38"/>
      <c r="BJK38"/>
      <c r="BJL38"/>
      <c r="BJM38"/>
      <c r="BJN38"/>
      <c r="BJO38"/>
      <c r="BJP38"/>
      <c r="BJQ38"/>
      <c r="BJR38"/>
      <c r="BJS38"/>
      <c r="BJT38"/>
      <c r="BJU38"/>
      <c r="BJV38"/>
      <c r="BJW38"/>
      <c r="BJX38"/>
      <c r="BJY38"/>
      <c r="BJZ38"/>
      <c r="BKA38"/>
      <c r="BKB38"/>
      <c r="BKC38"/>
      <c r="BKD38"/>
      <c r="BKE38"/>
      <c r="BKF38"/>
      <c r="BKG38"/>
      <c r="BKH38"/>
      <c r="BKI38"/>
      <c r="BKJ38"/>
      <c r="BKK38"/>
      <c r="BKL38"/>
      <c r="BKM38"/>
      <c r="BKN38"/>
      <c r="BKO38"/>
      <c r="BKP38"/>
      <c r="BKQ38"/>
      <c r="BKR38"/>
      <c r="BKS38"/>
      <c r="BKT38"/>
      <c r="BKU38"/>
      <c r="BKV38"/>
      <c r="BKW38"/>
      <c r="BKX38"/>
      <c r="BKY38"/>
      <c r="BKZ38"/>
      <c r="BLA38"/>
      <c r="BLB38"/>
      <c r="BLC38"/>
      <c r="BLD38"/>
      <c r="BLE38"/>
      <c r="BLF38"/>
      <c r="BLG38"/>
      <c r="BLH38"/>
      <c r="BLI38"/>
      <c r="BLJ38"/>
      <c r="BLK38"/>
      <c r="BLL38"/>
      <c r="BLM38"/>
      <c r="BLN38"/>
      <c r="BLO38"/>
      <c r="BLP38"/>
      <c r="BLQ38"/>
      <c r="BLR38"/>
      <c r="BLS38"/>
      <c r="BLT38"/>
      <c r="BLU38"/>
      <c r="BLV38"/>
      <c r="BLW38"/>
      <c r="BLX38"/>
      <c r="BLY38"/>
      <c r="BLZ38"/>
      <c r="BMA38"/>
      <c r="BMB38"/>
      <c r="BMC38"/>
      <c r="BMD38"/>
      <c r="BME38"/>
      <c r="BMF38"/>
      <c r="BMG38"/>
      <c r="BMH38"/>
      <c r="BMI38"/>
      <c r="BMJ38"/>
      <c r="BMK38"/>
      <c r="BML38"/>
      <c r="BMM38"/>
      <c r="BMN38"/>
      <c r="BMO38"/>
      <c r="BMP38"/>
      <c r="BMQ38"/>
      <c r="BMR38"/>
      <c r="BMS38"/>
      <c r="BMT38"/>
      <c r="BMU38"/>
      <c r="BMV38"/>
      <c r="BMW38"/>
      <c r="BMX38"/>
      <c r="BMY38"/>
      <c r="BMZ38"/>
      <c r="BNA38"/>
      <c r="BNB38"/>
      <c r="BNC38"/>
      <c r="BND38"/>
      <c r="BNE38"/>
      <c r="BNF38"/>
      <c r="BNG38"/>
      <c r="BNH38"/>
      <c r="BNI38"/>
      <c r="BNJ38"/>
      <c r="BNK38"/>
      <c r="BNL38"/>
      <c r="BNM38"/>
      <c r="BNN38"/>
      <c r="BNO38"/>
      <c r="BNP38"/>
      <c r="BNQ38"/>
      <c r="BNR38"/>
      <c r="BNS38"/>
      <c r="BNT38"/>
      <c r="BNU38"/>
      <c r="BNV38"/>
      <c r="BNW38"/>
      <c r="BNX38"/>
      <c r="BNY38"/>
      <c r="BNZ38"/>
      <c r="BOA38"/>
      <c r="BOB38"/>
      <c r="BOC38"/>
      <c r="BOD38"/>
      <c r="BOE38"/>
      <c r="BOF38"/>
      <c r="BOG38"/>
      <c r="BOH38"/>
      <c r="BOI38"/>
      <c r="BOJ38"/>
      <c r="BOK38"/>
      <c r="BOL38"/>
      <c r="BOM38"/>
      <c r="BON38"/>
      <c r="BOO38"/>
      <c r="BOP38"/>
      <c r="BOQ38"/>
      <c r="BOR38"/>
      <c r="BOS38"/>
      <c r="BOT38"/>
      <c r="BOU38"/>
      <c r="BOV38"/>
      <c r="BOW38"/>
      <c r="BOX38"/>
      <c r="BOY38"/>
      <c r="BOZ38"/>
      <c r="BPA38"/>
      <c r="BPB38"/>
      <c r="BPC38"/>
      <c r="BPD38"/>
      <c r="BPE38"/>
      <c r="BPF38"/>
      <c r="BPG38"/>
      <c r="BPH38"/>
      <c r="BPI38"/>
      <c r="BPJ38"/>
      <c r="BPK38"/>
      <c r="BPL38"/>
      <c r="BPM38"/>
      <c r="BPN38"/>
      <c r="BPO38"/>
      <c r="BPP38"/>
      <c r="BPQ38"/>
      <c r="BPR38"/>
      <c r="BPS38"/>
      <c r="BPT38"/>
      <c r="BPU38"/>
      <c r="BPV38"/>
      <c r="BPW38"/>
      <c r="BPX38"/>
      <c r="BPY38"/>
      <c r="BPZ38"/>
      <c r="BQA38"/>
      <c r="BQB38"/>
      <c r="BQC38"/>
      <c r="BQD38"/>
      <c r="BQE38"/>
      <c r="BQF38"/>
      <c r="BQG38"/>
      <c r="BQH38"/>
      <c r="BQI38"/>
      <c r="BQJ38"/>
      <c r="BQK38"/>
      <c r="BQL38"/>
      <c r="BQM38"/>
      <c r="BQN38"/>
      <c r="BQO38"/>
      <c r="BQP38"/>
      <c r="BQQ38"/>
      <c r="BQR38"/>
      <c r="BQS38"/>
      <c r="BQT38"/>
      <c r="BQU38"/>
      <c r="BQV38"/>
      <c r="BQW38"/>
      <c r="BQX38"/>
      <c r="BQY38"/>
      <c r="BQZ38"/>
      <c r="BRA38"/>
      <c r="BRB38"/>
      <c r="BRC38"/>
      <c r="BRD38"/>
      <c r="BRE38"/>
      <c r="BRF38"/>
      <c r="BRG38"/>
      <c r="BRH38"/>
      <c r="BRI38"/>
      <c r="BRJ38"/>
      <c r="BRK38"/>
      <c r="BRL38"/>
      <c r="BRM38"/>
      <c r="BRN38"/>
      <c r="BRO38"/>
      <c r="BRP38"/>
      <c r="BRQ38"/>
      <c r="BRR38"/>
      <c r="BRS38"/>
      <c r="BRT38"/>
      <c r="BRU38"/>
      <c r="BRV38"/>
      <c r="BRW38"/>
      <c r="BRX38"/>
      <c r="BRY38"/>
      <c r="BRZ38"/>
      <c r="BSA38"/>
      <c r="BSB38"/>
      <c r="BSC38"/>
      <c r="BSD38"/>
      <c r="BSE38"/>
      <c r="BSF38"/>
      <c r="BSG38"/>
      <c r="BSH38"/>
      <c r="BSI38"/>
      <c r="BSJ38"/>
      <c r="BSK38"/>
      <c r="BSL38"/>
      <c r="BSM38"/>
      <c r="BSN38"/>
      <c r="BSO38"/>
      <c r="BSP38"/>
      <c r="BSQ38"/>
      <c r="BSR38"/>
      <c r="BSS38"/>
      <c r="BST38"/>
      <c r="BSU38"/>
      <c r="BSV38"/>
      <c r="BSW38"/>
      <c r="BSX38"/>
      <c r="BSY38"/>
      <c r="BSZ38"/>
      <c r="BTA38"/>
      <c r="BTB38"/>
      <c r="BTC38"/>
      <c r="BTD38"/>
      <c r="BTE38"/>
      <c r="BTF38"/>
      <c r="BTG38"/>
      <c r="BTH38"/>
      <c r="BTI38"/>
      <c r="BTJ38"/>
      <c r="BTK38"/>
      <c r="BTL38"/>
      <c r="BTM38"/>
      <c r="BTN38"/>
      <c r="BTO38"/>
      <c r="BTP38"/>
      <c r="BTQ38"/>
      <c r="BTR38"/>
      <c r="BTS38"/>
      <c r="BTT38"/>
      <c r="BTU38"/>
      <c r="BTV38"/>
      <c r="BTW38"/>
      <c r="BTX38"/>
      <c r="BTY38"/>
      <c r="BTZ38"/>
      <c r="BUA38"/>
      <c r="BUB38"/>
      <c r="BUC38"/>
      <c r="BUD38"/>
      <c r="BUE38"/>
      <c r="BUF38"/>
      <c r="BUG38"/>
      <c r="BUH38"/>
      <c r="BUI38"/>
      <c r="BUJ38"/>
      <c r="BUK38"/>
      <c r="BUL38"/>
      <c r="BUM38"/>
      <c r="BUN38"/>
      <c r="BUO38"/>
      <c r="BUP38"/>
      <c r="BUQ38"/>
      <c r="BUR38"/>
      <c r="BUS38"/>
      <c r="BUT38"/>
      <c r="BUU38"/>
      <c r="BUV38"/>
      <c r="BUW38"/>
      <c r="BUX38"/>
      <c r="BUY38"/>
      <c r="BUZ38"/>
      <c r="BVA38"/>
      <c r="BVB38"/>
      <c r="BVC38"/>
      <c r="BVD38"/>
      <c r="BVE38"/>
      <c r="BVF38"/>
      <c r="BVG38"/>
      <c r="BVH38"/>
      <c r="BVI38"/>
      <c r="BVJ38"/>
      <c r="BVK38"/>
      <c r="BVL38"/>
      <c r="BVM38"/>
      <c r="BVN38"/>
      <c r="BVO38"/>
      <c r="BVP38"/>
      <c r="BVQ38"/>
      <c r="BVR38"/>
      <c r="BVS38"/>
      <c r="BVT38"/>
      <c r="BVU38"/>
      <c r="BVV38"/>
      <c r="BVW38"/>
      <c r="BVX38"/>
      <c r="BVY38"/>
      <c r="BVZ38"/>
      <c r="BWA38"/>
      <c r="BWB38"/>
      <c r="BWC38"/>
      <c r="BWD38"/>
      <c r="BWE38"/>
      <c r="BWF38"/>
      <c r="BWG38"/>
      <c r="BWH38"/>
      <c r="BWI38"/>
      <c r="BWJ38"/>
      <c r="BWK38"/>
      <c r="BWL38"/>
      <c r="BWM38"/>
      <c r="BWN38"/>
      <c r="BWO38"/>
      <c r="BWP38"/>
      <c r="BWQ38"/>
      <c r="BWR38"/>
      <c r="BWS38"/>
      <c r="BWT38"/>
      <c r="BWU38"/>
      <c r="BWV38"/>
      <c r="BWW38"/>
      <c r="BWX38"/>
      <c r="BWY38"/>
      <c r="BWZ38"/>
      <c r="BXA38"/>
      <c r="BXB38"/>
      <c r="BXC38"/>
      <c r="BXD38"/>
      <c r="BXE38"/>
      <c r="BXF38"/>
      <c r="BXG38"/>
      <c r="BXH38"/>
      <c r="BXI38"/>
      <c r="BXJ38"/>
      <c r="BXK38"/>
      <c r="BXL38"/>
      <c r="BXM38"/>
      <c r="BXN38"/>
      <c r="BXO38"/>
      <c r="BXP38"/>
      <c r="BXQ38"/>
      <c r="BXR38"/>
      <c r="BXS38"/>
      <c r="BXT38"/>
      <c r="BXU38"/>
      <c r="BXV38"/>
      <c r="BXW38"/>
      <c r="BXX38"/>
      <c r="BXY38"/>
      <c r="BXZ38"/>
      <c r="BYA38"/>
      <c r="BYB38"/>
      <c r="BYC38"/>
      <c r="BYD38"/>
      <c r="BYE38"/>
      <c r="BYF38"/>
      <c r="BYG38"/>
      <c r="BYH38"/>
      <c r="BYI38"/>
      <c r="BYJ38"/>
      <c r="BYK38"/>
      <c r="BYL38"/>
      <c r="BYM38"/>
      <c r="BYN38"/>
      <c r="BYO38"/>
      <c r="BYP38"/>
      <c r="BYQ38"/>
      <c r="BYR38"/>
      <c r="BYS38"/>
      <c r="BYT38"/>
      <c r="BYU38"/>
      <c r="BYV38"/>
      <c r="BYW38"/>
      <c r="BYX38"/>
      <c r="BYY38"/>
      <c r="BYZ38"/>
      <c r="BZA38"/>
      <c r="BZB38"/>
      <c r="BZC38"/>
      <c r="BZD38"/>
      <c r="BZE38"/>
      <c r="BZF38"/>
      <c r="BZG38"/>
      <c r="BZH38"/>
      <c r="BZI38"/>
      <c r="BZJ38"/>
      <c r="BZK38"/>
      <c r="BZL38"/>
      <c r="BZM38"/>
      <c r="BZN38"/>
      <c r="BZO38"/>
      <c r="BZP38"/>
      <c r="BZQ38"/>
      <c r="BZR38"/>
      <c r="BZS38"/>
      <c r="BZT38"/>
      <c r="BZU38"/>
      <c r="BZV38"/>
      <c r="BZW38"/>
      <c r="BZX38"/>
      <c r="BZY38"/>
      <c r="BZZ38"/>
      <c r="CAA38"/>
      <c r="CAB38"/>
      <c r="CAC38"/>
      <c r="CAD38"/>
      <c r="CAE38"/>
      <c r="CAF38"/>
      <c r="CAG38"/>
      <c r="CAH38"/>
      <c r="CAI38"/>
      <c r="CAJ38"/>
      <c r="CAK38"/>
      <c r="CAL38"/>
      <c r="CAM38"/>
      <c r="CAN38"/>
      <c r="CAO38"/>
      <c r="CAP38"/>
      <c r="CAQ38"/>
      <c r="CAR38"/>
      <c r="CAS38"/>
      <c r="CAT38"/>
      <c r="CAU38"/>
      <c r="CAV38"/>
      <c r="CAW38"/>
      <c r="CAX38"/>
      <c r="CAY38"/>
      <c r="CAZ38"/>
      <c r="CBA38"/>
      <c r="CBB38"/>
      <c r="CBC38"/>
      <c r="CBD38"/>
      <c r="CBE38"/>
      <c r="CBF38"/>
      <c r="CBG38"/>
      <c r="CBH38"/>
      <c r="CBI38"/>
      <c r="CBJ38"/>
      <c r="CBK38"/>
      <c r="CBL38"/>
      <c r="CBM38"/>
      <c r="CBN38"/>
      <c r="CBO38"/>
      <c r="CBP38"/>
      <c r="CBQ38"/>
      <c r="CBR38"/>
      <c r="CBS38"/>
      <c r="CBT38"/>
      <c r="CBU38"/>
      <c r="CBV38"/>
      <c r="CBW38"/>
      <c r="CBX38"/>
      <c r="CBY38"/>
      <c r="CBZ38"/>
      <c r="CCA38"/>
      <c r="CCB38"/>
      <c r="CCC38"/>
      <c r="CCD38"/>
      <c r="CCE38"/>
      <c r="CCF38"/>
      <c r="CCG38"/>
      <c r="CCH38"/>
      <c r="CCI38"/>
      <c r="CCJ38"/>
      <c r="CCK38"/>
      <c r="CCL38"/>
      <c r="CCM38"/>
      <c r="CCN38"/>
      <c r="CCO38"/>
      <c r="CCP38"/>
      <c r="CCQ38"/>
      <c r="CCR38"/>
      <c r="CCS38"/>
      <c r="CCT38"/>
      <c r="CCU38"/>
      <c r="CCV38"/>
      <c r="CCW38"/>
      <c r="CCX38"/>
      <c r="CCY38"/>
      <c r="CCZ38"/>
      <c r="CDA38"/>
      <c r="CDB38"/>
      <c r="CDC38"/>
      <c r="CDD38"/>
      <c r="CDE38"/>
      <c r="CDF38"/>
      <c r="CDG38"/>
      <c r="CDH38"/>
      <c r="CDI38"/>
      <c r="CDJ38"/>
      <c r="CDK38"/>
      <c r="CDL38"/>
      <c r="CDM38"/>
      <c r="CDN38"/>
      <c r="CDO38"/>
      <c r="CDP38"/>
      <c r="CDQ38"/>
      <c r="CDR38"/>
      <c r="CDS38"/>
      <c r="CDT38"/>
      <c r="CDU38"/>
      <c r="CDV38"/>
      <c r="CDW38"/>
      <c r="CDX38"/>
      <c r="CDY38"/>
      <c r="CDZ38"/>
      <c r="CEA38"/>
      <c r="CEB38"/>
      <c r="CEC38"/>
      <c r="CED38"/>
      <c r="CEE38"/>
      <c r="CEF38"/>
      <c r="CEG38"/>
      <c r="CEH38"/>
      <c r="CEI38"/>
      <c r="CEJ38"/>
      <c r="CEK38"/>
      <c r="CEL38"/>
      <c r="CEM38"/>
      <c r="CEN38"/>
      <c r="CEO38"/>
      <c r="CEP38"/>
      <c r="CEQ38"/>
      <c r="CER38"/>
      <c r="CES38"/>
      <c r="CET38"/>
      <c r="CEU38"/>
      <c r="CEV38"/>
      <c r="CEW38"/>
      <c r="CEX38"/>
      <c r="CEY38"/>
      <c r="CEZ38"/>
      <c r="CFA38"/>
      <c r="CFB38"/>
      <c r="CFC38"/>
      <c r="CFD38"/>
      <c r="CFE38"/>
      <c r="CFF38"/>
      <c r="CFG38"/>
      <c r="CFH38"/>
      <c r="CFI38"/>
      <c r="CFJ38"/>
      <c r="CFK38"/>
      <c r="CFL38"/>
      <c r="CFM38"/>
      <c r="CFN38"/>
      <c r="CFO38"/>
      <c r="CFP38"/>
      <c r="CFQ38"/>
      <c r="CFR38"/>
      <c r="CFS38"/>
      <c r="CFT38"/>
      <c r="CFU38"/>
      <c r="CFV38"/>
      <c r="CFW38"/>
      <c r="CFX38"/>
      <c r="CFY38"/>
      <c r="CFZ38"/>
      <c r="CGA38"/>
      <c r="CGB38"/>
      <c r="CGC38"/>
      <c r="CGD38"/>
      <c r="CGE38"/>
      <c r="CGF38"/>
      <c r="CGG38"/>
      <c r="CGH38"/>
      <c r="CGI38"/>
      <c r="CGJ38"/>
      <c r="CGK38"/>
      <c r="CGL38"/>
      <c r="CGM38"/>
      <c r="CGN38"/>
      <c r="CGO38"/>
      <c r="CGP38"/>
      <c r="CGQ38"/>
      <c r="CGR38"/>
      <c r="CGS38"/>
      <c r="CGT38"/>
      <c r="CGU38"/>
      <c r="CGV38"/>
      <c r="CGW38"/>
      <c r="CGX38"/>
      <c r="CGY38"/>
      <c r="CGZ38"/>
      <c r="CHA38"/>
      <c r="CHB38"/>
      <c r="CHC38"/>
      <c r="CHD38"/>
      <c r="CHE38"/>
      <c r="CHF38"/>
      <c r="CHG38"/>
      <c r="CHH38"/>
      <c r="CHI38"/>
      <c r="CHJ38"/>
      <c r="CHK38"/>
      <c r="CHL38"/>
      <c r="CHM38"/>
      <c r="CHN38"/>
      <c r="CHO38"/>
      <c r="CHP38"/>
      <c r="CHQ38"/>
      <c r="CHR38"/>
      <c r="CHS38"/>
      <c r="CHT38"/>
      <c r="CHU38"/>
      <c r="CHV38"/>
      <c r="CHW38"/>
      <c r="CHX38"/>
      <c r="CHY38"/>
      <c r="CHZ38"/>
      <c r="CIA38"/>
      <c r="CIB38"/>
      <c r="CIC38"/>
      <c r="CID38"/>
      <c r="CIE38"/>
      <c r="CIF38"/>
      <c r="CIG38"/>
      <c r="CIH38"/>
      <c r="CII38"/>
      <c r="CIJ38"/>
      <c r="CIK38"/>
      <c r="CIL38"/>
      <c r="CIM38"/>
      <c r="CIN38"/>
      <c r="CIO38"/>
      <c r="CIP38"/>
      <c r="CIQ38"/>
      <c r="CIR38"/>
      <c r="CIS38"/>
      <c r="CIT38"/>
      <c r="CIU38"/>
      <c r="CIV38"/>
      <c r="CIW38"/>
      <c r="CIX38"/>
      <c r="CIY38"/>
      <c r="CIZ38"/>
      <c r="CJA38"/>
      <c r="CJB38"/>
      <c r="CJC38"/>
      <c r="CJD38"/>
      <c r="CJE38"/>
      <c r="CJF38"/>
      <c r="CJG38"/>
      <c r="CJH38"/>
      <c r="CJI38"/>
      <c r="CJJ38"/>
      <c r="CJK38"/>
      <c r="CJL38"/>
      <c r="CJM38"/>
      <c r="CJN38"/>
      <c r="CJO38"/>
      <c r="CJP38"/>
      <c r="CJQ38"/>
      <c r="CJR38"/>
      <c r="CJS38"/>
      <c r="CJT38"/>
      <c r="CJU38"/>
      <c r="CJV38"/>
      <c r="CJW38"/>
      <c r="CJX38"/>
      <c r="CJY38"/>
      <c r="CJZ38"/>
      <c r="CKA38"/>
      <c r="CKB38"/>
      <c r="CKC38"/>
      <c r="CKD38"/>
      <c r="CKE38"/>
      <c r="CKF38"/>
      <c r="CKG38"/>
      <c r="CKH38"/>
      <c r="CKI38"/>
      <c r="CKJ38"/>
      <c r="CKK38"/>
      <c r="CKL38"/>
      <c r="CKM38"/>
      <c r="CKN38"/>
      <c r="CKO38"/>
      <c r="CKP38"/>
      <c r="CKQ38"/>
      <c r="CKR38"/>
      <c r="CKS38"/>
      <c r="CKT38"/>
      <c r="CKU38"/>
      <c r="CKV38"/>
      <c r="CKW38"/>
      <c r="CKX38"/>
      <c r="CKY38"/>
      <c r="CKZ38"/>
      <c r="CLA38"/>
      <c r="CLB38"/>
      <c r="CLC38"/>
      <c r="CLD38"/>
      <c r="CLE38"/>
      <c r="CLF38"/>
      <c r="CLG38"/>
      <c r="CLH38"/>
      <c r="CLI38"/>
      <c r="CLJ38"/>
      <c r="CLK38"/>
      <c r="CLL38"/>
      <c r="CLM38"/>
      <c r="CLN38"/>
      <c r="CLO38"/>
      <c r="CLP38"/>
      <c r="CLQ38"/>
      <c r="CLR38"/>
      <c r="CLS38"/>
      <c r="CLT38"/>
      <c r="CLU38"/>
      <c r="CLV38"/>
      <c r="CLW38"/>
      <c r="CLX38"/>
      <c r="CLY38"/>
      <c r="CLZ38"/>
      <c r="CMA38"/>
      <c r="CMB38"/>
      <c r="CMC38"/>
      <c r="CMD38"/>
      <c r="CME38"/>
      <c r="CMF38"/>
      <c r="CMG38"/>
      <c r="CMH38"/>
      <c r="CMI38"/>
      <c r="CMJ38"/>
      <c r="CMK38"/>
      <c r="CML38"/>
      <c r="CMM38"/>
      <c r="CMN38"/>
      <c r="CMO38"/>
      <c r="CMP38"/>
      <c r="CMQ38"/>
      <c r="CMR38"/>
      <c r="CMS38"/>
      <c r="CMT38"/>
      <c r="CMU38"/>
      <c r="CMV38"/>
      <c r="CMW38"/>
      <c r="CMX38"/>
      <c r="CMY38"/>
      <c r="CMZ38"/>
      <c r="CNA38"/>
      <c r="CNB38"/>
      <c r="CNC38"/>
      <c r="CND38"/>
      <c r="CNE38"/>
      <c r="CNF38"/>
      <c r="CNG38"/>
      <c r="CNH38"/>
      <c r="CNI38"/>
      <c r="CNJ38"/>
      <c r="CNK38"/>
      <c r="CNL38"/>
      <c r="CNM38"/>
      <c r="CNN38"/>
      <c r="CNO38"/>
      <c r="CNP38"/>
      <c r="CNQ38"/>
      <c r="CNR38"/>
      <c r="CNS38"/>
      <c r="CNT38"/>
      <c r="CNU38"/>
      <c r="CNV38"/>
      <c r="CNW38"/>
      <c r="CNX38"/>
      <c r="CNY38"/>
      <c r="CNZ38"/>
      <c r="COA38"/>
      <c r="COB38"/>
      <c r="COC38"/>
      <c r="COD38"/>
      <c r="COE38"/>
      <c r="COF38"/>
      <c r="COG38"/>
      <c r="COH38"/>
      <c r="COI38"/>
      <c r="COJ38"/>
      <c r="COK38"/>
      <c r="COL38"/>
      <c r="COM38"/>
      <c r="CON38"/>
      <c r="COO38"/>
      <c r="COP38"/>
      <c r="COQ38"/>
      <c r="COR38"/>
      <c r="COS38"/>
      <c r="COT38"/>
      <c r="COU38"/>
      <c r="COV38"/>
      <c r="COW38"/>
      <c r="COX38"/>
      <c r="COY38"/>
      <c r="COZ38"/>
      <c r="CPA38"/>
      <c r="CPB38"/>
      <c r="CPC38"/>
      <c r="CPD38"/>
      <c r="CPE38"/>
      <c r="CPF38"/>
      <c r="CPG38"/>
      <c r="CPH38"/>
      <c r="CPI38"/>
      <c r="CPJ38"/>
      <c r="CPK38"/>
      <c r="CPL38"/>
      <c r="CPM38"/>
      <c r="CPN38"/>
      <c r="CPO38"/>
      <c r="CPP38"/>
      <c r="CPQ38"/>
      <c r="CPR38"/>
      <c r="CPS38"/>
      <c r="CPT38"/>
      <c r="CPU38"/>
      <c r="CPV38"/>
      <c r="CPW38"/>
      <c r="CPX38"/>
      <c r="CPY38"/>
      <c r="CPZ38"/>
      <c r="CQA38"/>
      <c r="CQB38"/>
      <c r="CQC38"/>
      <c r="CQD38"/>
      <c r="CQE38"/>
      <c r="CQF38"/>
      <c r="CQG38"/>
      <c r="CQH38"/>
      <c r="CQI38"/>
      <c r="CQJ38"/>
      <c r="CQK38"/>
      <c r="CQL38"/>
      <c r="CQM38"/>
      <c r="CQN38"/>
      <c r="CQO38"/>
      <c r="CQP38"/>
      <c r="CQQ38"/>
      <c r="CQR38"/>
      <c r="CQS38"/>
      <c r="CQT38"/>
      <c r="CQU38"/>
      <c r="CQV38"/>
      <c r="CQW38"/>
      <c r="CQX38"/>
      <c r="CQY38"/>
      <c r="CQZ38"/>
      <c r="CRA38"/>
      <c r="CRB38"/>
      <c r="CRC38"/>
      <c r="CRD38"/>
      <c r="CRE38"/>
      <c r="CRF38"/>
      <c r="CRG38"/>
      <c r="CRH38"/>
      <c r="CRI38"/>
      <c r="CRJ38"/>
      <c r="CRK38"/>
      <c r="CRL38"/>
      <c r="CRM38"/>
      <c r="CRN38"/>
      <c r="CRO38"/>
      <c r="CRP38"/>
      <c r="CRQ38"/>
      <c r="CRR38"/>
      <c r="CRS38"/>
      <c r="CRT38"/>
      <c r="CRU38"/>
      <c r="CRV38"/>
      <c r="CRW38"/>
      <c r="CRX38"/>
      <c r="CRY38"/>
      <c r="CRZ38"/>
      <c r="CSA38"/>
      <c r="CSB38"/>
      <c r="CSC38"/>
      <c r="CSD38"/>
      <c r="CSE38"/>
      <c r="CSF38"/>
      <c r="CSG38"/>
      <c r="CSH38"/>
      <c r="CSI38"/>
      <c r="CSJ38"/>
      <c r="CSK38"/>
      <c r="CSL38"/>
      <c r="CSM38"/>
      <c r="CSN38"/>
      <c r="CSO38"/>
      <c r="CSP38"/>
      <c r="CSQ38"/>
      <c r="CSR38"/>
      <c r="CSS38"/>
      <c r="CST38"/>
      <c r="CSU38"/>
      <c r="CSV38"/>
      <c r="CSW38"/>
      <c r="CSX38"/>
      <c r="CSY38"/>
      <c r="CSZ38"/>
      <c r="CTA38"/>
      <c r="CTB38"/>
      <c r="CTC38"/>
      <c r="CTD38"/>
      <c r="CTE38"/>
      <c r="CTF38"/>
      <c r="CTG38"/>
      <c r="CTH38"/>
      <c r="CTI38"/>
      <c r="CTJ38"/>
      <c r="CTK38"/>
      <c r="CTL38"/>
      <c r="CTM38"/>
      <c r="CTN38"/>
      <c r="CTO38"/>
      <c r="CTP38"/>
      <c r="CTQ38"/>
      <c r="CTR38"/>
      <c r="CTS38"/>
      <c r="CTT38"/>
      <c r="CTU38"/>
      <c r="CTV38"/>
      <c r="CTW38"/>
      <c r="CTX38"/>
      <c r="CTY38"/>
      <c r="CTZ38"/>
      <c r="CUA38"/>
      <c r="CUB38"/>
      <c r="CUC38"/>
      <c r="CUD38"/>
      <c r="CUE38"/>
      <c r="CUF38"/>
      <c r="CUG38"/>
      <c r="CUH38"/>
      <c r="CUI38"/>
      <c r="CUJ38"/>
      <c r="CUK38"/>
      <c r="CUL38"/>
      <c r="CUM38"/>
      <c r="CUN38"/>
      <c r="CUO38"/>
      <c r="CUP38"/>
      <c r="CUQ38"/>
      <c r="CUR38"/>
      <c r="CUS38"/>
      <c r="CUT38"/>
      <c r="CUU38"/>
      <c r="CUV38"/>
      <c r="CUW38"/>
      <c r="CUX38"/>
      <c r="CUY38"/>
      <c r="CUZ38"/>
      <c r="CVA38"/>
      <c r="CVB38"/>
      <c r="CVC38"/>
      <c r="CVD38"/>
      <c r="CVE38"/>
      <c r="CVF38"/>
      <c r="CVG38"/>
      <c r="CVH38"/>
      <c r="CVI38"/>
      <c r="CVJ38"/>
      <c r="CVK38"/>
      <c r="CVL38"/>
      <c r="CVM38"/>
      <c r="CVN38"/>
      <c r="CVO38"/>
      <c r="CVP38"/>
      <c r="CVQ38"/>
      <c r="CVR38"/>
      <c r="CVS38"/>
      <c r="CVT38"/>
      <c r="CVU38"/>
      <c r="CVV38"/>
      <c r="CVW38"/>
      <c r="CVX38"/>
      <c r="CVY38"/>
      <c r="CVZ38"/>
      <c r="CWA38"/>
      <c r="CWB38"/>
      <c r="CWC38"/>
      <c r="CWD38"/>
      <c r="CWE38"/>
      <c r="CWF38"/>
      <c r="CWG38"/>
      <c r="CWH38"/>
      <c r="CWI38"/>
      <c r="CWJ38"/>
      <c r="CWK38"/>
      <c r="CWL38"/>
      <c r="CWM38"/>
      <c r="CWN38"/>
      <c r="CWO38"/>
      <c r="CWP38"/>
      <c r="CWQ38"/>
      <c r="CWR38"/>
      <c r="CWS38"/>
      <c r="CWT38"/>
      <c r="CWU38"/>
      <c r="CWV38"/>
      <c r="CWW38"/>
      <c r="CWX38"/>
      <c r="CWY38"/>
      <c r="CWZ38"/>
      <c r="CXA38"/>
      <c r="CXB38"/>
      <c r="CXC38"/>
      <c r="CXD38"/>
      <c r="CXE38"/>
      <c r="CXF38"/>
      <c r="CXG38"/>
      <c r="CXH38"/>
      <c r="CXI38"/>
      <c r="CXJ38"/>
      <c r="CXK38"/>
      <c r="CXL38"/>
      <c r="CXM38"/>
      <c r="CXN38"/>
      <c r="CXO38"/>
      <c r="CXP38"/>
      <c r="CXQ38"/>
      <c r="CXR38"/>
      <c r="CXS38"/>
      <c r="CXT38"/>
      <c r="CXU38"/>
      <c r="CXV38"/>
      <c r="CXW38"/>
      <c r="CXX38"/>
      <c r="CXY38"/>
      <c r="CXZ38"/>
      <c r="CYA38"/>
      <c r="CYB38"/>
      <c r="CYC38"/>
      <c r="CYD38"/>
      <c r="CYE38"/>
      <c r="CYF38"/>
      <c r="CYG38"/>
      <c r="CYH38"/>
      <c r="CYI38"/>
      <c r="CYJ38"/>
      <c r="CYK38"/>
      <c r="CYL38"/>
      <c r="CYM38"/>
      <c r="CYN38"/>
      <c r="CYO38"/>
      <c r="CYP38"/>
      <c r="CYQ38"/>
      <c r="CYR38"/>
      <c r="CYS38"/>
      <c r="CYT38"/>
      <c r="CYU38"/>
      <c r="CYV38"/>
      <c r="CYW38"/>
      <c r="CYX38"/>
      <c r="CYY38"/>
      <c r="CYZ38"/>
      <c r="CZA38"/>
      <c r="CZB38"/>
      <c r="CZC38"/>
      <c r="CZD38"/>
      <c r="CZE38"/>
      <c r="CZF38"/>
      <c r="CZG38"/>
      <c r="CZH38"/>
      <c r="CZI38"/>
      <c r="CZJ38"/>
      <c r="CZK38"/>
      <c r="CZL38"/>
      <c r="CZM38"/>
      <c r="CZN38"/>
      <c r="CZO38"/>
      <c r="CZP38"/>
      <c r="CZQ38"/>
      <c r="CZR38"/>
      <c r="CZS38"/>
      <c r="CZT38"/>
      <c r="CZU38"/>
      <c r="CZV38"/>
      <c r="CZW38"/>
      <c r="CZX38"/>
      <c r="CZY38"/>
      <c r="CZZ38"/>
      <c r="DAA38"/>
      <c r="DAB38"/>
      <c r="DAC38"/>
      <c r="DAD38"/>
      <c r="DAE38"/>
      <c r="DAF38"/>
      <c r="DAG38"/>
      <c r="DAH38"/>
      <c r="DAI38"/>
      <c r="DAJ38"/>
      <c r="DAK38"/>
      <c r="DAL38"/>
      <c r="DAM38"/>
      <c r="DAN38"/>
      <c r="DAO38"/>
      <c r="DAP38"/>
      <c r="DAQ38"/>
      <c r="DAR38"/>
      <c r="DAS38"/>
      <c r="DAT38"/>
      <c r="DAU38"/>
      <c r="DAV38"/>
      <c r="DAW38"/>
      <c r="DAX38"/>
      <c r="DAY38"/>
      <c r="DAZ38"/>
      <c r="DBA38"/>
      <c r="DBB38"/>
      <c r="DBC38"/>
      <c r="DBD38"/>
      <c r="DBE38"/>
      <c r="DBF38"/>
      <c r="DBG38"/>
      <c r="DBH38"/>
      <c r="DBI38"/>
      <c r="DBJ38"/>
      <c r="DBK38"/>
      <c r="DBL38"/>
      <c r="DBM38"/>
      <c r="DBN38"/>
      <c r="DBO38"/>
      <c r="DBP38"/>
      <c r="DBQ38"/>
      <c r="DBR38"/>
      <c r="DBS38"/>
      <c r="DBT38"/>
      <c r="DBU38"/>
      <c r="DBV38"/>
      <c r="DBW38"/>
      <c r="DBX38"/>
      <c r="DBY38"/>
      <c r="DBZ38"/>
      <c r="DCA38"/>
      <c r="DCB38"/>
      <c r="DCC38"/>
      <c r="DCD38"/>
      <c r="DCE38"/>
      <c r="DCF38"/>
      <c r="DCG38"/>
      <c r="DCH38"/>
      <c r="DCI38"/>
      <c r="DCJ38"/>
      <c r="DCK38"/>
      <c r="DCL38"/>
      <c r="DCM38"/>
      <c r="DCN38"/>
      <c r="DCO38"/>
      <c r="DCP38"/>
      <c r="DCQ38"/>
      <c r="DCR38"/>
      <c r="DCS38"/>
      <c r="DCT38"/>
      <c r="DCU38"/>
      <c r="DCV38"/>
      <c r="DCW38"/>
      <c r="DCX38"/>
      <c r="DCY38"/>
      <c r="DCZ38"/>
      <c r="DDA38"/>
      <c r="DDB38"/>
      <c r="DDC38"/>
      <c r="DDD38"/>
      <c r="DDE38"/>
      <c r="DDF38"/>
      <c r="DDG38"/>
      <c r="DDH38"/>
      <c r="DDI38"/>
      <c r="DDJ38"/>
      <c r="DDK38"/>
      <c r="DDL38"/>
      <c r="DDM38"/>
      <c r="DDN38"/>
      <c r="DDO38"/>
      <c r="DDP38"/>
      <c r="DDQ38"/>
      <c r="DDR38"/>
      <c r="DDS38"/>
      <c r="DDT38"/>
      <c r="DDU38"/>
      <c r="DDV38"/>
      <c r="DDW38"/>
      <c r="DDX38"/>
      <c r="DDY38"/>
      <c r="DDZ38"/>
      <c r="DEA38"/>
      <c r="DEB38"/>
      <c r="DEC38"/>
      <c r="DED38"/>
      <c r="DEE38"/>
      <c r="DEF38"/>
      <c r="DEG38"/>
      <c r="DEH38"/>
      <c r="DEI38"/>
      <c r="DEJ38"/>
      <c r="DEK38"/>
      <c r="DEL38"/>
      <c r="DEM38"/>
      <c r="DEN38"/>
      <c r="DEO38"/>
      <c r="DEP38"/>
      <c r="DEQ38"/>
      <c r="DER38"/>
      <c r="DES38"/>
      <c r="DET38"/>
      <c r="DEU38"/>
      <c r="DEV38"/>
      <c r="DEW38"/>
      <c r="DEX38"/>
      <c r="DEY38"/>
      <c r="DEZ38"/>
      <c r="DFA38"/>
      <c r="DFB38"/>
      <c r="DFC38"/>
      <c r="DFD38"/>
      <c r="DFE38"/>
      <c r="DFF38"/>
      <c r="DFG38"/>
      <c r="DFH38"/>
      <c r="DFI38"/>
      <c r="DFJ38"/>
      <c r="DFK38"/>
      <c r="DFL38"/>
      <c r="DFM38"/>
      <c r="DFN38"/>
      <c r="DFO38"/>
      <c r="DFP38"/>
      <c r="DFQ38"/>
      <c r="DFR38"/>
      <c r="DFS38"/>
      <c r="DFT38"/>
      <c r="DFU38"/>
      <c r="DFV38"/>
      <c r="DFW38"/>
      <c r="DFX38"/>
      <c r="DFY38"/>
      <c r="DFZ38"/>
      <c r="DGA38"/>
      <c r="DGB38"/>
      <c r="DGC38"/>
      <c r="DGD38"/>
      <c r="DGE38"/>
      <c r="DGF38"/>
      <c r="DGG38"/>
      <c r="DGH38"/>
      <c r="DGI38"/>
      <c r="DGJ38"/>
      <c r="DGK38"/>
      <c r="DGL38"/>
      <c r="DGM38"/>
      <c r="DGN38"/>
      <c r="DGO38"/>
      <c r="DGP38"/>
      <c r="DGQ38"/>
      <c r="DGR38"/>
      <c r="DGS38"/>
      <c r="DGT38"/>
      <c r="DGU38"/>
      <c r="DGV38"/>
      <c r="DGW38"/>
      <c r="DGX38"/>
      <c r="DGY38"/>
      <c r="DGZ38"/>
      <c r="DHA38"/>
      <c r="DHB38"/>
      <c r="DHC38"/>
      <c r="DHD38"/>
      <c r="DHE38"/>
      <c r="DHF38"/>
      <c r="DHG38"/>
      <c r="DHH38"/>
      <c r="DHI38"/>
      <c r="DHJ38"/>
      <c r="DHK38"/>
      <c r="DHL38"/>
      <c r="DHM38"/>
      <c r="DHN38"/>
      <c r="DHO38"/>
      <c r="DHP38"/>
      <c r="DHQ38"/>
      <c r="DHR38"/>
      <c r="DHS38"/>
      <c r="DHT38"/>
      <c r="DHU38"/>
      <c r="DHV38"/>
      <c r="DHW38"/>
      <c r="DHX38"/>
      <c r="DHY38"/>
      <c r="DHZ38"/>
      <c r="DIA38"/>
      <c r="DIB38"/>
      <c r="DIC38"/>
      <c r="DID38"/>
      <c r="DIE38"/>
      <c r="DIF38"/>
      <c r="DIG38"/>
      <c r="DIH38"/>
      <c r="DII38"/>
      <c r="DIJ38"/>
      <c r="DIK38"/>
      <c r="DIL38"/>
      <c r="DIM38"/>
      <c r="DIN38"/>
      <c r="DIO38"/>
      <c r="DIP38"/>
      <c r="DIQ38"/>
      <c r="DIR38"/>
      <c r="DIS38"/>
      <c r="DIT38"/>
      <c r="DIU38"/>
      <c r="DIV38"/>
      <c r="DIW38"/>
      <c r="DIX38"/>
      <c r="DIY38"/>
      <c r="DIZ38"/>
      <c r="DJA38"/>
      <c r="DJB38"/>
      <c r="DJC38"/>
      <c r="DJD38"/>
      <c r="DJE38"/>
      <c r="DJF38"/>
      <c r="DJG38"/>
      <c r="DJH38"/>
      <c r="DJI38"/>
      <c r="DJJ38"/>
      <c r="DJK38"/>
      <c r="DJL38"/>
      <c r="DJM38"/>
      <c r="DJN38"/>
      <c r="DJO38"/>
      <c r="DJP38"/>
      <c r="DJQ38"/>
      <c r="DJR38"/>
      <c r="DJS38"/>
      <c r="DJT38"/>
      <c r="DJU38"/>
      <c r="DJV38"/>
      <c r="DJW38"/>
      <c r="DJX38"/>
      <c r="DJY38"/>
      <c r="DJZ38"/>
      <c r="DKA38"/>
      <c r="DKB38"/>
      <c r="DKC38"/>
      <c r="DKD38"/>
      <c r="DKE38"/>
      <c r="DKF38"/>
      <c r="DKG38"/>
      <c r="DKH38"/>
      <c r="DKI38"/>
      <c r="DKJ38"/>
      <c r="DKK38"/>
      <c r="DKL38"/>
      <c r="DKM38"/>
      <c r="DKN38"/>
      <c r="DKO38"/>
      <c r="DKP38"/>
      <c r="DKQ38"/>
      <c r="DKR38"/>
      <c r="DKS38"/>
      <c r="DKT38"/>
      <c r="DKU38"/>
      <c r="DKV38"/>
      <c r="DKW38"/>
      <c r="DKX38"/>
      <c r="DKY38"/>
      <c r="DKZ38"/>
      <c r="DLA38"/>
      <c r="DLB38"/>
      <c r="DLC38"/>
      <c r="DLD38"/>
      <c r="DLE38"/>
      <c r="DLF38"/>
      <c r="DLG38"/>
      <c r="DLH38"/>
      <c r="DLI38"/>
      <c r="DLJ38"/>
      <c r="DLK38"/>
      <c r="DLL38"/>
      <c r="DLM38"/>
      <c r="DLN38"/>
      <c r="DLO38"/>
      <c r="DLP38"/>
      <c r="DLQ38"/>
      <c r="DLR38"/>
      <c r="DLS38"/>
      <c r="DLT38"/>
      <c r="DLU38"/>
      <c r="DLV38"/>
      <c r="DLW38"/>
      <c r="DLX38"/>
      <c r="DLY38"/>
      <c r="DLZ38"/>
      <c r="DMA38"/>
      <c r="DMB38"/>
      <c r="DMC38"/>
      <c r="DMD38"/>
      <c r="DME38"/>
      <c r="DMF38"/>
      <c r="DMG38"/>
      <c r="DMH38"/>
      <c r="DMI38"/>
      <c r="DMJ38"/>
      <c r="DMK38"/>
      <c r="DML38"/>
      <c r="DMM38"/>
      <c r="DMN38"/>
      <c r="DMO38"/>
      <c r="DMP38"/>
      <c r="DMQ38"/>
      <c r="DMR38"/>
      <c r="DMS38"/>
      <c r="DMT38"/>
      <c r="DMU38"/>
      <c r="DMV38"/>
      <c r="DMW38"/>
      <c r="DMX38"/>
      <c r="DMY38"/>
      <c r="DMZ38"/>
      <c r="DNA38"/>
      <c r="DNB38"/>
      <c r="DNC38"/>
      <c r="DND38"/>
      <c r="DNE38"/>
      <c r="DNF38"/>
      <c r="DNG38"/>
      <c r="DNH38"/>
      <c r="DNI38"/>
      <c r="DNJ38"/>
      <c r="DNK38"/>
      <c r="DNL38"/>
      <c r="DNM38"/>
      <c r="DNN38"/>
      <c r="DNO38"/>
      <c r="DNP38"/>
      <c r="DNQ38"/>
      <c r="DNR38"/>
      <c r="DNS38"/>
      <c r="DNT38"/>
      <c r="DNU38"/>
      <c r="DNV38"/>
      <c r="DNW38"/>
      <c r="DNX38"/>
      <c r="DNY38"/>
      <c r="DNZ38"/>
      <c r="DOA38"/>
      <c r="DOB38"/>
      <c r="DOC38"/>
      <c r="DOD38"/>
      <c r="DOE38"/>
      <c r="DOF38"/>
      <c r="DOG38"/>
      <c r="DOH38"/>
      <c r="DOI38"/>
      <c r="DOJ38"/>
      <c r="DOK38"/>
      <c r="DOL38"/>
      <c r="DOM38"/>
      <c r="DON38"/>
      <c r="DOO38"/>
      <c r="DOP38"/>
      <c r="DOQ38"/>
      <c r="DOR38"/>
      <c r="DOS38"/>
      <c r="DOT38"/>
      <c r="DOU38"/>
      <c r="DOV38"/>
      <c r="DOW38"/>
      <c r="DOX38"/>
      <c r="DOY38"/>
      <c r="DOZ38"/>
      <c r="DPA38"/>
      <c r="DPB38"/>
      <c r="DPC38"/>
      <c r="DPD38"/>
      <c r="DPE38"/>
      <c r="DPF38"/>
      <c r="DPG38"/>
      <c r="DPH38"/>
      <c r="DPI38"/>
      <c r="DPJ38"/>
      <c r="DPK38"/>
      <c r="DPL38"/>
      <c r="DPM38"/>
      <c r="DPN38"/>
      <c r="DPO38"/>
      <c r="DPP38"/>
      <c r="DPQ38"/>
      <c r="DPR38"/>
      <c r="DPS38"/>
      <c r="DPT38"/>
      <c r="DPU38"/>
      <c r="DPV38"/>
      <c r="DPW38"/>
      <c r="DPX38"/>
      <c r="DPY38"/>
      <c r="DPZ38"/>
      <c r="DQA38"/>
      <c r="DQB38"/>
      <c r="DQC38"/>
      <c r="DQD38"/>
      <c r="DQE38"/>
      <c r="DQF38"/>
      <c r="DQG38"/>
      <c r="DQH38"/>
      <c r="DQI38"/>
      <c r="DQJ38"/>
      <c r="DQK38"/>
      <c r="DQL38"/>
      <c r="DQM38"/>
      <c r="DQN38"/>
      <c r="DQO38"/>
      <c r="DQP38"/>
      <c r="DQQ38"/>
      <c r="DQR38"/>
      <c r="DQS38"/>
      <c r="DQT38"/>
      <c r="DQU38"/>
      <c r="DQV38"/>
      <c r="DQW38"/>
      <c r="DQX38"/>
      <c r="DQY38"/>
      <c r="DQZ38"/>
      <c r="DRA38"/>
      <c r="DRB38"/>
      <c r="DRC38"/>
      <c r="DRD38"/>
      <c r="DRE38"/>
      <c r="DRF38"/>
      <c r="DRG38"/>
      <c r="DRH38"/>
      <c r="DRI38"/>
      <c r="DRJ38"/>
      <c r="DRK38"/>
      <c r="DRL38"/>
      <c r="DRM38"/>
      <c r="DRN38"/>
      <c r="DRO38"/>
      <c r="DRP38"/>
      <c r="DRQ38"/>
      <c r="DRR38"/>
      <c r="DRS38"/>
      <c r="DRT38"/>
      <c r="DRU38"/>
      <c r="DRV38"/>
      <c r="DRW38"/>
      <c r="DRX38"/>
      <c r="DRY38"/>
      <c r="DRZ38"/>
      <c r="DSA38"/>
      <c r="DSB38"/>
      <c r="DSC38"/>
      <c r="DSD38"/>
      <c r="DSE38"/>
      <c r="DSF38"/>
      <c r="DSG38"/>
      <c r="DSH38"/>
      <c r="DSI38"/>
      <c r="DSJ38"/>
      <c r="DSK38"/>
      <c r="DSL38"/>
      <c r="DSM38"/>
      <c r="DSN38"/>
      <c r="DSO38"/>
      <c r="DSP38"/>
      <c r="DSQ38"/>
      <c r="DSR38"/>
      <c r="DSS38"/>
      <c r="DST38"/>
      <c r="DSU38"/>
      <c r="DSV38"/>
      <c r="DSW38"/>
      <c r="DSX38"/>
      <c r="DSY38"/>
      <c r="DSZ38"/>
      <c r="DTA38"/>
      <c r="DTB38"/>
      <c r="DTC38"/>
      <c r="DTD38"/>
      <c r="DTE38"/>
      <c r="DTF38"/>
      <c r="DTG38"/>
      <c r="DTH38"/>
      <c r="DTI38"/>
      <c r="DTJ38"/>
      <c r="DTK38"/>
      <c r="DTL38"/>
      <c r="DTM38"/>
      <c r="DTN38"/>
      <c r="DTO38"/>
      <c r="DTP38"/>
      <c r="DTQ38"/>
      <c r="DTR38"/>
      <c r="DTS38"/>
      <c r="DTT38"/>
      <c r="DTU38"/>
      <c r="DTV38"/>
      <c r="DTW38"/>
      <c r="DTX38"/>
      <c r="DTY38"/>
      <c r="DTZ38"/>
      <c r="DUA38"/>
      <c r="DUB38"/>
      <c r="DUC38"/>
      <c r="DUD38"/>
      <c r="DUE38"/>
      <c r="DUF38"/>
      <c r="DUG38"/>
      <c r="DUH38"/>
      <c r="DUI38"/>
      <c r="DUJ38"/>
      <c r="DUK38"/>
      <c r="DUL38"/>
      <c r="DUM38"/>
      <c r="DUN38"/>
      <c r="DUO38"/>
      <c r="DUP38"/>
      <c r="DUQ38"/>
      <c r="DUR38"/>
      <c r="DUS38"/>
      <c r="DUT38"/>
      <c r="DUU38"/>
      <c r="DUV38"/>
      <c r="DUW38"/>
      <c r="DUX38"/>
      <c r="DUY38"/>
      <c r="DUZ38"/>
      <c r="DVA38"/>
      <c r="DVB38"/>
      <c r="DVC38"/>
      <c r="DVD38"/>
      <c r="DVE38"/>
      <c r="DVF38"/>
      <c r="DVG38"/>
      <c r="DVH38"/>
      <c r="DVI38"/>
      <c r="DVJ38"/>
      <c r="DVK38"/>
      <c r="DVL38"/>
      <c r="DVM38"/>
      <c r="DVN38"/>
      <c r="DVO38"/>
      <c r="DVP38"/>
      <c r="DVQ38"/>
      <c r="DVR38"/>
      <c r="DVS38"/>
      <c r="DVT38"/>
      <c r="DVU38"/>
      <c r="DVV38"/>
      <c r="DVW38"/>
      <c r="DVX38"/>
      <c r="DVY38"/>
      <c r="DVZ38"/>
      <c r="DWA38"/>
      <c r="DWB38"/>
      <c r="DWC38"/>
      <c r="DWD38"/>
      <c r="DWE38"/>
      <c r="DWF38"/>
      <c r="DWG38"/>
      <c r="DWH38"/>
      <c r="DWI38"/>
      <c r="DWJ38"/>
      <c r="DWK38"/>
      <c r="DWL38"/>
      <c r="DWM38"/>
      <c r="DWN38"/>
      <c r="DWO38"/>
      <c r="DWP38"/>
      <c r="DWQ38"/>
      <c r="DWR38"/>
      <c r="DWS38"/>
      <c r="DWT38"/>
      <c r="DWU38"/>
      <c r="DWV38"/>
      <c r="DWW38"/>
      <c r="DWX38"/>
      <c r="DWY38"/>
      <c r="DWZ38"/>
      <c r="DXA38"/>
      <c r="DXB38"/>
      <c r="DXC38"/>
      <c r="DXD38"/>
      <c r="DXE38"/>
      <c r="DXF38"/>
      <c r="DXG38"/>
      <c r="DXH38"/>
      <c r="DXI38"/>
      <c r="DXJ38"/>
      <c r="DXK38"/>
      <c r="DXL38"/>
      <c r="DXM38"/>
      <c r="DXN38"/>
      <c r="DXO38"/>
      <c r="DXP38"/>
      <c r="DXQ38"/>
      <c r="DXR38"/>
      <c r="DXS38"/>
      <c r="DXT38"/>
      <c r="DXU38"/>
      <c r="DXV38"/>
      <c r="DXW38"/>
      <c r="DXX38"/>
      <c r="DXY38"/>
      <c r="DXZ38"/>
      <c r="DYA38"/>
      <c r="DYB38"/>
      <c r="DYC38"/>
      <c r="DYD38"/>
      <c r="DYE38"/>
      <c r="DYF38"/>
      <c r="DYG38"/>
      <c r="DYH38"/>
      <c r="DYI38"/>
      <c r="DYJ38"/>
      <c r="DYK38"/>
      <c r="DYL38"/>
      <c r="DYM38"/>
      <c r="DYN38"/>
      <c r="DYO38"/>
      <c r="DYP38"/>
      <c r="DYQ38"/>
      <c r="DYR38"/>
      <c r="DYS38"/>
      <c r="DYT38"/>
      <c r="DYU38"/>
      <c r="DYV38"/>
      <c r="DYW38"/>
      <c r="DYX38"/>
      <c r="DYY38"/>
      <c r="DYZ38"/>
      <c r="DZA38"/>
      <c r="DZB38"/>
      <c r="DZC38"/>
      <c r="DZD38"/>
      <c r="DZE38"/>
      <c r="DZF38"/>
      <c r="DZG38"/>
      <c r="DZH38"/>
      <c r="DZI38"/>
      <c r="DZJ38"/>
      <c r="DZK38"/>
      <c r="DZL38"/>
      <c r="DZM38"/>
      <c r="DZN38"/>
      <c r="DZO38"/>
      <c r="DZP38"/>
      <c r="DZQ38"/>
      <c r="DZR38"/>
      <c r="DZS38"/>
      <c r="DZT38"/>
      <c r="DZU38"/>
      <c r="DZV38"/>
      <c r="DZW38"/>
      <c r="DZX38"/>
      <c r="DZY38"/>
      <c r="DZZ38"/>
      <c r="EAA38"/>
      <c r="EAB38"/>
      <c r="EAC38"/>
      <c r="EAD38"/>
      <c r="EAE38"/>
      <c r="EAF38"/>
      <c r="EAG38"/>
      <c r="EAH38"/>
      <c r="EAI38"/>
      <c r="EAJ38"/>
      <c r="EAK38"/>
      <c r="EAL38"/>
      <c r="EAM38"/>
      <c r="EAN38"/>
      <c r="EAO38"/>
      <c r="EAP38"/>
      <c r="EAQ38"/>
      <c r="EAR38"/>
      <c r="EAS38"/>
      <c r="EAT38"/>
      <c r="EAU38"/>
      <c r="EAV38"/>
      <c r="EAW38"/>
      <c r="EAX38"/>
      <c r="EAY38"/>
      <c r="EAZ38"/>
      <c r="EBA38"/>
      <c r="EBB38"/>
      <c r="EBC38"/>
      <c r="EBD38"/>
      <c r="EBE38"/>
      <c r="EBF38"/>
      <c r="EBG38"/>
      <c r="EBH38"/>
      <c r="EBI38"/>
      <c r="EBJ38"/>
      <c r="EBK38"/>
      <c r="EBL38"/>
      <c r="EBM38"/>
      <c r="EBN38"/>
      <c r="EBO38"/>
      <c r="EBP38"/>
      <c r="EBQ38"/>
      <c r="EBR38"/>
      <c r="EBS38"/>
      <c r="EBT38"/>
      <c r="EBU38"/>
      <c r="EBV38"/>
      <c r="EBW38"/>
      <c r="EBX38"/>
      <c r="EBY38"/>
      <c r="EBZ38"/>
      <c r="ECA38"/>
      <c r="ECB38"/>
      <c r="ECC38"/>
      <c r="ECD38"/>
      <c r="ECE38"/>
      <c r="ECF38"/>
      <c r="ECG38"/>
      <c r="ECH38"/>
      <c r="ECI38"/>
      <c r="ECJ38"/>
      <c r="ECK38"/>
      <c r="ECL38"/>
      <c r="ECM38"/>
      <c r="ECN38"/>
      <c r="ECO38"/>
      <c r="ECP38"/>
      <c r="ECQ38"/>
      <c r="ECR38"/>
      <c r="ECS38"/>
      <c r="ECT38"/>
      <c r="ECU38"/>
      <c r="ECV38"/>
      <c r="ECW38"/>
      <c r="ECX38"/>
      <c r="ECY38"/>
      <c r="ECZ38"/>
      <c r="EDA38"/>
      <c r="EDB38"/>
      <c r="EDC38"/>
      <c r="EDD38"/>
      <c r="EDE38"/>
      <c r="EDF38"/>
      <c r="EDG38"/>
      <c r="EDH38"/>
      <c r="EDI38"/>
      <c r="EDJ38"/>
      <c r="EDK38"/>
      <c r="EDL38"/>
      <c r="EDM38"/>
      <c r="EDN38"/>
      <c r="EDO38"/>
      <c r="EDP38"/>
      <c r="EDQ38"/>
      <c r="EDR38"/>
      <c r="EDS38"/>
      <c r="EDT38"/>
      <c r="EDU38"/>
      <c r="EDV38"/>
      <c r="EDW38"/>
      <c r="EDX38"/>
      <c r="EDY38"/>
      <c r="EDZ38"/>
      <c r="EEA38"/>
      <c r="EEB38"/>
      <c r="EEC38"/>
      <c r="EED38"/>
      <c r="EEE38"/>
      <c r="EEF38"/>
      <c r="EEG38"/>
      <c r="EEH38"/>
      <c r="EEI38"/>
      <c r="EEJ38"/>
      <c r="EEK38"/>
      <c r="EEL38"/>
      <c r="EEM38"/>
      <c r="EEN38"/>
      <c r="EEO38"/>
      <c r="EEP38"/>
      <c r="EEQ38"/>
      <c r="EER38"/>
      <c r="EES38"/>
      <c r="EET38"/>
      <c r="EEU38"/>
      <c r="EEV38"/>
      <c r="EEW38"/>
      <c r="EEX38"/>
      <c r="EEY38"/>
      <c r="EEZ38"/>
      <c r="EFA38"/>
      <c r="EFB38"/>
      <c r="EFC38"/>
      <c r="EFD38"/>
      <c r="EFE38"/>
      <c r="EFF38"/>
      <c r="EFG38"/>
      <c r="EFH38"/>
      <c r="EFI38"/>
      <c r="EFJ38"/>
      <c r="EFK38"/>
      <c r="EFL38"/>
      <c r="EFM38"/>
      <c r="EFN38"/>
      <c r="EFO38"/>
      <c r="EFP38"/>
      <c r="EFQ38"/>
      <c r="EFR38"/>
      <c r="EFS38"/>
      <c r="EFT38"/>
      <c r="EFU38"/>
      <c r="EFV38"/>
      <c r="EFW38"/>
      <c r="EFX38"/>
      <c r="EFY38"/>
      <c r="EFZ38"/>
      <c r="EGA38"/>
      <c r="EGB38"/>
      <c r="EGC38"/>
      <c r="EGD38"/>
      <c r="EGE38"/>
      <c r="EGF38"/>
      <c r="EGG38"/>
      <c r="EGH38"/>
      <c r="EGI38"/>
      <c r="EGJ38"/>
      <c r="EGK38"/>
      <c r="EGL38"/>
      <c r="EGM38"/>
      <c r="EGN38"/>
      <c r="EGO38"/>
      <c r="EGP38"/>
      <c r="EGQ38"/>
      <c r="EGR38"/>
      <c r="EGS38"/>
      <c r="EGT38"/>
      <c r="EGU38"/>
      <c r="EGV38"/>
      <c r="EGW38"/>
      <c r="EGX38"/>
      <c r="EGY38"/>
      <c r="EGZ38"/>
      <c r="EHA38"/>
      <c r="EHB38"/>
      <c r="EHC38"/>
      <c r="EHD38"/>
      <c r="EHE38"/>
      <c r="EHF38"/>
      <c r="EHG38"/>
      <c r="EHH38"/>
      <c r="EHI38"/>
      <c r="EHJ38"/>
      <c r="EHK38"/>
      <c r="EHL38"/>
      <c r="EHM38"/>
      <c r="EHN38"/>
      <c r="EHO38"/>
      <c r="EHP38"/>
      <c r="EHQ38"/>
      <c r="EHR38"/>
      <c r="EHS38"/>
      <c r="EHT38"/>
      <c r="EHU38"/>
      <c r="EHV38"/>
      <c r="EHW38"/>
      <c r="EHX38"/>
      <c r="EHY38"/>
      <c r="EHZ38"/>
      <c r="EIA38"/>
      <c r="EIB38"/>
      <c r="EIC38"/>
      <c r="EID38"/>
      <c r="EIE38"/>
      <c r="EIF38"/>
      <c r="EIG38"/>
      <c r="EIH38"/>
      <c r="EII38"/>
      <c r="EIJ38"/>
      <c r="EIK38"/>
      <c r="EIL38"/>
      <c r="EIM38"/>
      <c r="EIN38"/>
      <c r="EIO38"/>
      <c r="EIP38"/>
      <c r="EIQ38"/>
      <c r="EIR38"/>
      <c r="EIS38"/>
      <c r="EIT38"/>
      <c r="EIU38"/>
      <c r="EIV38"/>
      <c r="EIW38"/>
      <c r="EIX38"/>
      <c r="EIY38"/>
      <c r="EIZ38"/>
      <c r="EJA38"/>
      <c r="EJB38"/>
      <c r="EJC38"/>
      <c r="EJD38"/>
      <c r="EJE38"/>
      <c r="EJF38"/>
      <c r="EJG38"/>
      <c r="EJH38"/>
      <c r="EJI38"/>
      <c r="EJJ38"/>
      <c r="EJK38"/>
      <c r="EJL38"/>
      <c r="EJM38"/>
      <c r="EJN38"/>
      <c r="EJO38"/>
      <c r="EJP38"/>
      <c r="EJQ38"/>
      <c r="EJR38"/>
      <c r="EJS38"/>
      <c r="EJT38"/>
      <c r="EJU38"/>
      <c r="EJV38"/>
      <c r="EJW38"/>
      <c r="EJX38"/>
      <c r="EJY38"/>
      <c r="EJZ38"/>
      <c r="EKA38"/>
      <c r="EKB38"/>
      <c r="EKC38"/>
      <c r="EKD38"/>
      <c r="EKE38"/>
      <c r="EKF38"/>
      <c r="EKG38"/>
      <c r="EKH38"/>
      <c r="EKI38"/>
      <c r="EKJ38"/>
      <c r="EKK38"/>
      <c r="EKL38"/>
      <c r="EKM38"/>
      <c r="EKN38"/>
      <c r="EKO38"/>
      <c r="EKP38"/>
      <c r="EKQ38"/>
      <c r="EKR38"/>
      <c r="EKS38"/>
      <c r="EKT38"/>
      <c r="EKU38"/>
      <c r="EKV38"/>
      <c r="EKW38"/>
      <c r="EKX38"/>
      <c r="EKY38"/>
      <c r="EKZ38"/>
      <c r="ELA38"/>
      <c r="ELB38"/>
      <c r="ELC38"/>
      <c r="ELD38"/>
      <c r="ELE38"/>
      <c r="ELF38"/>
      <c r="ELG38"/>
      <c r="ELH38"/>
      <c r="ELI38"/>
      <c r="ELJ38"/>
      <c r="ELK38"/>
      <c r="ELL38"/>
      <c r="ELM38"/>
      <c r="ELN38"/>
      <c r="ELO38"/>
      <c r="ELP38"/>
      <c r="ELQ38"/>
      <c r="ELR38"/>
      <c r="ELS38"/>
      <c r="ELT38"/>
      <c r="ELU38"/>
      <c r="ELV38"/>
      <c r="ELW38"/>
      <c r="ELX38"/>
      <c r="ELY38"/>
      <c r="ELZ38"/>
      <c r="EMA38"/>
      <c r="EMB38"/>
      <c r="EMC38"/>
      <c r="EMD38"/>
      <c r="EME38"/>
      <c r="EMF38"/>
      <c r="EMG38"/>
      <c r="EMH38"/>
      <c r="EMI38"/>
      <c r="EMJ38"/>
      <c r="EMK38"/>
      <c r="EML38"/>
      <c r="EMM38"/>
      <c r="EMN38"/>
      <c r="EMO38"/>
      <c r="EMP38"/>
      <c r="EMQ38"/>
      <c r="EMR38"/>
      <c r="EMS38"/>
      <c r="EMT38"/>
      <c r="EMU38"/>
      <c r="EMV38"/>
      <c r="EMW38"/>
      <c r="EMX38"/>
      <c r="EMY38"/>
      <c r="EMZ38"/>
      <c r="ENA38"/>
      <c r="ENB38"/>
      <c r="ENC38"/>
      <c r="END38"/>
      <c r="ENE38"/>
      <c r="ENF38"/>
      <c r="ENG38"/>
      <c r="ENH38"/>
      <c r="ENI38"/>
      <c r="ENJ38"/>
      <c r="ENK38"/>
      <c r="ENL38"/>
      <c r="ENM38"/>
      <c r="ENN38"/>
      <c r="ENO38"/>
      <c r="ENP38"/>
      <c r="ENQ38"/>
      <c r="ENR38"/>
      <c r="ENS38"/>
      <c r="ENT38"/>
      <c r="ENU38"/>
      <c r="ENV38"/>
      <c r="ENW38"/>
      <c r="ENX38"/>
      <c r="ENY38"/>
      <c r="ENZ38"/>
      <c r="EOA38"/>
      <c r="EOB38"/>
      <c r="EOC38"/>
      <c r="EOD38"/>
      <c r="EOE38"/>
      <c r="EOF38"/>
      <c r="EOG38"/>
      <c r="EOH38"/>
      <c r="EOI38"/>
      <c r="EOJ38"/>
      <c r="EOK38"/>
      <c r="EOL38"/>
      <c r="EOM38"/>
      <c r="EON38"/>
      <c r="EOO38"/>
      <c r="EOP38"/>
      <c r="EOQ38"/>
      <c r="EOR38"/>
      <c r="EOS38"/>
      <c r="EOT38"/>
      <c r="EOU38"/>
      <c r="EOV38"/>
      <c r="EOW38"/>
      <c r="EOX38"/>
      <c r="EOY38"/>
      <c r="EOZ38"/>
      <c r="EPA38"/>
      <c r="EPB38"/>
      <c r="EPC38"/>
      <c r="EPD38"/>
      <c r="EPE38"/>
      <c r="EPF38"/>
      <c r="EPG38"/>
      <c r="EPH38"/>
      <c r="EPI38"/>
      <c r="EPJ38"/>
      <c r="EPK38"/>
      <c r="EPL38"/>
      <c r="EPM38"/>
      <c r="EPN38"/>
      <c r="EPO38"/>
      <c r="EPP38"/>
      <c r="EPQ38"/>
      <c r="EPR38"/>
      <c r="EPS38"/>
      <c r="EPT38"/>
      <c r="EPU38"/>
      <c r="EPV38"/>
      <c r="EPW38"/>
      <c r="EPX38"/>
      <c r="EPY38"/>
      <c r="EPZ38"/>
      <c r="EQA38"/>
      <c r="EQB38"/>
      <c r="EQC38"/>
      <c r="EQD38"/>
      <c r="EQE38"/>
      <c r="EQF38"/>
      <c r="EQG38"/>
      <c r="EQH38"/>
      <c r="EQI38"/>
      <c r="EQJ38"/>
      <c r="EQK38"/>
      <c r="EQL38"/>
      <c r="EQM38"/>
      <c r="EQN38"/>
      <c r="EQO38"/>
      <c r="EQP38"/>
      <c r="EQQ38"/>
      <c r="EQR38"/>
      <c r="EQS38"/>
      <c r="EQT38"/>
      <c r="EQU38"/>
      <c r="EQV38"/>
      <c r="EQW38"/>
      <c r="EQX38"/>
      <c r="EQY38"/>
      <c r="EQZ38"/>
      <c r="ERA38"/>
      <c r="ERB38"/>
      <c r="ERC38"/>
      <c r="ERD38"/>
      <c r="ERE38"/>
      <c r="ERF38"/>
      <c r="ERG38"/>
      <c r="ERH38"/>
      <c r="ERI38"/>
      <c r="ERJ38"/>
      <c r="ERK38"/>
      <c r="ERL38"/>
      <c r="ERM38"/>
      <c r="ERN38"/>
      <c r="ERO38"/>
      <c r="ERP38"/>
      <c r="ERQ38"/>
      <c r="ERR38"/>
      <c r="ERS38"/>
      <c r="ERT38"/>
      <c r="ERU38"/>
      <c r="ERV38"/>
      <c r="ERW38"/>
      <c r="ERX38"/>
      <c r="ERY38"/>
      <c r="ERZ38"/>
      <c r="ESA38"/>
      <c r="ESB38"/>
      <c r="ESC38"/>
      <c r="ESD38"/>
      <c r="ESE38"/>
      <c r="ESF38"/>
      <c r="ESG38"/>
      <c r="ESH38"/>
      <c r="ESI38"/>
      <c r="ESJ38"/>
      <c r="ESK38"/>
      <c r="ESL38"/>
      <c r="ESM38"/>
      <c r="ESN38"/>
      <c r="ESO38"/>
      <c r="ESP38"/>
      <c r="ESQ38"/>
      <c r="ESR38"/>
      <c r="ESS38"/>
      <c r="EST38"/>
      <c r="ESU38"/>
      <c r="ESV38"/>
      <c r="ESW38"/>
      <c r="ESX38"/>
      <c r="ESY38"/>
      <c r="ESZ38"/>
      <c r="ETA38"/>
      <c r="ETB38"/>
      <c r="ETC38"/>
      <c r="ETD38"/>
      <c r="ETE38"/>
      <c r="ETF38"/>
      <c r="ETG38"/>
      <c r="ETH38"/>
      <c r="ETI38"/>
      <c r="ETJ38"/>
      <c r="ETK38"/>
      <c r="ETL38"/>
      <c r="ETM38"/>
      <c r="ETN38"/>
      <c r="ETO38"/>
      <c r="ETP38"/>
      <c r="ETQ38"/>
      <c r="ETR38"/>
      <c r="ETS38"/>
      <c r="ETT38"/>
      <c r="ETU38"/>
      <c r="ETV38"/>
      <c r="ETW38"/>
      <c r="ETX38"/>
      <c r="ETY38"/>
      <c r="ETZ38"/>
      <c r="EUA38"/>
      <c r="EUB38"/>
      <c r="EUC38"/>
      <c r="EUD38"/>
      <c r="EUE38"/>
      <c r="EUF38"/>
      <c r="EUG38"/>
      <c r="EUH38"/>
      <c r="EUI38"/>
      <c r="EUJ38"/>
      <c r="EUK38"/>
      <c r="EUL38"/>
      <c r="EUM38"/>
      <c r="EUN38"/>
      <c r="EUO38"/>
      <c r="EUP38"/>
      <c r="EUQ38"/>
      <c r="EUR38"/>
      <c r="EUS38"/>
      <c r="EUT38"/>
      <c r="EUU38"/>
      <c r="EUV38"/>
      <c r="EUW38"/>
      <c r="EUX38"/>
      <c r="EUY38"/>
      <c r="EUZ38"/>
      <c r="EVA38"/>
      <c r="EVB38"/>
      <c r="EVC38"/>
      <c r="EVD38"/>
      <c r="EVE38"/>
      <c r="EVF38"/>
      <c r="EVG38"/>
      <c r="EVH38"/>
      <c r="EVI38"/>
      <c r="EVJ38"/>
      <c r="EVK38"/>
      <c r="EVL38"/>
      <c r="EVM38"/>
      <c r="EVN38"/>
      <c r="EVO38"/>
      <c r="EVP38"/>
      <c r="EVQ38"/>
      <c r="EVR38"/>
      <c r="EVS38"/>
      <c r="EVT38"/>
      <c r="EVU38"/>
      <c r="EVV38"/>
      <c r="EVW38"/>
      <c r="EVX38"/>
      <c r="EVY38"/>
      <c r="EVZ38"/>
      <c r="EWA38"/>
      <c r="EWB38"/>
      <c r="EWC38"/>
      <c r="EWD38"/>
      <c r="EWE38"/>
      <c r="EWF38"/>
      <c r="EWG38"/>
      <c r="EWH38"/>
      <c r="EWI38"/>
      <c r="EWJ38"/>
      <c r="EWK38"/>
      <c r="EWL38"/>
      <c r="EWM38"/>
      <c r="EWN38"/>
      <c r="EWO38"/>
      <c r="EWP38"/>
      <c r="EWQ38"/>
      <c r="EWR38"/>
      <c r="EWS38"/>
      <c r="EWT38"/>
      <c r="EWU38"/>
      <c r="EWV38"/>
      <c r="EWW38"/>
      <c r="EWX38"/>
      <c r="EWY38"/>
      <c r="EWZ38"/>
      <c r="EXA38"/>
      <c r="EXB38"/>
      <c r="EXC38"/>
      <c r="EXD38"/>
      <c r="EXE38"/>
      <c r="EXF38"/>
      <c r="EXG38"/>
      <c r="EXH38"/>
      <c r="EXI38"/>
      <c r="EXJ38"/>
      <c r="EXK38"/>
      <c r="EXL38"/>
      <c r="EXM38"/>
      <c r="EXN38"/>
      <c r="EXO38"/>
      <c r="EXP38"/>
      <c r="EXQ38"/>
      <c r="EXR38"/>
      <c r="EXS38"/>
      <c r="EXT38"/>
      <c r="EXU38"/>
      <c r="EXV38"/>
      <c r="EXW38"/>
      <c r="EXX38"/>
      <c r="EXY38"/>
      <c r="EXZ38"/>
      <c r="EYA38"/>
      <c r="EYB38"/>
      <c r="EYC38"/>
      <c r="EYD38"/>
      <c r="EYE38"/>
      <c r="EYF38"/>
      <c r="EYG38"/>
      <c r="EYH38"/>
      <c r="EYI38"/>
      <c r="EYJ38"/>
      <c r="EYK38"/>
      <c r="EYL38"/>
      <c r="EYM38"/>
      <c r="EYN38"/>
      <c r="EYO38"/>
      <c r="EYP38"/>
      <c r="EYQ38"/>
      <c r="EYR38"/>
      <c r="EYS38"/>
      <c r="EYT38"/>
      <c r="EYU38"/>
      <c r="EYV38"/>
      <c r="EYW38"/>
      <c r="EYX38"/>
      <c r="EYY38"/>
      <c r="EYZ38"/>
      <c r="EZA38"/>
      <c r="EZB38"/>
      <c r="EZC38"/>
      <c r="EZD38"/>
      <c r="EZE38"/>
      <c r="EZF38"/>
      <c r="EZG38"/>
      <c r="EZH38"/>
      <c r="EZI38"/>
      <c r="EZJ38"/>
      <c r="EZK38"/>
      <c r="EZL38"/>
      <c r="EZM38"/>
      <c r="EZN38"/>
      <c r="EZO38"/>
      <c r="EZP38"/>
      <c r="EZQ38"/>
      <c r="EZR38"/>
      <c r="EZS38"/>
      <c r="EZT38"/>
      <c r="EZU38"/>
      <c r="EZV38"/>
      <c r="EZW38"/>
      <c r="EZX38"/>
      <c r="EZY38"/>
      <c r="EZZ38"/>
      <c r="FAA38"/>
      <c r="FAB38"/>
      <c r="FAC38"/>
      <c r="FAD38"/>
      <c r="FAE38"/>
      <c r="FAF38"/>
      <c r="FAG38"/>
      <c r="FAH38"/>
      <c r="FAI38"/>
      <c r="FAJ38"/>
      <c r="FAK38"/>
      <c r="FAL38"/>
      <c r="FAM38"/>
      <c r="FAN38"/>
      <c r="FAO38"/>
      <c r="FAP38"/>
      <c r="FAQ38"/>
      <c r="FAR38"/>
      <c r="FAS38"/>
      <c r="FAT38"/>
      <c r="FAU38"/>
      <c r="FAV38"/>
      <c r="FAW38"/>
      <c r="FAX38"/>
      <c r="FAY38"/>
      <c r="FAZ38"/>
      <c r="FBA38"/>
      <c r="FBB38"/>
      <c r="FBC38"/>
      <c r="FBD38"/>
      <c r="FBE38"/>
      <c r="FBF38"/>
      <c r="FBG38"/>
      <c r="FBH38"/>
      <c r="FBI38"/>
      <c r="FBJ38"/>
      <c r="FBK38"/>
      <c r="FBL38"/>
      <c r="FBM38"/>
      <c r="FBN38"/>
      <c r="FBO38"/>
      <c r="FBP38"/>
      <c r="FBQ38"/>
      <c r="FBR38"/>
      <c r="FBS38"/>
      <c r="FBT38"/>
      <c r="FBU38"/>
      <c r="FBV38"/>
      <c r="FBW38"/>
      <c r="FBX38"/>
      <c r="FBY38"/>
      <c r="FBZ38"/>
      <c r="FCA38"/>
      <c r="FCB38"/>
      <c r="FCC38"/>
      <c r="FCD38"/>
      <c r="FCE38"/>
      <c r="FCF38"/>
      <c r="FCG38"/>
      <c r="FCH38"/>
      <c r="FCI38"/>
      <c r="FCJ38"/>
      <c r="FCK38"/>
      <c r="FCL38"/>
      <c r="FCM38"/>
      <c r="FCN38"/>
      <c r="FCO38"/>
      <c r="FCP38"/>
      <c r="FCQ38"/>
      <c r="FCR38"/>
      <c r="FCS38"/>
      <c r="FCT38"/>
      <c r="FCU38"/>
      <c r="FCV38"/>
      <c r="FCW38"/>
      <c r="FCX38"/>
      <c r="FCY38"/>
      <c r="FCZ38"/>
      <c r="FDA38"/>
      <c r="FDB38"/>
      <c r="FDC38"/>
      <c r="FDD38"/>
      <c r="FDE38"/>
      <c r="FDF38"/>
      <c r="FDG38"/>
      <c r="FDH38"/>
      <c r="FDI38"/>
      <c r="FDJ38"/>
      <c r="FDK38"/>
      <c r="FDL38"/>
      <c r="FDM38"/>
      <c r="FDN38"/>
      <c r="FDO38"/>
      <c r="FDP38"/>
      <c r="FDQ38"/>
      <c r="FDR38"/>
      <c r="FDS38"/>
      <c r="FDT38"/>
      <c r="FDU38"/>
      <c r="FDV38"/>
      <c r="FDW38"/>
      <c r="FDX38"/>
      <c r="FDY38"/>
      <c r="FDZ38"/>
      <c r="FEA38"/>
      <c r="FEB38"/>
      <c r="FEC38"/>
      <c r="FED38"/>
      <c r="FEE38"/>
      <c r="FEF38"/>
      <c r="FEG38"/>
      <c r="FEH38"/>
      <c r="FEI38"/>
      <c r="FEJ38"/>
      <c r="FEK38"/>
      <c r="FEL38"/>
      <c r="FEM38"/>
      <c r="FEN38"/>
      <c r="FEO38"/>
      <c r="FEP38"/>
      <c r="FEQ38"/>
      <c r="FER38"/>
      <c r="FES38"/>
      <c r="FET38"/>
      <c r="FEU38"/>
      <c r="FEV38"/>
      <c r="FEW38"/>
      <c r="FEX38"/>
      <c r="FEY38"/>
      <c r="FEZ38"/>
      <c r="FFA38"/>
      <c r="FFB38"/>
      <c r="FFC38"/>
      <c r="FFD38"/>
      <c r="FFE38"/>
      <c r="FFF38"/>
      <c r="FFG38"/>
      <c r="FFH38"/>
      <c r="FFI38"/>
      <c r="FFJ38"/>
      <c r="FFK38"/>
      <c r="FFL38"/>
      <c r="FFM38"/>
      <c r="FFN38"/>
      <c r="FFO38"/>
      <c r="FFP38"/>
      <c r="FFQ38"/>
      <c r="FFR38"/>
      <c r="FFS38"/>
      <c r="FFT38"/>
      <c r="FFU38"/>
      <c r="FFV38"/>
      <c r="FFW38"/>
      <c r="FFX38"/>
      <c r="FFY38"/>
      <c r="FFZ38"/>
      <c r="FGA38"/>
      <c r="FGB38"/>
      <c r="FGC38"/>
      <c r="FGD38"/>
      <c r="FGE38"/>
      <c r="FGF38"/>
      <c r="FGG38"/>
      <c r="FGH38"/>
      <c r="FGI38"/>
      <c r="FGJ38"/>
      <c r="FGK38"/>
      <c r="FGL38"/>
      <c r="FGM38"/>
      <c r="FGN38"/>
      <c r="FGO38"/>
      <c r="FGP38"/>
      <c r="FGQ38"/>
      <c r="FGR38"/>
      <c r="FGS38"/>
      <c r="FGT38"/>
      <c r="FGU38"/>
      <c r="FGV38"/>
      <c r="FGW38"/>
      <c r="FGX38"/>
      <c r="FGY38"/>
      <c r="FGZ38"/>
      <c r="FHA38"/>
      <c r="FHB38"/>
      <c r="FHC38"/>
      <c r="FHD38"/>
      <c r="FHE38"/>
      <c r="FHF38"/>
      <c r="FHG38"/>
      <c r="FHH38"/>
      <c r="FHI38"/>
      <c r="FHJ38"/>
      <c r="FHK38"/>
      <c r="FHL38"/>
      <c r="FHM38"/>
      <c r="FHN38"/>
      <c r="FHO38"/>
      <c r="FHP38"/>
      <c r="FHQ38"/>
      <c r="FHR38"/>
      <c r="FHS38"/>
      <c r="FHT38"/>
      <c r="FHU38"/>
      <c r="FHV38"/>
      <c r="FHW38"/>
      <c r="FHX38"/>
      <c r="FHY38"/>
      <c r="FHZ38"/>
      <c r="FIA38"/>
      <c r="FIB38"/>
      <c r="FIC38"/>
      <c r="FID38"/>
      <c r="FIE38"/>
      <c r="FIF38"/>
      <c r="FIG38"/>
      <c r="FIH38"/>
      <c r="FII38"/>
      <c r="FIJ38"/>
      <c r="FIK38"/>
      <c r="FIL38"/>
      <c r="FIM38"/>
      <c r="FIN38"/>
      <c r="FIO38"/>
      <c r="FIP38"/>
      <c r="FIQ38"/>
      <c r="FIR38"/>
      <c r="FIS38"/>
      <c r="FIT38"/>
      <c r="FIU38"/>
      <c r="FIV38"/>
      <c r="FIW38"/>
      <c r="FIX38"/>
      <c r="FIY38"/>
      <c r="FIZ38"/>
      <c r="FJA38"/>
      <c r="FJB38"/>
      <c r="FJC38"/>
      <c r="FJD38"/>
      <c r="FJE38"/>
      <c r="FJF38"/>
      <c r="FJG38"/>
      <c r="FJH38"/>
      <c r="FJI38"/>
      <c r="FJJ38"/>
      <c r="FJK38"/>
      <c r="FJL38"/>
      <c r="FJM38"/>
      <c r="FJN38"/>
      <c r="FJO38"/>
      <c r="FJP38"/>
      <c r="FJQ38"/>
      <c r="FJR38"/>
      <c r="FJS38"/>
      <c r="FJT38"/>
      <c r="FJU38"/>
      <c r="FJV38"/>
      <c r="FJW38"/>
      <c r="FJX38"/>
      <c r="FJY38"/>
      <c r="FJZ38"/>
      <c r="FKA38"/>
      <c r="FKB38"/>
      <c r="FKC38"/>
      <c r="FKD38"/>
      <c r="FKE38"/>
      <c r="FKF38"/>
      <c r="FKG38"/>
      <c r="FKH38"/>
      <c r="FKI38"/>
      <c r="FKJ38"/>
      <c r="FKK38"/>
      <c r="FKL38"/>
      <c r="FKM38"/>
      <c r="FKN38"/>
      <c r="FKO38"/>
      <c r="FKP38"/>
      <c r="FKQ38"/>
      <c r="FKR38"/>
      <c r="FKS38"/>
      <c r="FKT38"/>
      <c r="FKU38"/>
      <c r="FKV38"/>
      <c r="FKW38"/>
      <c r="FKX38"/>
      <c r="FKY38"/>
      <c r="FKZ38"/>
      <c r="FLA38"/>
      <c r="FLB38"/>
      <c r="FLC38"/>
      <c r="FLD38"/>
      <c r="FLE38"/>
      <c r="FLF38"/>
      <c r="FLG38"/>
      <c r="FLH38"/>
      <c r="FLI38"/>
      <c r="FLJ38"/>
      <c r="FLK38"/>
      <c r="FLL38"/>
      <c r="FLM38"/>
      <c r="FLN38"/>
      <c r="FLO38"/>
      <c r="FLP38"/>
      <c r="FLQ38"/>
      <c r="FLR38"/>
      <c r="FLS38"/>
      <c r="FLT38"/>
      <c r="FLU38"/>
      <c r="FLV38"/>
      <c r="FLW38"/>
      <c r="FLX38"/>
      <c r="FLY38"/>
      <c r="FLZ38"/>
      <c r="FMA38"/>
      <c r="FMB38"/>
      <c r="FMC38"/>
      <c r="FMD38"/>
      <c r="FME38"/>
      <c r="FMF38"/>
      <c r="FMG38"/>
      <c r="FMH38"/>
      <c r="FMI38"/>
      <c r="FMJ38"/>
      <c r="FMK38"/>
      <c r="FML38"/>
      <c r="FMM38"/>
      <c r="FMN38"/>
      <c r="FMO38"/>
      <c r="FMP38"/>
      <c r="FMQ38"/>
      <c r="FMR38"/>
      <c r="FMS38"/>
      <c r="FMT38"/>
      <c r="FMU38"/>
      <c r="FMV38"/>
      <c r="FMW38"/>
      <c r="FMX38"/>
      <c r="FMY38"/>
      <c r="FMZ38"/>
      <c r="FNA38"/>
      <c r="FNB38"/>
      <c r="FNC38"/>
      <c r="FND38"/>
      <c r="FNE38"/>
      <c r="FNF38"/>
      <c r="FNG38"/>
      <c r="FNH38"/>
      <c r="FNI38"/>
      <c r="FNJ38"/>
      <c r="FNK38"/>
      <c r="FNL38"/>
      <c r="FNM38"/>
      <c r="FNN38"/>
      <c r="FNO38"/>
      <c r="FNP38"/>
      <c r="FNQ38"/>
      <c r="FNR38"/>
      <c r="FNS38"/>
      <c r="FNT38"/>
      <c r="FNU38"/>
      <c r="FNV38"/>
      <c r="FNW38"/>
      <c r="FNX38"/>
      <c r="FNY38"/>
      <c r="FNZ38"/>
      <c r="FOA38"/>
      <c r="FOB38"/>
      <c r="FOC38"/>
      <c r="FOD38"/>
      <c r="FOE38"/>
      <c r="FOF38"/>
      <c r="FOG38"/>
      <c r="FOH38"/>
      <c r="FOI38"/>
      <c r="FOJ38"/>
      <c r="FOK38"/>
      <c r="FOL38"/>
      <c r="FOM38"/>
      <c r="FON38"/>
      <c r="FOO38"/>
      <c r="FOP38"/>
      <c r="FOQ38"/>
      <c r="FOR38"/>
      <c r="FOS38"/>
      <c r="FOT38"/>
      <c r="FOU38"/>
      <c r="FOV38"/>
      <c r="FOW38"/>
      <c r="FOX38"/>
      <c r="FOY38"/>
      <c r="FOZ38"/>
      <c r="FPA38"/>
      <c r="FPB38"/>
      <c r="FPC38"/>
      <c r="FPD38"/>
      <c r="FPE38"/>
      <c r="FPF38"/>
      <c r="FPG38"/>
      <c r="FPH38"/>
      <c r="FPI38"/>
      <c r="FPJ38"/>
      <c r="FPK38"/>
      <c r="FPL38"/>
      <c r="FPM38"/>
      <c r="FPN38"/>
      <c r="FPO38"/>
      <c r="FPP38"/>
      <c r="FPQ38"/>
      <c r="FPR38"/>
      <c r="FPS38"/>
      <c r="FPT38"/>
      <c r="FPU38"/>
      <c r="FPV38"/>
      <c r="FPW38"/>
      <c r="FPX38"/>
      <c r="FPY38"/>
      <c r="FPZ38"/>
      <c r="FQA38"/>
      <c r="FQB38"/>
      <c r="FQC38"/>
      <c r="FQD38"/>
      <c r="FQE38"/>
      <c r="FQF38"/>
      <c r="FQG38"/>
      <c r="FQH38"/>
      <c r="FQI38"/>
      <c r="FQJ38"/>
      <c r="FQK38"/>
      <c r="FQL38"/>
      <c r="FQM38"/>
      <c r="FQN38"/>
      <c r="FQO38"/>
      <c r="FQP38"/>
      <c r="FQQ38"/>
      <c r="FQR38"/>
      <c r="FQS38"/>
      <c r="FQT38"/>
      <c r="FQU38"/>
      <c r="FQV38"/>
      <c r="FQW38"/>
      <c r="FQX38"/>
      <c r="FQY38"/>
      <c r="FQZ38"/>
      <c r="FRA38"/>
      <c r="FRB38"/>
      <c r="FRC38"/>
      <c r="FRD38"/>
      <c r="FRE38"/>
      <c r="FRF38"/>
      <c r="FRG38"/>
      <c r="FRH38"/>
      <c r="FRI38"/>
      <c r="FRJ38"/>
      <c r="FRK38"/>
      <c r="FRL38"/>
      <c r="FRM38"/>
      <c r="FRN38"/>
      <c r="FRO38"/>
      <c r="FRP38"/>
      <c r="FRQ38"/>
      <c r="FRR38"/>
      <c r="FRS38"/>
      <c r="FRT38"/>
      <c r="FRU38"/>
      <c r="FRV38"/>
      <c r="FRW38"/>
      <c r="FRX38"/>
      <c r="FRY38"/>
      <c r="FRZ38"/>
      <c r="FSA38"/>
      <c r="FSB38"/>
      <c r="FSC38"/>
      <c r="FSD38"/>
      <c r="FSE38"/>
      <c r="FSF38"/>
      <c r="FSG38"/>
      <c r="FSH38"/>
      <c r="FSI38"/>
      <c r="FSJ38"/>
      <c r="FSK38"/>
      <c r="FSL38"/>
      <c r="FSM38"/>
      <c r="FSN38"/>
      <c r="FSO38"/>
      <c r="FSP38"/>
      <c r="FSQ38"/>
      <c r="FSR38"/>
      <c r="FSS38"/>
      <c r="FST38"/>
      <c r="FSU38"/>
      <c r="FSV38"/>
      <c r="FSW38"/>
      <c r="FSX38"/>
      <c r="FSY38"/>
      <c r="FSZ38"/>
      <c r="FTA38"/>
      <c r="FTB38"/>
      <c r="FTC38"/>
      <c r="FTD38"/>
      <c r="FTE38"/>
      <c r="FTF38"/>
      <c r="FTG38"/>
      <c r="FTH38"/>
      <c r="FTI38"/>
      <c r="FTJ38"/>
      <c r="FTK38"/>
      <c r="FTL38"/>
      <c r="FTM38"/>
      <c r="FTN38"/>
      <c r="FTO38"/>
      <c r="FTP38"/>
      <c r="FTQ38"/>
      <c r="FTR38"/>
      <c r="FTS38"/>
      <c r="FTT38"/>
      <c r="FTU38"/>
      <c r="FTV38"/>
      <c r="FTW38"/>
      <c r="FTX38"/>
      <c r="FTY38"/>
      <c r="FTZ38"/>
      <c r="FUA38"/>
      <c r="FUB38"/>
      <c r="FUC38"/>
      <c r="FUD38"/>
      <c r="FUE38"/>
      <c r="FUF38"/>
      <c r="FUG38"/>
      <c r="FUH38"/>
      <c r="FUI38"/>
      <c r="FUJ38"/>
      <c r="FUK38"/>
      <c r="FUL38"/>
      <c r="FUM38"/>
      <c r="FUN38"/>
      <c r="FUO38"/>
      <c r="FUP38"/>
      <c r="FUQ38"/>
      <c r="FUR38"/>
      <c r="FUS38"/>
      <c r="FUT38"/>
      <c r="FUU38"/>
      <c r="FUV38"/>
      <c r="FUW38"/>
      <c r="FUX38"/>
      <c r="FUY38"/>
      <c r="FUZ38"/>
      <c r="FVA38"/>
      <c r="FVB38"/>
      <c r="FVC38"/>
      <c r="FVD38"/>
      <c r="FVE38"/>
      <c r="FVF38"/>
      <c r="FVG38"/>
      <c r="FVH38"/>
      <c r="FVI38"/>
      <c r="FVJ38"/>
      <c r="FVK38"/>
      <c r="FVL38"/>
      <c r="FVM38"/>
      <c r="FVN38"/>
      <c r="FVO38"/>
      <c r="FVP38"/>
      <c r="FVQ38"/>
      <c r="FVR38"/>
      <c r="FVS38"/>
      <c r="FVT38"/>
      <c r="FVU38"/>
      <c r="FVV38"/>
      <c r="FVW38"/>
      <c r="FVX38"/>
      <c r="FVY38"/>
      <c r="FVZ38"/>
      <c r="FWA38"/>
      <c r="FWB38"/>
      <c r="FWC38"/>
      <c r="FWD38"/>
      <c r="FWE38"/>
      <c r="FWF38"/>
      <c r="FWG38"/>
      <c r="FWH38"/>
      <c r="FWI38"/>
      <c r="FWJ38"/>
      <c r="FWK38"/>
      <c r="FWL38"/>
      <c r="FWM38"/>
      <c r="FWN38"/>
      <c r="FWO38"/>
      <c r="FWP38"/>
      <c r="FWQ38"/>
      <c r="FWR38"/>
      <c r="FWS38"/>
      <c r="FWT38"/>
      <c r="FWU38"/>
      <c r="FWV38"/>
      <c r="FWW38"/>
      <c r="FWX38"/>
      <c r="FWY38"/>
      <c r="FWZ38"/>
      <c r="FXA38"/>
      <c r="FXB38"/>
      <c r="FXC38"/>
      <c r="FXD38"/>
      <c r="FXE38"/>
      <c r="FXF38"/>
      <c r="FXG38"/>
      <c r="FXH38"/>
      <c r="FXI38"/>
      <c r="FXJ38"/>
      <c r="FXK38"/>
      <c r="FXL38"/>
      <c r="FXM38"/>
      <c r="FXN38"/>
      <c r="FXO38"/>
      <c r="FXP38"/>
      <c r="FXQ38"/>
      <c r="FXR38"/>
      <c r="FXS38"/>
      <c r="FXT38"/>
      <c r="FXU38"/>
      <c r="FXV38"/>
      <c r="FXW38"/>
      <c r="FXX38"/>
      <c r="FXY38"/>
      <c r="FXZ38"/>
      <c r="FYA38"/>
      <c r="FYB38"/>
      <c r="FYC38"/>
      <c r="FYD38"/>
      <c r="FYE38"/>
      <c r="FYF38"/>
      <c r="FYG38"/>
      <c r="FYH38"/>
      <c r="FYI38"/>
      <c r="FYJ38"/>
      <c r="FYK38"/>
      <c r="FYL38"/>
      <c r="FYM38"/>
      <c r="FYN38"/>
      <c r="FYO38"/>
      <c r="FYP38"/>
      <c r="FYQ38"/>
      <c r="FYR38"/>
      <c r="FYS38"/>
      <c r="FYT38"/>
      <c r="FYU38"/>
      <c r="FYV38"/>
      <c r="FYW38"/>
      <c r="FYX38"/>
      <c r="FYY38"/>
      <c r="FYZ38"/>
      <c r="FZA38"/>
      <c r="FZB38"/>
      <c r="FZC38"/>
      <c r="FZD38"/>
      <c r="FZE38"/>
      <c r="FZF38"/>
      <c r="FZG38"/>
      <c r="FZH38"/>
      <c r="FZI38"/>
      <c r="FZJ38"/>
      <c r="FZK38"/>
      <c r="FZL38"/>
      <c r="FZM38"/>
      <c r="FZN38"/>
      <c r="FZO38"/>
      <c r="FZP38"/>
      <c r="FZQ38"/>
      <c r="FZR38"/>
      <c r="FZS38"/>
      <c r="FZT38"/>
      <c r="FZU38"/>
      <c r="FZV38"/>
      <c r="FZW38"/>
      <c r="FZX38"/>
      <c r="FZY38"/>
      <c r="FZZ38"/>
      <c r="GAA38"/>
      <c r="GAB38"/>
      <c r="GAC38"/>
      <c r="GAD38"/>
      <c r="GAE38"/>
      <c r="GAF38"/>
      <c r="GAG38"/>
      <c r="GAH38"/>
      <c r="GAI38"/>
      <c r="GAJ38"/>
      <c r="GAK38"/>
      <c r="GAL38"/>
      <c r="GAM38"/>
      <c r="GAN38"/>
      <c r="GAO38"/>
      <c r="GAP38"/>
      <c r="GAQ38"/>
      <c r="GAR38"/>
      <c r="GAS38"/>
      <c r="GAT38"/>
      <c r="GAU38"/>
      <c r="GAV38"/>
      <c r="GAW38"/>
      <c r="GAX38"/>
      <c r="GAY38"/>
      <c r="GAZ38"/>
      <c r="GBA38"/>
      <c r="GBB38"/>
      <c r="GBC38"/>
      <c r="GBD38"/>
      <c r="GBE38"/>
      <c r="GBF38"/>
      <c r="GBG38"/>
      <c r="GBH38"/>
      <c r="GBI38"/>
      <c r="GBJ38"/>
      <c r="GBK38"/>
      <c r="GBL38"/>
      <c r="GBM38"/>
      <c r="GBN38"/>
      <c r="GBO38"/>
      <c r="GBP38"/>
      <c r="GBQ38"/>
      <c r="GBR38"/>
      <c r="GBS38"/>
      <c r="GBT38"/>
      <c r="GBU38"/>
      <c r="GBV38"/>
      <c r="GBW38"/>
      <c r="GBX38"/>
      <c r="GBY38"/>
      <c r="GBZ38"/>
      <c r="GCA38"/>
      <c r="GCB38"/>
      <c r="GCC38"/>
      <c r="GCD38"/>
      <c r="GCE38"/>
      <c r="GCF38"/>
      <c r="GCG38"/>
      <c r="GCH38"/>
      <c r="GCI38"/>
      <c r="GCJ38"/>
      <c r="GCK38"/>
      <c r="GCL38"/>
      <c r="GCM38"/>
      <c r="GCN38"/>
      <c r="GCO38"/>
      <c r="GCP38"/>
      <c r="GCQ38"/>
      <c r="GCR38"/>
      <c r="GCS38"/>
      <c r="GCT38"/>
      <c r="GCU38"/>
      <c r="GCV38"/>
      <c r="GCW38"/>
      <c r="GCX38"/>
      <c r="GCY38"/>
      <c r="GCZ38"/>
      <c r="GDA38"/>
      <c r="GDB38"/>
      <c r="GDC38"/>
      <c r="GDD38"/>
      <c r="GDE38"/>
      <c r="GDF38"/>
      <c r="GDG38"/>
      <c r="GDH38"/>
      <c r="GDI38"/>
      <c r="GDJ38"/>
      <c r="GDK38"/>
      <c r="GDL38"/>
      <c r="GDM38"/>
      <c r="GDN38"/>
      <c r="GDO38"/>
      <c r="GDP38"/>
      <c r="GDQ38"/>
      <c r="GDR38"/>
      <c r="GDS38"/>
      <c r="GDT38"/>
      <c r="GDU38"/>
      <c r="GDV38"/>
      <c r="GDW38"/>
      <c r="GDX38"/>
      <c r="GDY38"/>
      <c r="GDZ38"/>
      <c r="GEA38"/>
      <c r="GEB38"/>
      <c r="GEC38"/>
      <c r="GED38"/>
      <c r="GEE38"/>
      <c r="GEF38"/>
      <c r="GEG38"/>
      <c r="GEH38"/>
      <c r="GEI38"/>
      <c r="GEJ38"/>
      <c r="GEK38"/>
      <c r="GEL38"/>
      <c r="GEM38"/>
      <c r="GEN38"/>
      <c r="GEO38"/>
      <c r="GEP38"/>
      <c r="GEQ38"/>
      <c r="GER38"/>
      <c r="GES38"/>
      <c r="GET38"/>
      <c r="GEU38"/>
      <c r="GEV38"/>
      <c r="GEW38"/>
      <c r="GEX38"/>
      <c r="GEY38"/>
      <c r="GEZ38"/>
      <c r="GFA38"/>
      <c r="GFB38"/>
      <c r="GFC38"/>
      <c r="GFD38"/>
      <c r="GFE38"/>
      <c r="GFF38"/>
      <c r="GFG38"/>
      <c r="GFH38"/>
      <c r="GFI38"/>
      <c r="GFJ38"/>
      <c r="GFK38"/>
      <c r="GFL38"/>
      <c r="GFM38"/>
      <c r="GFN38"/>
      <c r="GFO38"/>
      <c r="GFP38"/>
      <c r="GFQ38"/>
      <c r="GFR38"/>
      <c r="GFS38"/>
      <c r="GFT38"/>
      <c r="GFU38"/>
      <c r="GFV38"/>
      <c r="GFW38"/>
      <c r="GFX38"/>
      <c r="GFY38"/>
      <c r="GFZ38"/>
      <c r="GGA38"/>
      <c r="GGB38"/>
      <c r="GGC38"/>
      <c r="GGD38"/>
      <c r="GGE38"/>
      <c r="GGF38"/>
      <c r="GGG38"/>
      <c r="GGH38"/>
      <c r="GGI38"/>
      <c r="GGJ38"/>
      <c r="GGK38"/>
      <c r="GGL38"/>
      <c r="GGM38"/>
      <c r="GGN38"/>
      <c r="GGO38"/>
      <c r="GGP38"/>
      <c r="GGQ38"/>
      <c r="GGR38"/>
      <c r="GGS38"/>
      <c r="GGT38"/>
      <c r="GGU38"/>
      <c r="GGV38"/>
      <c r="GGW38"/>
      <c r="GGX38"/>
      <c r="GGY38"/>
      <c r="GGZ38"/>
      <c r="GHA38"/>
      <c r="GHB38"/>
      <c r="GHC38"/>
      <c r="GHD38"/>
      <c r="GHE38"/>
      <c r="GHF38"/>
      <c r="GHG38"/>
      <c r="GHH38"/>
      <c r="GHI38"/>
      <c r="GHJ38"/>
      <c r="GHK38"/>
      <c r="GHL38"/>
      <c r="GHM38"/>
      <c r="GHN38"/>
      <c r="GHO38"/>
      <c r="GHP38"/>
      <c r="GHQ38"/>
      <c r="GHR38"/>
      <c r="GHS38"/>
      <c r="GHT38"/>
      <c r="GHU38"/>
      <c r="GHV38"/>
      <c r="GHW38"/>
      <c r="GHX38"/>
      <c r="GHY38"/>
      <c r="GHZ38"/>
      <c r="GIA38"/>
      <c r="GIB38"/>
      <c r="GIC38"/>
      <c r="GID38"/>
      <c r="GIE38"/>
      <c r="GIF38"/>
      <c r="GIG38"/>
      <c r="GIH38"/>
      <c r="GII38"/>
      <c r="GIJ38"/>
      <c r="GIK38"/>
      <c r="GIL38"/>
      <c r="GIM38"/>
      <c r="GIN38"/>
      <c r="GIO38"/>
      <c r="GIP38"/>
      <c r="GIQ38"/>
      <c r="GIR38"/>
      <c r="GIS38"/>
      <c r="GIT38"/>
      <c r="GIU38"/>
      <c r="GIV38"/>
      <c r="GIW38"/>
      <c r="GIX38"/>
      <c r="GIY38"/>
      <c r="GIZ38"/>
      <c r="GJA38"/>
      <c r="GJB38"/>
      <c r="GJC38"/>
      <c r="GJD38"/>
      <c r="GJE38"/>
      <c r="GJF38"/>
      <c r="GJG38"/>
      <c r="GJH38"/>
      <c r="GJI38"/>
      <c r="GJJ38"/>
      <c r="GJK38"/>
      <c r="GJL38"/>
      <c r="GJM38"/>
      <c r="GJN38"/>
      <c r="GJO38"/>
      <c r="GJP38"/>
      <c r="GJQ38"/>
      <c r="GJR38"/>
      <c r="GJS38"/>
      <c r="GJT38"/>
      <c r="GJU38"/>
      <c r="GJV38"/>
      <c r="GJW38"/>
      <c r="GJX38"/>
      <c r="GJY38"/>
      <c r="GJZ38"/>
      <c r="GKA38"/>
      <c r="GKB38"/>
      <c r="GKC38"/>
      <c r="GKD38"/>
      <c r="GKE38"/>
      <c r="GKF38"/>
      <c r="GKG38"/>
      <c r="GKH38"/>
      <c r="GKI38"/>
      <c r="GKJ38"/>
      <c r="GKK38"/>
      <c r="GKL38"/>
      <c r="GKM38"/>
      <c r="GKN38"/>
      <c r="GKO38"/>
      <c r="GKP38"/>
      <c r="GKQ38"/>
      <c r="GKR38"/>
      <c r="GKS38"/>
      <c r="GKT38"/>
      <c r="GKU38"/>
      <c r="GKV38"/>
      <c r="GKW38"/>
      <c r="GKX38"/>
      <c r="GKY38"/>
      <c r="GKZ38"/>
      <c r="GLA38"/>
      <c r="GLB38"/>
      <c r="GLC38"/>
      <c r="GLD38"/>
      <c r="GLE38"/>
      <c r="GLF38"/>
      <c r="GLG38"/>
      <c r="GLH38"/>
      <c r="GLI38"/>
      <c r="GLJ38"/>
      <c r="GLK38"/>
      <c r="GLL38"/>
      <c r="GLM38"/>
      <c r="GLN38"/>
      <c r="GLO38"/>
      <c r="GLP38"/>
      <c r="GLQ38"/>
      <c r="GLR38"/>
      <c r="GLS38"/>
      <c r="GLT38"/>
      <c r="GLU38"/>
      <c r="GLV38"/>
      <c r="GLW38"/>
      <c r="GLX38"/>
      <c r="GLY38"/>
      <c r="GLZ38"/>
      <c r="GMA38"/>
      <c r="GMB38"/>
      <c r="GMC38"/>
      <c r="GMD38"/>
      <c r="GME38"/>
      <c r="GMF38"/>
      <c r="GMG38"/>
      <c r="GMH38"/>
      <c r="GMI38"/>
      <c r="GMJ38"/>
      <c r="GMK38"/>
      <c r="GML38"/>
      <c r="GMM38"/>
      <c r="GMN38"/>
      <c r="GMO38"/>
      <c r="GMP38"/>
      <c r="GMQ38"/>
      <c r="GMR38"/>
      <c r="GMS38"/>
      <c r="GMT38"/>
      <c r="GMU38"/>
      <c r="GMV38"/>
      <c r="GMW38"/>
      <c r="GMX38"/>
      <c r="GMY38"/>
      <c r="GMZ38"/>
      <c r="GNA38"/>
      <c r="GNB38"/>
      <c r="GNC38"/>
      <c r="GND38"/>
      <c r="GNE38"/>
      <c r="GNF38"/>
      <c r="GNG38"/>
      <c r="GNH38"/>
      <c r="GNI38"/>
      <c r="GNJ38"/>
      <c r="GNK38"/>
      <c r="GNL38"/>
      <c r="GNM38"/>
      <c r="GNN38"/>
      <c r="GNO38"/>
      <c r="GNP38"/>
      <c r="GNQ38"/>
      <c r="GNR38"/>
      <c r="GNS38"/>
      <c r="GNT38"/>
      <c r="GNU38"/>
      <c r="GNV38"/>
      <c r="GNW38"/>
      <c r="GNX38"/>
      <c r="GNY38"/>
      <c r="GNZ38"/>
      <c r="GOA38"/>
      <c r="GOB38"/>
      <c r="GOC38"/>
      <c r="GOD38"/>
      <c r="GOE38"/>
      <c r="GOF38"/>
      <c r="GOG38"/>
      <c r="GOH38"/>
      <c r="GOI38"/>
      <c r="GOJ38"/>
      <c r="GOK38"/>
      <c r="GOL38"/>
      <c r="GOM38"/>
      <c r="GON38"/>
      <c r="GOO38"/>
      <c r="GOP38"/>
      <c r="GOQ38"/>
      <c r="GOR38"/>
      <c r="GOS38"/>
      <c r="GOT38"/>
      <c r="GOU38"/>
      <c r="GOV38"/>
      <c r="GOW38"/>
      <c r="GOX38"/>
      <c r="GOY38"/>
      <c r="GOZ38"/>
      <c r="GPA38"/>
      <c r="GPB38"/>
      <c r="GPC38"/>
      <c r="GPD38"/>
      <c r="GPE38"/>
      <c r="GPF38"/>
      <c r="GPG38"/>
      <c r="GPH38"/>
      <c r="GPI38"/>
      <c r="GPJ38"/>
      <c r="GPK38"/>
      <c r="GPL38"/>
      <c r="GPM38"/>
      <c r="GPN38"/>
      <c r="GPO38"/>
      <c r="GPP38"/>
      <c r="GPQ38"/>
      <c r="GPR38"/>
      <c r="GPS38"/>
      <c r="GPT38"/>
      <c r="GPU38"/>
      <c r="GPV38"/>
      <c r="GPW38"/>
      <c r="GPX38"/>
      <c r="GPY38"/>
      <c r="GPZ38"/>
      <c r="GQA38"/>
      <c r="GQB38"/>
      <c r="GQC38"/>
      <c r="GQD38"/>
      <c r="GQE38"/>
      <c r="GQF38"/>
      <c r="GQG38"/>
      <c r="GQH38"/>
      <c r="GQI38"/>
      <c r="GQJ38"/>
      <c r="GQK38"/>
      <c r="GQL38"/>
      <c r="GQM38"/>
      <c r="GQN38"/>
      <c r="GQO38"/>
      <c r="GQP38"/>
      <c r="GQQ38"/>
      <c r="GQR38"/>
      <c r="GQS38"/>
      <c r="GQT38"/>
      <c r="GQU38"/>
      <c r="GQV38"/>
      <c r="GQW38"/>
      <c r="GQX38"/>
      <c r="GQY38"/>
      <c r="GQZ38"/>
      <c r="GRA38"/>
      <c r="GRB38"/>
      <c r="GRC38"/>
      <c r="GRD38"/>
      <c r="GRE38"/>
      <c r="GRF38"/>
      <c r="GRG38"/>
      <c r="GRH38"/>
      <c r="GRI38"/>
      <c r="GRJ38"/>
      <c r="GRK38"/>
      <c r="GRL38"/>
      <c r="GRM38"/>
      <c r="GRN38"/>
      <c r="GRO38"/>
      <c r="GRP38"/>
      <c r="GRQ38"/>
      <c r="GRR38"/>
      <c r="GRS38"/>
      <c r="GRT38"/>
      <c r="GRU38"/>
      <c r="GRV38"/>
      <c r="GRW38"/>
      <c r="GRX38"/>
      <c r="GRY38"/>
      <c r="GRZ38"/>
      <c r="GSA38"/>
      <c r="GSB38"/>
      <c r="GSC38"/>
      <c r="GSD38"/>
      <c r="GSE38"/>
      <c r="GSF38"/>
      <c r="GSG38"/>
      <c r="GSH38"/>
      <c r="GSI38"/>
      <c r="GSJ38"/>
      <c r="GSK38"/>
      <c r="GSL38"/>
      <c r="GSM38"/>
      <c r="GSN38"/>
      <c r="GSO38"/>
      <c r="GSP38"/>
      <c r="GSQ38"/>
      <c r="GSR38"/>
      <c r="GSS38"/>
      <c r="GST38"/>
      <c r="GSU38"/>
      <c r="GSV38"/>
      <c r="GSW38"/>
      <c r="GSX38"/>
      <c r="GSY38"/>
      <c r="GSZ38"/>
      <c r="GTA38"/>
      <c r="GTB38"/>
      <c r="GTC38"/>
      <c r="GTD38"/>
      <c r="GTE38"/>
      <c r="GTF38"/>
      <c r="GTG38"/>
      <c r="GTH38"/>
      <c r="GTI38"/>
      <c r="GTJ38"/>
      <c r="GTK38"/>
      <c r="GTL38"/>
      <c r="GTM38"/>
      <c r="GTN38"/>
      <c r="GTO38"/>
      <c r="GTP38"/>
      <c r="GTQ38"/>
      <c r="GTR38"/>
      <c r="GTS38"/>
      <c r="GTT38"/>
      <c r="GTU38"/>
      <c r="GTV38"/>
      <c r="GTW38"/>
      <c r="GTX38"/>
      <c r="GTY38"/>
      <c r="GTZ38"/>
      <c r="GUA38"/>
      <c r="GUB38"/>
      <c r="GUC38"/>
      <c r="GUD38"/>
      <c r="GUE38"/>
      <c r="GUF38"/>
      <c r="GUG38"/>
      <c r="GUH38"/>
      <c r="GUI38"/>
      <c r="GUJ38"/>
      <c r="GUK38"/>
      <c r="GUL38"/>
      <c r="GUM38"/>
      <c r="GUN38"/>
      <c r="GUO38"/>
      <c r="GUP38"/>
      <c r="GUQ38"/>
      <c r="GUR38"/>
      <c r="GUS38"/>
      <c r="GUT38"/>
      <c r="GUU38"/>
      <c r="GUV38"/>
      <c r="GUW38"/>
      <c r="GUX38"/>
      <c r="GUY38"/>
      <c r="GUZ38"/>
      <c r="GVA38"/>
      <c r="GVB38"/>
      <c r="GVC38"/>
      <c r="GVD38"/>
      <c r="GVE38"/>
      <c r="GVF38"/>
      <c r="GVG38"/>
      <c r="GVH38"/>
      <c r="GVI38"/>
      <c r="GVJ38"/>
      <c r="GVK38"/>
      <c r="GVL38"/>
      <c r="GVM38"/>
      <c r="GVN38"/>
      <c r="GVO38"/>
      <c r="GVP38"/>
      <c r="GVQ38"/>
      <c r="GVR38"/>
      <c r="GVS38"/>
      <c r="GVT38"/>
      <c r="GVU38"/>
      <c r="GVV38"/>
      <c r="GVW38"/>
      <c r="GVX38"/>
      <c r="GVY38"/>
      <c r="GVZ38"/>
      <c r="GWA38"/>
      <c r="GWB38"/>
      <c r="GWC38"/>
      <c r="GWD38"/>
      <c r="GWE38"/>
      <c r="GWF38"/>
      <c r="GWG38"/>
      <c r="GWH38"/>
      <c r="GWI38"/>
      <c r="GWJ38"/>
      <c r="GWK38"/>
      <c r="GWL38"/>
      <c r="GWM38"/>
      <c r="GWN38"/>
      <c r="GWO38"/>
      <c r="GWP38"/>
      <c r="GWQ38"/>
      <c r="GWR38"/>
      <c r="GWS38"/>
      <c r="GWT38"/>
      <c r="GWU38"/>
      <c r="GWV38"/>
      <c r="GWW38"/>
      <c r="GWX38"/>
      <c r="GWY38"/>
      <c r="GWZ38"/>
      <c r="GXA38"/>
      <c r="GXB38"/>
      <c r="GXC38"/>
      <c r="GXD38"/>
      <c r="GXE38"/>
      <c r="GXF38"/>
      <c r="GXG38"/>
      <c r="GXH38"/>
      <c r="GXI38"/>
      <c r="GXJ38"/>
      <c r="GXK38"/>
      <c r="GXL38"/>
      <c r="GXM38"/>
      <c r="GXN38"/>
      <c r="GXO38"/>
      <c r="GXP38"/>
      <c r="GXQ38"/>
      <c r="GXR38"/>
      <c r="GXS38"/>
      <c r="GXT38"/>
      <c r="GXU38"/>
      <c r="GXV38"/>
      <c r="GXW38"/>
      <c r="GXX38"/>
      <c r="GXY38"/>
      <c r="GXZ38"/>
      <c r="GYA38"/>
      <c r="GYB38"/>
      <c r="GYC38"/>
      <c r="GYD38"/>
      <c r="GYE38"/>
      <c r="GYF38"/>
      <c r="GYG38"/>
      <c r="GYH38"/>
      <c r="GYI38"/>
      <c r="GYJ38"/>
      <c r="GYK38"/>
      <c r="GYL38"/>
      <c r="GYM38"/>
      <c r="GYN38"/>
      <c r="GYO38"/>
      <c r="GYP38"/>
      <c r="GYQ38"/>
      <c r="GYR38"/>
      <c r="GYS38"/>
      <c r="GYT38"/>
      <c r="GYU38"/>
      <c r="GYV38"/>
      <c r="GYW38"/>
      <c r="GYX38"/>
      <c r="GYY38"/>
      <c r="GYZ38"/>
      <c r="GZA38"/>
      <c r="GZB38"/>
      <c r="GZC38"/>
      <c r="GZD38"/>
      <c r="GZE38"/>
      <c r="GZF38"/>
      <c r="GZG38"/>
      <c r="GZH38"/>
      <c r="GZI38"/>
      <c r="GZJ38"/>
      <c r="GZK38"/>
      <c r="GZL38"/>
      <c r="GZM38"/>
      <c r="GZN38"/>
      <c r="GZO38"/>
      <c r="GZP38"/>
      <c r="GZQ38"/>
      <c r="GZR38"/>
      <c r="GZS38"/>
      <c r="GZT38"/>
      <c r="GZU38"/>
      <c r="GZV38"/>
      <c r="GZW38"/>
      <c r="GZX38"/>
      <c r="GZY38"/>
      <c r="GZZ38"/>
      <c r="HAA38"/>
      <c r="HAB38"/>
      <c r="HAC38"/>
      <c r="HAD38"/>
      <c r="HAE38"/>
      <c r="HAF38"/>
      <c r="HAG38"/>
      <c r="HAH38"/>
      <c r="HAI38"/>
      <c r="HAJ38"/>
      <c r="HAK38"/>
      <c r="HAL38"/>
      <c r="HAM38"/>
      <c r="HAN38"/>
      <c r="HAO38"/>
      <c r="HAP38"/>
      <c r="HAQ38"/>
      <c r="HAR38"/>
      <c r="HAS38"/>
      <c r="HAT38"/>
      <c r="HAU38"/>
      <c r="HAV38"/>
      <c r="HAW38"/>
      <c r="HAX38"/>
      <c r="HAY38"/>
      <c r="HAZ38"/>
      <c r="HBA38"/>
      <c r="HBB38"/>
      <c r="HBC38"/>
      <c r="HBD38"/>
      <c r="HBE38"/>
      <c r="HBF38"/>
      <c r="HBG38"/>
      <c r="HBH38"/>
      <c r="HBI38"/>
      <c r="HBJ38"/>
      <c r="HBK38"/>
      <c r="HBL38"/>
      <c r="HBM38"/>
      <c r="HBN38"/>
      <c r="HBO38"/>
      <c r="HBP38"/>
      <c r="HBQ38"/>
      <c r="HBR38"/>
      <c r="HBS38"/>
      <c r="HBT38"/>
      <c r="HBU38"/>
      <c r="HBV38"/>
      <c r="HBW38"/>
      <c r="HBX38"/>
      <c r="HBY38"/>
      <c r="HBZ38"/>
      <c r="HCA38"/>
      <c r="HCB38"/>
      <c r="HCC38"/>
      <c r="HCD38"/>
      <c r="HCE38"/>
      <c r="HCF38"/>
      <c r="HCG38"/>
      <c r="HCH38"/>
      <c r="HCI38"/>
      <c r="HCJ38"/>
      <c r="HCK38"/>
      <c r="HCL38"/>
      <c r="HCM38"/>
      <c r="HCN38"/>
      <c r="HCO38"/>
      <c r="HCP38"/>
      <c r="HCQ38"/>
      <c r="HCR38"/>
      <c r="HCS38"/>
      <c r="HCT38"/>
      <c r="HCU38"/>
      <c r="HCV38"/>
      <c r="HCW38"/>
      <c r="HCX38"/>
      <c r="HCY38"/>
      <c r="HCZ38"/>
      <c r="HDA38"/>
      <c r="HDB38"/>
      <c r="HDC38"/>
      <c r="HDD38"/>
      <c r="HDE38"/>
      <c r="HDF38"/>
      <c r="HDG38"/>
      <c r="HDH38"/>
      <c r="HDI38"/>
      <c r="HDJ38"/>
      <c r="HDK38"/>
      <c r="HDL38"/>
      <c r="HDM38"/>
      <c r="HDN38"/>
      <c r="HDO38"/>
      <c r="HDP38"/>
      <c r="HDQ38"/>
      <c r="HDR38"/>
      <c r="HDS38"/>
      <c r="HDT38"/>
      <c r="HDU38"/>
      <c r="HDV38"/>
      <c r="HDW38"/>
      <c r="HDX38"/>
      <c r="HDY38"/>
      <c r="HDZ38"/>
      <c r="HEA38"/>
      <c r="HEB38"/>
      <c r="HEC38"/>
      <c r="HED38"/>
      <c r="HEE38"/>
      <c r="HEF38"/>
      <c r="HEG38"/>
      <c r="HEH38"/>
      <c r="HEI38"/>
      <c r="HEJ38"/>
      <c r="HEK38"/>
      <c r="HEL38"/>
      <c r="HEM38"/>
      <c r="HEN38"/>
      <c r="HEO38"/>
      <c r="HEP38"/>
      <c r="HEQ38"/>
      <c r="HER38"/>
      <c r="HES38"/>
      <c r="HET38"/>
      <c r="HEU38"/>
      <c r="HEV38"/>
      <c r="HEW38"/>
      <c r="HEX38"/>
      <c r="HEY38"/>
      <c r="HEZ38"/>
      <c r="HFA38"/>
      <c r="HFB38"/>
      <c r="HFC38"/>
      <c r="HFD38"/>
      <c r="HFE38"/>
      <c r="HFF38"/>
      <c r="HFG38"/>
      <c r="HFH38"/>
      <c r="HFI38"/>
      <c r="HFJ38"/>
      <c r="HFK38"/>
      <c r="HFL38"/>
      <c r="HFM38"/>
      <c r="HFN38"/>
      <c r="HFO38"/>
      <c r="HFP38"/>
      <c r="HFQ38"/>
      <c r="HFR38"/>
      <c r="HFS38"/>
      <c r="HFT38"/>
      <c r="HFU38"/>
      <c r="HFV38"/>
      <c r="HFW38"/>
      <c r="HFX38"/>
      <c r="HFY38"/>
      <c r="HFZ38"/>
      <c r="HGA38"/>
      <c r="HGB38"/>
      <c r="HGC38"/>
      <c r="HGD38"/>
      <c r="HGE38"/>
      <c r="HGF38"/>
      <c r="HGG38"/>
      <c r="HGH38"/>
      <c r="HGI38"/>
      <c r="HGJ38"/>
      <c r="HGK38"/>
      <c r="HGL38"/>
      <c r="HGM38"/>
      <c r="HGN38"/>
      <c r="HGO38"/>
      <c r="HGP38"/>
      <c r="HGQ38"/>
      <c r="HGR38"/>
      <c r="HGS38"/>
      <c r="HGT38"/>
      <c r="HGU38"/>
      <c r="HGV38"/>
      <c r="HGW38"/>
      <c r="HGX38"/>
      <c r="HGY38"/>
      <c r="HGZ38"/>
      <c r="HHA38"/>
      <c r="HHB38"/>
      <c r="HHC38"/>
      <c r="HHD38"/>
      <c r="HHE38"/>
      <c r="HHF38"/>
      <c r="HHG38"/>
      <c r="HHH38"/>
      <c r="HHI38"/>
      <c r="HHJ38"/>
      <c r="HHK38"/>
      <c r="HHL38"/>
      <c r="HHM38"/>
      <c r="HHN38"/>
      <c r="HHO38"/>
      <c r="HHP38"/>
      <c r="HHQ38"/>
      <c r="HHR38"/>
      <c r="HHS38"/>
      <c r="HHT38"/>
      <c r="HHU38"/>
      <c r="HHV38"/>
      <c r="HHW38"/>
      <c r="HHX38"/>
      <c r="HHY38"/>
      <c r="HHZ38"/>
      <c r="HIA38"/>
      <c r="HIB38"/>
      <c r="HIC38"/>
      <c r="HID38"/>
      <c r="HIE38"/>
      <c r="HIF38"/>
      <c r="HIG38"/>
      <c r="HIH38"/>
      <c r="HII38"/>
      <c r="HIJ38"/>
      <c r="HIK38"/>
      <c r="HIL38"/>
      <c r="HIM38"/>
      <c r="HIN38"/>
      <c r="HIO38"/>
      <c r="HIP38"/>
      <c r="HIQ38"/>
      <c r="HIR38"/>
      <c r="HIS38"/>
      <c r="HIT38"/>
      <c r="HIU38"/>
      <c r="HIV38"/>
      <c r="HIW38"/>
      <c r="HIX38"/>
      <c r="HIY38"/>
      <c r="HIZ38"/>
      <c r="HJA38"/>
      <c r="HJB38"/>
      <c r="HJC38"/>
      <c r="HJD38"/>
      <c r="HJE38"/>
      <c r="HJF38"/>
      <c r="HJG38"/>
      <c r="HJH38"/>
      <c r="HJI38"/>
      <c r="HJJ38"/>
      <c r="HJK38"/>
      <c r="HJL38"/>
      <c r="HJM38"/>
      <c r="HJN38"/>
      <c r="HJO38"/>
      <c r="HJP38"/>
      <c r="HJQ38"/>
      <c r="HJR38"/>
      <c r="HJS38"/>
      <c r="HJT38"/>
      <c r="HJU38"/>
      <c r="HJV38"/>
      <c r="HJW38"/>
      <c r="HJX38"/>
      <c r="HJY38"/>
      <c r="HJZ38"/>
      <c r="HKA38"/>
      <c r="HKB38"/>
      <c r="HKC38"/>
      <c r="HKD38"/>
      <c r="HKE38"/>
      <c r="HKF38"/>
      <c r="HKG38"/>
      <c r="HKH38"/>
      <c r="HKI38"/>
      <c r="HKJ38"/>
      <c r="HKK38"/>
      <c r="HKL38"/>
      <c r="HKM38"/>
      <c r="HKN38"/>
      <c r="HKO38"/>
      <c r="HKP38"/>
      <c r="HKQ38"/>
      <c r="HKR38"/>
      <c r="HKS38"/>
      <c r="HKT38"/>
      <c r="HKU38"/>
      <c r="HKV38"/>
      <c r="HKW38"/>
      <c r="HKX38"/>
      <c r="HKY38"/>
      <c r="HKZ38"/>
      <c r="HLA38"/>
      <c r="HLB38"/>
      <c r="HLC38"/>
      <c r="HLD38"/>
      <c r="HLE38"/>
      <c r="HLF38"/>
      <c r="HLG38"/>
      <c r="HLH38"/>
      <c r="HLI38"/>
      <c r="HLJ38"/>
      <c r="HLK38"/>
      <c r="HLL38"/>
      <c r="HLM38"/>
      <c r="HLN38"/>
      <c r="HLO38"/>
      <c r="HLP38"/>
      <c r="HLQ38"/>
      <c r="HLR38"/>
      <c r="HLS38"/>
      <c r="HLT38"/>
      <c r="HLU38"/>
      <c r="HLV38"/>
      <c r="HLW38"/>
      <c r="HLX38"/>
      <c r="HLY38"/>
      <c r="HLZ38"/>
      <c r="HMA38"/>
      <c r="HMB38"/>
      <c r="HMC38"/>
      <c r="HMD38"/>
      <c r="HME38"/>
      <c r="HMF38"/>
      <c r="HMG38"/>
      <c r="HMH38"/>
      <c r="HMI38"/>
      <c r="HMJ38"/>
      <c r="HMK38"/>
      <c r="HML38"/>
      <c r="HMM38"/>
      <c r="HMN38"/>
      <c r="HMO38"/>
      <c r="HMP38"/>
      <c r="HMQ38"/>
      <c r="HMR38"/>
      <c r="HMS38"/>
      <c r="HMT38"/>
      <c r="HMU38"/>
      <c r="HMV38"/>
      <c r="HMW38"/>
      <c r="HMX38"/>
      <c r="HMY38"/>
      <c r="HMZ38"/>
      <c r="HNA38"/>
      <c r="HNB38"/>
      <c r="HNC38"/>
      <c r="HND38"/>
      <c r="HNE38"/>
      <c r="HNF38"/>
      <c r="HNG38"/>
      <c r="HNH38"/>
      <c r="HNI38"/>
      <c r="HNJ38"/>
      <c r="HNK38"/>
      <c r="HNL38"/>
      <c r="HNM38"/>
      <c r="HNN38"/>
      <c r="HNO38"/>
      <c r="HNP38"/>
      <c r="HNQ38"/>
      <c r="HNR38"/>
      <c r="HNS38"/>
      <c r="HNT38"/>
      <c r="HNU38"/>
      <c r="HNV38"/>
      <c r="HNW38"/>
      <c r="HNX38"/>
      <c r="HNY38"/>
      <c r="HNZ38"/>
      <c r="HOA38"/>
      <c r="HOB38"/>
      <c r="HOC38"/>
      <c r="HOD38"/>
      <c r="HOE38"/>
      <c r="HOF38"/>
      <c r="HOG38"/>
      <c r="HOH38"/>
      <c r="HOI38"/>
      <c r="HOJ38"/>
      <c r="HOK38"/>
      <c r="HOL38"/>
      <c r="HOM38"/>
      <c r="HON38"/>
      <c r="HOO38"/>
      <c r="HOP38"/>
      <c r="HOQ38"/>
      <c r="HOR38"/>
      <c r="HOS38"/>
      <c r="HOT38"/>
      <c r="HOU38"/>
      <c r="HOV38"/>
      <c r="HOW38"/>
      <c r="HOX38"/>
      <c r="HOY38"/>
      <c r="HOZ38"/>
      <c r="HPA38"/>
      <c r="HPB38"/>
      <c r="HPC38"/>
      <c r="HPD38"/>
      <c r="HPE38"/>
      <c r="HPF38"/>
      <c r="HPG38"/>
      <c r="HPH38"/>
      <c r="HPI38"/>
      <c r="HPJ38"/>
      <c r="HPK38"/>
      <c r="HPL38"/>
      <c r="HPM38"/>
      <c r="HPN38"/>
      <c r="HPO38"/>
      <c r="HPP38"/>
      <c r="HPQ38"/>
      <c r="HPR38"/>
      <c r="HPS38"/>
      <c r="HPT38"/>
      <c r="HPU38"/>
      <c r="HPV38"/>
      <c r="HPW38"/>
      <c r="HPX38"/>
      <c r="HPY38"/>
      <c r="HPZ38"/>
      <c r="HQA38"/>
      <c r="HQB38"/>
      <c r="HQC38"/>
      <c r="HQD38"/>
      <c r="HQE38"/>
      <c r="HQF38"/>
      <c r="HQG38"/>
      <c r="HQH38"/>
      <c r="HQI38"/>
      <c r="HQJ38"/>
      <c r="HQK38"/>
      <c r="HQL38"/>
      <c r="HQM38"/>
      <c r="HQN38"/>
      <c r="HQO38"/>
      <c r="HQP38"/>
      <c r="HQQ38"/>
      <c r="HQR38"/>
      <c r="HQS38"/>
      <c r="HQT38"/>
      <c r="HQU38"/>
      <c r="HQV38"/>
      <c r="HQW38"/>
      <c r="HQX38"/>
      <c r="HQY38"/>
      <c r="HQZ38"/>
      <c r="HRA38"/>
      <c r="HRB38"/>
      <c r="HRC38"/>
      <c r="HRD38"/>
      <c r="HRE38"/>
      <c r="HRF38"/>
      <c r="HRG38"/>
      <c r="HRH38"/>
      <c r="HRI38"/>
      <c r="HRJ38"/>
      <c r="HRK38"/>
      <c r="HRL38"/>
      <c r="HRM38"/>
      <c r="HRN38"/>
      <c r="HRO38"/>
      <c r="HRP38"/>
      <c r="HRQ38"/>
      <c r="HRR38"/>
      <c r="HRS38"/>
      <c r="HRT38"/>
      <c r="HRU38"/>
      <c r="HRV38"/>
      <c r="HRW38"/>
      <c r="HRX38"/>
      <c r="HRY38"/>
      <c r="HRZ38"/>
      <c r="HSA38"/>
      <c r="HSB38"/>
      <c r="HSC38"/>
      <c r="HSD38"/>
      <c r="HSE38"/>
      <c r="HSF38"/>
      <c r="HSG38"/>
      <c r="HSH38"/>
      <c r="HSI38"/>
      <c r="HSJ38"/>
      <c r="HSK38"/>
      <c r="HSL38"/>
      <c r="HSM38"/>
      <c r="HSN38"/>
      <c r="HSO38"/>
      <c r="HSP38"/>
      <c r="HSQ38"/>
      <c r="HSR38"/>
      <c r="HSS38"/>
      <c r="HST38"/>
      <c r="HSU38"/>
      <c r="HSV38"/>
      <c r="HSW38"/>
      <c r="HSX38"/>
      <c r="HSY38"/>
      <c r="HSZ38"/>
      <c r="HTA38"/>
      <c r="HTB38"/>
      <c r="HTC38"/>
      <c r="HTD38"/>
      <c r="HTE38"/>
      <c r="HTF38"/>
      <c r="HTG38"/>
      <c r="HTH38"/>
      <c r="HTI38"/>
      <c r="HTJ38"/>
      <c r="HTK38"/>
      <c r="HTL38"/>
      <c r="HTM38"/>
      <c r="HTN38"/>
      <c r="HTO38"/>
      <c r="HTP38"/>
      <c r="HTQ38"/>
      <c r="HTR38"/>
      <c r="HTS38"/>
      <c r="HTT38"/>
      <c r="HTU38"/>
      <c r="HTV38"/>
      <c r="HTW38"/>
      <c r="HTX38"/>
      <c r="HTY38"/>
      <c r="HTZ38"/>
      <c r="HUA38"/>
      <c r="HUB38"/>
      <c r="HUC38"/>
      <c r="HUD38"/>
      <c r="HUE38"/>
      <c r="HUF38"/>
      <c r="HUG38"/>
      <c r="HUH38"/>
      <c r="HUI38"/>
      <c r="HUJ38"/>
      <c r="HUK38"/>
      <c r="HUL38"/>
      <c r="HUM38"/>
      <c r="HUN38"/>
      <c r="HUO38"/>
      <c r="HUP38"/>
      <c r="HUQ38"/>
      <c r="HUR38"/>
      <c r="HUS38"/>
      <c r="HUT38"/>
      <c r="HUU38"/>
      <c r="HUV38"/>
      <c r="HUW38"/>
      <c r="HUX38"/>
      <c r="HUY38"/>
      <c r="HUZ38"/>
      <c r="HVA38"/>
      <c r="HVB38"/>
      <c r="HVC38"/>
      <c r="HVD38"/>
      <c r="HVE38"/>
      <c r="HVF38"/>
      <c r="HVG38"/>
      <c r="HVH38"/>
      <c r="HVI38"/>
      <c r="HVJ38"/>
      <c r="HVK38"/>
      <c r="HVL38"/>
      <c r="HVM38"/>
      <c r="HVN38"/>
      <c r="HVO38"/>
      <c r="HVP38"/>
      <c r="HVQ38"/>
      <c r="HVR38"/>
      <c r="HVS38"/>
      <c r="HVT38"/>
      <c r="HVU38"/>
      <c r="HVV38"/>
      <c r="HVW38"/>
      <c r="HVX38"/>
      <c r="HVY38"/>
      <c r="HVZ38"/>
      <c r="HWA38"/>
      <c r="HWB38"/>
      <c r="HWC38"/>
      <c r="HWD38"/>
      <c r="HWE38"/>
      <c r="HWF38"/>
      <c r="HWG38"/>
      <c r="HWH38"/>
      <c r="HWI38"/>
      <c r="HWJ38"/>
      <c r="HWK38"/>
      <c r="HWL38"/>
      <c r="HWM38"/>
      <c r="HWN38"/>
      <c r="HWO38"/>
      <c r="HWP38"/>
      <c r="HWQ38"/>
      <c r="HWR38"/>
      <c r="HWS38"/>
      <c r="HWT38"/>
      <c r="HWU38"/>
      <c r="HWV38"/>
      <c r="HWW38"/>
      <c r="HWX38"/>
      <c r="HWY38"/>
      <c r="HWZ38"/>
      <c r="HXA38"/>
      <c r="HXB38"/>
      <c r="HXC38"/>
      <c r="HXD38"/>
      <c r="HXE38"/>
      <c r="HXF38"/>
      <c r="HXG38"/>
      <c r="HXH38"/>
      <c r="HXI38"/>
      <c r="HXJ38"/>
      <c r="HXK38"/>
      <c r="HXL38"/>
      <c r="HXM38"/>
      <c r="HXN38"/>
      <c r="HXO38"/>
      <c r="HXP38"/>
      <c r="HXQ38"/>
      <c r="HXR38"/>
      <c r="HXS38"/>
      <c r="HXT38"/>
      <c r="HXU38"/>
      <c r="HXV38"/>
      <c r="HXW38"/>
      <c r="HXX38"/>
      <c r="HXY38"/>
      <c r="HXZ38"/>
      <c r="HYA38"/>
      <c r="HYB38"/>
      <c r="HYC38"/>
      <c r="HYD38"/>
      <c r="HYE38"/>
      <c r="HYF38"/>
      <c r="HYG38"/>
      <c r="HYH38"/>
      <c r="HYI38"/>
      <c r="HYJ38"/>
      <c r="HYK38"/>
      <c r="HYL38"/>
      <c r="HYM38"/>
      <c r="HYN38"/>
      <c r="HYO38"/>
      <c r="HYP38"/>
      <c r="HYQ38"/>
      <c r="HYR38"/>
      <c r="HYS38"/>
      <c r="HYT38"/>
      <c r="HYU38"/>
      <c r="HYV38"/>
      <c r="HYW38"/>
      <c r="HYX38"/>
      <c r="HYY38"/>
      <c r="HYZ38"/>
      <c r="HZA38"/>
      <c r="HZB38"/>
      <c r="HZC38"/>
      <c r="HZD38"/>
      <c r="HZE38"/>
      <c r="HZF38"/>
      <c r="HZG38"/>
      <c r="HZH38"/>
      <c r="HZI38"/>
      <c r="HZJ38"/>
      <c r="HZK38"/>
      <c r="HZL38"/>
      <c r="HZM38"/>
      <c r="HZN38"/>
      <c r="HZO38"/>
      <c r="HZP38"/>
      <c r="HZQ38"/>
      <c r="HZR38"/>
      <c r="HZS38"/>
      <c r="HZT38"/>
      <c r="HZU38"/>
      <c r="HZV38"/>
      <c r="HZW38"/>
      <c r="HZX38"/>
      <c r="HZY38"/>
      <c r="HZZ38"/>
      <c r="IAA38"/>
      <c r="IAB38"/>
      <c r="IAC38"/>
      <c r="IAD38"/>
      <c r="IAE38"/>
      <c r="IAF38"/>
      <c r="IAG38"/>
      <c r="IAH38"/>
      <c r="IAI38"/>
      <c r="IAJ38"/>
      <c r="IAK38"/>
      <c r="IAL38"/>
      <c r="IAM38"/>
      <c r="IAN38"/>
      <c r="IAO38"/>
      <c r="IAP38"/>
      <c r="IAQ38"/>
      <c r="IAR38"/>
      <c r="IAS38"/>
      <c r="IAT38"/>
      <c r="IAU38"/>
      <c r="IAV38"/>
      <c r="IAW38"/>
      <c r="IAX38"/>
      <c r="IAY38"/>
      <c r="IAZ38"/>
      <c r="IBA38"/>
      <c r="IBB38"/>
      <c r="IBC38"/>
      <c r="IBD38"/>
      <c r="IBE38"/>
      <c r="IBF38"/>
      <c r="IBG38"/>
      <c r="IBH38"/>
      <c r="IBI38"/>
      <c r="IBJ38"/>
      <c r="IBK38"/>
      <c r="IBL38"/>
      <c r="IBM38"/>
      <c r="IBN38"/>
      <c r="IBO38"/>
      <c r="IBP38"/>
      <c r="IBQ38"/>
      <c r="IBR38"/>
      <c r="IBS38"/>
      <c r="IBT38"/>
      <c r="IBU38"/>
      <c r="IBV38"/>
      <c r="IBW38"/>
      <c r="IBX38"/>
      <c r="IBY38"/>
      <c r="IBZ38"/>
      <c r="ICA38"/>
      <c r="ICB38"/>
      <c r="ICC38"/>
      <c r="ICD38"/>
      <c r="ICE38"/>
      <c r="ICF38"/>
      <c r="ICG38"/>
      <c r="ICH38"/>
      <c r="ICI38"/>
      <c r="ICJ38"/>
      <c r="ICK38"/>
      <c r="ICL38"/>
      <c r="ICM38"/>
      <c r="ICN38"/>
      <c r="ICO38"/>
      <c r="ICP38"/>
      <c r="ICQ38"/>
      <c r="ICR38"/>
      <c r="ICS38"/>
      <c r="ICT38"/>
      <c r="ICU38"/>
      <c r="ICV38"/>
      <c r="ICW38"/>
      <c r="ICX38"/>
      <c r="ICY38"/>
      <c r="ICZ38"/>
      <c r="IDA38"/>
      <c r="IDB38"/>
      <c r="IDC38"/>
      <c r="IDD38"/>
      <c r="IDE38"/>
      <c r="IDF38"/>
      <c r="IDG38"/>
      <c r="IDH38"/>
      <c r="IDI38"/>
      <c r="IDJ38"/>
      <c r="IDK38"/>
      <c r="IDL38"/>
      <c r="IDM38"/>
      <c r="IDN38"/>
      <c r="IDO38"/>
      <c r="IDP38"/>
      <c r="IDQ38"/>
      <c r="IDR38"/>
      <c r="IDS38"/>
      <c r="IDT38"/>
      <c r="IDU38"/>
      <c r="IDV38"/>
      <c r="IDW38"/>
      <c r="IDX38"/>
      <c r="IDY38"/>
      <c r="IDZ38"/>
      <c r="IEA38"/>
      <c r="IEB38"/>
      <c r="IEC38"/>
      <c r="IED38"/>
      <c r="IEE38"/>
      <c r="IEF38"/>
      <c r="IEG38"/>
      <c r="IEH38"/>
      <c r="IEI38"/>
      <c r="IEJ38"/>
      <c r="IEK38"/>
      <c r="IEL38"/>
      <c r="IEM38"/>
      <c r="IEN38"/>
      <c r="IEO38"/>
      <c r="IEP38"/>
      <c r="IEQ38"/>
      <c r="IER38"/>
      <c r="IES38"/>
      <c r="IET38"/>
      <c r="IEU38"/>
      <c r="IEV38"/>
      <c r="IEW38"/>
      <c r="IEX38"/>
      <c r="IEY38"/>
      <c r="IEZ38"/>
      <c r="IFA38"/>
      <c r="IFB38"/>
      <c r="IFC38"/>
      <c r="IFD38"/>
      <c r="IFE38"/>
      <c r="IFF38"/>
      <c r="IFG38"/>
      <c r="IFH38"/>
      <c r="IFI38"/>
      <c r="IFJ38"/>
      <c r="IFK38"/>
      <c r="IFL38"/>
      <c r="IFM38"/>
      <c r="IFN38"/>
      <c r="IFO38"/>
      <c r="IFP38"/>
      <c r="IFQ38"/>
      <c r="IFR38"/>
      <c r="IFS38"/>
      <c r="IFT38"/>
      <c r="IFU38"/>
      <c r="IFV38"/>
      <c r="IFW38"/>
      <c r="IFX38"/>
      <c r="IFY38"/>
      <c r="IFZ38"/>
      <c r="IGA38"/>
      <c r="IGB38"/>
      <c r="IGC38"/>
      <c r="IGD38"/>
      <c r="IGE38"/>
      <c r="IGF38"/>
      <c r="IGG38"/>
      <c r="IGH38"/>
      <c r="IGI38"/>
      <c r="IGJ38"/>
      <c r="IGK38"/>
      <c r="IGL38"/>
      <c r="IGM38"/>
      <c r="IGN38"/>
      <c r="IGO38"/>
      <c r="IGP38"/>
      <c r="IGQ38"/>
      <c r="IGR38"/>
      <c r="IGS38"/>
      <c r="IGT38"/>
      <c r="IGU38"/>
      <c r="IGV38"/>
      <c r="IGW38"/>
      <c r="IGX38"/>
      <c r="IGY38"/>
      <c r="IGZ38"/>
      <c r="IHA38"/>
      <c r="IHB38"/>
      <c r="IHC38"/>
      <c r="IHD38"/>
      <c r="IHE38"/>
      <c r="IHF38"/>
      <c r="IHG38"/>
      <c r="IHH38"/>
      <c r="IHI38"/>
      <c r="IHJ38"/>
      <c r="IHK38"/>
      <c r="IHL38"/>
      <c r="IHM38"/>
      <c r="IHN38"/>
      <c r="IHO38"/>
      <c r="IHP38"/>
      <c r="IHQ38"/>
      <c r="IHR38"/>
      <c r="IHS38"/>
      <c r="IHT38"/>
      <c r="IHU38"/>
      <c r="IHV38"/>
      <c r="IHW38"/>
      <c r="IHX38"/>
      <c r="IHY38"/>
      <c r="IHZ38"/>
      <c r="IIA38"/>
      <c r="IIB38"/>
      <c r="IIC38"/>
      <c r="IID38"/>
      <c r="IIE38"/>
      <c r="IIF38"/>
      <c r="IIG38"/>
      <c r="IIH38"/>
      <c r="III38"/>
      <c r="IIJ38"/>
      <c r="IIK38"/>
      <c r="IIL38"/>
      <c r="IIM38"/>
      <c r="IIN38"/>
      <c r="IIO38"/>
      <c r="IIP38"/>
      <c r="IIQ38"/>
      <c r="IIR38"/>
      <c r="IIS38"/>
      <c r="IIT38"/>
      <c r="IIU38"/>
      <c r="IIV38"/>
      <c r="IIW38"/>
      <c r="IIX38"/>
      <c r="IIY38"/>
      <c r="IIZ38"/>
      <c r="IJA38"/>
      <c r="IJB38"/>
      <c r="IJC38"/>
      <c r="IJD38"/>
      <c r="IJE38"/>
      <c r="IJF38"/>
      <c r="IJG38"/>
      <c r="IJH38"/>
      <c r="IJI38"/>
      <c r="IJJ38"/>
      <c r="IJK38"/>
      <c r="IJL38"/>
      <c r="IJM38"/>
      <c r="IJN38"/>
      <c r="IJO38"/>
      <c r="IJP38"/>
      <c r="IJQ38"/>
      <c r="IJR38"/>
      <c r="IJS38"/>
      <c r="IJT38"/>
      <c r="IJU38"/>
      <c r="IJV38"/>
      <c r="IJW38"/>
      <c r="IJX38"/>
      <c r="IJY38"/>
      <c r="IJZ38"/>
      <c r="IKA38"/>
      <c r="IKB38"/>
      <c r="IKC38"/>
      <c r="IKD38"/>
      <c r="IKE38"/>
      <c r="IKF38"/>
      <c r="IKG38"/>
      <c r="IKH38"/>
      <c r="IKI38"/>
      <c r="IKJ38"/>
      <c r="IKK38"/>
      <c r="IKL38"/>
      <c r="IKM38"/>
      <c r="IKN38"/>
      <c r="IKO38"/>
      <c r="IKP38"/>
      <c r="IKQ38"/>
      <c r="IKR38"/>
      <c r="IKS38"/>
      <c r="IKT38"/>
      <c r="IKU38"/>
      <c r="IKV38"/>
      <c r="IKW38"/>
      <c r="IKX38"/>
      <c r="IKY38"/>
      <c r="IKZ38"/>
      <c r="ILA38"/>
      <c r="ILB38"/>
      <c r="ILC38"/>
      <c r="ILD38"/>
      <c r="ILE38"/>
      <c r="ILF38"/>
      <c r="ILG38"/>
      <c r="ILH38"/>
      <c r="ILI38"/>
      <c r="ILJ38"/>
      <c r="ILK38"/>
      <c r="ILL38"/>
      <c r="ILM38"/>
      <c r="ILN38"/>
      <c r="ILO38"/>
      <c r="ILP38"/>
      <c r="ILQ38"/>
      <c r="ILR38"/>
      <c r="ILS38"/>
      <c r="ILT38"/>
      <c r="ILU38"/>
      <c r="ILV38"/>
      <c r="ILW38"/>
      <c r="ILX38"/>
      <c r="ILY38"/>
      <c r="ILZ38"/>
      <c r="IMA38"/>
      <c r="IMB38"/>
      <c r="IMC38"/>
      <c r="IMD38"/>
      <c r="IME38"/>
      <c r="IMF38"/>
      <c r="IMG38"/>
      <c r="IMH38"/>
      <c r="IMI38"/>
      <c r="IMJ38"/>
      <c r="IMK38"/>
      <c r="IML38"/>
      <c r="IMM38"/>
      <c r="IMN38"/>
      <c r="IMO38"/>
      <c r="IMP38"/>
      <c r="IMQ38"/>
      <c r="IMR38"/>
      <c r="IMS38"/>
      <c r="IMT38"/>
      <c r="IMU38"/>
      <c r="IMV38"/>
      <c r="IMW38"/>
      <c r="IMX38"/>
      <c r="IMY38"/>
      <c r="IMZ38"/>
      <c r="INA38"/>
      <c r="INB38"/>
      <c r="INC38"/>
      <c r="IND38"/>
      <c r="INE38"/>
      <c r="INF38"/>
      <c r="ING38"/>
      <c r="INH38"/>
      <c r="INI38"/>
      <c r="INJ38"/>
      <c r="INK38"/>
      <c r="INL38"/>
      <c r="INM38"/>
      <c r="INN38"/>
      <c r="INO38"/>
      <c r="INP38"/>
      <c r="INQ38"/>
      <c r="INR38"/>
      <c r="INS38"/>
      <c r="INT38"/>
      <c r="INU38"/>
      <c r="INV38"/>
      <c r="INW38"/>
      <c r="INX38"/>
      <c r="INY38"/>
      <c r="INZ38"/>
      <c r="IOA38"/>
      <c r="IOB38"/>
      <c r="IOC38"/>
      <c r="IOD38"/>
      <c r="IOE38"/>
      <c r="IOF38"/>
      <c r="IOG38"/>
      <c r="IOH38"/>
      <c r="IOI38"/>
      <c r="IOJ38"/>
      <c r="IOK38"/>
      <c r="IOL38"/>
      <c r="IOM38"/>
      <c r="ION38"/>
      <c r="IOO38"/>
      <c r="IOP38"/>
      <c r="IOQ38"/>
      <c r="IOR38"/>
      <c r="IOS38"/>
      <c r="IOT38"/>
      <c r="IOU38"/>
      <c r="IOV38"/>
      <c r="IOW38"/>
      <c r="IOX38"/>
      <c r="IOY38"/>
      <c r="IOZ38"/>
      <c r="IPA38"/>
      <c r="IPB38"/>
      <c r="IPC38"/>
      <c r="IPD38"/>
      <c r="IPE38"/>
      <c r="IPF38"/>
      <c r="IPG38"/>
      <c r="IPH38"/>
      <c r="IPI38"/>
      <c r="IPJ38"/>
      <c r="IPK38"/>
      <c r="IPL38"/>
      <c r="IPM38"/>
      <c r="IPN38"/>
      <c r="IPO38"/>
      <c r="IPP38"/>
      <c r="IPQ38"/>
      <c r="IPR38"/>
      <c r="IPS38"/>
      <c r="IPT38"/>
      <c r="IPU38"/>
      <c r="IPV38"/>
      <c r="IPW38"/>
      <c r="IPX38"/>
      <c r="IPY38"/>
      <c r="IPZ38"/>
      <c r="IQA38"/>
      <c r="IQB38"/>
      <c r="IQC38"/>
      <c r="IQD38"/>
      <c r="IQE38"/>
      <c r="IQF38"/>
      <c r="IQG38"/>
      <c r="IQH38"/>
      <c r="IQI38"/>
      <c r="IQJ38"/>
      <c r="IQK38"/>
      <c r="IQL38"/>
      <c r="IQM38"/>
      <c r="IQN38"/>
      <c r="IQO38"/>
      <c r="IQP38"/>
      <c r="IQQ38"/>
      <c r="IQR38"/>
      <c r="IQS38"/>
      <c r="IQT38"/>
      <c r="IQU38"/>
      <c r="IQV38"/>
      <c r="IQW38"/>
      <c r="IQX38"/>
      <c r="IQY38"/>
      <c r="IQZ38"/>
      <c r="IRA38"/>
      <c r="IRB38"/>
      <c r="IRC38"/>
      <c r="IRD38"/>
      <c r="IRE38"/>
      <c r="IRF38"/>
      <c r="IRG38"/>
      <c r="IRH38"/>
      <c r="IRI38"/>
      <c r="IRJ38"/>
      <c r="IRK38"/>
      <c r="IRL38"/>
      <c r="IRM38"/>
      <c r="IRN38"/>
      <c r="IRO38"/>
      <c r="IRP38"/>
      <c r="IRQ38"/>
      <c r="IRR38"/>
      <c r="IRS38"/>
      <c r="IRT38"/>
      <c r="IRU38"/>
      <c r="IRV38"/>
      <c r="IRW38"/>
      <c r="IRX38"/>
      <c r="IRY38"/>
      <c r="IRZ38"/>
      <c r="ISA38"/>
      <c r="ISB38"/>
      <c r="ISC38"/>
      <c r="ISD38"/>
      <c r="ISE38"/>
      <c r="ISF38"/>
      <c r="ISG38"/>
      <c r="ISH38"/>
      <c r="ISI38"/>
      <c r="ISJ38"/>
      <c r="ISK38"/>
      <c r="ISL38"/>
      <c r="ISM38"/>
      <c r="ISN38"/>
      <c r="ISO38"/>
      <c r="ISP38"/>
      <c r="ISQ38"/>
      <c r="ISR38"/>
      <c r="ISS38"/>
      <c r="IST38"/>
      <c r="ISU38"/>
      <c r="ISV38"/>
      <c r="ISW38"/>
      <c r="ISX38"/>
      <c r="ISY38"/>
      <c r="ISZ38"/>
      <c r="ITA38"/>
      <c r="ITB38"/>
      <c r="ITC38"/>
      <c r="ITD38"/>
      <c r="ITE38"/>
      <c r="ITF38"/>
      <c r="ITG38"/>
      <c r="ITH38"/>
      <c r="ITI38"/>
      <c r="ITJ38"/>
      <c r="ITK38"/>
      <c r="ITL38"/>
      <c r="ITM38"/>
      <c r="ITN38"/>
      <c r="ITO38"/>
      <c r="ITP38"/>
      <c r="ITQ38"/>
      <c r="ITR38"/>
      <c r="ITS38"/>
      <c r="ITT38"/>
      <c r="ITU38"/>
      <c r="ITV38"/>
      <c r="ITW38"/>
      <c r="ITX38"/>
      <c r="ITY38"/>
      <c r="ITZ38"/>
      <c r="IUA38"/>
      <c r="IUB38"/>
      <c r="IUC38"/>
      <c r="IUD38"/>
      <c r="IUE38"/>
      <c r="IUF38"/>
      <c r="IUG38"/>
      <c r="IUH38"/>
      <c r="IUI38"/>
      <c r="IUJ38"/>
      <c r="IUK38"/>
      <c r="IUL38"/>
      <c r="IUM38"/>
      <c r="IUN38"/>
      <c r="IUO38"/>
      <c r="IUP38"/>
      <c r="IUQ38"/>
      <c r="IUR38"/>
      <c r="IUS38"/>
      <c r="IUT38"/>
      <c r="IUU38"/>
      <c r="IUV38"/>
      <c r="IUW38"/>
      <c r="IUX38"/>
      <c r="IUY38"/>
      <c r="IUZ38"/>
      <c r="IVA38"/>
      <c r="IVB38"/>
      <c r="IVC38"/>
      <c r="IVD38"/>
      <c r="IVE38"/>
      <c r="IVF38"/>
      <c r="IVG38"/>
      <c r="IVH38"/>
      <c r="IVI38"/>
      <c r="IVJ38"/>
      <c r="IVK38"/>
      <c r="IVL38"/>
      <c r="IVM38"/>
      <c r="IVN38"/>
      <c r="IVO38"/>
      <c r="IVP38"/>
      <c r="IVQ38"/>
      <c r="IVR38"/>
      <c r="IVS38"/>
      <c r="IVT38"/>
      <c r="IVU38"/>
      <c r="IVV38"/>
      <c r="IVW38"/>
      <c r="IVX38"/>
      <c r="IVY38"/>
      <c r="IVZ38"/>
      <c r="IWA38"/>
      <c r="IWB38"/>
      <c r="IWC38"/>
      <c r="IWD38"/>
      <c r="IWE38"/>
      <c r="IWF38"/>
      <c r="IWG38"/>
      <c r="IWH38"/>
      <c r="IWI38"/>
      <c r="IWJ38"/>
      <c r="IWK38"/>
      <c r="IWL38"/>
      <c r="IWM38"/>
      <c r="IWN38"/>
      <c r="IWO38"/>
      <c r="IWP38"/>
      <c r="IWQ38"/>
      <c r="IWR38"/>
      <c r="IWS38"/>
      <c r="IWT38"/>
      <c r="IWU38"/>
      <c r="IWV38"/>
      <c r="IWW38"/>
      <c r="IWX38"/>
      <c r="IWY38"/>
      <c r="IWZ38"/>
      <c r="IXA38"/>
      <c r="IXB38"/>
      <c r="IXC38"/>
      <c r="IXD38"/>
      <c r="IXE38"/>
      <c r="IXF38"/>
      <c r="IXG38"/>
      <c r="IXH38"/>
      <c r="IXI38"/>
      <c r="IXJ38"/>
      <c r="IXK38"/>
      <c r="IXL38"/>
      <c r="IXM38"/>
      <c r="IXN38"/>
      <c r="IXO38"/>
      <c r="IXP38"/>
      <c r="IXQ38"/>
      <c r="IXR38"/>
      <c r="IXS38"/>
      <c r="IXT38"/>
      <c r="IXU38"/>
      <c r="IXV38"/>
      <c r="IXW38"/>
      <c r="IXX38"/>
      <c r="IXY38"/>
      <c r="IXZ38"/>
      <c r="IYA38"/>
      <c r="IYB38"/>
      <c r="IYC38"/>
      <c r="IYD38"/>
      <c r="IYE38"/>
      <c r="IYF38"/>
      <c r="IYG38"/>
      <c r="IYH38"/>
      <c r="IYI38"/>
      <c r="IYJ38"/>
      <c r="IYK38"/>
      <c r="IYL38"/>
      <c r="IYM38"/>
      <c r="IYN38"/>
      <c r="IYO38"/>
      <c r="IYP38"/>
      <c r="IYQ38"/>
      <c r="IYR38"/>
      <c r="IYS38"/>
      <c r="IYT38"/>
      <c r="IYU38"/>
      <c r="IYV38"/>
      <c r="IYW38"/>
      <c r="IYX38"/>
      <c r="IYY38"/>
      <c r="IYZ38"/>
      <c r="IZA38"/>
      <c r="IZB38"/>
      <c r="IZC38"/>
      <c r="IZD38"/>
      <c r="IZE38"/>
      <c r="IZF38"/>
      <c r="IZG38"/>
      <c r="IZH38"/>
      <c r="IZI38"/>
      <c r="IZJ38"/>
      <c r="IZK38"/>
      <c r="IZL38"/>
      <c r="IZM38"/>
      <c r="IZN38"/>
      <c r="IZO38"/>
      <c r="IZP38"/>
      <c r="IZQ38"/>
      <c r="IZR38"/>
      <c r="IZS38"/>
      <c r="IZT38"/>
      <c r="IZU38"/>
      <c r="IZV38"/>
      <c r="IZW38"/>
      <c r="IZX38"/>
      <c r="IZY38"/>
      <c r="IZZ38"/>
      <c r="JAA38"/>
      <c r="JAB38"/>
      <c r="JAC38"/>
      <c r="JAD38"/>
      <c r="JAE38"/>
      <c r="JAF38"/>
      <c r="JAG38"/>
      <c r="JAH38"/>
      <c r="JAI38"/>
      <c r="JAJ38"/>
      <c r="JAK38"/>
      <c r="JAL38"/>
      <c r="JAM38"/>
      <c r="JAN38"/>
      <c r="JAO38"/>
      <c r="JAP38"/>
      <c r="JAQ38"/>
      <c r="JAR38"/>
      <c r="JAS38"/>
      <c r="JAT38"/>
      <c r="JAU38"/>
      <c r="JAV38"/>
      <c r="JAW38"/>
      <c r="JAX38"/>
      <c r="JAY38"/>
      <c r="JAZ38"/>
      <c r="JBA38"/>
      <c r="JBB38"/>
      <c r="JBC38"/>
      <c r="JBD38"/>
      <c r="JBE38"/>
      <c r="JBF38"/>
      <c r="JBG38"/>
      <c r="JBH38"/>
      <c r="JBI38"/>
      <c r="JBJ38"/>
      <c r="JBK38"/>
      <c r="JBL38"/>
      <c r="JBM38"/>
      <c r="JBN38"/>
      <c r="JBO38"/>
      <c r="JBP38"/>
      <c r="JBQ38"/>
      <c r="JBR38"/>
      <c r="JBS38"/>
      <c r="JBT38"/>
      <c r="JBU38"/>
      <c r="JBV38"/>
      <c r="JBW38"/>
      <c r="JBX38"/>
      <c r="JBY38"/>
      <c r="JBZ38"/>
      <c r="JCA38"/>
      <c r="JCB38"/>
      <c r="JCC38"/>
      <c r="JCD38"/>
      <c r="JCE38"/>
      <c r="JCF38"/>
      <c r="JCG38"/>
      <c r="JCH38"/>
      <c r="JCI38"/>
      <c r="JCJ38"/>
      <c r="JCK38"/>
      <c r="JCL38"/>
      <c r="JCM38"/>
      <c r="JCN38"/>
      <c r="JCO38"/>
      <c r="JCP38"/>
      <c r="JCQ38"/>
      <c r="JCR38"/>
      <c r="JCS38"/>
      <c r="JCT38"/>
      <c r="JCU38"/>
      <c r="JCV38"/>
      <c r="JCW38"/>
      <c r="JCX38"/>
      <c r="JCY38"/>
      <c r="JCZ38"/>
      <c r="JDA38"/>
      <c r="JDB38"/>
      <c r="JDC38"/>
      <c r="JDD38"/>
      <c r="JDE38"/>
      <c r="JDF38"/>
      <c r="JDG38"/>
      <c r="JDH38"/>
      <c r="JDI38"/>
      <c r="JDJ38"/>
      <c r="JDK38"/>
      <c r="JDL38"/>
      <c r="JDM38"/>
      <c r="JDN38"/>
      <c r="JDO38"/>
      <c r="JDP38"/>
      <c r="JDQ38"/>
      <c r="JDR38"/>
      <c r="JDS38"/>
      <c r="JDT38"/>
      <c r="JDU38"/>
      <c r="JDV38"/>
      <c r="JDW38"/>
      <c r="JDX38"/>
      <c r="JDY38"/>
      <c r="JDZ38"/>
      <c r="JEA38"/>
      <c r="JEB38"/>
      <c r="JEC38"/>
      <c r="JED38"/>
      <c r="JEE38"/>
      <c r="JEF38"/>
      <c r="JEG38"/>
      <c r="JEH38"/>
      <c r="JEI38"/>
      <c r="JEJ38"/>
      <c r="JEK38"/>
      <c r="JEL38"/>
      <c r="JEM38"/>
      <c r="JEN38"/>
      <c r="JEO38"/>
      <c r="JEP38"/>
      <c r="JEQ38"/>
      <c r="JER38"/>
      <c r="JES38"/>
      <c r="JET38"/>
      <c r="JEU38"/>
      <c r="JEV38"/>
      <c r="JEW38"/>
      <c r="JEX38"/>
      <c r="JEY38"/>
      <c r="JEZ38"/>
      <c r="JFA38"/>
      <c r="JFB38"/>
      <c r="JFC38"/>
      <c r="JFD38"/>
      <c r="JFE38"/>
      <c r="JFF38"/>
      <c r="JFG38"/>
      <c r="JFH38"/>
      <c r="JFI38"/>
      <c r="JFJ38"/>
      <c r="JFK38"/>
      <c r="JFL38"/>
      <c r="JFM38"/>
      <c r="JFN38"/>
      <c r="JFO38"/>
      <c r="JFP38"/>
      <c r="JFQ38"/>
      <c r="JFR38"/>
      <c r="JFS38"/>
      <c r="JFT38"/>
      <c r="JFU38"/>
      <c r="JFV38"/>
      <c r="JFW38"/>
      <c r="JFX38"/>
      <c r="JFY38"/>
      <c r="JFZ38"/>
      <c r="JGA38"/>
      <c r="JGB38"/>
      <c r="JGC38"/>
      <c r="JGD38"/>
      <c r="JGE38"/>
      <c r="JGF38"/>
      <c r="JGG38"/>
      <c r="JGH38"/>
      <c r="JGI38"/>
      <c r="JGJ38"/>
      <c r="JGK38"/>
      <c r="JGL38"/>
      <c r="JGM38"/>
      <c r="JGN38"/>
      <c r="JGO38"/>
      <c r="JGP38"/>
      <c r="JGQ38"/>
      <c r="JGR38"/>
      <c r="JGS38"/>
      <c r="JGT38"/>
      <c r="JGU38"/>
      <c r="JGV38"/>
      <c r="JGW38"/>
      <c r="JGX38"/>
      <c r="JGY38"/>
      <c r="JGZ38"/>
      <c r="JHA38"/>
      <c r="JHB38"/>
      <c r="JHC38"/>
      <c r="JHD38"/>
      <c r="JHE38"/>
      <c r="JHF38"/>
      <c r="JHG38"/>
      <c r="JHH38"/>
      <c r="JHI38"/>
      <c r="JHJ38"/>
      <c r="JHK38"/>
      <c r="JHL38"/>
      <c r="JHM38"/>
      <c r="JHN38"/>
      <c r="JHO38"/>
      <c r="JHP38"/>
      <c r="JHQ38"/>
      <c r="JHR38"/>
      <c r="JHS38"/>
      <c r="JHT38"/>
      <c r="JHU38"/>
      <c r="JHV38"/>
      <c r="JHW38"/>
      <c r="JHX38"/>
      <c r="JHY38"/>
      <c r="JHZ38"/>
      <c r="JIA38"/>
      <c r="JIB38"/>
      <c r="JIC38"/>
      <c r="JID38"/>
      <c r="JIE38"/>
      <c r="JIF38"/>
      <c r="JIG38"/>
      <c r="JIH38"/>
      <c r="JII38"/>
      <c r="JIJ38"/>
      <c r="JIK38"/>
      <c r="JIL38"/>
      <c r="JIM38"/>
      <c r="JIN38"/>
      <c r="JIO38"/>
      <c r="JIP38"/>
      <c r="JIQ38"/>
      <c r="JIR38"/>
      <c r="JIS38"/>
      <c r="JIT38"/>
      <c r="JIU38"/>
      <c r="JIV38"/>
      <c r="JIW38"/>
      <c r="JIX38"/>
      <c r="JIY38"/>
      <c r="JIZ38"/>
      <c r="JJA38"/>
      <c r="JJB38"/>
      <c r="JJC38"/>
      <c r="JJD38"/>
      <c r="JJE38"/>
      <c r="JJF38"/>
      <c r="JJG38"/>
      <c r="JJH38"/>
      <c r="JJI38"/>
      <c r="JJJ38"/>
      <c r="JJK38"/>
      <c r="JJL38"/>
      <c r="JJM38"/>
      <c r="JJN38"/>
      <c r="JJO38"/>
      <c r="JJP38"/>
      <c r="JJQ38"/>
      <c r="JJR38"/>
      <c r="JJS38"/>
      <c r="JJT38"/>
      <c r="JJU38"/>
      <c r="JJV38"/>
      <c r="JJW38"/>
      <c r="JJX38"/>
      <c r="JJY38"/>
      <c r="JJZ38"/>
      <c r="JKA38"/>
      <c r="JKB38"/>
      <c r="JKC38"/>
      <c r="JKD38"/>
      <c r="JKE38"/>
      <c r="JKF38"/>
      <c r="JKG38"/>
      <c r="JKH38"/>
      <c r="JKI38"/>
      <c r="JKJ38"/>
      <c r="JKK38"/>
      <c r="JKL38"/>
      <c r="JKM38"/>
      <c r="JKN38"/>
      <c r="JKO38"/>
      <c r="JKP38"/>
      <c r="JKQ38"/>
      <c r="JKR38"/>
      <c r="JKS38"/>
      <c r="JKT38"/>
      <c r="JKU38"/>
      <c r="JKV38"/>
      <c r="JKW38"/>
      <c r="JKX38"/>
      <c r="JKY38"/>
      <c r="JKZ38"/>
      <c r="JLA38"/>
      <c r="JLB38"/>
      <c r="JLC38"/>
      <c r="JLD38"/>
      <c r="JLE38"/>
      <c r="JLF38"/>
      <c r="JLG38"/>
      <c r="JLH38"/>
      <c r="JLI38"/>
      <c r="JLJ38"/>
      <c r="JLK38"/>
      <c r="JLL38"/>
      <c r="JLM38"/>
      <c r="JLN38"/>
      <c r="JLO38"/>
      <c r="JLP38"/>
      <c r="JLQ38"/>
      <c r="JLR38"/>
      <c r="JLS38"/>
      <c r="JLT38"/>
      <c r="JLU38"/>
      <c r="JLV38"/>
      <c r="JLW38"/>
      <c r="JLX38"/>
      <c r="JLY38"/>
      <c r="JLZ38"/>
      <c r="JMA38"/>
      <c r="JMB38"/>
      <c r="JMC38"/>
      <c r="JMD38"/>
      <c r="JME38"/>
      <c r="JMF38"/>
      <c r="JMG38"/>
      <c r="JMH38"/>
      <c r="JMI38"/>
      <c r="JMJ38"/>
      <c r="JMK38"/>
      <c r="JML38"/>
      <c r="JMM38"/>
      <c r="JMN38"/>
      <c r="JMO38"/>
      <c r="JMP38"/>
      <c r="JMQ38"/>
      <c r="JMR38"/>
      <c r="JMS38"/>
      <c r="JMT38"/>
      <c r="JMU38"/>
      <c r="JMV38"/>
      <c r="JMW38"/>
      <c r="JMX38"/>
      <c r="JMY38"/>
      <c r="JMZ38"/>
      <c r="JNA38"/>
      <c r="JNB38"/>
      <c r="JNC38"/>
      <c r="JND38"/>
      <c r="JNE38"/>
      <c r="JNF38"/>
      <c r="JNG38"/>
      <c r="JNH38"/>
      <c r="JNI38"/>
      <c r="JNJ38"/>
      <c r="JNK38"/>
      <c r="JNL38"/>
      <c r="JNM38"/>
      <c r="JNN38"/>
      <c r="JNO38"/>
      <c r="JNP38"/>
      <c r="JNQ38"/>
      <c r="JNR38"/>
      <c r="JNS38"/>
      <c r="JNT38"/>
      <c r="JNU38"/>
      <c r="JNV38"/>
      <c r="JNW38"/>
      <c r="JNX38"/>
      <c r="JNY38"/>
      <c r="JNZ38"/>
      <c r="JOA38"/>
      <c r="JOB38"/>
      <c r="JOC38"/>
      <c r="JOD38"/>
      <c r="JOE38"/>
      <c r="JOF38"/>
      <c r="JOG38"/>
      <c r="JOH38"/>
      <c r="JOI38"/>
      <c r="JOJ38"/>
      <c r="JOK38"/>
      <c r="JOL38"/>
      <c r="JOM38"/>
      <c r="JON38"/>
      <c r="JOO38"/>
      <c r="JOP38"/>
      <c r="JOQ38"/>
      <c r="JOR38"/>
      <c r="JOS38"/>
      <c r="JOT38"/>
      <c r="JOU38"/>
      <c r="JOV38"/>
      <c r="JOW38"/>
      <c r="JOX38"/>
      <c r="JOY38"/>
      <c r="JOZ38"/>
      <c r="JPA38"/>
      <c r="JPB38"/>
      <c r="JPC38"/>
      <c r="JPD38"/>
      <c r="JPE38"/>
      <c r="JPF38"/>
      <c r="JPG38"/>
      <c r="JPH38"/>
      <c r="JPI38"/>
      <c r="JPJ38"/>
      <c r="JPK38"/>
      <c r="JPL38"/>
      <c r="JPM38"/>
      <c r="JPN38"/>
      <c r="JPO38"/>
      <c r="JPP38"/>
      <c r="JPQ38"/>
      <c r="JPR38"/>
      <c r="JPS38"/>
      <c r="JPT38"/>
      <c r="JPU38"/>
      <c r="JPV38"/>
      <c r="JPW38"/>
      <c r="JPX38"/>
      <c r="JPY38"/>
      <c r="JPZ38"/>
      <c r="JQA38"/>
      <c r="JQB38"/>
      <c r="JQC38"/>
      <c r="JQD38"/>
      <c r="JQE38"/>
      <c r="JQF38"/>
      <c r="JQG38"/>
      <c r="JQH38"/>
      <c r="JQI38"/>
      <c r="JQJ38"/>
      <c r="JQK38"/>
      <c r="JQL38"/>
      <c r="JQM38"/>
      <c r="JQN38"/>
      <c r="JQO38"/>
      <c r="JQP38"/>
      <c r="JQQ38"/>
      <c r="JQR38"/>
      <c r="JQS38"/>
      <c r="JQT38"/>
      <c r="JQU38"/>
      <c r="JQV38"/>
      <c r="JQW38"/>
      <c r="JQX38"/>
      <c r="JQY38"/>
      <c r="JQZ38"/>
      <c r="JRA38"/>
      <c r="JRB38"/>
      <c r="JRC38"/>
      <c r="JRD38"/>
      <c r="JRE38"/>
      <c r="JRF38"/>
      <c r="JRG38"/>
      <c r="JRH38"/>
      <c r="JRI38"/>
      <c r="JRJ38"/>
      <c r="JRK38"/>
      <c r="JRL38"/>
      <c r="JRM38"/>
      <c r="JRN38"/>
      <c r="JRO38"/>
      <c r="JRP38"/>
      <c r="JRQ38"/>
      <c r="JRR38"/>
      <c r="JRS38"/>
      <c r="JRT38"/>
      <c r="JRU38"/>
      <c r="JRV38"/>
      <c r="JRW38"/>
      <c r="JRX38"/>
      <c r="JRY38"/>
      <c r="JRZ38"/>
      <c r="JSA38"/>
      <c r="JSB38"/>
      <c r="JSC38"/>
      <c r="JSD38"/>
      <c r="JSE38"/>
      <c r="JSF38"/>
      <c r="JSG38"/>
      <c r="JSH38"/>
      <c r="JSI38"/>
      <c r="JSJ38"/>
      <c r="JSK38"/>
      <c r="JSL38"/>
      <c r="JSM38"/>
      <c r="JSN38"/>
      <c r="JSO38"/>
      <c r="JSP38"/>
      <c r="JSQ38"/>
      <c r="JSR38"/>
      <c r="JSS38"/>
      <c r="JST38"/>
      <c r="JSU38"/>
      <c r="JSV38"/>
      <c r="JSW38"/>
      <c r="JSX38"/>
      <c r="JSY38"/>
      <c r="JSZ38"/>
      <c r="JTA38"/>
      <c r="JTB38"/>
      <c r="JTC38"/>
      <c r="JTD38"/>
      <c r="JTE38"/>
      <c r="JTF38"/>
      <c r="JTG38"/>
      <c r="JTH38"/>
      <c r="JTI38"/>
      <c r="JTJ38"/>
      <c r="JTK38"/>
      <c r="JTL38"/>
      <c r="JTM38"/>
      <c r="JTN38"/>
      <c r="JTO38"/>
      <c r="JTP38"/>
      <c r="JTQ38"/>
      <c r="JTR38"/>
      <c r="JTS38"/>
      <c r="JTT38"/>
      <c r="JTU38"/>
      <c r="JTV38"/>
      <c r="JTW38"/>
      <c r="JTX38"/>
      <c r="JTY38"/>
      <c r="JTZ38"/>
      <c r="JUA38"/>
      <c r="JUB38"/>
      <c r="JUC38"/>
      <c r="JUD38"/>
      <c r="JUE38"/>
      <c r="JUF38"/>
      <c r="JUG38"/>
      <c r="JUH38"/>
      <c r="JUI38"/>
      <c r="JUJ38"/>
      <c r="JUK38"/>
      <c r="JUL38"/>
      <c r="JUM38"/>
      <c r="JUN38"/>
      <c r="JUO38"/>
      <c r="JUP38"/>
      <c r="JUQ38"/>
      <c r="JUR38"/>
      <c r="JUS38"/>
      <c r="JUT38"/>
      <c r="JUU38"/>
      <c r="JUV38"/>
      <c r="JUW38"/>
      <c r="JUX38"/>
      <c r="JUY38"/>
      <c r="JUZ38"/>
      <c r="JVA38"/>
      <c r="JVB38"/>
      <c r="JVC38"/>
      <c r="JVD38"/>
      <c r="JVE38"/>
      <c r="JVF38"/>
      <c r="JVG38"/>
      <c r="JVH38"/>
      <c r="JVI38"/>
      <c r="JVJ38"/>
      <c r="JVK38"/>
      <c r="JVL38"/>
      <c r="JVM38"/>
      <c r="JVN38"/>
      <c r="JVO38"/>
      <c r="JVP38"/>
      <c r="JVQ38"/>
      <c r="JVR38"/>
      <c r="JVS38"/>
      <c r="JVT38"/>
      <c r="JVU38"/>
      <c r="JVV38"/>
      <c r="JVW38"/>
      <c r="JVX38"/>
      <c r="JVY38"/>
      <c r="JVZ38"/>
      <c r="JWA38"/>
      <c r="JWB38"/>
      <c r="JWC38"/>
      <c r="JWD38"/>
      <c r="JWE38"/>
      <c r="JWF38"/>
      <c r="JWG38"/>
      <c r="JWH38"/>
      <c r="JWI38"/>
      <c r="JWJ38"/>
      <c r="JWK38"/>
      <c r="JWL38"/>
      <c r="JWM38"/>
      <c r="JWN38"/>
      <c r="JWO38"/>
      <c r="JWP38"/>
      <c r="JWQ38"/>
      <c r="JWR38"/>
      <c r="JWS38"/>
      <c r="JWT38"/>
      <c r="JWU38"/>
      <c r="JWV38"/>
      <c r="JWW38"/>
      <c r="JWX38"/>
      <c r="JWY38"/>
      <c r="JWZ38"/>
      <c r="JXA38"/>
      <c r="JXB38"/>
      <c r="JXC38"/>
      <c r="JXD38"/>
      <c r="JXE38"/>
      <c r="JXF38"/>
      <c r="JXG38"/>
      <c r="JXH38"/>
      <c r="JXI38"/>
      <c r="JXJ38"/>
      <c r="JXK38"/>
      <c r="JXL38"/>
      <c r="JXM38"/>
      <c r="JXN38"/>
      <c r="JXO38"/>
      <c r="JXP38"/>
      <c r="JXQ38"/>
      <c r="JXR38"/>
      <c r="JXS38"/>
      <c r="JXT38"/>
      <c r="JXU38"/>
      <c r="JXV38"/>
      <c r="JXW38"/>
      <c r="JXX38"/>
      <c r="JXY38"/>
      <c r="JXZ38"/>
      <c r="JYA38"/>
      <c r="JYB38"/>
      <c r="JYC38"/>
      <c r="JYD38"/>
      <c r="JYE38"/>
      <c r="JYF38"/>
      <c r="JYG38"/>
      <c r="JYH38"/>
      <c r="JYI38"/>
      <c r="JYJ38"/>
      <c r="JYK38"/>
      <c r="JYL38"/>
      <c r="JYM38"/>
      <c r="JYN38"/>
      <c r="JYO38"/>
      <c r="JYP38"/>
      <c r="JYQ38"/>
      <c r="JYR38"/>
      <c r="JYS38"/>
      <c r="JYT38"/>
      <c r="JYU38"/>
      <c r="JYV38"/>
      <c r="JYW38"/>
      <c r="JYX38"/>
      <c r="JYY38"/>
      <c r="JYZ38"/>
      <c r="JZA38"/>
      <c r="JZB38"/>
      <c r="JZC38"/>
      <c r="JZD38"/>
      <c r="JZE38"/>
      <c r="JZF38"/>
      <c r="JZG38"/>
      <c r="JZH38"/>
      <c r="JZI38"/>
      <c r="JZJ38"/>
      <c r="JZK38"/>
      <c r="JZL38"/>
      <c r="JZM38"/>
      <c r="JZN38"/>
      <c r="JZO38"/>
      <c r="JZP38"/>
      <c r="JZQ38"/>
      <c r="JZR38"/>
      <c r="JZS38"/>
      <c r="JZT38"/>
      <c r="JZU38"/>
      <c r="JZV38"/>
      <c r="JZW38"/>
      <c r="JZX38"/>
      <c r="JZY38"/>
      <c r="JZZ38"/>
      <c r="KAA38"/>
      <c r="KAB38"/>
      <c r="KAC38"/>
      <c r="KAD38"/>
      <c r="KAE38"/>
      <c r="KAF38"/>
      <c r="KAG38"/>
      <c r="KAH38"/>
      <c r="KAI38"/>
      <c r="KAJ38"/>
      <c r="KAK38"/>
      <c r="KAL38"/>
      <c r="KAM38"/>
      <c r="KAN38"/>
      <c r="KAO38"/>
      <c r="KAP38"/>
      <c r="KAQ38"/>
      <c r="KAR38"/>
      <c r="KAS38"/>
      <c r="KAT38"/>
      <c r="KAU38"/>
      <c r="KAV38"/>
      <c r="KAW38"/>
      <c r="KAX38"/>
      <c r="KAY38"/>
      <c r="KAZ38"/>
      <c r="KBA38"/>
      <c r="KBB38"/>
      <c r="KBC38"/>
      <c r="KBD38"/>
      <c r="KBE38"/>
      <c r="KBF38"/>
      <c r="KBG38"/>
      <c r="KBH38"/>
      <c r="KBI38"/>
      <c r="KBJ38"/>
      <c r="KBK38"/>
      <c r="KBL38"/>
      <c r="KBM38"/>
      <c r="KBN38"/>
      <c r="KBO38"/>
      <c r="KBP38"/>
      <c r="KBQ38"/>
      <c r="KBR38"/>
      <c r="KBS38"/>
      <c r="KBT38"/>
      <c r="KBU38"/>
      <c r="KBV38"/>
      <c r="KBW38"/>
      <c r="KBX38"/>
      <c r="KBY38"/>
      <c r="KBZ38"/>
      <c r="KCA38"/>
      <c r="KCB38"/>
      <c r="KCC38"/>
      <c r="KCD38"/>
      <c r="KCE38"/>
      <c r="KCF38"/>
      <c r="KCG38"/>
      <c r="KCH38"/>
      <c r="KCI38"/>
      <c r="KCJ38"/>
      <c r="KCK38"/>
      <c r="KCL38"/>
      <c r="KCM38"/>
      <c r="KCN38"/>
      <c r="KCO38"/>
      <c r="KCP38"/>
      <c r="KCQ38"/>
      <c r="KCR38"/>
      <c r="KCS38"/>
      <c r="KCT38"/>
      <c r="KCU38"/>
      <c r="KCV38"/>
      <c r="KCW38"/>
      <c r="KCX38"/>
      <c r="KCY38"/>
      <c r="KCZ38"/>
      <c r="KDA38"/>
      <c r="KDB38"/>
      <c r="KDC38"/>
      <c r="KDD38"/>
      <c r="KDE38"/>
      <c r="KDF38"/>
      <c r="KDG38"/>
      <c r="KDH38"/>
      <c r="KDI38"/>
      <c r="KDJ38"/>
      <c r="KDK38"/>
      <c r="KDL38"/>
      <c r="KDM38"/>
      <c r="KDN38"/>
      <c r="KDO38"/>
      <c r="KDP38"/>
      <c r="KDQ38"/>
      <c r="KDR38"/>
      <c r="KDS38"/>
      <c r="KDT38"/>
      <c r="KDU38"/>
      <c r="KDV38"/>
      <c r="KDW38"/>
      <c r="KDX38"/>
      <c r="KDY38"/>
      <c r="KDZ38"/>
      <c r="KEA38"/>
      <c r="KEB38"/>
      <c r="KEC38"/>
      <c r="KED38"/>
      <c r="KEE38"/>
      <c r="KEF38"/>
      <c r="KEG38"/>
      <c r="KEH38"/>
      <c r="KEI38"/>
      <c r="KEJ38"/>
      <c r="KEK38"/>
      <c r="KEL38"/>
      <c r="KEM38"/>
      <c r="KEN38"/>
      <c r="KEO38"/>
      <c r="KEP38"/>
      <c r="KEQ38"/>
      <c r="KER38"/>
      <c r="KES38"/>
      <c r="KET38"/>
      <c r="KEU38"/>
      <c r="KEV38"/>
      <c r="KEW38"/>
      <c r="KEX38"/>
      <c r="KEY38"/>
      <c r="KEZ38"/>
      <c r="KFA38"/>
      <c r="KFB38"/>
      <c r="KFC38"/>
      <c r="KFD38"/>
      <c r="KFE38"/>
      <c r="KFF38"/>
      <c r="KFG38"/>
      <c r="KFH38"/>
      <c r="KFI38"/>
      <c r="KFJ38"/>
      <c r="KFK38"/>
      <c r="KFL38"/>
      <c r="KFM38"/>
      <c r="KFN38"/>
      <c r="KFO38"/>
      <c r="KFP38"/>
      <c r="KFQ38"/>
      <c r="KFR38"/>
      <c r="KFS38"/>
      <c r="KFT38"/>
      <c r="KFU38"/>
      <c r="KFV38"/>
      <c r="KFW38"/>
      <c r="KFX38"/>
      <c r="KFY38"/>
      <c r="KFZ38"/>
      <c r="KGA38"/>
      <c r="KGB38"/>
      <c r="KGC38"/>
      <c r="KGD38"/>
      <c r="KGE38"/>
      <c r="KGF38"/>
      <c r="KGG38"/>
      <c r="KGH38"/>
      <c r="KGI38"/>
      <c r="KGJ38"/>
      <c r="KGK38"/>
      <c r="KGL38"/>
      <c r="KGM38"/>
      <c r="KGN38"/>
      <c r="KGO38"/>
      <c r="KGP38"/>
      <c r="KGQ38"/>
      <c r="KGR38"/>
      <c r="KGS38"/>
      <c r="KGT38"/>
      <c r="KGU38"/>
      <c r="KGV38"/>
      <c r="KGW38"/>
      <c r="KGX38"/>
      <c r="KGY38"/>
      <c r="KGZ38"/>
      <c r="KHA38"/>
      <c r="KHB38"/>
      <c r="KHC38"/>
      <c r="KHD38"/>
      <c r="KHE38"/>
      <c r="KHF38"/>
      <c r="KHG38"/>
      <c r="KHH38"/>
      <c r="KHI38"/>
      <c r="KHJ38"/>
      <c r="KHK38"/>
      <c r="KHL38"/>
      <c r="KHM38"/>
      <c r="KHN38"/>
      <c r="KHO38"/>
      <c r="KHP38"/>
      <c r="KHQ38"/>
      <c r="KHR38"/>
      <c r="KHS38"/>
      <c r="KHT38"/>
      <c r="KHU38"/>
      <c r="KHV38"/>
      <c r="KHW38"/>
      <c r="KHX38"/>
      <c r="KHY38"/>
      <c r="KHZ38"/>
      <c r="KIA38"/>
      <c r="KIB38"/>
      <c r="KIC38"/>
      <c r="KID38"/>
      <c r="KIE38"/>
      <c r="KIF38"/>
      <c r="KIG38"/>
      <c r="KIH38"/>
      <c r="KII38"/>
      <c r="KIJ38"/>
      <c r="KIK38"/>
      <c r="KIL38"/>
      <c r="KIM38"/>
      <c r="KIN38"/>
      <c r="KIO38"/>
      <c r="KIP38"/>
      <c r="KIQ38"/>
      <c r="KIR38"/>
      <c r="KIS38"/>
      <c r="KIT38"/>
      <c r="KIU38"/>
      <c r="KIV38"/>
      <c r="KIW38"/>
      <c r="KIX38"/>
      <c r="KIY38"/>
      <c r="KIZ38"/>
      <c r="KJA38"/>
      <c r="KJB38"/>
      <c r="KJC38"/>
      <c r="KJD38"/>
      <c r="KJE38"/>
      <c r="KJF38"/>
      <c r="KJG38"/>
      <c r="KJH38"/>
      <c r="KJI38"/>
      <c r="KJJ38"/>
      <c r="KJK38"/>
      <c r="KJL38"/>
      <c r="KJM38"/>
      <c r="KJN38"/>
      <c r="KJO38"/>
      <c r="KJP38"/>
      <c r="KJQ38"/>
      <c r="KJR38"/>
      <c r="KJS38"/>
      <c r="KJT38"/>
      <c r="KJU38"/>
      <c r="KJV38"/>
      <c r="KJW38"/>
      <c r="KJX38"/>
      <c r="KJY38"/>
      <c r="KJZ38"/>
      <c r="KKA38"/>
      <c r="KKB38"/>
      <c r="KKC38"/>
      <c r="KKD38"/>
      <c r="KKE38"/>
      <c r="KKF38"/>
      <c r="KKG38"/>
      <c r="KKH38"/>
      <c r="KKI38"/>
      <c r="KKJ38"/>
      <c r="KKK38"/>
      <c r="KKL38"/>
      <c r="KKM38"/>
      <c r="KKN38"/>
      <c r="KKO38"/>
      <c r="KKP38"/>
      <c r="KKQ38"/>
      <c r="KKR38"/>
      <c r="KKS38"/>
      <c r="KKT38"/>
      <c r="KKU38"/>
      <c r="KKV38"/>
      <c r="KKW38"/>
      <c r="KKX38"/>
      <c r="KKY38"/>
      <c r="KKZ38"/>
      <c r="KLA38"/>
      <c r="KLB38"/>
      <c r="KLC38"/>
      <c r="KLD38"/>
      <c r="KLE38"/>
      <c r="KLF38"/>
      <c r="KLG38"/>
      <c r="KLH38"/>
      <c r="KLI38"/>
      <c r="KLJ38"/>
      <c r="KLK38"/>
      <c r="KLL38"/>
      <c r="KLM38"/>
      <c r="KLN38"/>
      <c r="KLO38"/>
      <c r="KLP38"/>
      <c r="KLQ38"/>
      <c r="KLR38"/>
      <c r="KLS38"/>
      <c r="KLT38"/>
      <c r="KLU38"/>
      <c r="KLV38"/>
      <c r="KLW38"/>
      <c r="KLX38"/>
      <c r="KLY38"/>
      <c r="KLZ38"/>
      <c r="KMA38"/>
      <c r="KMB38"/>
      <c r="KMC38"/>
      <c r="KMD38"/>
      <c r="KME38"/>
      <c r="KMF38"/>
      <c r="KMG38"/>
      <c r="KMH38"/>
      <c r="KMI38"/>
      <c r="KMJ38"/>
      <c r="KMK38"/>
      <c r="KML38"/>
      <c r="KMM38"/>
      <c r="KMN38"/>
      <c r="KMO38"/>
      <c r="KMP38"/>
      <c r="KMQ38"/>
      <c r="KMR38"/>
      <c r="KMS38"/>
      <c r="KMT38"/>
      <c r="KMU38"/>
      <c r="KMV38"/>
      <c r="KMW38"/>
      <c r="KMX38"/>
      <c r="KMY38"/>
      <c r="KMZ38"/>
      <c r="KNA38"/>
      <c r="KNB38"/>
      <c r="KNC38"/>
      <c r="KND38"/>
      <c r="KNE38"/>
      <c r="KNF38"/>
      <c r="KNG38"/>
      <c r="KNH38"/>
      <c r="KNI38"/>
      <c r="KNJ38"/>
      <c r="KNK38"/>
      <c r="KNL38"/>
      <c r="KNM38"/>
      <c r="KNN38"/>
      <c r="KNO38"/>
      <c r="KNP38"/>
      <c r="KNQ38"/>
      <c r="KNR38"/>
      <c r="KNS38"/>
      <c r="KNT38"/>
      <c r="KNU38"/>
      <c r="KNV38"/>
      <c r="KNW38"/>
      <c r="KNX38"/>
      <c r="KNY38"/>
      <c r="KNZ38"/>
      <c r="KOA38"/>
      <c r="KOB38"/>
      <c r="KOC38"/>
      <c r="KOD38"/>
      <c r="KOE38"/>
      <c r="KOF38"/>
      <c r="KOG38"/>
      <c r="KOH38"/>
      <c r="KOI38"/>
      <c r="KOJ38"/>
      <c r="KOK38"/>
      <c r="KOL38"/>
      <c r="KOM38"/>
      <c r="KON38"/>
      <c r="KOO38"/>
      <c r="KOP38"/>
      <c r="KOQ38"/>
      <c r="KOR38"/>
      <c r="KOS38"/>
      <c r="KOT38"/>
      <c r="KOU38"/>
      <c r="KOV38"/>
      <c r="KOW38"/>
      <c r="KOX38"/>
      <c r="KOY38"/>
      <c r="KOZ38"/>
      <c r="KPA38"/>
      <c r="KPB38"/>
      <c r="KPC38"/>
      <c r="KPD38"/>
      <c r="KPE38"/>
      <c r="KPF38"/>
      <c r="KPG38"/>
      <c r="KPH38"/>
      <c r="KPI38"/>
      <c r="KPJ38"/>
      <c r="KPK38"/>
      <c r="KPL38"/>
      <c r="KPM38"/>
      <c r="KPN38"/>
      <c r="KPO38"/>
      <c r="KPP38"/>
      <c r="KPQ38"/>
      <c r="KPR38"/>
      <c r="KPS38"/>
      <c r="KPT38"/>
      <c r="KPU38"/>
      <c r="KPV38"/>
      <c r="KPW38"/>
      <c r="KPX38"/>
      <c r="KPY38"/>
      <c r="KPZ38"/>
      <c r="KQA38"/>
      <c r="KQB38"/>
      <c r="KQC38"/>
      <c r="KQD38"/>
      <c r="KQE38"/>
      <c r="KQF38"/>
      <c r="KQG38"/>
      <c r="KQH38"/>
      <c r="KQI38"/>
      <c r="KQJ38"/>
      <c r="KQK38"/>
      <c r="KQL38"/>
      <c r="KQM38"/>
      <c r="KQN38"/>
      <c r="KQO38"/>
      <c r="KQP38"/>
      <c r="KQQ38"/>
      <c r="KQR38"/>
      <c r="KQS38"/>
      <c r="KQT38"/>
      <c r="KQU38"/>
      <c r="KQV38"/>
      <c r="KQW38"/>
      <c r="KQX38"/>
      <c r="KQY38"/>
      <c r="KQZ38"/>
      <c r="KRA38"/>
      <c r="KRB38"/>
      <c r="KRC38"/>
      <c r="KRD38"/>
      <c r="KRE38"/>
      <c r="KRF38"/>
      <c r="KRG38"/>
      <c r="KRH38"/>
      <c r="KRI38"/>
      <c r="KRJ38"/>
      <c r="KRK38"/>
      <c r="KRL38"/>
      <c r="KRM38"/>
      <c r="KRN38"/>
      <c r="KRO38"/>
      <c r="KRP38"/>
      <c r="KRQ38"/>
      <c r="KRR38"/>
      <c r="KRS38"/>
      <c r="KRT38"/>
      <c r="KRU38"/>
      <c r="KRV38"/>
      <c r="KRW38"/>
      <c r="KRX38"/>
      <c r="KRY38"/>
      <c r="KRZ38"/>
      <c r="KSA38"/>
      <c r="KSB38"/>
      <c r="KSC38"/>
      <c r="KSD38"/>
      <c r="KSE38"/>
      <c r="KSF38"/>
      <c r="KSG38"/>
      <c r="KSH38"/>
      <c r="KSI38"/>
      <c r="KSJ38"/>
      <c r="KSK38"/>
      <c r="KSL38"/>
      <c r="KSM38"/>
      <c r="KSN38"/>
      <c r="KSO38"/>
      <c r="KSP38"/>
      <c r="KSQ38"/>
      <c r="KSR38"/>
      <c r="KSS38"/>
      <c r="KST38"/>
      <c r="KSU38"/>
      <c r="KSV38"/>
      <c r="KSW38"/>
      <c r="KSX38"/>
      <c r="KSY38"/>
      <c r="KSZ38"/>
      <c r="KTA38"/>
      <c r="KTB38"/>
      <c r="KTC38"/>
      <c r="KTD38"/>
      <c r="KTE38"/>
      <c r="KTF38"/>
      <c r="KTG38"/>
      <c r="KTH38"/>
      <c r="KTI38"/>
      <c r="KTJ38"/>
      <c r="KTK38"/>
      <c r="KTL38"/>
      <c r="KTM38"/>
      <c r="KTN38"/>
      <c r="KTO38"/>
      <c r="KTP38"/>
      <c r="KTQ38"/>
      <c r="KTR38"/>
      <c r="KTS38"/>
      <c r="KTT38"/>
      <c r="KTU38"/>
      <c r="KTV38"/>
      <c r="KTW38"/>
      <c r="KTX38"/>
      <c r="KTY38"/>
      <c r="KTZ38"/>
      <c r="KUA38"/>
      <c r="KUB38"/>
      <c r="KUC38"/>
      <c r="KUD38"/>
      <c r="KUE38"/>
      <c r="KUF38"/>
      <c r="KUG38"/>
      <c r="KUH38"/>
      <c r="KUI38"/>
      <c r="KUJ38"/>
      <c r="KUK38"/>
      <c r="KUL38"/>
      <c r="KUM38"/>
      <c r="KUN38"/>
      <c r="KUO38"/>
      <c r="KUP38"/>
      <c r="KUQ38"/>
      <c r="KUR38"/>
      <c r="KUS38"/>
      <c r="KUT38"/>
      <c r="KUU38"/>
      <c r="KUV38"/>
      <c r="KUW38"/>
      <c r="KUX38"/>
      <c r="KUY38"/>
      <c r="KUZ38"/>
      <c r="KVA38"/>
      <c r="KVB38"/>
      <c r="KVC38"/>
      <c r="KVD38"/>
      <c r="KVE38"/>
      <c r="KVF38"/>
      <c r="KVG38"/>
      <c r="KVH38"/>
      <c r="KVI38"/>
      <c r="KVJ38"/>
      <c r="KVK38"/>
      <c r="KVL38"/>
      <c r="KVM38"/>
      <c r="KVN38"/>
      <c r="KVO38"/>
      <c r="KVP38"/>
      <c r="KVQ38"/>
      <c r="KVR38"/>
      <c r="KVS38"/>
      <c r="KVT38"/>
      <c r="KVU38"/>
      <c r="KVV38"/>
      <c r="KVW38"/>
      <c r="KVX38"/>
      <c r="KVY38"/>
      <c r="KVZ38"/>
      <c r="KWA38"/>
      <c r="KWB38"/>
      <c r="KWC38"/>
      <c r="KWD38"/>
      <c r="KWE38"/>
      <c r="KWF38"/>
      <c r="KWG38"/>
      <c r="KWH38"/>
      <c r="KWI38"/>
      <c r="KWJ38"/>
      <c r="KWK38"/>
      <c r="KWL38"/>
      <c r="KWM38"/>
      <c r="KWN38"/>
      <c r="KWO38"/>
      <c r="KWP38"/>
      <c r="KWQ38"/>
      <c r="KWR38"/>
      <c r="KWS38"/>
      <c r="KWT38"/>
      <c r="KWU38"/>
      <c r="KWV38"/>
      <c r="KWW38"/>
      <c r="KWX38"/>
      <c r="KWY38"/>
      <c r="KWZ38"/>
      <c r="KXA38"/>
      <c r="KXB38"/>
      <c r="KXC38"/>
      <c r="KXD38"/>
      <c r="KXE38"/>
      <c r="KXF38"/>
      <c r="KXG38"/>
      <c r="KXH38"/>
      <c r="KXI38"/>
      <c r="KXJ38"/>
      <c r="KXK38"/>
      <c r="KXL38"/>
      <c r="KXM38"/>
      <c r="KXN38"/>
      <c r="KXO38"/>
      <c r="KXP38"/>
      <c r="KXQ38"/>
      <c r="KXR38"/>
      <c r="KXS38"/>
      <c r="KXT38"/>
      <c r="KXU38"/>
      <c r="KXV38"/>
      <c r="KXW38"/>
      <c r="KXX38"/>
      <c r="KXY38"/>
      <c r="KXZ38"/>
      <c r="KYA38"/>
      <c r="KYB38"/>
      <c r="KYC38"/>
      <c r="KYD38"/>
      <c r="KYE38"/>
      <c r="KYF38"/>
      <c r="KYG38"/>
      <c r="KYH38"/>
      <c r="KYI38"/>
      <c r="KYJ38"/>
      <c r="KYK38"/>
      <c r="KYL38"/>
      <c r="KYM38"/>
      <c r="KYN38"/>
      <c r="KYO38"/>
      <c r="KYP38"/>
      <c r="KYQ38"/>
      <c r="KYR38"/>
      <c r="KYS38"/>
      <c r="KYT38"/>
      <c r="KYU38"/>
      <c r="KYV38"/>
      <c r="KYW38"/>
      <c r="KYX38"/>
      <c r="KYY38"/>
      <c r="KYZ38"/>
      <c r="KZA38"/>
      <c r="KZB38"/>
      <c r="KZC38"/>
      <c r="KZD38"/>
      <c r="KZE38"/>
      <c r="KZF38"/>
      <c r="KZG38"/>
      <c r="KZH38"/>
      <c r="KZI38"/>
      <c r="KZJ38"/>
      <c r="KZK38"/>
      <c r="KZL38"/>
      <c r="KZM38"/>
      <c r="KZN38"/>
      <c r="KZO38"/>
      <c r="KZP38"/>
      <c r="KZQ38"/>
      <c r="KZR38"/>
      <c r="KZS38"/>
      <c r="KZT38"/>
      <c r="KZU38"/>
      <c r="KZV38"/>
      <c r="KZW38"/>
      <c r="KZX38"/>
      <c r="KZY38"/>
      <c r="KZZ38"/>
      <c r="LAA38"/>
      <c r="LAB38"/>
      <c r="LAC38"/>
      <c r="LAD38"/>
      <c r="LAE38"/>
      <c r="LAF38"/>
      <c r="LAG38"/>
      <c r="LAH38"/>
      <c r="LAI38"/>
      <c r="LAJ38"/>
      <c r="LAK38"/>
      <c r="LAL38"/>
      <c r="LAM38"/>
      <c r="LAN38"/>
      <c r="LAO38"/>
      <c r="LAP38"/>
      <c r="LAQ38"/>
      <c r="LAR38"/>
      <c r="LAS38"/>
      <c r="LAT38"/>
      <c r="LAU38"/>
      <c r="LAV38"/>
      <c r="LAW38"/>
      <c r="LAX38"/>
      <c r="LAY38"/>
      <c r="LAZ38"/>
      <c r="LBA38"/>
      <c r="LBB38"/>
      <c r="LBC38"/>
      <c r="LBD38"/>
      <c r="LBE38"/>
      <c r="LBF38"/>
      <c r="LBG38"/>
      <c r="LBH38"/>
      <c r="LBI38"/>
      <c r="LBJ38"/>
      <c r="LBK38"/>
      <c r="LBL38"/>
      <c r="LBM38"/>
      <c r="LBN38"/>
      <c r="LBO38"/>
      <c r="LBP38"/>
      <c r="LBQ38"/>
      <c r="LBR38"/>
      <c r="LBS38"/>
      <c r="LBT38"/>
      <c r="LBU38"/>
      <c r="LBV38"/>
      <c r="LBW38"/>
      <c r="LBX38"/>
      <c r="LBY38"/>
      <c r="LBZ38"/>
      <c r="LCA38"/>
      <c r="LCB38"/>
      <c r="LCC38"/>
      <c r="LCD38"/>
      <c r="LCE38"/>
      <c r="LCF38"/>
      <c r="LCG38"/>
      <c r="LCH38"/>
      <c r="LCI38"/>
      <c r="LCJ38"/>
      <c r="LCK38"/>
      <c r="LCL38"/>
      <c r="LCM38"/>
      <c r="LCN38"/>
      <c r="LCO38"/>
      <c r="LCP38"/>
      <c r="LCQ38"/>
      <c r="LCR38"/>
      <c r="LCS38"/>
      <c r="LCT38"/>
      <c r="LCU38"/>
      <c r="LCV38"/>
      <c r="LCW38"/>
      <c r="LCX38"/>
      <c r="LCY38"/>
      <c r="LCZ38"/>
      <c r="LDA38"/>
      <c r="LDB38"/>
      <c r="LDC38"/>
      <c r="LDD38"/>
      <c r="LDE38"/>
      <c r="LDF38"/>
      <c r="LDG38"/>
      <c r="LDH38"/>
      <c r="LDI38"/>
      <c r="LDJ38"/>
      <c r="LDK38"/>
      <c r="LDL38"/>
      <c r="LDM38"/>
      <c r="LDN38"/>
      <c r="LDO38"/>
      <c r="LDP38"/>
      <c r="LDQ38"/>
      <c r="LDR38"/>
      <c r="LDS38"/>
      <c r="LDT38"/>
      <c r="LDU38"/>
      <c r="LDV38"/>
      <c r="LDW38"/>
      <c r="LDX38"/>
      <c r="LDY38"/>
      <c r="LDZ38"/>
      <c r="LEA38"/>
      <c r="LEB38"/>
      <c r="LEC38"/>
      <c r="LED38"/>
      <c r="LEE38"/>
      <c r="LEF38"/>
      <c r="LEG38"/>
      <c r="LEH38"/>
      <c r="LEI38"/>
      <c r="LEJ38"/>
      <c r="LEK38"/>
      <c r="LEL38"/>
      <c r="LEM38"/>
      <c r="LEN38"/>
      <c r="LEO38"/>
      <c r="LEP38"/>
      <c r="LEQ38"/>
      <c r="LER38"/>
      <c r="LES38"/>
      <c r="LET38"/>
      <c r="LEU38"/>
      <c r="LEV38"/>
      <c r="LEW38"/>
      <c r="LEX38"/>
      <c r="LEY38"/>
      <c r="LEZ38"/>
      <c r="LFA38"/>
      <c r="LFB38"/>
      <c r="LFC38"/>
      <c r="LFD38"/>
      <c r="LFE38"/>
      <c r="LFF38"/>
      <c r="LFG38"/>
      <c r="LFH38"/>
      <c r="LFI38"/>
      <c r="LFJ38"/>
      <c r="LFK38"/>
      <c r="LFL38"/>
      <c r="LFM38"/>
      <c r="LFN38"/>
      <c r="LFO38"/>
      <c r="LFP38"/>
      <c r="LFQ38"/>
      <c r="LFR38"/>
      <c r="LFS38"/>
      <c r="LFT38"/>
      <c r="LFU38"/>
      <c r="LFV38"/>
      <c r="LFW38"/>
      <c r="LFX38"/>
      <c r="LFY38"/>
      <c r="LFZ38"/>
      <c r="LGA38"/>
      <c r="LGB38"/>
      <c r="LGC38"/>
      <c r="LGD38"/>
      <c r="LGE38"/>
      <c r="LGF38"/>
      <c r="LGG38"/>
      <c r="LGH38"/>
      <c r="LGI38"/>
      <c r="LGJ38"/>
      <c r="LGK38"/>
      <c r="LGL38"/>
      <c r="LGM38"/>
      <c r="LGN38"/>
      <c r="LGO38"/>
      <c r="LGP38"/>
      <c r="LGQ38"/>
      <c r="LGR38"/>
      <c r="LGS38"/>
      <c r="LGT38"/>
      <c r="LGU38"/>
      <c r="LGV38"/>
      <c r="LGW38"/>
      <c r="LGX38"/>
      <c r="LGY38"/>
      <c r="LGZ38"/>
      <c r="LHA38"/>
      <c r="LHB38"/>
      <c r="LHC38"/>
      <c r="LHD38"/>
      <c r="LHE38"/>
      <c r="LHF38"/>
      <c r="LHG38"/>
      <c r="LHH38"/>
      <c r="LHI38"/>
      <c r="LHJ38"/>
      <c r="LHK38"/>
      <c r="LHL38"/>
      <c r="LHM38"/>
      <c r="LHN38"/>
      <c r="LHO38"/>
      <c r="LHP38"/>
      <c r="LHQ38"/>
      <c r="LHR38"/>
      <c r="LHS38"/>
      <c r="LHT38"/>
      <c r="LHU38"/>
      <c r="LHV38"/>
      <c r="LHW38"/>
      <c r="LHX38"/>
      <c r="LHY38"/>
      <c r="LHZ38"/>
      <c r="LIA38"/>
      <c r="LIB38"/>
      <c r="LIC38"/>
      <c r="LID38"/>
      <c r="LIE38"/>
      <c r="LIF38"/>
      <c r="LIG38"/>
      <c r="LIH38"/>
      <c r="LII38"/>
      <c r="LIJ38"/>
      <c r="LIK38"/>
      <c r="LIL38"/>
      <c r="LIM38"/>
      <c r="LIN38"/>
      <c r="LIO38"/>
      <c r="LIP38"/>
      <c r="LIQ38"/>
      <c r="LIR38"/>
      <c r="LIS38"/>
      <c r="LIT38"/>
      <c r="LIU38"/>
      <c r="LIV38"/>
      <c r="LIW38"/>
      <c r="LIX38"/>
      <c r="LIY38"/>
      <c r="LIZ38"/>
      <c r="LJA38"/>
      <c r="LJB38"/>
      <c r="LJC38"/>
      <c r="LJD38"/>
      <c r="LJE38"/>
      <c r="LJF38"/>
      <c r="LJG38"/>
      <c r="LJH38"/>
      <c r="LJI38"/>
      <c r="LJJ38"/>
      <c r="LJK38"/>
      <c r="LJL38"/>
      <c r="LJM38"/>
      <c r="LJN38"/>
      <c r="LJO38"/>
      <c r="LJP38"/>
      <c r="LJQ38"/>
      <c r="LJR38"/>
      <c r="LJS38"/>
      <c r="LJT38"/>
      <c r="LJU38"/>
      <c r="LJV38"/>
      <c r="LJW38"/>
      <c r="LJX38"/>
      <c r="LJY38"/>
      <c r="LJZ38"/>
      <c r="LKA38"/>
      <c r="LKB38"/>
      <c r="LKC38"/>
      <c r="LKD38"/>
      <c r="LKE38"/>
      <c r="LKF38"/>
      <c r="LKG38"/>
      <c r="LKH38"/>
      <c r="LKI38"/>
      <c r="LKJ38"/>
      <c r="LKK38"/>
      <c r="LKL38"/>
      <c r="LKM38"/>
      <c r="LKN38"/>
      <c r="LKO38"/>
      <c r="LKP38"/>
      <c r="LKQ38"/>
      <c r="LKR38"/>
      <c r="LKS38"/>
      <c r="LKT38"/>
      <c r="LKU38"/>
      <c r="LKV38"/>
      <c r="LKW38"/>
      <c r="LKX38"/>
      <c r="LKY38"/>
      <c r="LKZ38"/>
      <c r="LLA38"/>
      <c r="LLB38"/>
      <c r="LLC38"/>
      <c r="LLD38"/>
      <c r="LLE38"/>
      <c r="LLF38"/>
      <c r="LLG38"/>
      <c r="LLH38"/>
      <c r="LLI38"/>
      <c r="LLJ38"/>
      <c r="LLK38"/>
      <c r="LLL38"/>
      <c r="LLM38"/>
      <c r="LLN38"/>
      <c r="LLO38"/>
      <c r="LLP38"/>
      <c r="LLQ38"/>
      <c r="LLR38"/>
      <c r="LLS38"/>
      <c r="LLT38"/>
      <c r="LLU38"/>
      <c r="LLV38"/>
      <c r="LLW38"/>
      <c r="LLX38"/>
      <c r="LLY38"/>
      <c r="LLZ38"/>
      <c r="LMA38"/>
      <c r="LMB38"/>
      <c r="LMC38"/>
      <c r="LMD38"/>
      <c r="LME38"/>
      <c r="LMF38"/>
      <c r="LMG38"/>
      <c r="LMH38"/>
      <c r="LMI38"/>
      <c r="LMJ38"/>
      <c r="LMK38"/>
      <c r="LML38"/>
      <c r="LMM38"/>
      <c r="LMN38"/>
      <c r="LMO38"/>
      <c r="LMP38"/>
      <c r="LMQ38"/>
      <c r="LMR38"/>
      <c r="LMS38"/>
      <c r="LMT38"/>
      <c r="LMU38"/>
      <c r="LMV38"/>
      <c r="LMW38"/>
      <c r="LMX38"/>
      <c r="LMY38"/>
      <c r="LMZ38"/>
      <c r="LNA38"/>
      <c r="LNB38"/>
      <c r="LNC38"/>
      <c r="LND38"/>
      <c r="LNE38"/>
      <c r="LNF38"/>
      <c r="LNG38"/>
      <c r="LNH38"/>
      <c r="LNI38"/>
      <c r="LNJ38"/>
      <c r="LNK38"/>
      <c r="LNL38"/>
      <c r="LNM38"/>
      <c r="LNN38"/>
      <c r="LNO38"/>
      <c r="LNP38"/>
      <c r="LNQ38"/>
      <c r="LNR38"/>
      <c r="LNS38"/>
      <c r="LNT38"/>
      <c r="LNU38"/>
      <c r="LNV38"/>
      <c r="LNW38"/>
      <c r="LNX38"/>
      <c r="LNY38"/>
      <c r="LNZ38"/>
      <c r="LOA38"/>
      <c r="LOB38"/>
      <c r="LOC38"/>
      <c r="LOD38"/>
      <c r="LOE38"/>
      <c r="LOF38"/>
      <c r="LOG38"/>
      <c r="LOH38"/>
      <c r="LOI38"/>
      <c r="LOJ38"/>
      <c r="LOK38"/>
      <c r="LOL38"/>
      <c r="LOM38"/>
      <c r="LON38"/>
      <c r="LOO38"/>
      <c r="LOP38"/>
      <c r="LOQ38"/>
      <c r="LOR38"/>
      <c r="LOS38"/>
      <c r="LOT38"/>
      <c r="LOU38"/>
      <c r="LOV38"/>
      <c r="LOW38"/>
      <c r="LOX38"/>
      <c r="LOY38"/>
      <c r="LOZ38"/>
      <c r="LPA38"/>
      <c r="LPB38"/>
      <c r="LPC38"/>
      <c r="LPD38"/>
      <c r="LPE38"/>
      <c r="LPF38"/>
      <c r="LPG38"/>
      <c r="LPH38"/>
      <c r="LPI38"/>
      <c r="LPJ38"/>
      <c r="LPK38"/>
      <c r="LPL38"/>
      <c r="LPM38"/>
      <c r="LPN38"/>
      <c r="LPO38"/>
      <c r="LPP38"/>
      <c r="LPQ38"/>
      <c r="LPR38"/>
      <c r="LPS38"/>
      <c r="LPT38"/>
      <c r="LPU38"/>
      <c r="LPV38"/>
      <c r="LPW38"/>
      <c r="LPX38"/>
      <c r="LPY38"/>
      <c r="LPZ38"/>
      <c r="LQA38"/>
      <c r="LQB38"/>
      <c r="LQC38"/>
      <c r="LQD38"/>
      <c r="LQE38"/>
      <c r="LQF38"/>
      <c r="LQG38"/>
      <c r="LQH38"/>
      <c r="LQI38"/>
      <c r="LQJ38"/>
      <c r="LQK38"/>
      <c r="LQL38"/>
      <c r="LQM38"/>
      <c r="LQN38"/>
      <c r="LQO38"/>
      <c r="LQP38"/>
      <c r="LQQ38"/>
      <c r="LQR38"/>
      <c r="LQS38"/>
      <c r="LQT38"/>
      <c r="LQU38"/>
      <c r="LQV38"/>
      <c r="LQW38"/>
      <c r="LQX38"/>
      <c r="LQY38"/>
      <c r="LQZ38"/>
      <c r="LRA38"/>
      <c r="LRB38"/>
      <c r="LRC38"/>
      <c r="LRD38"/>
      <c r="LRE38"/>
      <c r="LRF38"/>
      <c r="LRG38"/>
      <c r="LRH38"/>
      <c r="LRI38"/>
      <c r="LRJ38"/>
      <c r="LRK38"/>
      <c r="LRL38"/>
      <c r="LRM38"/>
      <c r="LRN38"/>
      <c r="LRO38"/>
      <c r="LRP38"/>
      <c r="LRQ38"/>
      <c r="LRR38"/>
      <c r="LRS38"/>
      <c r="LRT38"/>
      <c r="LRU38"/>
      <c r="LRV38"/>
      <c r="LRW38"/>
      <c r="LRX38"/>
      <c r="LRY38"/>
      <c r="LRZ38"/>
      <c r="LSA38"/>
      <c r="LSB38"/>
      <c r="LSC38"/>
      <c r="LSD38"/>
      <c r="LSE38"/>
      <c r="LSF38"/>
      <c r="LSG38"/>
      <c r="LSH38"/>
      <c r="LSI38"/>
      <c r="LSJ38"/>
      <c r="LSK38"/>
      <c r="LSL38"/>
      <c r="LSM38"/>
      <c r="LSN38"/>
      <c r="LSO38"/>
      <c r="LSP38"/>
      <c r="LSQ38"/>
      <c r="LSR38"/>
      <c r="LSS38"/>
      <c r="LST38"/>
      <c r="LSU38"/>
      <c r="LSV38"/>
      <c r="LSW38"/>
      <c r="LSX38"/>
      <c r="LSY38"/>
      <c r="LSZ38"/>
      <c r="LTA38"/>
      <c r="LTB38"/>
      <c r="LTC38"/>
      <c r="LTD38"/>
      <c r="LTE38"/>
      <c r="LTF38"/>
      <c r="LTG38"/>
      <c r="LTH38"/>
      <c r="LTI38"/>
      <c r="LTJ38"/>
      <c r="LTK38"/>
      <c r="LTL38"/>
      <c r="LTM38"/>
      <c r="LTN38"/>
      <c r="LTO38"/>
      <c r="LTP38"/>
      <c r="LTQ38"/>
      <c r="LTR38"/>
      <c r="LTS38"/>
      <c r="LTT38"/>
      <c r="LTU38"/>
      <c r="LTV38"/>
      <c r="LTW38"/>
      <c r="LTX38"/>
      <c r="LTY38"/>
      <c r="LTZ38"/>
      <c r="LUA38"/>
      <c r="LUB38"/>
      <c r="LUC38"/>
      <c r="LUD38"/>
      <c r="LUE38"/>
      <c r="LUF38"/>
      <c r="LUG38"/>
      <c r="LUH38"/>
      <c r="LUI38"/>
      <c r="LUJ38"/>
      <c r="LUK38"/>
      <c r="LUL38"/>
      <c r="LUM38"/>
      <c r="LUN38"/>
      <c r="LUO38"/>
      <c r="LUP38"/>
      <c r="LUQ38"/>
      <c r="LUR38"/>
      <c r="LUS38"/>
      <c r="LUT38"/>
      <c r="LUU38"/>
      <c r="LUV38"/>
      <c r="LUW38"/>
      <c r="LUX38"/>
      <c r="LUY38"/>
      <c r="LUZ38"/>
      <c r="LVA38"/>
      <c r="LVB38"/>
      <c r="LVC38"/>
      <c r="LVD38"/>
      <c r="LVE38"/>
      <c r="LVF38"/>
      <c r="LVG38"/>
      <c r="LVH38"/>
      <c r="LVI38"/>
      <c r="LVJ38"/>
      <c r="LVK38"/>
      <c r="LVL38"/>
      <c r="LVM38"/>
      <c r="LVN38"/>
      <c r="LVO38"/>
      <c r="LVP38"/>
      <c r="LVQ38"/>
      <c r="LVR38"/>
      <c r="LVS38"/>
      <c r="LVT38"/>
      <c r="LVU38"/>
      <c r="LVV38"/>
      <c r="LVW38"/>
      <c r="LVX38"/>
      <c r="LVY38"/>
      <c r="LVZ38"/>
      <c r="LWA38"/>
      <c r="LWB38"/>
      <c r="LWC38"/>
      <c r="LWD38"/>
      <c r="LWE38"/>
      <c r="LWF38"/>
      <c r="LWG38"/>
      <c r="LWH38"/>
      <c r="LWI38"/>
      <c r="LWJ38"/>
      <c r="LWK38"/>
      <c r="LWL38"/>
      <c r="LWM38"/>
      <c r="LWN38"/>
      <c r="LWO38"/>
      <c r="LWP38"/>
      <c r="LWQ38"/>
      <c r="LWR38"/>
      <c r="LWS38"/>
      <c r="LWT38"/>
      <c r="LWU38"/>
      <c r="LWV38"/>
      <c r="LWW38"/>
      <c r="LWX38"/>
      <c r="LWY38"/>
      <c r="LWZ38"/>
      <c r="LXA38"/>
      <c r="LXB38"/>
      <c r="LXC38"/>
      <c r="LXD38"/>
      <c r="LXE38"/>
      <c r="LXF38"/>
      <c r="LXG38"/>
      <c r="LXH38"/>
      <c r="LXI38"/>
      <c r="LXJ38"/>
      <c r="LXK38"/>
      <c r="LXL38"/>
      <c r="LXM38"/>
      <c r="LXN38"/>
      <c r="LXO38"/>
      <c r="LXP38"/>
      <c r="LXQ38"/>
      <c r="LXR38"/>
      <c r="LXS38"/>
      <c r="LXT38"/>
      <c r="LXU38"/>
      <c r="LXV38"/>
      <c r="LXW38"/>
      <c r="LXX38"/>
      <c r="LXY38"/>
      <c r="LXZ38"/>
      <c r="LYA38"/>
      <c r="LYB38"/>
      <c r="LYC38"/>
      <c r="LYD38"/>
      <c r="LYE38"/>
      <c r="LYF38"/>
      <c r="LYG38"/>
      <c r="LYH38"/>
      <c r="LYI38"/>
      <c r="LYJ38"/>
      <c r="LYK38"/>
      <c r="LYL38"/>
      <c r="LYM38"/>
      <c r="LYN38"/>
      <c r="LYO38"/>
      <c r="LYP38"/>
      <c r="LYQ38"/>
      <c r="LYR38"/>
      <c r="LYS38"/>
      <c r="LYT38"/>
      <c r="LYU38"/>
      <c r="LYV38"/>
      <c r="LYW38"/>
      <c r="LYX38"/>
      <c r="LYY38"/>
      <c r="LYZ38"/>
      <c r="LZA38"/>
      <c r="LZB38"/>
      <c r="LZC38"/>
      <c r="LZD38"/>
      <c r="LZE38"/>
      <c r="LZF38"/>
      <c r="LZG38"/>
      <c r="LZH38"/>
      <c r="LZI38"/>
      <c r="LZJ38"/>
      <c r="LZK38"/>
      <c r="LZL38"/>
      <c r="LZM38"/>
      <c r="LZN38"/>
      <c r="LZO38"/>
      <c r="LZP38"/>
      <c r="LZQ38"/>
      <c r="LZR38"/>
      <c r="LZS38"/>
      <c r="LZT38"/>
      <c r="LZU38"/>
      <c r="LZV38"/>
      <c r="LZW38"/>
      <c r="LZX38"/>
      <c r="LZY38"/>
      <c r="LZZ38"/>
      <c r="MAA38"/>
      <c r="MAB38"/>
      <c r="MAC38"/>
      <c r="MAD38"/>
      <c r="MAE38"/>
      <c r="MAF38"/>
      <c r="MAG38"/>
      <c r="MAH38"/>
      <c r="MAI38"/>
      <c r="MAJ38"/>
      <c r="MAK38"/>
      <c r="MAL38"/>
      <c r="MAM38"/>
      <c r="MAN38"/>
      <c r="MAO38"/>
      <c r="MAP38"/>
      <c r="MAQ38"/>
      <c r="MAR38"/>
      <c r="MAS38"/>
      <c r="MAT38"/>
      <c r="MAU38"/>
      <c r="MAV38"/>
      <c r="MAW38"/>
      <c r="MAX38"/>
      <c r="MAY38"/>
      <c r="MAZ38"/>
      <c r="MBA38"/>
      <c r="MBB38"/>
      <c r="MBC38"/>
      <c r="MBD38"/>
      <c r="MBE38"/>
      <c r="MBF38"/>
      <c r="MBG38"/>
      <c r="MBH38"/>
      <c r="MBI38"/>
      <c r="MBJ38"/>
      <c r="MBK38"/>
      <c r="MBL38"/>
      <c r="MBM38"/>
      <c r="MBN38"/>
      <c r="MBO38"/>
      <c r="MBP38"/>
      <c r="MBQ38"/>
      <c r="MBR38"/>
      <c r="MBS38"/>
      <c r="MBT38"/>
      <c r="MBU38"/>
      <c r="MBV38"/>
      <c r="MBW38"/>
      <c r="MBX38"/>
      <c r="MBY38"/>
      <c r="MBZ38"/>
      <c r="MCA38"/>
      <c r="MCB38"/>
      <c r="MCC38"/>
      <c r="MCD38"/>
      <c r="MCE38"/>
      <c r="MCF38"/>
      <c r="MCG38"/>
      <c r="MCH38"/>
      <c r="MCI38"/>
      <c r="MCJ38"/>
      <c r="MCK38"/>
      <c r="MCL38"/>
      <c r="MCM38"/>
      <c r="MCN38"/>
      <c r="MCO38"/>
      <c r="MCP38"/>
      <c r="MCQ38"/>
      <c r="MCR38"/>
      <c r="MCS38"/>
      <c r="MCT38"/>
      <c r="MCU38"/>
      <c r="MCV38"/>
      <c r="MCW38"/>
      <c r="MCX38"/>
      <c r="MCY38"/>
      <c r="MCZ38"/>
      <c r="MDA38"/>
      <c r="MDB38"/>
      <c r="MDC38"/>
      <c r="MDD38"/>
      <c r="MDE38"/>
      <c r="MDF38"/>
      <c r="MDG38"/>
      <c r="MDH38"/>
      <c r="MDI38"/>
      <c r="MDJ38"/>
      <c r="MDK38"/>
      <c r="MDL38"/>
      <c r="MDM38"/>
      <c r="MDN38"/>
      <c r="MDO38"/>
      <c r="MDP38"/>
      <c r="MDQ38"/>
      <c r="MDR38"/>
      <c r="MDS38"/>
      <c r="MDT38"/>
      <c r="MDU38"/>
      <c r="MDV38"/>
      <c r="MDW38"/>
      <c r="MDX38"/>
      <c r="MDY38"/>
      <c r="MDZ38"/>
      <c r="MEA38"/>
      <c r="MEB38"/>
      <c r="MEC38"/>
      <c r="MED38"/>
      <c r="MEE38"/>
      <c r="MEF38"/>
      <c r="MEG38"/>
      <c r="MEH38"/>
      <c r="MEI38"/>
      <c r="MEJ38"/>
      <c r="MEK38"/>
      <c r="MEL38"/>
      <c r="MEM38"/>
      <c r="MEN38"/>
      <c r="MEO38"/>
      <c r="MEP38"/>
      <c r="MEQ38"/>
      <c r="MER38"/>
      <c r="MES38"/>
      <c r="MET38"/>
      <c r="MEU38"/>
      <c r="MEV38"/>
      <c r="MEW38"/>
      <c r="MEX38"/>
      <c r="MEY38"/>
      <c r="MEZ38"/>
      <c r="MFA38"/>
      <c r="MFB38"/>
      <c r="MFC38"/>
      <c r="MFD38"/>
      <c r="MFE38"/>
      <c r="MFF38"/>
      <c r="MFG38"/>
      <c r="MFH38"/>
      <c r="MFI38"/>
      <c r="MFJ38"/>
      <c r="MFK38"/>
      <c r="MFL38"/>
      <c r="MFM38"/>
      <c r="MFN38"/>
      <c r="MFO38"/>
      <c r="MFP38"/>
      <c r="MFQ38"/>
      <c r="MFR38"/>
      <c r="MFS38"/>
      <c r="MFT38"/>
      <c r="MFU38"/>
      <c r="MFV38"/>
      <c r="MFW38"/>
      <c r="MFX38"/>
      <c r="MFY38"/>
      <c r="MFZ38"/>
      <c r="MGA38"/>
      <c r="MGB38"/>
      <c r="MGC38"/>
      <c r="MGD38"/>
      <c r="MGE38"/>
      <c r="MGF38"/>
      <c r="MGG38"/>
      <c r="MGH38"/>
      <c r="MGI38"/>
      <c r="MGJ38"/>
      <c r="MGK38"/>
      <c r="MGL38"/>
      <c r="MGM38"/>
      <c r="MGN38"/>
      <c r="MGO38"/>
      <c r="MGP38"/>
      <c r="MGQ38"/>
      <c r="MGR38"/>
      <c r="MGS38"/>
      <c r="MGT38"/>
      <c r="MGU38"/>
      <c r="MGV38"/>
      <c r="MGW38"/>
      <c r="MGX38"/>
      <c r="MGY38"/>
      <c r="MGZ38"/>
      <c r="MHA38"/>
      <c r="MHB38"/>
      <c r="MHC38"/>
      <c r="MHD38"/>
      <c r="MHE38"/>
      <c r="MHF38"/>
      <c r="MHG38"/>
      <c r="MHH38"/>
      <c r="MHI38"/>
      <c r="MHJ38"/>
      <c r="MHK38"/>
      <c r="MHL38"/>
      <c r="MHM38"/>
      <c r="MHN38"/>
      <c r="MHO38"/>
      <c r="MHP38"/>
      <c r="MHQ38"/>
      <c r="MHR38"/>
      <c r="MHS38"/>
      <c r="MHT38"/>
      <c r="MHU38"/>
      <c r="MHV38"/>
      <c r="MHW38"/>
      <c r="MHX38"/>
      <c r="MHY38"/>
      <c r="MHZ38"/>
      <c r="MIA38"/>
      <c r="MIB38"/>
      <c r="MIC38"/>
      <c r="MID38"/>
      <c r="MIE38"/>
      <c r="MIF38"/>
      <c r="MIG38"/>
      <c r="MIH38"/>
      <c r="MII38"/>
      <c r="MIJ38"/>
      <c r="MIK38"/>
      <c r="MIL38"/>
      <c r="MIM38"/>
      <c r="MIN38"/>
      <c r="MIO38"/>
      <c r="MIP38"/>
      <c r="MIQ38"/>
      <c r="MIR38"/>
      <c r="MIS38"/>
      <c r="MIT38"/>
      <c r="MIU38"/>
      <c r="MIV38"/>
      <c r="MIW38"/>
      <c r="MIX38"/>
      <c r="MIY38"/>
      <c r="MIZ38"/>
      <c r="MJA38"/>
      <c r="MJB38"/>
      <c r="MJC38"/>
      <c r="MJD38"/>
      <c r="MJE38"/>
      <c r="MJF38"/>
      <c r="MJG38"/>
      <c r="MJH38"/>
      <c r="MJI38"/>
      <c r="MJJ38"/>
      <c r="MJK38"/>
      <c r="MJL38"/>
      <c r="MJM38"/>
      <c r="MJN38"/>
      <c r="MJO38"/>
      <c r="MJP38"/>
      <c r="MJQ38"/>
      <c r="MJR38"/>
      <c r="MJS38"/>
      <c r="MJT38"/>
      <c r="MJU38"/>
      <c r="MJV38"/>
      <c r="MJW38"/>
      <c r="MJX38"/>
      <c r="MJY38"/>
      <c r="MJZ38"/>
      <c r="MKA38"/>
      <c r="MKB38"/>
      <c r="MKC38"/>
      <c r="MKD38"/>
      <c r="MKE38"/>
      <c r="MKF38"/>
      <c r="MKG38"/>
      <c r="MKH38"/>
      <c r="MKI38"/>
      <c r="MKJ38"/>
      <c r="MKK38"/>
      <c r="MKL38"/>
      <c r="MKM38"/>
      <c r="MKN38"/>
      <c r="MKO38"/>
      <c r="MKP38"/>
      <c r="MKQ38"/>
      <c r="MKR38"/>
      <c r="MKS38"/>
      <c r="MKT38"/>
      <c r="MKU38"/>
      <c r="MKV38"/>
      <c r="MKW38"/>
      <c r="MKX38"/>
      <c r="MKY38"/>
      <c r="MKZ38"/>
      <c r="MLA38"/>
      <c r="MLB38"/>
      <c r="MLC38"/>
      <c r="MLD38"/>
      <c r="MLE38"/>
      <c r="MLF38"/>
      <c r="MLG38"/>
      <c r="MLH38"/>
      <c r="MLI38"/>
      <c r="MLJ38"/>
      <c r="MLK38"/>
      <c r="MLL38"/>
      <c r="MLM38"/>
      <c r="MLN38"/>
      <c r="MLO38"/>
      <c r="MLP38"/>
      <c r="MLQ38"/>
      <c r="MLR38"/>
      <c r="MLS38"/>
      <c r="MLT38"/>
      <c r="MLU38"/>
      <c r="MLV38"/>
      <c r="MLW38"/>
      <c r="MLX38"/>
      <c r="MLY38"/>
      <c r="MLZ38"/>
      <c r="MMA38"/>
      <c r="MMB38"/>
      <c r="MMC38"/>
      <c r="MMD38"/>
      <c r="MME38"/>
      <c r="MMF38"/>
      <c r="MMG38"/>
      <c r="MMH38"/>
      <c r="MMI38"/>
      <c r="MMJ38"/>
      <c r="MMK38"/>
      <c r="MML38"/>
      <c r="MMM38"/>
      <c r="MMN38"/>
      <c r="MMO38"/>
      <c r="MMP38"/>
      <c r="MMQ38"/>
      <c r="MMR38"/>
      <c r="MMS38"/>
      <c r="MMT38"/>
      <c r="MMU38"/>
      <c r="MMV38"/>
      <c r="MMW38"/>
      <c r="MMX38"/>
      <c r="MMY38"/>
      <c r="MMZ38"/>
      <c r="MNA38"/>
      <c r="MNB38"/>
      <c r="MNC38"/>
      <c r="MND38"/>
      <c r="MNE38"/>
      <c r="MNF38"/>
      <c r="MNG38"/>
      <c r="MNH38"/>
      <c r="MNI38"/>
      <c r="MNJ38"/>
      <c r="MNK38"/>
      <c r="MNL38"/>
      <c r="MNM38"/>
      <c r="MNN38"/>
      <c r="MNO38"/>
      <c r="MNP38"/>
      <c r="MNQ38"/>
      <c r="MNR38"/>
      <c r="MNS38"/>
      <c r="MNT38"/>
      <c r="MNU38"/>
      <c r="MNV38"/>
      <c r="MNW38"/>
      <c r="MNX38"/>
      <c r="MNY38"/>
      <c r="MNZ38"/>
      <c r="MOA38"/>
      <c r="MOB38"/>
      <c r="MOC38"/>
      <c r="MOD38"/>
      <c r="MOE38"/>
      <c r="MOF38"/>
      <c r="MOG38"/>
      <c r="MOH38"/>
      <c r="MOI38"/>
      <c r="MOJ38"/>
      <c r="MOK38"/>
      <c r="MOL38"/>
      <c r="MOM38"/>
      <c r="MON38"/>
      <c r="MOO38"/>
      <c r="MOP38"/>
      <c r="MOQ38"/>
      <c r="MOR38"/>
      <c r="MOS38"/>
      <c r="MOT38"/>
      <c r="MOU38"/>
      <c r="MOV38"/>
      <c r="MOW38"/>
      <c r="MOX38"/>
      <c r="MOY38"/>
      <c r="MOZ38"/>
      <c r="MPA38"/>
      <c r="MPB38"/>
      <c r="MPC38"/>
      <c r="MPD38"/>
      <c r="MPE38"/>
      <c r="MPF38"/>
      <c r="MPG38"/>
      <c r="MPH38"/>
      <c r="MPI38"/>
      <c r="MPJ38"/>
      <c r="MPK38"/>
      <c r="MPL38"/>
      <c r="MPM38"/>
      <c r="MPN38"/>
      <c r="MPO38"/>
      <c r="MPP38"/>
      <c r="MPQ38"/>
      <c r="MPR38"/>
      <c r="MPS38"/>
      <c r="MPT38"/>
      <c r="MPU38"/>
      <c r="MPV38"/>
      <c r="MPW38"/>
      <c r="MPX38"/>
      <c r="MPY38"/>
      <c r="MPZ38"/>
      <c r="MQA38"/>
      <c r="MQB38"/>
      <c r="MQC38"/>
      <c r="MQD38"/>
      <c r="MQE38"/>
      <c r="MQF38"/>
      <c r="MQG38"/>
      <c r="MQH38"/>
      <c r="MQI38"/>
      <c r="MQJ38"/>
      <c r="MQK38"/>
      <c r="MQL38"/>
      <c r="MQM38"/>
      <c r="MQN38"/>
      <c r="MQO38"/>
      <c r="MQP38"/>
      <c r="MQQ38"/>
      <c r="MQR38"/>
      <c r="MQS38"/>
      <c r="MQT38"/>
      <c r="MQU38"/>
      <c r="MQV38"/>
      <c r="MQW38"/>
      <c r="MQX38"/>
      <c r="MQY38"/>
      <c r="MQZ38"/>
      <c r="MRA38"/>
      <c r="MRB38"/>
      <c r="MRC38"/>
      <c r="MRD38"/>
      <c r="MRE38"/>
      <c r="MRF38"/>
      <c r="MRG38"/>
      <c r="MRH38"/>
      <c r="MRI38"/>
      <c r="MRJ38"/>
      <c r="MRK38"/>
      <c r="MRL38"/>
      <c r="MRM38"/>
      <c r="MRN38"/>
      <c r="MRO38"/>
      <c r="MRP38"/>
      <c r="MRQ38"/>
      <c r="MRR38"/>
      <c r="MRS38"/>
      <c r="MRT38"/>
      <c r="MRU38"/>
      <c r="MRV38"/>
      <c r="MRW38"/>
      <c r="MRX38"/>
      <c r="MRY38"/>
      <c r="MRZ38"/>
      <c r="MSA38"/>
      <c r="MSB38"/>
      <c r="MSC38"/>
      <c r="MSD38"/>
      <c r="MSE38"/>
      <c r="MSF38"/>
      <c r="MSG38"/>
      <c r="MSH38"/>
      <c r="MSI38"/>
      <c r="MSJ38"/>
      <c r="MSK38"/>
      <c r="MSL38"/>
      <c r="MSM38"/>
      <c r="MSN38"/>
      <c r="MSO38"/>
      <c r="MSP38"/>
      <c r="MSQ38"/>
      <c r="MSR38"/>
      <c r="MSS38"/>
      <c r="MST38"/>
      <c r="MSU38"/>
      <c r="MSV38"/>
      <c r="MSW38"/>
      <c r="MSX38"/>
      <c r="MSY38"/>
      <c r="MSZ38"/>
      <c r="MTA38"/>
      <c r="MTB38"/>
      <c r="MTC38"/>
      <c r="MTD38"/>
      <c r="MTE38"/>
      <c r="MTF38"/>
      <c r="MTG38"/>
      <c r="MTH38"/>
      <c r="MTI38"/>
      <c r="MTJ38"/>
      <c r="MTK38"/>
      <c r="MTL38"/>
      <c r="MTM38"/>
      <c r="MTN38"/>
      <c r="MTO38"/>
      <c r="MTP38"/>
      <c r="MTQ38"/>
      <c r="MTR38"/>
      <c r="MTS38"/>
      <c r="MTT38"/>
      <c r="MTU38"/>
      <c r="MTV38"/>
      <c r="MTW38"/>
      <c r="MTX38"/>
      <c r="MTY38"/>
      <c r="MTZ38"/>
      <c r="MUA38"/>
      <c r="MUB38"/>
      <c r="MUC38"/>
      <c r="MUD38"/>
      <c r="MUE38"/>
      <c r="MUF38"/>
      <c r="MUG38"/>
      <c r="MUH38"/>
      <c r="MUI38"/>
      <c r="MUJ38"/>
      <c r="MUK38"/>
      <c r="MUL38"/>
      <c r="MUM38"/>
      <c r="MUN38"/>
      <c r="MUO38"/>
      <c r="MUP38"/>
      <c r="MUQ38"/>
      <c r="MUR38"/>
      <c r="MUS38"/>
      <c r="MUT38"/>
      <c r="MUU38"/>
      <c r="MUV38"/>
      <c r="MUW38"/>
      <c r="MUX38"/>
      <c r="MUY38"/>
      <c r="MUZ38"/>
      <c r="MVA38"/>
      <c r="MVB38"/>
      <c r="MVC38"/>
      <c r="MVD38"/>
      <c r="MVE38"/>
      <c r="MVF38"/>
      <c r="MVG38"/>
      <c r="MVH38"/>
      <c r="MVI38"/>
      <c r="MVJ38"/>
      <c r="MVK38"/>
      <c r="MVL38"/>
      <c r="MVM38"/>
      <c r="MVN38"/>
      <c r="MVO38"/>
      <c r="MVP38"/>
      <c r="MVQ38"/>
      <c r="MVR38"/>
      <c r="MVS38"/>
      <c r="MVT38"/>
      <c r="MVU38"/>
      <c r="MVV38"/>
      <c r="MVW38"/>
      <c r="MVX38"/>
      <c r="MVY38"/>
      <c r="MVZ38"/>
      <c r="MWA38"/>
      <c r="MWB38"/>
      <c r="MWC38"/>
      <c r="MWD38"/>
      <c r="MWE38"/>
      <c r="MWF38"/>
      <c r="MWG38"/>
      <c r="MWH38"/>
      <c r="MWI38"/>
      <c r="MWJ38"/>
      <c r="MWK38"/>
      <c r="MWL38"/>
      <c r="MWM38"/>
      <c r="MWN38"/>
      <c r="MWO38"/>
      <c r="MWP38"/>
      <c r="MWQ38"/>
      <c r="MWR38"/>
      <c r="MWS38"/>
      <c r="MWT38"/>
      <c r="MWU38"/>
      <c r="MWV38"/>
      <c r="MWW38"/>
      <c r="MWX38"/>
      <c r="MWY38"/>
      <c r="MWZ38"/>
      <c r="MXA38"/>
      <c r="MXB38"/>
      <c r="MXC38"/>
      <c r="MXD38"/>
      <c r="MXE38"/>
      <c r="MXF38"/>
      <c r="MXG38"/>
      <c r="MXH38"/>
      <c r="MXI38"/>
      <c r="MXJ38"/>
      <c r="MXK38"/>
      <c r="MXL38"/>
      <c r="MXM38"/>
      <c r="MXN38"/>
      <c r="MXO38"/>
      <c r="MXP38"/>
      <c r="MXQ38"/>
      <c r="MXR38"/>
      <c r="MXS38"/>
      <c r="MXT38"/>
      <c r="MXU38"/>
      <c r="MXV38"/>
      <c r="MXW38"/>
      <c r="MXX38"/>
      <c r="MXY38"/>
      <c r="MXZ38"/>
      <c r="MYA38"/>
      <c r="MYB38"/>
      <c r="MYC38"/>
      <c r="MYD38"/>
      <c r="MYE38"/>
      <c r="MYF38"/>
      <c r="MYG38"/>
      <c r="MYH38"/>
      <c r="MYI38"/>
      <c r="MYJ38"/>
      <c r="MYK38"/>
      <c r="MYL38"/>
      <c r="MYM38"/>
      <c r="MYN38"/>
      <c r="MYO38"/>
      <c r="MYP38"/>
      <c r="MYQ38"/>
      <c r="MYR38"/>
      <c r="MYS38"/>
      <c r="MYT38"/>
      <c r="MYU38"/>
      <c r="MYV38"/>
      <c r="MYW38"/>
      <c r="MYX38"/>
      <c r="MYY38"/>
      <c r="MYZ38"/>
      <c r="MZA38"/>
      <c r="MZB38"/>
      <c r="MZC38"/>
      <c r="MZD38"/>
      <c r="MZE38"/>
      <c r="MZF38"/>
      <c r="MZG38"/>
      <c r="MZH38"/>
      <c r="MZI38"/>
      <c r="MZJ38"/>
      <c r="MZK38"/>
      <c r="MZL38"/>
      <c r="MZM38"/>
      <c r="MZN38"/>
      <c r="MZO38"/>
      <c r="MZP38"/>
      <c r="MZQ38"/>
      <c r="MZR38"/>
      <c r="MZS38"/>
      <c r="MZT38"/>
      <c r="MZU38"/>
      <c r="MZV38"/>
      <c r="MZW38"/>
      <c r="MZX38"/>
      <c r="MZY38"/>
      <c r="MZZ38"/>
      <c r="NAA38"/>
      <c r="NAB38"/>
      <c r="NAC38"/>
      <c r="NAD38"/>
      <c r="NAE38"/>
      <c r="NAF38"/>
      <c r="NAG38"/>
      <c r="NAH38"/>
      <c r="NAI38"/>
      <c r="NAJ38"/>
      <c r="NAK38"/>
      <c r="NAL38"/>
      <c r="NAM38"/>
      <c r="NAN38"/>
      <c r="NAO38"/>
      <c r="NAP38"/>
      <c r="NAQ38"/>
      <c r="NAR38"/>
      <c r="NAS38"/>
      <c r="NAT38"/>
      <c r="NAU38"/>
      <c r="NAV38"/>
      <c r="NAW38"/>
      <c r="NAX38"/>
      <c r="NAY38"/>
      <c r="NAZ38"/>
      <c r="NBA38"/>
      <c r="NBB38"/>
      <c r="NBC38"/>
      <c r="NBD38"/>
      <c r="NBE38"/>
      <c r="NBF38"/>
      <c r="NBG38"/>
      <c r="NBH38"/>
      <c r="NBI38"/>
      <c r="NBJ38"/>
      <c r="NBK38"/>
      <c r="NBL38"/>
      <c r="NBM38"/>
      <c r="NBN38"/>
      <c r="NBO38"/>
      <c r="NBP38"/>
      <c r="NBQ38"/>
      <c r="NBR38"/>
      <c r="NBS38"/>
      <c r="NBT38"/>
      <c r="NBU38"/>
      <c r="NBV38"/>
      <c r="NBW38"/>
      <c r="NBX38"/>
      <c r="NBY38"/>
      <c r="NBZ38"/>
      <c r="NCA38"/>
      <c r="NCB38"/>
      <c r="NCC38"/>
      <c r="NCD38"/>
      <c r="NCE38"/>
      <c r="NCF38"/>
      <c r="NCG38"/>
      <c r="NCH38"/>
      <c r="NCI38"/>
      <c r="NCJ38"/>
      <c r="NCK38"/>
      <c r="NCL38"/>
      <c r="NCM38"/>
      <c r="NCN38"/>
      <c r="NCO38"/>
      <c r="NCP38"/>
      <c r="NCQ38"/>
      <c r="NCR38"/>
      <c r="NCS38"/>
      <c r="NCT38"/>
      <c r="NCU38"/>
      <c r="NCV38"/>
      <c r="NCW38"/>
      <c r="NCX38"/>
      <c r="NCY38"/>
      <c r="NCZ38"/>
      <c r="NDA38"/>
      <c r="NDB38"/>
      <c r="NDC38"/>
      <c r="NDD38"/>
      <c r="NDE38"/>
      <c r="NDF38"/>
      <c r="NDG38"/>
      <c r="NDH38"/>
      <c r="NDI38"/>
      <c r="NDJ38"/>
      <c r="NDK38"/>
      <c r="NDL38"/>
      <c r="NDM38"/>
      <c r="NDN38"/>
      <c r="NDO38"/>
      <c r="NDP38"/>
      <c r="NDQ38"/>
      <c r="NDR38"/>
      <c r="NDS38"/>
      <c r="NDT38"/>
      <c r="NDU38"/>
      <c r="NDV38"/>
      <c r="NDW38"/>
      <c r="NDX38"/>
      <c r="NDY38"/>
      <c r="NDZ38"/>
      <c r="NEA38"/>
      <c r="NEB38"/>
      <c r="NEC38"/>
      <c r="NED38"/>
      <c r="NEE38"/>
      <c r="NEF38"/>
      <c r="NEG38"/>
      <c r="NEH38"/>
      <c r="NEI38"/>
      <c r="NEJ38"/>
      <c r="NEK38"/>
      <c r="NEL38"/>
      <c r="NEM38"/>
      <c r="NEN38"/>
      <c r="NEO38"/>
      <c r="NEP38"/>
      <c r="NEQ38"/>
      <c r="NER38"/>
      <c r="NES38"/>
      <c r="NET38"/>
      <c r="NEU38"/>
      <c r="NEV38"/>
      <c r="NEW38"/>
      <c r="NEX38"/>
      <c r="NEY38"/>
      <c r="NEZ38"/>
      <c r="NFA38"/>
      <c r="NFB38"/>
      <c r="NFC38"/>
      <c r="NFD38"/>
      <c r="NFE38"/>
      <c r="NFF38"/>
      <c r="NFG38"/>
      <c r="NFH38"/>
      <c r="NFI38"/>
      <c r="NFJ38"/>
      <c r="NFK38"/>
      <c r="NFL38"/>
      <c r="NFM38"/>
      <c r="NFN38"/>
      <c r="NFO38"/>
      <c r="NFP38"/>
      <c r="NFQ38"/>
      <c r="NFR38"/>
      <c r="NFS38"/>
      <c r="NFT38"/>
      <c r="NFU38"/>
      <c r="NFV38"/>
      <c r="NFW38"/>
      <c r="NFX38"/>
      <c r="NFY38"/>
      <c r="NFZ38"/>
      <c r="NGA38"/>
      <c r="NGB38"/>
      <c r="NGC38"/>
      <c r="NGD38"/>
      <c r="NGE38"/>
      <c r="NGF38"/>
      <c r="NGG38"/>
      <c r="NGH38"/>
      <c r="NGI38"/>
      <c r="NGJ38"/>
      <c r="NGK38"/>
      <c r="NGL38"/>
      <c r="NGM38"/>
      <c r="NGN38"/>
      <c r="NGO38"/>
      <c r="NGP38"/>
      <c r="NGQ38"/>
      <c r="NGR38"/>
      <c r="NGS38"/>
      <c r="NGT38"/>
      <c r="NGU38"/>
      <c r="NGV38"/>
      <c r="NGW38"/>
      <c r="NGX38"/>
      <c r="NGY38"/>
      <c r="NGZ38"/>
      <c r="NHA38"/>
      <c r="NHB38"/>
      <c r="NHC38"/>
      <c r="NHD38"/>
      <c r="NHE38"/>
      <c r="NHF38"/>
      <c r="NHG38"/>
      <c r="NHH38"/>
      <c r="NHI38"/>
      <c r="NHJ38"/>
      <c r="NHK38"/>
      <c r="NHL38"/>
      <c r="NHM38"/>
      <c r="NHN38"/>
      <c r="NHO38"/>
      <c r="NHP38"/>
      <c r="NHQ38"/>
      <c r="NHR38"/>
      <c r="NHS38"/>
      <c r="NHT38"/>
      <c r="NHU38"/>
      <c r="NHV38"/>
      <c r="NHW38"/>
      <c r="NHX38"/>
      <c r="NHY38"/>
      <c r="NHZ38"/>
      <c r="NIA38"/>
      <c r="NIB38"/>
      <c r="NIC38"/>
      <c r="NID38"/>
      <c r="NIE38"/>
      <c r="NIF38"/>
      <c r="NIG38"/>
      <c r="NIH38"/>
      <c r="NII38"/>
      <c r="NIJ38"/>
      <c r="NIK38"/>
      <c r="NIL38"/>
      <c r="NIM38"/>
      <c r="NIN38"/>
      <c r="NIO38"/>
      <c r="NIP38"/>
      <c r="NIQ38"/>
      <c r="NIR38"/>
      <c r="NIS38"/>
      <c r="NIT38"/>
      <c r="NIU38"/>
      <c r="NIV38"/>
      <c r="NIW38"/>
      <c r="NIX38"/>
      <c r="NIY38"/>
      <c r="NIZ38"/>
      <c r="NJA38"/>
      <c r="NJB38"/>
      <c r="NJC38"/>
      <c r="NJD38"/>
      <c r="NJE38"/>
      <c r="NJF38"/>
      <c r="NJG38"/>
      <c r="NJH38"/>
      <c r="NJI38"/>
      <c r="NJJ38"/>
      <c r="NJK38"/>
      <c r="NJL38"/>
      <c r="NJM38"/>
      <c r="NJN38"/>
      <c r="NJO38"/>
      <c r="NJP38"/>
      <c r="NJQ38"/>
      <c r="NJR38"/>
      <c r="NJS38"/>
      <c r="NJT38"/>
      <c r="NJU38"/>
      <c r="NJV38"/>
      <c r="NJW38"/>
      <c r="NJX38"/>
      <c r="NJY38"/>
      <c r="NJZ38"/>
      <c r="NKA38"/>
      <c r="NKB38"/>
      <c r="NKC38"/>
      <c r="NKD38"/>
      <c r="NKE38"/>
      <c r="NKF38"/>
      <c r="NKG38"/>
      <c r="NKH38"/>
      <c r="NKI38"/>
      <c r="NKJ38"/>
      <c r="NKK38"/>
      <c r="NKL38"/>
      <c r="NKM38"/>
      <c r="NKN38"/>
      <c r="NKO38"/>
      <c r="NKP38"/>
      <c r="NKQ38"/>
      <c r="NKR38"/>
      <c r="NKS38"/>
      <c r="NKT38"/>
      <c r="NKU38"/>
      <c r="NKV38"/>
      <c r="NKW38"/>
      <c r="NKX38"/>
      <c r="NKY38"/>
      <c r="NKZ38"/>
      <c r="NLA38"/>
      <c r="NLB38"/>
      <c r="NLC38"/>
      <c r="NLD38"/>
      <c r="NLE38"/>
      <c r="NLF38"/>
      <c r="NLG38"/>
      <c r="NLH38"/>
      <c r="NLI38"/>
      <c r="NLJ38"/>
      <c r="NLK38"/>
      <c r="NLL38"/>
      <c r="NLM38"/>
      <c r="NLN38"/>
      <c r="NLO38"/>
      <c r="NLP38"/>
      <c r="NLQ38"/>
      <c r="NLR38"/>
      <c r="NLS38"/>
      <c r="NLT38"/>
      <c r="NLU38"/>
      <c r="NLV38"/>
      <c r="NLW38"/>
      <c r="NLX38"/>
      <c r="NLY38"/>
      <c r="NLZ38"/>
      <c r="NMA38"/>
      <c r="NMB38"/>
      <c r="NMC38"/>
      <c r="NMD38"/>
      <c r="NME38"/>
      <c r="NMF38"/>
      <c r="NMG38"/>
      <c r="NMH38"/>
      <c r="NMI38"/>
      <c r="NMJ38"/>
      <c r="NMK38"/>
      <c r="NML38"/>
      <c r="NMM38"/>
      <c r="NMN38"/>
      <c r="NMO38"/>
      <c r="NMP38"/>
      <c r="NMQ38"/>
      <c r="NMR38"/>
      <c r="NMS38"/>
      <c r="NMT38"/>
      <c r="NMU38"/>
      <c r="NMV38"/>
      <c r="NMW38"/>
      <c r="NMX38"/>
      <c r="NMY38"/>
      <c r="NMZ38"/>
      <c r="NNA38"/>
      <c r="NNB38"/>
      <c r="NNC38"/>
      <c r="NND38"/>
      <c r="NNE38"/>
      <c r="NNF38"/>
      <c r="NNG38"/>
      <c r="NNH38"/>
      <c r="NNI38"/>
      <c r="NNJ38"/>
      <c r="NNK38"/>
      <c r="NNL38"/>
      <c r="NNM38"/>
      <c r="NNN38"/>
      <c r="NNO38"/>
      <c r="NNP38"/>
      <c r="NNQ38"/>
      <c r="NNR38"/>
      <c r="NNS38"/>
      <c r="NNT38"/>
      <c r="NNU38"/>
      <c r="NNV38"/>
      <c r="NNW38"/>
      <c r="NNX38"/>
      <c r="NNY38"/>
      <c r="NNZ38"/>
      <c r="NOA38"/>
      <c r="NOB38"/>
      <c r="NOC38"/>
      <c r="NOD38"/>
      <c r="NOE38"/>
      <c r="NOF38"/>
      <c r="NOG38"/>
      <c r="NOH38"/>
      <c r="NOI38"/>
      <c r="NOJ38"/>
      <c r="NOK38"/>
      <c r="NOL38"/>
      <c r="NOM38"/>
      <c r="NON38"/>
      <c r="NOO38"/>
      <c r="NOP38"/>
      <c r="NOQ38"/>
      <c r="NOR38"/>
      <c r="NOS38"/>
      <c r="NOT38"/>
      <c r="NOU38"/>
      <c r="NOV38"/>
      <c r="NOW38"/>
      <c r="NOX38"/>
      <c r="NOY38"/>
      <c r="NOZ38"/>
      <c r="NPA38"/>
      <c r="NPB38"/>
      <c r="NPC38"/>
      <c r="NPD38"/>
      <c r="NPE38"/>
      <c r="NPF38"/>
      <c r="NPG38"/>
      <c r="NPH38"/>
      <c r="NPI38"/>
      <c r="NPJ38"/>
      <c r="NPK38"/>
      <c r="NPL38"/>
      <c r="NPM38"/>
      <c r="NPN38"/>
      <c r="NPO38"/>
      <c r="NPP38"/>
      <c r="NPQ38"/>
      <c r="NPR38"/>
      <c r="NPS38"/>
      <c r="NPT38"/>
      <c r="NPU38"/>
      <c r="NPV38"/>
      <c r="NPW38"/>
      <c r="NPX38"/>
      <c r="NPY38"/>
      <c r="NPZ38"/>
      <c r="NQA38"/>
      <c r="NQB38"/>
      <c r="NQC38"/>
      <c r="NQD38"/>
      <c r="NQE38"/>
      <c r="NQF38"/>
      <c r="NQG38"/>
      <c r="NQH38"/>
      <c r="NQI38"/>
      <c r="NQJ38"/>
      <c r="NQK38"/>
      <c r="NQL38"/>
      <c r="NQM38"/>
      <c r="NQN38"/>
      <c r="NQO38"/>
      <c r="NQP38"/>
      <c r="NQQ38"/>
      <c r="NQR38"/>
      <c r="NQS38"/>
      <c r="NQT38"/>
      <c r="NQU38"/>
      <c r="NQV38"/>
      <c r="NQW38"/>
      <c r="NQX38"/>
      <c r="NQY38"/>
      <c r="NQZ38"/>
      <c r="NRA38"/>
      <c r="NRB38"/>
      <c r="NRC38"/>
      <c r="NRD38"/>
      <c r="NRE38"/>
      <c r="NRF38"/>
      <c r="NRG38"/>
      <c r="NRH38"/>
      <c r="NRI38"/>
      <c r="NRJ38"/>
      <c r="NRK38"/>
      <c r="NRL38"/>
      <c r="NRM38"/>
      <c r="NRN38"/>
      <c r="NRO38"/>
      <c r="NRP38"/>
      <c r="NRQ38"/>
      <c r="NRR38"/>
      <c r="NRS38"/>
      <c r="NRT38"/>
      <c r="NRU38"/>
      <c r="NRV38"/>
      <c r="NRW38"/>
      <c r="NRX38"/>
      <c r="NRY38"/>
      <c r="NRZ38"/>
      <c r="NSA38"/>
      <c r="NSB38"/>
      <c r="NSC38"/>
      <c r="NSD38"/>
      <c r="NSE38"/>
      <c r="NSF38"/>
      <c r="NSG38"/>
      <c r="NSH38"/>
      <c r="NSI38"/>
      <c r="NSJ38"/>
      <c r="NSK38"/>
      <c r="NSL38"/>
      <c r="NSM38"/>
      <c r="NSN38"/>
      <c r="NSO38"/>
      <c r="NSP38"/>
      <c r="NSQ38"/>
      <c r="NSR38"/>
      <c r="NSS38"/>
      <c r="NST38"/>
      <c r="NSU38"/>
      <c r="NSV38"/>
      <c r="NSW38"/>
      <c r="NSX38"/>
      <c r="NSY38"/>
      <c r="NSZ38"/>
      <c r="NTA38"/>
      <c r="NTB38"/>
      <c r="NTC38"/>
      <c r="NTD38"/>
      <c r="NTE38"/>
      <c r="NTF38"/>
      <c r="NTG38"/>
      <c r="NTH38"/>
      <c r="NTI38"/>
      <c r="NTJ38"/>
      <c r="NTK38"/>
      <c r="NTL38"/>
      <c r="NTM38"/>
      <c r="NTN38"/>
      <c r="NTO38"/>
      <c r="NTP38"/>
      <c r="NTQ38"/>
      <c r="NTR38"/>
      <c r="NTS38"/>
      <c r="NTT38"/>
      <c r="NTU38"/>
      <c r="NTV38"/>
      <c r="NTW38"/>
      <c r="NTX38"/>
      <c r="NTY38"/>
      <c r="NTZ38"/>
      <c r="NUA38"/>
      <c r="NUB38"/>
      <c r="NUC38"/>
      <c r="NUD38"/>
      <c r="NUE38"/>
      <c r="NUF38"/>
      <c r="NUG38"/>
      <c r="NUH38"/>
      <c r="NUI38"/>
      <c r="NUJ38"/>
      <c r="NUK38"/>
      <c r="NUL38"/>
      <c r="NUM38"/>
      <c r="NUN38"/>
      <c r="NUO38"/>
      <c r="NUP38"/>
      <c r="NUQ38"/>
      <c r="NUR38"/>
      <c r="NUS38"/>
      <c r="NUT38"/>
      <c r="NUU38"/>
      <c r="NUV38"/>
      <c r="NUW38"/>
      <c r="NUX38"/>
      <c r="NUY38"/>
      <c r="NUZ38"/>
      <c r="NVA38"/>
      <c r="NVB38"/>
      <c r="NVC38"/>
      <c r="NVD38"/>
      <c r="NVE38"/>
      <c r="NVF38"/>
      <c r="NVG38"/>
      <c r="NVH38"/>
      <c r="NVI38"/>
      <c r="NVJ38"/>
      <c r="NVK38"/>
      <c r="NVL38"/>
      <c r="NVM38"/>
      <c r="NVN38"/>
      <c r="NVO38"/>
      <c r="NVP38"/>
      <c r="NVQ38"/>
      <c r="NVR38"/>
      <c r="NVS38"/>
      <c r="NVT38"/>
      <c r="NVU38"/>
      <c r="NVV38"/>
      <c r="NVW38"/>
      <c r="NVX38"/>
      <c r="NVY38"/>
      <c r="NVZ38"/>
      <c r="NWA38"/>
      <c r="NWB38"/>
      <c r="NWC38"/>
      <c r="NWD38"/>
      <c r="NWE38"/>
      <c r="NWF38"/>
      <c r="NWG38"/>
      <c r="NWH38"/>
      <c r="NWI38"/>
      <c r="NWJ38"/>
      <c r="NWK38"/>
      <c r="NWL38"/>
      <c r="NWM38"/>
      <c r="NWN38"/>
      <c r="NWO38"/>
      <c r="NWP38"/>
      <c r="NWQ38"/>
      <c r="NWR38"/>
      <c r="NWS38"/>
      <c r="NWT38"/>
      <c r="NWU38"/>
      <c r="NWV38"/>
      <c r="NWW38"/>
      <c r="NWX38"/>
      <c r="NWY38"/>
      <c r="NWZ38"/>
      <c r="NXA38"/>
      <c r="NXB38"/>
      <c r="NXC38"/>
      <c r="NXD38"/>
      <c r="NXE38"/>
      <c r="NXF38"/>
      <c r="NXG38"/>
      <c r="NXH38"/>
      <c r="NXI38"/>
      <c r="NXJ38"/>
      <c r="NXK38"/>
      <c r="NXL38"/>
      <c r="NXM38"/>
      <c r="NXN38"/>
      <c r="NXO38"/>
      <c r="NXP38"/>
      <c r="NXQ38"/>
      <c r="NXR38"/>
      <c r="NXS38"/>
      <c r="NXT38"/>
      <c r="NXU38"/>
      <c r="NXV38"/>
      <c r="NXW38"/>
      <c r="NXX38"/>
      <c r="NXY38"/>
      <c r="NXZ38"/>
      <c r="NYA38"/>
      <c r="NYB38"/>
      <c r="NYC38"/>
      <c r="NYD38"/>
      <c r="NYE38"/>
      <c r="NYF38"/>
      <c r="NYG38"/>
      <c r="NYH38"/>
      <c r="NYI38"/>
      <c r="NYJ38"/>
      <c r="NYK38"/>
      <c r="NYL38"/>
      <c r="NYM38"/>
      <c r="NYN38"/>
      <c r="NYO38"/>
      <c r="NYP38"/>
      <c r="NYQ38"/>
      <c r="NYR38"/>
      <c r="NYS38"/>
      <c r="NYT38"/>
      <c r="NYU38"/>
      <c r="NYV38"/>
      <c r="NYW38"/>
      <c r="NYX38"/>
      <c r="NYY38"/>
      <c r="NYZ38"/>
      <c r="NZA38"/>
      <c r="NZB38"/>
      <c r="NZC38"/>
      <c r="NZD38"/>
      <c r="NZE38"/>
      <c r="NZF38"/>
      <c r="NZG38"/>
      <c r="NZH38"/>
      <c r="NZI38"/>
      <c r="NZJ38"/>
      <c r="NZK38"/>
      <c r="NZL38"/>
      <c r="NZM38"/>
      <c r="NZN38"/>
      <c r="NZO38"/>
      <c r="NZP38"/>
      <c r="NZQ38"/>
      <c r="NZR38"/>
      <c r="NZS38"/>
      <c r="NZT38"/>
      <c r="NZU38"/>
      <c r="NZV38"/>
      <c r="NZW38"/>
      <c r="NZX38"/>
      <c r="NZY38"/>
      <c r="NZZ38"/>
      <c r="OAA38"/>
      <c r="OAB38"/>
      <c r="OAC38"/>
      <c r="OAD38"/>
      <c r="OAE38"/>
      <c r="OAF38"/>
      <c r="OAG38"/>
      <c r="OAH38"/>
      <c r="OAI38"/>
      <c r="OAJ38"/>
      <c r="OAK38"/>
      <c r="OAL38"/>
      <c r="OAM38"/>
      <c r="OAN38"/>
      <c r="OAO38"/>
      <c r="OAP38"/>
      <c r="OAQ38"/>
      <c r="OAR38"/>
      <c r="OAS38"/>
      <c r="OAT38"/>
      <c r="OAU38"/>
      <c r="OAV38"/>
      <c r="OAW38"/>
      <c r="OAX38"/>
      <c r="OAY38"/>
      <c r="OAZ38"/>
      <c r="OBA38"/>
      <c r="OBB38"/>
      <c r="OBC38"/>
      <c r="OBD38"/>
      <c r="OBE38"/>
      <c r="OBF38"/>
      <c r="OBG38"/>
      <c r="OBH38"/>
      <c r="OBI38"/>
      <c r="OBJ38"/>
      <c r="OBK38"/>
      <c r="OBL38"/>
      <c r="OBM38"/>
      <c r="OBN38"/>
      <c r="OBO38"/>
      <c r="OBP38"/>
      <c r="OBQ38"/>
      <c r="OBR38"/>
      <c r="OBS38"/>
      <c r="OBT38"/>
      <c r="OBU38"/>
      <c r="OBV38"/>
      <c r="OBW38"/>
      <c r="OBX38"/>
      <c r="OBY38"/>
      <c r="OBZ38"/>
      <c r="OCA38"/>
      <c r="OCB38"/>
      <c r="OCC38"/>
      <c r="OCD38"/>
      <c r="OCE38"/>
      <c r="OCF38"/>
      <c r="OCG38"/>
      <c r="OCH38"/>
      <c r="OCI38"/>
      <c r="OCJ38"/>
      <c r="OCK38"/>
      <c r="OCL38"/>
      <c r="OCM38"/>
      <c r="OCN38"/>
      <c r="OCO38"/>
      <c r="OCP38"/>
      <c r="OCQ38"/>
      <c r="OCR38"/>
      <c r="OCS38"/>
      <c r="OCT38"/>
      <c r="OCU38"/>
      <c r="OCV38"/>
      <c r="OCW38"/>
      <c r="OCX38"/>
      <c r="OCY38"/>
      <c r="OCZ38"/>
      <c r="ODA38"/>
      <c r="ODB38"/>
      <c r="ODC38"/>
      <c r="ODD38"/>
      <c r="ODE38"/>
      <c r="ODF38"/>
      <c r="ODG38"/>
      <c r="ODH38"/>
      <c r="ODI38"/>
      <c r="ODJ38"/>
      <c r="ODK38"/>
      <c r="ODL38"/>
      <c r="ODM38"/>
      <c r="ODN38"/>
      <c r="ODO38"/>
      <c r="ODP38"/>
      <c r="ODQ38"/>
      <c r="ODR38"/>
      <c r="ODS38"/>
      <c r="ODT38"/>
      <c r="ODU38"/>
      <c r="ODV38"/>
      <c r="ODW38"/>
      <c r="ODX38"/>
      <c r="ODY38"/>
      <c r="ODZ38"/>
      <c r="OEA38"/>
      <c r="OEB38"/>
      <c r="OEC38"/>
      <c r="OED38"/>
      <c r="OEE38"/>
      <c r="OEF38"/>
      <c r="OEG38"/>
      <c r="OEH38"/>
      <c r="OEI38"/>
      <c r="OEJ38"/>
      <c r="OEK38"/>
      <c r="OEL38"/>
      <c r="OEM38"/>
      <c r="OEN38"/>
      <c r="OEO38"/>
      <c r="OEP38"/>
      <c r="OEQ38"/>
      <c r="OER38"/>
      <c r="OES38"/>
      <c r="OET38"/>
      <c r="OEU38"/>
      <c r="OEV38"/>
      <c r="OEW38"/>
      <c r="OEX38"/>
      <c r="OEY38"/>
      <c r="OEZ38"/>
      <c r="OFA38"/>
      <c r="OFB38"/>
      <c r="OFC38"/>
      <c r="OFD38"/>
      <c r="OFE38"/>
      <c r="OFF38"/>
      <c r="OFG38"/>
      <c r="OFH38"/>
      <c r="OFI38"/>
      <c r="OFJ38"/>
      <c r="OFK38"/>
      <c r="OFL38"/>
      <c r="OFM38"/>
      <c r="OFN38"/>
      <c r="OFO38"/>
      <c r="OFP38"/>
      <c r="OFQ38"/>
      <c r="OFR38"/>
      <c r="OFS38"/>
      <c r="OFT38"/>
      <c r="OFU38"/>
      <c r="OFV38"/>
      <c r="OFW38"/>
      <c r="OFX38"/>
      <c r="OFY38"/>
      <c r="OFZ38"/>
      <c r="OGA38"/>
      <c r="OGB38"/>
      <c r="OGC38"/>
      <c r="OGD38"/>
      <c r="OGE38"/>
      <c r="OGF38"/>
      <c r="OGG38"/>
      <c r="OGH38"/>
      <c r="OGI38"/>
      <c r="OGJ38"/>
      <c r="OGK38"/>
      <c r="OGL38"/>
      <c r="OGM38"/>
      <c r="OGN38"/>
      <c r="OGO38"/>
      <c r="OGP38"/>
      <c r="OGQ38"/>
      <c r="OGR38"/>
      <c r="OGS38"/>
      <c r="OGT38"/>
      <c r="OGU38"/>
      <c r="OGV38"/>
      <c r="OGW38"/>
      <c r="OGX38"/>
      <c r="OGY38"/>
      <c r="OGZ38"/>
      <c r="OHA38"/>
      <c r="OHB38"/>
      <c r="OHC38"/>
      <c r="OHD38"/>
      <c r="OHE38"/>
      <c r="OHF38"/>
      <c r="OHG38"/>
      <c r="OHH38"/>
      <c r="OHI38"/>
      <c r="OHJ38"/>
      <c r="OHK38"/>
      <c r="OHL38"/>
      <c r="OHM38"/>
      <c r="OHN38"/>
      <c r="OHO38"/>
      <c r="OHP38"/>
      <c r="OHQ38"/>
      <c r="OHR38"/>
      <c r="OHS38"/>
      <c r="OHT38"/>
      <c r="OHU38"/>
      <c r="OHV38"/>
      <c r="OHW38"/>
      <c r="OHX38"/>
      <c r="OHY38"/>
      <c r="OHZ38"/>
      <c r="OIA38"/>
      <c r="OIB38"/>
      <c r="OIC38"/>
      <c r="OID38"/>
      <c r="OIE38"/>
      <c r="OIF38"/>
      <c r="OIG38"/>
      <c r="OIH38"/>
      <c r="OII38"/>
      <c r="OIJ38"/>
      <c r="OIK38"/>
      <c r="OIL38"/>
      <c r="OIM38"/>
      <c r="OIN38"/>
      <c r="OIO38"/>
      <c r="OIP38"/>
      <c r="OIQ38"/>
      <c r="OIR38"/>
      <c r="OIS38"/>
      <c r="OIT38"/>
      <c r="OIU38"/>
      <c r="OIV38"/>
      <c r="OIW38"/>
      <c r="OIX38"/>
      <c r="OIY38"/>
      <c r="OIZ38"/>
      <c r="OJA38"/>
      <c r="OJB38"/>
      <c r="OJC38"/>
      <c r="OJD38"/>
      <c r="OJE38"/>
      <c r="OJF38"/>
      <c r="OJG38"/>
      <c r="OJH38"/>
      <c r="OJI38"/>
      <c r="OJJ38"/>
      <c r="OJK38"/>
      <c r="OJL38"/>
      <c r="OJM38"/>
      <c r="OJN38"/>
      <c r="OJO38"/>
      <c r="OJP38"/>
      <c r="OJQ38"/>
      <c r="OJR38"/>
      <c r="OJS38"/>
      <c r="OJT38"/>
      <c r="OJU38"/>
      <c r="OJV38"/>
      <c r="OJW38"/>
      <c r="OJX38"/>
      <c r="OJY38"/>
      <c r="OJZ38"/>
      <c r="OKA38"/>
      <c r="OKB38"/>
      <c r="OKC38"/>
      <c r="OKD38"/>
      <c r="OKE38"/>
      <c r="OKF38"/>
      <c r="OKG38"/>
      <c r="OKH38"/>
      <c r="OKI38"/>
      <c r="OKJ38"/>
      <c r="OKK38"/>
      <c r="OKL38"/>
      <c r="OKM38"/>
      <c r="OKN38"/>
      <c r="OKO38"/>
      <c r="OKP38"/>
      <c r="OKQ38"/>
      <c r="OKR38"/>
      <c r="OKS38"/>
      <c r="OKT38"/>
      <c r="OKU38"/>
      <c r="OKV38"/>
      <c r="OKW38"/>
      <c r="OKX38"/>
      <c r="OKY38"/>
      <c r="OKZ38"/>
      <c r="OLA38"/>
      <c r="OLB38"/>
      <c r="OLC38"/>
      <c r="OLD38"/>
      <c r="OLE38"/>
      <c r="OLF38"/>
      <c r="OLG38"/>
      <c r="OLH38"/>
      <c r="OLI38"/>
      <c r="OLJ38"/>
      <c r="OLK38"/>
      <c r="OLL38"/>
      <c r="OLM38"/>
      <c r="OLN38"/>
      <c r="OLO38"/>
      <c r="OLP38"/>
      <c r="OLQ38"/>
      <c r="OLR38"/>
      <c r="OLS38"/>
      <c r="OLT38"/>
      <c r="OLU38"/>
      <c r="OLV38"/>
      <c r="OLW38"/>
      <c r="OLX38"/>
      <c r="OLY38"/>
      <c r="OLZ38"/>
      <c r="OMA38"/>
      <c r="OMB38"/>
      <c r="OMC38"/>
      <c r="OMD38"/>
      <c r="OME38"/>
      <c r="OMF38"/>
      <c r="OMG38"/>
      <c r="OMH38"/>
      <c r="OMI38"/>
      <c r="OMJ38"/>
      <c r="OMK38"/>
      <c r="OML38"/>
      <c r="OMM38"/>
      <c r="OMN38"/>
      <c r="OMO38"/>
      <c r="OMP38"/>
      <c r="OMQ38"/>
      <c r="OMR38"/>
      <c r="OMS38"/>
      <c r="OMT38"/>
      <c r="OMU38"/>
      <c r="OMV38"/>
      <c r="OMW38"/>
      <c r="OMX38"/>
      <c r="OMY38"/>
      <c r="OMZ38"/>
      <c r="ONA38"/>
      <c r="ONB38"/>
      <c r="ONC38"/>
      <c r="OND38"/>
      <c r="ONE38"/>
      <c r="ONF38"/>
      <c r="ONG38"/>
      <c r="ONH38"/>
      <c r="ONI38"/>
      <c r="ONJ38"/>
      <c r="ONK38"/>
      <c r="ONL38"/>
      <c r="ONM38"/>
      <c r="ONN38"/>
      <c r="ONO38"/>
      <c r="ONP38"/>
      <c r="ONQ38"/>
      <c r="ONR38"/>
      <c r="ONS38"/>
      <c r="ONT38"/>
      <c r="ONU38"/>
      <c r="ONV38"/>
      <c r="ONW38"/>
      <c r="ONX38"/>
      <c r="ONY38"/>
      <c r="ONZ38"/>
      <c r="OOA38"/>
      <c r="OOB38"/>
      <c r="OOC38"/>
      <c r="OOD38"/>
      <c r="OOE38"/>
      <c r="OOF38"/>
      <c r="OOG38"/>
      <c r="OOH38"/>
      <c r="OOI38"/>
      <c r="OOJ38"/>
      <c r="OOK38"/>
      <c r="OOL38"/>
      <c r="OOM38"/>
      <c r="OON38"/>
      <c r="OOO38"/>
      <c r="OOP38"/>
      <c r="OOQ38"/>
      <c r="OOR38"/>
      <c r="OOS38"/>
      <c r="OOT38"/>
      <c r="OOU38"/>
      <c r="OOV38"/>
      <c r="OOW38"/>
      <c r="OOX38"/>
      <c r="OOY38"/>
      <c r="OOZ38"/>
      <c r="OPA38"/>
      <c r="OPB38"/>
      <c r="OPC38"/>
      <c r="OPD38"/>
      <c r="OPE38"/>
      <c r="OPF38"/>
      <c r="OPG38"/>
      <c r="OPH38"/>
      <c r="OPI38"/>
      <c r="OPJ38"/>
      <c r="OPK38"/>
      <c r="OPL38"/>
      <c r="OPM38"/>
      <c r="OPN38"/>
      <c r="OPO38"/>
      <c r="OPP38"/>
      <c r="OPQ38"/>
      <c r="OPR38"/>
      <c r="OPS38"/>
      <c r="OPT38"/>
      <c r="OPU38"/>
      <c r="OPV38"/>
      <c r="OPW38"/>
      <c r="OPX38"/>
      <c r="OPY38"/>
      <c r="OPZ38"/>
      <c r="OQA38"/>
      <c r="OQB38"/>
      <c r="OQC38"/>
      <c r="OQD38"/>
      <c r="OQE38"/>
      <c r="OQF38"/>
      <c r="OQG38"/>
      <c r="OQH38"/>
      <c r="OQI38"/>
      <c r="OQJ38"/>
      <c r="OQK38"/>
      <c r="OQL38"/>
      <c r="OQM38"/>
      <c r="OQN38"/>
      <c r="OQO38"/>
      <c r="OQP38"/>
      <c r="OQQ38"/>
      <c r="OQR38"/>
      <c r="OQS38"/>
      <c r="OQT38"/>
      <c r="OQU38"/>
      <c r="OQV38"/>
      <c r="OQW38"/>
      <c r="OQX38"/>
      <c r="OQY38"/>
      <c r="OQZ38"/>
      <c r="ORA38"/>
      <c r="ORB38"/>
      <c r="ORC38"/>
      <c r="ORD38"/>
      <c r="ORE38"/>
      <c r="ORF38"/>
      <c r="ORG38"/>
      <c r="ORH38"/>
      <c r="ORI38"/>
      <c r="ORJ38"/>
      <c r="ORK38"/>
      <c r="ORL38"/>
      <c r="ORM38"/>
      <c r="ORN38"/>
      <c r="ORO38"/>
      <c r="ORP38"/>
      <c r="ORQ38"/>
      <c r="ORR38"/>
      <c r="ORS38"/>
      <c r="ORT38"/>
      <c r="ORU38"/>
      <c r="ORV38"/>
      <c r="ORW38"/>
      <c r="ORX38"/>
      <c r="ORY38"/>
      <c r="ORZ38"/>
      <c r="OSA38"/>
      <c r="OSB38"/>
      <c r="OSC38"/>
      <c r="OSD38"/>
      <c r="OSE38"/>
      <c r="OSF38"/>
      <c r="OSG38"/>
      <c r="OSH38"/>
      <c r="OSI38"/>
      <c r="OSJ38"/>
      <c r="OSK38"/>
      <c r="OSL38"/>
      <c r="OSM38"/>
      <c r="OSN38"/>
      <c r="OSO38"/>
      <c r="OSP38"/>
      <c r="OSQ38"/>
      <c r="OSR38"/>
      <c r="OSS38"/>
      <c r="OST38"/>
      <c r="OSU38"/>
      <c r="OSV38"/>
      <c r="OSW38"/>
      <c r="OSX38"/>
      <c r="OSY38"/>
      <c r="OSZ38"/>
      <c r="OTA38"/>
      <c r="OTB38"/>
      <c r="OTC38"/>
      <c r="OTD38"/>
      <c r="OTE38"/>
      <c r="OTF38"/>
      <c r="OTG38"/>
      <c r="OTH38"/>
      <c r="OTI38"/>
      <c r="OTJ38"/>
      <c r="OTK38"/>
      <c r="OTL38"/>
      <c r="OTM38"/>
      <c r="OTN38"/>
      <c r="OTO38"/>
      <c r="OTP38"/>
      <c r="OTQ38"/>
      <c r="OTR38"/>
      <c r="OTS38"/>
      <c r="OTT38"/>
      <c r="OTU38"/>
      <c r="OTV38"/>
      <c r="OTW38"/>
      <c r="OTX38"/>
      <c r="OTY38"/>
      <c r="OTZ38"/>
      <c r="OUA38"/>
      <c r="OUB38"/>
      <c r="OUC38"/>
      <c r="OUD38"/>
      <c r="OUE38"/>
      <c r="OUF38"/>
      <c r="OUG38"/>
      <c r="OUH38"/>
      <c r="OUI38"/>
      <c r="OUJ38"/>
      <c r="OUK38"/>
      <c r="OUL38"/>
      <c r="OUM38"/>
      <c r="OUN38"/>
      <c r="OUO38"/>
      <c r="OUP38"/>
      <c r="OUQ38"/>
      <c r="OUR38"/>
      <c r="OUS38"/>
      <c r="OUT38"/>
      <c r="OUU38"/>
      <c r="OUV38"/>
      <c r="OUW38"/>
      <c r="OUX38"/>
      <c r="OUY38"/>
      <c r="OUZ38"/>
      <c r="OVA38"/>
      <c r="OVB38"/>
      <c r="OVC38"/>
      <c r="OVD38"/>
      <c r="OVE38"/>
      <c r="OVF38"/>
      <c r="OVG38"/>
      <c r="OVH38"/>
      <c r="OVI38"/>
      <c r="OVJ38"/>
      <c r="OVK38"/>
      <c r="OVL38"/>
      <c r="OVM38"/>
      <c r="OVN38"/>
      <c r="OVO38"/>
      <c r="OVP38"/>
      <c r="OVQ38"/>
      <c r="OVR38"/>
      <c r="OVS38"/>
      <c r="OVT38"/>
      <c r="OVU38"/>
      <c r="OVV38"/>
      <c r="OVW38"/>
      <c r="OVX38"/>
      <c r="OVY38"/>
      <c r="OVZ38"/>
      <c r="OWA38"/>
      <c r="OWB38"/>
      <c r="OWC38"/>
      <c r="OWD38"/>
      <c r="OWE38"/>
      <c r="OWF38"/>
      <c r="OWG38"/>
      <c r="OWH38"/>
      <c r="OWI38"/>
      <c r="OWJ38"/>
      <c r="OWK38"/>
      <c r="OWL38"/>
      <c r="OWM38"/>
      <c r="OWN38"/>
      <c r="OWO38"/>
      <c r="OWP38"/>
      <c r="OWQ38"/>
      <c r="OWR38"/>
      <c r="OWS38"/>
      <c r="OWT38"/>
      <c r="OWU38"/>
      <c r="OWV38"/>
      <c r="OWW38"/>
      <c r="OWX38"/>
      <c r="OWY38"/>
      <c r="OWZ38"/>
      <c r="OXA38"/>
      <c r="OXB38"/>
      <c r="OXC38"/>
      <c r="OXD38"/>
      <c r="OXE38"/>
      <c r="OXF38"/>
      <c r="OXG38"/>
      <c r="OXH38"/>
      <c r="OXI38"/>
      <c r="OXJ38"/>
      <c r="OXK38"/>
      <c r="OXL38"/>
      <c r="OXM38"/>
      <c r="OXN38"/>
      <c r="OXO38"/>
      <c r="OXP38"/>
      <c r="OXQ38"/>
      <c r="OXR38"/>
      <c r="OXS38"/>
      <c r="OXT38"/>
      <c r="OXU38"/>
      <c r="OXV38"/>
      <c r="OXW38"/>
      <c r="OXX38"/>
      <c r="OXY38"/>
      <c r="OXZ38"/>
      <c r="OYA38"/>
      <c r="OYB38"/>
      <c r="OYC38"/>
      <c r="OYD38"/>
      <c r="OYE38"/>
      <c r="OYF38"/>
      <c r="OYG38"/>
      <c r="OYH38"/>
      <c r="OYI38"/>
      <c r="OYJ38"/>
      <c r="OYK38"/>
      <c r="OYL38"/>
      <c r="OYM38"/>
      <c r="OYN38"/>
      <c r="OYO38"/>
      <c r="OYP38"/>
      <c r="OYQ38"/>
      <c r="OYR38"/>
      <c r="OYS38"/>
      <c r="OYT38"/>
      <c r="OYU38"/>
      <c r="OYV38"/>
      <c r="OYW38"/>
      <c r="OYX38"/>
      <c r="OYY38"/>
      <c r="OYZ38"/>
      <c r="OZA38"/>
      <c r="OZB38"/>
      <c r="OZC38"/>
      <c r="OZD38"/>
      <c r="OZE38"/>
      <c r="OZF38"/>
      <c r="OZG38"/>
      <c r="OZH38"/>
      <c r="OZI38"/>
      <c r="OZJ38"/>
      <c r="OZK38"/>
      <c r="OZL38"/>
      <c r="OZM38"/>
      <c r="OZN38"/>
      <c r="OZO38"/>
      <c r="OZP38"/>
      <c r="OZQ38"/>
      <c r="OZR38"/>
      <c r="OZS38"/>
      <c r="OZT38"/>
      <c r="OZU38"/>
      <c r="OZV38"/>
      <c r="OZW38"/>
      <c r="OZX38"/>
      <c r="OZY38"/>
      <c r="OZZ38"/>
      <c r="PAA38"/>
      <c r="PAB38"/>
      <c r="PAC38"/>
      <c r="PAD38"/>
      <c r="PAE38"/>
      <c r="PAF38"/>
      <c r="PAG38"/>
      <c r="PAH38"/>
      <c r="PAI38"/>
      <c r="PAJ38"/>
      <c r="PAK38"/>
      <c r="PAL38"/>
      <c r="PAM38"/>
      <c r="PAN38"/>
      <c r="PAO38"/>
      <c r="PAP38"/>
      <c r="PAQ38"/>
      <c r="PAR38"/>
      <c r="PAS38"/>
      <c r="PAT38"/>
      <c r="PAU38"/>
      <c r="PAV38"/>
      <c r="PAW38"/>
      <c r="PAX38"/>
      <c r="PAY38"/>
      <c r="PAZ38"/>
      <c r="PBA38"/>
      <c r="PBB38"/>
      <c r="PBC38"/>
      <c r="PBD38"/>
      <c r="PBE38"/>
      <c r="PBF38"/>
      <c r="PBG38"/>
      <c r="PBH38"/>
      <c r="PBI38"/>
      <c r="PBJ38"/>
      <c r="PBK38"/>
      <c r="PBL38"/>
      <c r="PBM38"/>
      <c r="PBN38"/>
      <c r="PBO38"/>
      <c r="PBP38"/>
      <c r="PBQ38"/>
      <c r="PBR38"/>
      <c r="PBS38"/>
      <c r="PBT38"/>
      <c r="PBU38"/>
      <c r="PBV38"/>
      <c r="PBW38"/>
      <c r="PBX38"/>
      <c r="PBY38"/>
      <c r="PBZ38"/>
      <c r="PCA38"/>
      <c r="PCB38"/>
      <c r="PCC38"/>
      <c r="PCD38"/>
      <c r="PCE38"/>
      <c r="PCF38"/>
      <c r="PCG38"/>
      <c r="PCH38"/>
      <c r="PCI38"/>
      <c r="PCJ38"/>
      <c r="PCK38"/>
      <c r="PCL38"/>
      <c r="PCM38"/>
      <c r="PCN38"/>
      <c r="PCO38"/>
      <c r="PCP38"/>
      <c r="PCQ38"/>
      <c r="PCR38"/>
      <c r="PCS38"/>
      <c r="PCT38"/>
      <c r="PCU38"/>
      <c r="PCV38"/>
      <c r="PCW38"/>
      <c r="PCX38"/>
      <c r="PCY38"/>
      <c r="PCZ38"/>
      <c r="PDA38"/>
      <c r="PDB38"/>
      <c r="PDC38"/>
      <c r="PDD38"/>
      <c r="PDE38"/>
      <c r="PDF38"/>
      <c r="PDG38"/>
      <c r="PDH38"/>
      <c r="PDI38"/>
      <c r="PDJ38"/>
      <c r="PDK38"/>
      <c r="PDL38"/>
      <c r="PDM38"/>
      <c r="PDN38"/>
      <c r="PDO38"/>
      <c r="PDP38"/>
      <c r="PDQ38"/>
      <c r="PDR38"/>
      <c r="PDS38"/>
      <c r="PDT38"/>
      <c r="PDU38"/>
      <c r="PDV38"/>
      <c r="PDW38"/>
      <c r="PDX38"/>
      <c r="PDY38"/>
      <c r="PDZ38"/>
      <c r="PEA38"/>
      <c r="PEB38"/>
      <c r="PEC38"/>
      <c r="PED38"/>
      <c r="PEE38"/>
      <c r="PEF38"/>
      <c r="PEG38"/>
      <c r="PEH38"/>
      <c r="PEI38"/>
      <c r="PEJ38"/>
      <c r="PEK38"/>
      <c r="PEL38"/>
      <c r="PEM38"/>
      <c r="PEN38"/>
      <c r="PEO38"/>
      <c r="PEP38"/>
      <c r="PEQ38"/>
      <c r="PER38"/>
      <c r="PES38"/>
      <c r="PET38"/>
      <c r="PEU38"/>
      <c r="PEV38"/>
      <c r="PEW38"/>
      <c r="PEX38"/>
      <c r="PEY38"/>
      <c r="PEZ38"/>
      <c r="PFA38"/>
      <c r="PFB38"/>
      <c r="PFC38"/>
      <c r="PFD38"/>
      <c r="PFE38"/>
      <c r="PFF38"/>
      <c r="PFG38"/>
      <c r="PFH38"/>
      <c r="PFI38"/>
      <c r="PFJ38"/>
      <c r="PFK38"/>
      <c r="PFL38"/>
      <c r="PFM38"/>
      <c r="PFN38"/>
      <c r="PFO38"/>
      <c r="PFP38"/>
      <c r="PFQ38"/>
      <c r="PFR38"/>
      <c r="PFS38"/>
      <c r="PFT38"/>
      <c r="PFU38"/>
      <c r="PFV38"/>
      <c r="PFW38"/>
      <c r="PFX38"/>
      <c r="PFY38"/>
      <c r="PFZ38"/>
      <c r="PGA38"/>
      <c r="PGB38"/>
      <c r="PGC38"/>
      <c r="PGD38"/>
      <c r="PGE38"/>
      <c r="PGF38"/>
      <c r="PGG38"/>
      <c r="PGH38"/>
      <c r="PGI38"/>
      <c r="PGJ38"/>
      <c r="PGK38"/>
      <c r="PGL38"/>
      <c r="PGM38"/>
      <c r="PGN38"/>
      <c r="PGO38"/>
      <c r="PGP38"/>
      <c r="PGQ38"/>
      <c r="PGR38"/>
      <c r="PGS38"/>
      <c r="PGT38"/>
      <c r="PGU38"/>
      <c r="PGV38"/>
      <c r="PGW38"/>
      <c r="PGX38"/>
      <c r="PGY38"/>
      <c r="PGZ38"/>
      <c r="PHA38"/>
      <c r="PHB38"/>
      <c r="PHC38"/>
      <c r="PHD38"/>
      <c r="PHE38"/>
      <c r="PHF38"/>
      <c r="PHG38"/>
      <c r="PHH38"/>
      <c r="PHI38"/>
      <c r="PHJ38"/>
      <c r="PHK38"/>
      <c r="PHL38"/>
      <c r="PHM38"/>
      <c r="PHN38"/>
      <c r="PHO38"/>
      <c r="PHP38"/>
      <c r="PHQ38"/>
      <c r="PHR38"/>
      <c r="PHS38"/>
      <c r="PHT38"/>
      <c r="PHU38"/>
      <c r="PHV38"/>
      <c r="PHW38"/>
      <c r="PHX38"/>
      <c r="PHY38"/>
      <c r="PHZ38"/>
      <c r="PIA38"/>
      <c r="PIB38"/>
      <c r="PIC38"/>
      <c r="PID38"/>
      <c r="PIE38"/>
      <c r="PIF38"/>
      <c r="PIG38"/>
      <c r="PIH38"/>
      <c r="PII38"/>
      <c r="PIJ38"/>
      <c r="PIK38"/>
      <c r="PIL38"/>
      <c r="PIM38"/>
      <c r="PIN38"/>
      <c r="PIO38"/>
      <c r="PIP38"/>
      <c r="PIQ38"/>
      <c r="PIR38"/>
      <c r="PIS38"/>
      <c r="PIT38"/>
      <c r="PIU38"/>
      <c r="PIV38"/>
      <c r="PIW38"/>
      <c r="PIX38"/>
      <c r="PIY38"/>
      <c r="PIZ38"/>
      <c r="PJA38"/>
      <c r="PJB38"/>
      <c r="PJC38"/>
      <c r="PJD38"/>
      <c r="PJE38"/>
      <c r="PJF38"/>
      <c r="PJG38"/>
      <c r="PJH38"/>
      <c r="PJI38"/>
      <c r="PJJ38"/>
      <c r="PJK38"/>
      <c r="PJL38"/>
      <c r="PJM38"/>
      <c r="PJN38"/>
      <c r="PJO38"/>
      <c r="PJP38"/>
      <c r="PJQ38"/>
      <c r="PJR38"/>
      <c r="PJS38"/>
      <c r="PJT38"/>
      <c r="PJU38"/>
      <c r="PJV38"/>
      <c r="PJW38"/>
      <c r="PJX38"/>
      <c r="PJY38"/>
      <c r="PJZ38"/>
      <c r="PKA38"/>
      <c r="PKB38"/>
      <c r="PKC38"/>
      <c r="PKD38"/>
      <c r="PKE38"/>
      <c r="PKF38"/>
      <c r="PKG38"/>
      <c r="PKH38"/>
      <c r="PKI38"/>
      <c r="PKJ38"/>
      <c r="PKK38"/>
      <c r="PKL38"/>
      <c r="PKM38"/>
      <c r="PKN38"/>
      <c r="PKO38"/>
      <c r="PKP38"/>
      <c r="PKQ38"/>
      <c r="PKR38"/>
      <c r="PKS38"/>
      <c r="PKT38"/>
      <c r="PKU38"/>
      <c r="PKV38"/>
      <c r="PKW38"/>
      <c r="PKX38"/>
      <c r="PKY38"/>
      <c r="PKZ38"/>
      <c r="PLA38"/>
      <c r="PLB38"/>
      <c r="PLC38"/>
      <c r="PLD38"/>
      <c r="PLE38"/>
      <c r="PLF38"/>
      <c r="PLG38"/>
      <c r="PLH38"/>
      <c r="PLI38"/>
      <c r="PLJ38"/>
      <c r="PLK38"/>
      <c r="PLL38"/>
      <c r="PLM38"/>
      <c r="PLN38"/>
      <c r="PLO38"/>
      <c r="PLP38"/>
      <c r="PLQ38"/>
      <c r="PLR38"/>
      <c r="PLS38"/>
      <c r="PLT38"/>
      <c r="PLU38"/>
      <c r="PLV38"/>
      <c r="PLW38"/>
      <c r="PLX38"/>
      <c r="PLY38"/>
      <c r="PLZ38"/>
      <c r="PMA38"/>
      <c r="PMB38"/>
      <c r="PMC38"/>
      <c r="PMD38"/>
      <c r="PME38"/>
      <c r="PMF38"/>
      <c r="PMG38"/>
      <c r="PMH38"/>
      <c r="PMI38"/>
      <c r="PMJ38"/>
      <c r="PMK38"/>
      <c r="PML38"/>
      <c r="PMM38"/>
      <c r="PMN38"/>
      <c r="PMO38"/>
      <c r="PMP38"/>
      <c r="PMQ38"/>
      <c r="PMR38"/>
      <c r="PMS38"/>
      <c r="PMT38"/>
      <c r="PMU38"/>
      <c r="PMV38"/>
      <c r="PMW38"/>
      <c r="PMX38"/>
      <c r="PMY38"/>
      <c r="PMZ38"/>
      <c r="PNA38"/>
      <c r="PNB38"/>
      <c r="PNC38"/>
      <c r="PND38"/>
      <c r="PNE38"/>
      <c r="PNF38"/>
      <c r="PNG38"/>
      <c r="PNH38"/>
      <c r="PNI38"/>
      <c r="PNJ38"/>
      <c r="PNK38"/>
      <c r="PNL38"/>
      <c r="PNM38"/>
      <c r="PNN38"/>
      <c r="PNO38"/>
      <c r="PNP38"/>
      <c r="PNQ38"/>
      <c r="PNR38"/>
      <c r="PNS38"/>
      <c r="PNT38"/>
      <c r="PNU38"/>
      <c r="PNV38"/>
      <c r="PNW38"/>
      <c r="PNX38"/>
      <c r="PNY38"/>
      <c r="PNZ38"/>
      <c r="POA38"/>
      <c r="POB38"/>
      <c r="POC38"/>
      <c r="POD38"/>
      <c r="POE38"/>
      <c r="POF38"/>
      <c r="POG38"/>
      <c r="POH38"/>
      <c r="POI38"/>
      <c r="POJ38"/>
      <c r="POK38"/>
      <c r="POL38"/>
      <c r="POM38"/>
      <c r="PON38"/>
      <c r="POO38"/>
      <c r="POP38"/>
      <c r="POQ38"/>
      <c r="POR38"/>
      <c r="POS38"/>
      <c r="POT38"/>
      <c r="POU38"/>
      <c r="POV38"/>
      <c r="POW38"/>
      <c r="POX38"/>
      <c r="POY38"/>
      <c r="POZ38"/>
      <c r="PPA38"/>
      <c r="PPB38"/>
      <c r="PPC38"/>
      <c r="PPD38"/>
      <c r="PPE38"/>
      <c r="PPF38"/>
      <c r="PPG38"/>
      <c r="PPH38"/>
      <c r="PPI38"/>
      <c r="PPJ38"/>
      <c r="PPK38"/>
      <c r="PPL38"/>
      <c r="PPM38"/>
      <c r="PPN38"/>
      <c r="PPO38"/>
      <c r="PPP38"/>
      <c r="PPQ38"/>
      <c r="PPR38"/>
      <c r="PPS38"/>
      <c r="PPT38"/>
      <c r="PPU38"/>
      <c r="PPV38"/>
      <c r="PPW38"/>
      <c r="PPX38"/>
      <c r="PPY38"/>
      <c r="PPZ38"/>
      <c r="PQA38"/>
      <c r="PQB38"/>
      <c r="PQC38"/>
      <c r="PQD38"/>
      <c r="PQE38"/>
      <c r="PQF38"/>
      <c r="PQG38"/>
      <c r="PQH38"/>
      <c r="PQI38"/>
      <c r="PQJ38"/>
      <c r="PQK38"/>
      <c r="PQL38"/>
      <c r="PQM38"/>
      <c r="PQN38"/>
      <c r="PQO38"/>
      <c r="PQP38"/>
      <c r="PQQ38"/>
      <c r="PQR38"/>
      <c r="PQS38"/>
      <c r="PQT38"/>
      <c r="PQU38"/>
      <c r="PQV38"/>
      <c r="PQW38"/>
      <c r="PQX38"/>
      <c r="PQY38"/>
      <c r="PQZ38"/>
      <c r="PRA38"/>
      <c r="PRB38"/>
      <c r="PRC38"/>
      <c r="PRD38"/>
      <c r="PRE38"/>
      <c r="PRF38"/>
      <c r="PRG38"/>
      <c r="PRH38"/>
      <c r="PRI38"/>
      <c r="PRJ38"/>
      <c r="PRK38"/>
      <c r="PRL38"/>
      <c r="PRM38"/>
      <c r="PRN38"/>
      <c r="PRO38"/>
      <c r="PRP38"/>
      <c r="PRQ38"/>
      <c r="PRR38"/>
      <c r="PRS38"/>
      <c r="PRT38"/>
      <c r="PRU38"/>
      <c r="PRV38"/>
      <c r="PRW38"/>
      <c r="PRX38"/>
      <c r="PRY38"/>
      <c r="PRZ38"/>
      <c r="PSA38"/>
      <c r="PSB38"/>
      <c r="PSC38"/>
      <c r="PSD38"/>
      <c r="PSE38"/>
      <c r="PSF38"/>
      <c r="PSG38"/>
      <c r="PSH38"/>
      <c r="PSI38"/>
      <c r="PSJ38"/>
      <c r="PSK38"/>
      <c r="PSL38"/>
      <c r="PSM38"/>
      <c r="PSN38"/>
      <c r="PSO38"/>
      <c r="PSP38"/>
      <c r="PSQ38"/>
      <c r="PSR38"/>
      <c r="PSS38"/>
      <c r="PST38"/>
      <c r="PSU38"/>
      <c r="PSV38"/>
      <c r="PSW38"/>
      <c r="PSX38"/>
      <c r="PSY38"/>
      <c r="PSZ38"/>
      <c r="PTA38"/>
      <c r="PTB38"/>
      <c r="PTC38"/>
      <c r="PTD38"/>
      <c r="PTE38"/>
      <c r="PTF38"/>
      <c r="PTG38"/>
      <c r="PTH38"/>
      <c r="PTI38"/>
      <c r="PTJ38"/>
      <c r="PTK38"/>
      <c r="PTL38"/>
      <c r="PTM38"/>
      <c r="PTN38"/>
      <c r="PTO38"/>
      <c r="PTP38"/>
      <c r="PTQ38"/>
      <c r="PTR38"/>
      <c r="PTS38"/>
      <c r="PTT38"/>
      <c r="PTU38"/>
      <c r="PTV38"/>
      <c r="PTW38"/>
      <c r="PTX38"/>
      <c r="PTY38"/>
      <c r="PTZ38"/>
      <c r="PUA38"/>
      <c r="PUB38"/>
      <c r="PUC38"/>
      <c r="PUD38"/>
      <c r="PUE38"/>
      <c r="PUF38"/>
      <c r="PUG38"/>
      <c r="PUH38"/>
      <c r="PUI38"/>
      <c r="PUJ38"/>
      <c r="PUK38"/>
      <c r="PUL38"/>
      <c r="PUM38"/>
      <c r="PUN38"/>
      <c r="PUO38"/>
      <c r="PUP38"/>
      <c r="PUQ38"/>
      <c r="PUR38"/>
      <c r="PUS38"/>
      <c r="PUT38"/>
      <c r="PUU38"/>
      <c r="PUV38"/>
      <c r="PUW38"/>
      <c r="PUX38"/>
      <c r="PUY38"/>
      <c r="PUZ38"/>
      <c r="PVA38"/>
      <c r="PVB38"/>
      <c r="PVC38"/>
      <c r="PVD38"/>
      <c r="PVE38"/>
      <c r="PVF38"/>
      <c r="PVG38"/>
      <c r="PVH38"/>
      <c r="PVI38"/>
      <c r="PVJ38"/>
      <c r="PVK38"/>
      <c r="PVL38"/>
      <c r="PVM38"/>
      <c r="PVN38"/>
      <c r="PVO38"/>
      <c r="PVP38"/>
      <c r="PVQ38"/>
      <c r="PVR38"/>
      <c r="PVS38"/>
      <c r="PVT38"/>
      <c r="PVU38"/>
      <c r="PVV38"/>
      <c r="PVW38"/>
      <c r="PVX38"/>
      <c r="PVY38"/>
      <c r="PVZ38"/>
      <c r="PWA38"/>
      <c r="PWB38"/>
      <c r="PWC38"/>
      <c r="PWD38"/>
      <c r="PWE38"/>
      <c r="PWF38"/>
      <c r="PWG38"/>
      <c r="PWH38"/>
      <c r="PWI38"/>
      <c r="PWJ38"/>
      <c r="PWK38"/>
      <c r="PWL38"/>
      <c r="PWM38"/>
      <c r="PWN38"/>
      <c r="PWO38"/>
      <c r="PWP38"/>
      <c r="PWQ38"/>
      <c r="PWR38"/>
      <c r="PWS38"/>
      <c r="PWT38"/>
      <c r="PWU38"/>
      <c r="PWV38"/>
      <c r="PWW38"/>
      <c r="PWX38"/>
      <c r="PWY38"/>
      <c r="PWZ38"/>
      <c r="PXA38"/>
      <c r="PXB38"/>
      <c r="PXC38"/>
      <c r="PXD38"/>
      <c r="PXE38"/>
      <c r="PXF38"/>
      <c r="PXG38"/>
      <c r="PXH38"/>
      <c r="PXI38"/>
      <c r="PXJ38"/>
      <c r="PXK38"/>
      <c r="PXL38"/>
      <c r="PXM38"/>
      <c r="PXN38"/>
      <c r="PXO38"/>
      <c r="PXP38"/>
      <c r="PXQ38"/>
      <c r="PXR38"/>
      <c r="PXS38"/>
      <c r="PXT38"/>
      <c r="PXU38"/>
      <c r="PXV38"/>
      <c r="PXW38"/>
      <c r="PXX38"/>
      <c r="PXY38"/>
      <c r="PXZ38"/>
      <c r="PYA38"/>
      <c r="PYB38"/>
      <c r="PYC38"/>
      <c r="PYD38"/>
      <c r="PYE38"/>
      <c r="PYF38"/>
      <c r="PYG38"/>
      <c r="PYH38"/>
      <c r="PYI38"/>
      <c r="PYJ38"/>
      <c r="PYK38"/>
      <c r="PYL38"/>
      <c r="PYM38"/>
      <c r="PYN38"/>
      <c r="PYO38"/>
      <c r="PYP38"/>
      <c r="PYQ38"/>
      <c r="PYR38"/>
      <c r="PYS38"/>
      <c r="PYT38"/>
      <c r="PYU38"/>
      <c r="PYV38"/>
      <c r="PYW38"/>
      <c r="PYX38"/>
      <c r="PYY38"/>
      <c r="PYZ38"/>
      <c r="PZA38"/>
      <c r="PZB38"/>
      <c r="PZC38"/>
      <c r="PZD38"/>
      <c r="PZE38"/>
      <c r="PZF38"/>
      <c r="PZG38"/>
      <c r="PZH38"/>
      <c r="PZI38"/>
      <c r="PZJ38"/>
      <c r="PZK38"/>
      <c r="PZL38"/>
      <c r="PZM38"/>
      <c r="PZN38"/>
      <c r="PZO38"/>
      <c r="PZP38"/>
      <c r="PZQ38"/>
      <c r="PZR38"/>
      <c r="PZS38"/>
      <c r="PZT38"/>
      <c r="PZU38"/>
      <c r="PZV38"/>
      <c r="PZW38"/>
      <c r="PZX38"/>
      <c r="PZY38"/>
      <c r="PZZ38"/>
      <c r="QAA38"/>
      <c r="QAB38"/>
      <c r="QAC38"/>
      <c r="QAD38"/>
      <c r="QAE38"/>
      <c r="QAF38"/>
      <c r="QAG38"/>
      <c r="QAH38"/>
      <c r="QAI38"/>
      <c r="QAJ38"/>
      <c r="QAK38"/>
      <c r="QAL38"/>
      <c r="QAM38"/>
      <c r="QAN38"/>
      <c r="QAO38"/>
      <c r="QAP38"/>
      <c r="QAQ38"/>
      <c r="QAR38"/>
      <c r="QAS38"/>
      <c r="QAT38"/>
      <c r="QAU38"/>
      <c r="QAV38"/>
      <c r="QAW38"/>
      <c r="QAX38"/>
      <c r="QAY38"/>
      <c r="QAZ38"/>
      <c r="QBA38"/>
      <c r="QBB38"/>
      <c r="QBC38"/>
      <c r="QBD38"/>
      <c r="QBE38"/>
      <c r="QBF38"/>
      <c r="QBG38"/>
      <c r="QBH38"/>
      <c r="QBI38"/>
      <c r="QBJ38"/>
      <c r="QBK38"/>
      <c r="QBL38"/>
      <c r="QBM38"/>
      <c r="QBN38"/>
      <c r="QBO38"/>
      <c r="QBP38"/>
      <c r="QBQ38"/>
      <c r="QBR38"/>
      <c r="QBS38"/>
      <c r="QBT38"/>
      <c r="QBU38"/>
      <c r="QBV38"/>
      <c r="QBW38"/>
      <c r="QBX38"/>
      <c r="QBY38"/>
      <c r="QBZ38"/>
      <c r="QCA38"/>
      <c r="QCB38"/>
      <c r="QCC38"/>
      <c r="QCD38"/>
      <c r="QCE38"/>
      <c r="QCF38"/>
      <c r="QCG38"/>
      <c r="QCH38"/>
      <c r="QCI38"/>
      <c r="QCJ38"/>
      <c r="QCK38"/>
      <c r="QCL38"/>
      <c r="QCM38"/>
      <c r="QCN38"/>
      <c r="QCO38"/>
      <c r="QCP38"/>
      <c r="QCQ38"/>
      <c r="QCR38"/>
      <c r="QCS38"/>
      <c r="QCT38"/>
      <c r="QCU38"/>
      <c r="QCV38"/>
      <c r="QCW38"/>
      <c r="QCX38"/>
      <c r="QCY38"/>
      <c r="QCZ38"/>
      <c r="QDA38"/>
      <c r="QDB38"/>
      <c r="QDC38"/>
      <c r="QDD38"/>
      <c r="QDE38"/>
      <c r="QDF38"/>
      <c r="QDG38"/>
      <c r="QDH38"/>
      <c r="QDI38"/>
      <c r="QDJ38"/>
      <c r="QDK38"/>
      <c r="QDL38"/>
      <c r="QDM38"/>
      <c r="QDN38"/>
      <c r="QDO38"/>
      <c r="QDP38"/>
      <c r="QDQ38"/>
      <c r="QDR38"/>
      <c r="QDS38"/>
      <c r="QDT38"/>
      <c r="QDU38"/>
      <c r="QDV38"/>
      <c r="QDW38"/>
      <c r="QDX38"/>
      <c r="QDY38"/>
      <c r="QDZ38"/>
      <c r="QEA38"/>
      <c r="QEB38"/>
      <c r="QEC38"/>
      <c r="QED38"/>
      <c r="QEE38"/>
      <c r="QEF38"/>
      <c r="QEG38"/>
      <c r="QEH38"/>
      <c r="QEI38"/>
      <c r="QEJ38"/>
      <c r="QEK38"/>
      <c r="QEL38"/>
      <c r="QEM38"/>
      <c r="QEN38"/>
      <c r="QEO38"/>
      <c r="QEP38"/>
      <c r="QEQ38"/>
      <c r="QER38"/>
      <c r="QES38"/>
      <c r="QET38"/>
      <c r="QEU38"/>
      <c r="QEV38"/>
      <c r="QEW38"/>
      <c r="QEX38"/>
      <c r="QEY38"/>
      <c r="QEZ38"/>
      <c r="QFA38"/>
      <c r="QFB38"/>
      <c r="QFC38"/>
      <c r="QFD38"/>
      <c r="QFE38"/>
      <c r="QFF38"/>
      <c r="QFG38"/>
      <c r="QFH38"/>
      <c r="QFI38"/>
      <c r="QFJ38"/>
      <c r="QFK38"/>
      <c r="QFL38"/>
      <c r="QFM38"/>
      <c r="QFN38"/>
      <c r="QFO38"/>
      <c r="QFP38"/>
      <c r="QFQ38"/>
      <c r="QFR38"/>
      <c r="QFS38"/>
      <c r="QFT38"/>
      <c r="QFU38"/>
      <c r="QFV38"/>
      <c r="QFW38"/>
      <c r="QFX38"/>
      <c r="QFY38"/>
      <c r="QFZ38"/>
      <c r="QGA38"/>
      <c r="QGB38"/>
      <c r="QGC38"/>
      <c r="QGD38"/>
      <c r="QGE38"/>
      <c r="QGF38"/>
      <c r="QGG38"/>
      <c r="QGH38"/>
      <c r="QGI38"/>
      <c r="QGJ38"/>
      <c r="QGK38"/>
      <c r="QGL38"/>
      <c r="QGM38"/>
      <c r="QGN38"/>
      <c r="QGO38"/>
      <c r="QGP38"/>
      <c r="QGQ38"/>
      <c r="QGR38"/>
      <c r="QGS38"/>
      <c r="QGT38"/>
      <c r="QGU38"/>
      <c r="QGV38"/>
      <c r="QGW38"/>
      <c r="QGX38"/>
      <c r="QGY38"/>
      <c r="QGZ38"/>
      <c r="QHA38"/>
      <c r="QHB38"/>
      <c r="QHC38"/>
      <c r="QHD38"/>
      <c r="QHE38"/>
      <c r="QHF38"/>
      <c r="QHG38"/>
      <c r="QHH38"/>
      <c r="QHI38"/>
      <c r="QHJ38"/>
      <c r="QHK38"/>
      <c r="QHL38"/>
      <c r="QHM38"/>
      <c r="QHN38"/>
      <c r="QHO38"/>
      <c r="QHP38"/>
      <c r="QHQ38"/>
      <c r="QHR38"/>
      <c r="QHS38"/>
      <c r="QHT38"/>
      <c r="QHU38"/>
      <c r="QHV38"/>
      <c r="QHW38"/>
      <c r="QHX38"/>
      <c r="QHY38"/>
      <c r="QHZ38"/>
      <c r="QIA38"/>
      <c r="QIB38"/>
      <c r="QIC38"/>
      <c r="QID38"/>
      <c r="QIE38"/>
      <c r="QIF38"/>
      <c r="QIG38"/>
      <c r="QIH38"/>
      <c r="QII38"/>
      <c r="QIJ38"/>
      <c r="QIK38"/>
      <c r="QIL38"/>
      <c r="QIM38"/>
      <c r="QIN38"/>
      <c r="QIO38"/>
      <c r="QIP38"/>
      <c r="QIQ38"/>
      <c r="QIR38"/>
      <c r="QIS38"/>
      <c r="QIT38"/>
      <c r="QIU38"/>
      <c r="QIV38"/>
      <c r="QIW38"/>
      <c r="QIX38"/>
      <c r="QIY38"/>
      <c r="QIZ38"/>
      <c r="QJA38"/>
      <c r="QJB38"/>
      <c r="QJC38"/>
      <c r="QJD38"/>
      <c r="QJE38"/>
      <c r="QJF38"/>
      <c r="QJG38"/>
      <c r="QJH38"/>
      <c r="QJI38"/>
      <c r="QJJ38"/>
      <c r="QJK38"/>
      <c r="QJL38"/>
      <c r="QJM38"/>
      <c r="QJN38"/>
      <c r="QJO38"/>
      <c r="QJP38"/>
      <c r="QJQ38"/>
      <c r="QJR38"/>
      <c r="QJS38"/>
      <c r="QJT38"/>
      <c r="QJU38"/>
      <c r="QJV38"/>
      <c r="QJW38"/>
      <c r="QJX38"/>
      <c r="QJY38"/>
      <c r="QJZ38"/>
      <c r="QKA38"/>
      <c r="QKB38"/>
      <c r="QKC38"/>
      <c r="QKD38"/>
      <c r="QKE38"/>
      <c r="QKF38"/>
      <c r="QKG38"/>
      <c r="QKH38"/>
      <c r="QKI38"/>
      <c r="QKJ38"/>
      <c r="QKK38"/>
      <c r="QKL38"/>
      <c r="QKM38"/>
      <c r="QKN38"/>
      <c r="QKO38"/>
      <c r="QKP38"/>
      <c r="QKQ38"/>
      <c r="QKR38"/>
      <c r="QKS38"/>
      <c r="QKT38"/>
      <c r="QKU38"/>
      <c r="QKV38"/>
      <c r="QKW38"/>
      <c r="QKX38"/>
      <c r="QKY38"/>
      <c r="QKZ38"/>
      <c r="QLA38"/>
      <c r="QLB38"/>
      <c r="QLC38"/>
      <c r="QLD38"/>
      <c r="QLE38"/>
      <c r="QLF38"/>
      <c r="QLG38"/>
      <c r="QLH38"/>
      <c r="QLI38"/>
      <c r="QLJ38"/>
      <c r="QLK38"/>
      <c r="QLL38"/>
      <c r="QLM38"/>
      <c r="QLN38"/>
      <c r="QLO38"/>
      <c r="QLP38"/>
      <c r="QLQ38"/>
      <c r="QLR38"/>
      <c r="QLS38"/>
      <c r="QLT38"/>
      <c r="QLU38"/>
      <c r="QLV38"/>
      <c r="QLW38"/>
      <c r="QLX38"/>
      <c r="QLY38"/>
      <c r="QLZ38"/>
      <c r="QMA38"/>
      <c r="QMB38"/>
      <c r="QMC38"/>
      <c r="QMD38"/>
      <c r="QME38"/>
      <c r="QMF38"/>
      <c r="QMG38"/>
      <c r="QMH38"/>
      <c r="QMI38"/>
      <c r="QMJ38"/>
      <c r="QMK38"/>
      <c r="QML38"/>
      <c r="QMM38"/>
      <c r="QMN38"/>
      <c r="QMO38"/>
      <c r="QMP38"/>
      <c r="QMQ38"/>
      <c r="QMR38"/>
      <c r="QMS38"/>
      <c r="QMT38"/>
      <c r="QMU38"/>
      <c r="QMV38"/>
      <c r="QMW38"/>
      <c r="QMX38"/>
      <c r="QMY38"/>
      <c r="QMZ38"/>
      <c r="QNA38"/>
      <c r="QNB38"/>
      <c r="QNC38"/>
      <c r="QND38"/>
      <c r="QNE38"/>
      <c r="QNF38"/>
      <c r="QNG38"/>
      <c r="QNH38"/>
      <c r="QNI38"/>
      <c r="QNJ38"/>
      <c r="QNK38"/>
      <c r="QNL38"/>
      <c r="QNM38"/>
      <c r="QNN38"/>
      <c r="QNO38"/>
      <c r="QNP38"/>
      <c r="QNQ38"/>
      <c r="QNR38"/>
      <c r="QNS38"/>
      <c r="QNT38"/>
      <c r="QNU38"/>
      <c r="QNV38"/>
      <c r="QNW38"/>
      <c r="QNX38"/>
      <c r="QNY38"/>
      <c r="QNZ38"/>
      <c r="QOA38"/>
      <c r="QOB38"/>
      <c r="QOC38"/>
      <c r="QOD38"/>
      <c r="QOE38"/>
      <c r="QOF38"/>
      <c r="QOG38"/>
      <c r="QOH38"/>
      <c r="QOI38"/>
      <c r="QOJ38"/>
      <c r="QOK38"/>
      <c r="QOL38"/>
      <c r="QOM38"/>
      <c r="QON38"/>
      <c r="QOO38"/>
      <c r="QOP38"/>
      <c r="QOQ38"/>
      <c r="QOR38"/>
      <c r="QOS38"/>
      <c r="QOT38"/>
      <c r="QOU38"/>
      <c r="QOV38"/>
      <c r="QOW38"/>
      <c r="QOX38"/>
      <c r="QOY38"/>
      <c r="QOZ38"/>
      <c r="QPA38"/>
      <c r="QPB38"/>
      <c r="QPC38"/>
      <c r="QPD38"/>
      <c r="QPE38"/>
      <c r="QPF38"/>
      <c r="QPG38"/>
      <c r="QPH38"/>
      <c r="QPI38"/>
      <c r="QPJ38"/>
      <c r="QPK38"/>
      <c r="QPL38"/>
      <c r="QPM38"/>
      <c r="QPN38"/>
      <c r="QPO38"/>
      <c r="QPP38"/>
      <c r="QPQ38"/>
      <c r="QPR38"/>
      <c r="QPS38"/>
      <c r="QPT38"/>
      <c r="QPU38"/>
      <c r="QPV38"/>
      <c r="QPW38"/>
      <c r="QPX38"/>
      <c r="QPY38"/>
      <c r="QPZ38"/>
      <c r="QQA38"/>
      <c r="QQB38"/>
      <c r="QQC38"/>
      <c r="QQD38"/>
      <c r="QQE38"/>
      <c r="QQF38"/>
      <c r="QQG38"/>
      <c r="QQH38"/>
      <c r="QQI38"/>
      <c r="QQJ38"/>
      <c r="QQK38"/>
      <c r="QQL38"/>
      <c r="QQM38"/>
      <c r="QQN38"/>
      <c r="QQO38"/>
      <c r="QQP38"/>
      <c r="QQQ38"/>
      <c r="QQR38"/>
      <c r="QQS38"/>
      <c r="QQT38"/>
      <c r="QQU38"/>
      <c r="QQV38"/>
      <c r="QQW38"/>
      <c r="QQX38"/>
      <c r="QQY38"/>
      <c r="QQZ38"/>
      <c r="QRA38"/>
      <c r="QRB38"/>
      <c r="QRC38"/>
      <c r="QRD38"/>
      <c r="QRE38"/>
      <c r="QRF38"/>
      <c r="QRG38"/>
      <c r="QRH38"/>
      <c r="QRI38"/>
      <c r="QRJ38"/>
      <c r="QRK38"/>
      <c r="QRL38"/>
      <c r="QRM38"/>
      <c r="QRN38"/>
      <c r="QRO38"/>
      <c r="QRP38"/>
      <c r="QRQ38"/>
      <c r="QRR38"/>
      <c r="QRS38"/>
      <c r="QRT38"/>
      <c r="QRU38"/>
      <c r="QRV38"/>
      <c r="QRW38"/>
      <c r="QRX38"/>
      <c r="QRY38"/>
      <c r="QRZ38"/>
      <c r="QSA38"/>
      <c r="QSB38"/>
      <c r="QSC38"/>
      <c r="QSD38"/>
      <c r="QSE38"/>
      <c r="QSF38"/>
      <c r="QSG38"/>
      <c r="QSH38"/>
      <c r="QSI38"/>
      <c r="QSJ38"/>
      <c r="QSK38"/>
      <c r="QSL38"/>
      <c r="QSM38"/>
      <c r="QSN38"/>
      <c r="QSO38"/>
      <c r="QSP38"/>
      <c r="QSQ38"/>
      <c r="QSR38"/>
      <c r="QSS38"/>
      <c r="QST38"/>
      <c r="QSU38"/>
      <c r="QSV38"/>
      <c r="QSW38"/>
      <c r="QSX38"/>
      <c r="QSY38"/>
      <c r="QSZ38"/>
      <c r="QTA38"/>
      <c r="QTB38"/>
      <c r="QTC38"/>
      <c r="QTD38"/>
      <c r="QTE38"/>
      <c r="QTF38"/>
      <c r="QTG38"/>
      <c r="QTH38"/>
      <c r="QTI38"/>
      <c r="QTJ38"/>
      <c r="QTK38"/>
      <c r="QTL38"/>
      <c r="QTM38"/>
      <c r="QTN38"/>
      <c r="QTO38"/>
      <c r="QTP38"/>
      <c r="QTQ38"/>
      <c r="QTR38"/>
      <c r="QTS38"/>
      <c r="QTT38"/>
      <c r="QTU38"/>
      <c r="QTV38"/>
      <c r="QTW38"/>
      <c r="QTX38"/>
      <c r="QTY38"/>
      <c r="QTZ38"/>
      <c r="QUA38"/>
      <c r="QUB38"/>
      <c r="QUC38"/>
      <c r="QUD38"/>
      <c r="QUE38"/>
      <c r="QUF38"/>
      <c r="QUG38"/>
      <c r="QUH38"/>
      <c r="QUI38"/>
      <c r="QUJ38"/>
      <c r="QUK38"/>
      <c r="QUL38"/>
      <c r="QUM38"/>
      <c r="QUN38"/>
      <c r="QUO38"/>
      <c r="QUP38"/>
      <c r="QUQ38"/>
      <c r="QUR38"/>
      <c r="QUS38"/>
      <c r="QUT38"/>
      <c r="QUU38"/>
      <c r="QUV38"/>
      <c r="QUW38"/>
      <c r="QUX38"/>
      <c r="QUY38"/>
      <c r="QUZ38"/>
      <c r="QVA38"/>
      <c r="QVB38"/>
      <c r="QVC38"/>
      <c r="QVD38"/>
      <c r="QVE38"/>
      <c r="QVF38"/>
      <c r="QVG38"/>
      <c r="QVH38"/>
      <c r="QVI38"/>
      <c r="QVJ38"/>
      <c r="QVK38"/>
      <c r="QVL38"/>
      <c r="QVM38"/>
      <c r="QVN38"/>
      <c r="QVO38"/>
      <c r="QVP38"/>
      <c r="QVQ38"/>
      <c r="QVR38"/>
      <c r="QVS38"/>
      <c r="QVT38"/>
      <c r="QVU38"/>
      <c r="QVV38"/>
      <c r="QVW38"/>
      <c r="QVX38"/>
      <c r="QVY38"/>
      <c r="QVZ38"/>
      <c r="QWA38"/>
      <c r="QWB38"/>
      <c r="QWC38"/>
      <c r="QWD38"/>
      <c r="QWE38"/>
      <c r="QWF38"/>
      <c r="QWG38"/>
      <c r="QWH38"/>
      <c r="QWI38"/>
      <c r="QWJ38"/>
      <c r="QWK38"/>
      <c r="QWL38"/>
      <c r="QWM38"/>
      <c r="QWN38"/>
      <c r="QWO38"/>
      <c r="QWP38"/>
      <c r="QWQ38"/>
      <c r="QWR38"/>
      <c r="QWS38"/>
      <c r="QWT38"/>
      <c r="QWU38"/>
      <c r="QWV38"/>
      <c r="QWW38"/>
      <c r="QWX38"/>
      <c r="QWY38"/>
      <c r="QWZ38"/>
      <c r="QXA38"/>
      <c r="QXB38"/>
      <c r="QXC38"/>
      <c r="QXD38"/>
      <c r="QXE38"/>
      <c r="QXF38"/>
      <c r="QXG38"/>
      <c r="QXH38"/>
      <c r="QXI38"/>
      <c r="QXJ38"/>
      <c r="QXK38"/>
      <c r="QXL38"/>
      <c r="QXM38"/>
      <c r="QXN38"/>
      <c r="QXO38"/>
      <c r="QXP38"/>
      <c r="QXQ38"/>
      <c r="QXR38"/>
      <c r="QXS38"/>
      <c r="QXT38"/>
      <c r="QXU38"/>
      <c r="QXV38"/>
      <c r="QXW38"/>
      <c r="QXX38"/>
      <c r="QXY38"/>
      <c r="QXZ38"/>
      <c r="QYA38"/>
      <c r="QYB38"/>
      <c r="QYC38"/>
      <c r="QYD38"/>
      <c r="QYE38"/>
      <c r="QYF38"/>
      <c r="QYG38"/>
      <c r="QYH38"/>
      <c r="QYI38"/>
      <c r="QYJ38"/>
      <c r="QYK38"/>
      <c r="QYL38"/>
      <c r="QYM38"/>
      <c r="QYN38"/>
      <c r="QYO38"/>
      <c r="QYP38"/>
      <c r="QYQ38"/>
      <c r="QYR38"/>
      <c r="QYS38"/>
      <c r="QYT38"/>
      <c r="QYU38"/>
      <c r="QYV38"/>
      <c r="QYW38"/>
      <c r="QYX38"/>
      <c r="QYY38"/>
      <c r="QYZ38"/>
      <c r="QZA38"/>
      <c r="QZB38"/>
      <c r="QZC38"/>
      <c r="QZD38"/>
      <c r="QZE38"/>
      <c r="QZF38"/>
      <c r="QZG38"/>
      <c r="QZH38"/>
      <c r="QZI38"/>
      <c r="QZJ38"/>
      <c r="QZK38"/>
      <c r="QZL38"/>
      <c r="QZM38"/>
      <c r="QZN38"/>
      <c r="QZO38"/>
      <c r="QZP38"/>
      <c r="QZQ38"/>
      <c r="QZR38"/>
      <c r="QZS38"/>
      <c r="QZT38"/>
      <c r="QZU38"/>
      <c r="QZV38"/>
      <c r="QZW38"/>
      <c r="QZX38"/>
      <c r="QZY38"/>
      <c r="QZZ38"/>
      <c r="RAA38"/>
      <c r="RAB38"/>
      <c r="RAC38"/>
      <c r="RAD38"/>
      <c r="RAE38"/>
      <c r="RAF38"/>
      <c r="RAG38"/>
      <c r="RAH38"/>
      <c r="RAI38"/>
      <c r="RAJ38"/>
      <c r="RAK38"/>
      <c r="RAL38"/>
      <c r="RAM38"/>
      <c r="RAN38"/>
      <c r="RAO38"/>
      <c r="RAP38"/>
      <c r="RAQ38"/>
      <c r="RAR38"/>
      <c r="RAS38"/>
      <c r="RAT38"/>
      <c r="RAU38"/>
      <c r="RAV38"/>
      <c r="RAW38"/>
      <c r="RAX38"/>
      <c r="RAY38"/>
      <c r="RAZ38"/>
      <c r="RBA38"/>
      <c r="RBB38"/>
      <c r="RBC38"/>
      <c r="RBD38"/>
      <c r="RBE38"/>
      <c r="RBF38"/>
      <c r="RBG38"/>
      <c r="RBH38"/>
      <c r="RBI38"/>
      <c r="RBJ38"/>
      <c r="RBK38"/>
      <c r="RBL38"/>
      <c r="RBM38"/>
      <c r="RBN38"/>
      <c r="RBO38"/>
      <c r="RBP38"/>
      <c r="RBQ38"/>
      <c r="RBR38"/>
      <c r="RBS38"/>
      <c r="RBT38"/>
      <c r="RBU38"/>
      <c r="RBV38"/>
      <c r="RBW38"/>
      <c r="RBX38"/>
      <c r="RBY38"/>
      <c r="RBZ38"/>
      <c r="RCA38"/>
      <c r="RCB38"/>
      <c r="RCC38"/>
      <c r="RCD38"/>
      <c r="RCE38"/>
      <c r="RCF38"/>
      <c r="RCG38"/>
      <c r="RCH38"/>
      <c r="RCI38"/>
      <c r="RCJ38"/>
      <c r="RCK38"/>
      <c r="RCL38"/>
      <c r="RCM38"/>
      <c r="RCN38"/>
      <c r="RCO38"/>
      <c r="RCP38"/>
      <c r="RCQ38"/>
      <c r="RCR38"/>
      <c r="RCS38"/>
      <c r="RCT38"/>
      <c r="RCU38"/>
      <c r="RCV38"/>
      <c r="RCW38"/>
      <c r="RCX38"/>
      <c r="RCY38"/>
      <c r="RCZ38"/>
      <c r="RDA38"/>
      <c r="RDB38"/>
      <c r="RDC38"/>
      <c r="RDD38"/>
      <c r="RDE38"/>
      <c r="RDF38"/>
      <c r="RDG38"/>
      <c r="RDH38"/>
      <c r="RDI38"/>
      <c r="RDJ38"/>
      <c r="RDK38"/>
      <c r="RDL38"/>
      <c r="RDM38"/>
      <c r="RDN38"/>
      <c r="RDO38"/>
      <c r="RDP38"/>
      <c r="RDQ38"/>
      <c r="RDR38"/>
      <c r="RDS38"/>
      <c r="RDT38"/>
      <c r="RDU38"/>
      <c r="RDV38"/>
      <c r="RDW38"/>
      <c r="RDX38"/>
      <c r="RDY38"/>
      <c r="RDZ38"/>
      <c r="REA38"/>
      <c r="REB38"/>
      <c r="REC38"/>
      <c r="RED38"/>
      <c r="REE38"/>
      <c r="REF38"/>
      <c r="REG38"/>
      <c r="REH38"/>
      <c r="REI38"/>
      <c r="REJ38"/>
      <c r="REK38"/>
      <c r="REL38"/>
      <c r="REM38"/>
      <c r="REN38"/>
      <c r="REO38"/>
      <c r="REP38"/>
      <c r="REQ38"/>
      <c r="RER38"/>
      <c r="RES38"/>
      <c r="RET38"/>
      <c r="REU38"/>
      <c r="REV38"/>
      <c r="REW38"/>
      <c r="REX38"/>
      <c r="REY38"/>
      <c r="REZ38"/>
      <c r="RFA38"/>
      <c r="RFB38"/>
      <c r="RFC38"/>
      <c r="RFD38"/>
      <c r="RFE38"/>
      <c r="RFF38"/>
      <c r="RFG38"/>
      <c r="RFH38"/>
      <c r="RFI38"/>
      <c r="RFJ38"/>
      <c r="RFK38"/>
      <c r="RFL38"/>
      <c r="RFM38"/>
      <c r="RFN38"/>
      <c r="RFO38"/>
      <c r="RFP38"/>
      <c r="RFQ38"/>
      <c r="RFR38"/>
      <c r="RFS38"/>
      <c r="RFT38"/>
      <c r="RFU38"/>
      <c r="RFV38"/>
      <c r="RFW38"/>
      <c r="RFX38"/>
      <c r="RFY38"/>
      <c r="RFZ38"/>
      <c r="RGA38"/>
      <c r="RGB38"/>
      <c r="RGC38"/>
      <c r="RGD38"/>
      <c r="RGE38"/>
      <c r="RGF38"/>
      <c r="RGG38"/>
      <c r="RGH38"/>
      <c r="RGI38"/>
      <c r="RGJ38"/>
      <c r="RGK38"/>
      <c r="RGL38"/>
      <c r="RGM38"/>
      <c r="RGN38"/>
      <c r="RGO38"/>
      <c r="RGP38"/>
      <c r="RGQ38"/>
      <c r="RGR38"/>
      <c r="RGS38"/>
      <c r="RGT38"/>
      <c r="RGU38"/>
      <c r="RGV38"/>
      <c r="RGW38"/>
      <c r="RGX38"/>
      <c r="RGY38"/>
      <c r="RGZ38"/>
      <c r="RHA38"/>
      <c r="RHB38"/>
      <c r="RHC38"/>
      <c r="RHD38"/>
      <c r="RHE38"/>
      <c r="RHF38"/>
      <c r="RHG38"/>
      <c r="RHH38"/>
      <c r="RHI38"/>
      <c r="RHJ38"/>
      <c r="RHK38"/>
      <c r="RHL38"/>
      <c r="RHM38"/>
      <c r="RHN38"/>
      <c r="RHO38"/>
      <c r="RHP38"/>
      <c r="RHQ38"/>
      <c r="RHR38"/>
      <c r="RHS38"/>
      <c r="RHT38"/>
      <c r="RHU38"/>
      <c r="RHV38"/>
      <c r="RHW38"/>
      <c r="RHX38"/>
      <c r="RHY38"/>
      <c r="RHZ38"/>
      <c r="RIA38"/>
      <c r="RIB38"/>
      <c r="RIC38"/>
      <c r="RID38"/>
      <c r="RIE38"/>
      <c r="RIF38"/>
      <c r="RIG38"/>
      <c r="RIH38"/>
      <c r="RII38"/>
      <c r="RIJ38"/>
      <c r="RIK38"/>
      <c r="RIL38"/>
      <c r="RIM38"/>
      <c r="RIN38"/>
      <c r="RIO38"/>
      <c r="RIP38"/>
      <c r="RIQ38"/>
      <c r="RIR38"/>
      <c r="RIS38"/>
      <c r="RIT38"/>
      <c r="RIU38"/>
      <c r="RIV38"/>
      <c r="RIW38"/>
      <c r="RIX38"/>
      <c r="RIY38"/>
      <c r="RIZ38"/>
      <c r="RJA38"/>
      <c r="RJB38"/>
      <c r="RJC38"/>
      <c r="RJD38"/>
      <c r="RJE38"/>
      <c r="RJF38"/>
      <c r="RJG38"/>
      <c r="RJH38"/>
      <c r="RJI38"/>
      <c r="RJJ38"/>
      <c r="RJK38"/>
      <c r="RJL38"/>
      <c r="RJM38"/>
      <c r="RJN38"/>
      <c r="RJO38"/>
      <c r="RJP38"/>
      <c r="RJQ38"/>
      <c r="RJR38"/>
      <c r="RJS38"/>
      <c r="RJT38"/>
      <c r="RJU38"/>
      <c r="RJV38"/>
      <c r="RJW38"/>
      <c r="RJX38"/>
      <c r="RJY38"/>
      <c r="RJZ38"/>
      <c r="RKA38"/>
      <c r="RKB38"/>
      <c r="RKC38"/>
      <c r="RKD38"/>
      <c r="RKE38"/>
      <c r="RKF38"/>
      <c r="RKG38"/>
      <c r="RKH38"/>
      <c r="RKI38"/>
      <c r="RKJ38"/>
      <c r="RKK38"/>
      <c r="RKL38"/>
      <c r="RKM38"/>
      <c r="RKN38"/>
      <c r="RKO38"/>
      <c r="RKP38"/>
      <c r="RKQ38"/>
      <c r="RKR38"/>
      <c r="RKS38"/>
      <c r="RKT38"/>
      <c r="RKU38"/>
      <c r="RKV38"/>
      <c r="RKW38"/>
      <c r="RKX38"/>
      <c r="RKY38"/>
      <c r="RKZ38"/>
      <c r="RLA38"/>
      <c r="RLB38"/>
      <c r="RLC38"/>
      <c r="RLD38"/>
      <c r="RLE38"/>
      <c r="RLF38"/>
      <c r="RLG38"/>
      <c r="RLH38"/>
      <c r="RLI38"/>
      <c r="RLJ38"/>
      <c r="RLK38"/>
      <c r="RLL38"/>
      <c r="RLM38"/>
      <c r="RLN38"/>
      <c r="RLO38"/>
      <c r="RLP38"/>
      <c r="RLQ38"/>
      <c r="RLR38"/>
      <c r="RLS38"/>
      <c r="RLT38"/>
      <c r="RLU38"/>
      <c r="RLV38"/>
      <c r="RLW38"/>
      <c r="RLX38"/>
      <c r="RLY38"/>
      <c r="RLZ38"/>
      <c r="RMA38"/>
      <c r="RMB38"/>
      <c r="RMC38"/>
      <c r="RMD38"/>
      <c r="RME38"/>
      <c r="RMF38"/>
      <c r="RMG38"/>
      <c r="RMH38"/>
      <c r="RMI38"/>
      <c r="RMJ38"/>
      <c r="RMK38"/>
      <c r="RML38"/>
      <c r="RMM38"/>
      <c r="RMN38"/>
      <c r="RMO38"/>
      <c r="RMP38"/>
      <c r="RMQ38"/>
      <c r="RMR38"/>
      <c r="RMS38"/>
      <c r="RMT38"/>
      <c r="RMU38"/>
      <c r="RMV38"/>
      <c r="RMW38"/>
      <c r="RMX38"/>
      <c r="RMY38"/>
      <c r="RMZ38"/>
      <c r="RNA38"/>
      <c r="RNB38"/>
      <c r="RNC38"/>
      <c r="RND38"/>
      <c r="RNE38"/>
      <c r="RNF38"/>
      <c r="RNG38"/>
      <c r="RNH38"/>
      <c r="RNI38"/>
      <c r="RNJ38"/>
      <c r="RNK38"/>
      <c r="RNL38"/>
      <c r="RNM38"/>
      <c r="RNN38"/>
      <c r="RNO38"/>
      <c r="RNP38"/>
      <c r="RNQ38"/>
      <c r="RNR38"/>
      <c r="RNS38"/>
      <c r="RNT38"/>
      <c r="RNU38"/>
      <c r="RNV38"/>
      <c r="RNW38"/>
      <c r="RNX38"/>
      <c r="RNY38"/>
      <c r="RNZ38"/>
      <c r="ROA38"/>
      <c r="ROB38"/>
      <c r="ROC38"/>
      <c r="ROD38"/>
      <c r="ROE38"/>
      <c r="ROF38"/>
      <c r="ROG38"/>
      <c r="ROH38"/>
      <c r="ROI38"/>
      <c r="ROJ38"/>
      <c r="ROK38"/>
      <c r="ROL38"/>
      <c r="ROM38"/>
      <c r="RON38"/>
      <c r="ROO38"/>
      <c r="ROP38"/>
      <c r="ROQ38"/>
      <c r="ROR38"/>
      <c r="ROS38"/>
      <c r="ROT38"/>
      <c r="ROU38"/>
      <c r="ROV38"/>
      <c r="ROW38"/>
      <c r="ROX38"/>
      <c r="ROY38"/>
      <c r="ROZ38"/>
      <c r="RPA38"/>
      <c r="RPB38"/>
      <c r="RPC38"/>
      <c r="RPD38"/>
      <c r="RPE38"/>
      <c r="RPF38"/>
      <c r="RPG38"/>
      <c r="RPH38"/>
      <c r="RPI38"/>
      <c r="RPJ38"/>
      <c r="RPK38"/>
      <c r="RPL38"/>
      <c r="RPM38"/>
      <c r="RPN38"/>
      <c r="RPO38"/>
      <c r="RPP38"/>
      <c r="RPQ38"/>
      <c r="RPR38"/>
      <c r="RPS38"/>
      <c r="RPT38"/>
      <c r="RPU38"/>
      <c r="RPV38"/>
      <c r="RPW38"/>
      <c r="RPX38"/>
      <c r="RPY38"/>
      <c r="RPZ38"/>
      <c r="RQA38"/>
      <c r="RQB38"/>
      <c r="RQC38"/>
      <c r="RQD38"/>
      <c r="RQE38"/>
      <c r="RQF38"/>
      <c r="RQG38"/>
      <c r="RQH38"/>
      <c r="RQI38"/>
      <c r="RQJ38"/>
      <c r="RQK38"/>
      <c r="RQL38"/>
      <c r="RQM38"/>
      <c r="RQN38"/>
      <c r="RQO38"/>
      <c r="RQP38"/>
      <c r="RQQ38"/>
      <c r="RQR38"/>
      <c r="RQS38"/>
      <c r="RQT38"/>
      <c r="RQU38"/>
      <c r="RQV38"/>
      <c r="RQW38"/>
      <c r="RQX38"/>
      <c r="RQY38"/>
      <c r="RQZ38"/>
      <c r="RRA38"/>
      <c r="RRB38"/>
      <c r="RRC38"/>
      <c r="RRD38"/>
      <c r="RRE38"/>
      <c r="RRF38"/>
      <c r="RRG38"/>
      <c r="RRH38"/>
      <c r="RRI38"/>
      <c r="RRJ38"/>
      <c r="RRK38"/>
      <c r="RRL38"/>
      <c r="RRM38"/>
      <c r="RRN38"/>
      <c r="RRO38"/>
      <c r="RRP38"/>
      <c r="RRQ38"/>
      <c r="RRR38"/>
      <c r="RRS38"/>
      <c r="RRT38"/>
      <c r="RRU38"/>
      <c r="RRV38"/>
      <c r="RRW38"/>
      <c r="RRX38"/>
      <c r="RRY38"/>
      <c r="RRZ38"/>
      <c r="RSA38"/>
      <c r="RSB38"/>
      <c r="RSC38"/>
      <c r="RSD38"/>
      <c r="RSE38"/>
      <c r="RSF38"/>
      <c r="RSG38"/>
      <c r="RSH38"/>
      <c r="RSI38"/>
      <c r="RSJ38"/>
      <c r="RSK38"/>
      <c r="RSL38"/>
      <c r="RSM38"/>
      <c r="RSN38"/>
      <c r="RSO38"/>
      <c r="RSP38"/>
      <c r="RSQ38"/>
      <c r="RSR38"/>
      <c r="RSS38"/>
      <c r="RST38"/>
      <c r="RSU38"/>
      <c r="RSV38"/>
      <c r="RSW38"/>
      <c r="RSX38"/>
      <c r="RSY38"/>
      <c r="RSZ38"/>
      <c r="RTA38"/>
      <c r="RTB38"/>
      <c r="RTC38"/>
      <c r="RTD38"/>
      <c r="RTE38"/>
      <c r="RTF38"/>
      <c r="RTG38"/>
      <c r="RTH38"/>
      <c r="RTI38"/>
      <c r="RTJ38"/>
      <c r="RTK38"/>
      <c r="RTL38"/>
      <c r="RTM38"/>
      <c r="RTN38"/>
      <c r="RTO38"/>
      <c r="RTP38"/>
      <c r="RTQ38"/>
      <c r="RTR38"/>
      <c r="RTS38"/>
      <c r="RTT38"/>
      <c r="RTU38"/>
      <c r="RTV38"/>
      <c r="RTW38"/>
      <c r="RTX38"/>
      <c r="RTY38"/>
      <c r="RTZ38"/>
      <c r="RUA38"/>
      <c r="RUB38"/>
      <c r="RUC38"/>
      <c r="RUD38"/>
      <c r="RUE38"/>
      <c r="RUF38"/>
      <c r="RUG38"/>
      <c r="RUH38"/>
      <c r="RUI38"/>
      <c r="RUJ38"/>
      <c r="RUK38"/>
      <c r="RUL38"/>
      <c r="RUM38"/>
      <c r="RUN38"/>
      <c r="RUO38"/>
      <c r="RUP38"/>
      <c r="RUQ38"/>
      <c r="RUR38"/>
      <c r="RUS38"/>
      <c r="RUT38"/>
      <c r="RUU38"/>
      <c r="RUV38"/>
      <c r="RUW38"/>
      <c r="RUX38"/>
      <c r="RUY38"/>
      <c r="RUZ38"/>
      <c r="RVA38"/>
      <c r="RVB38"/>
      <c r="RVC38"/>
      <c r="RVD38"/>
      <c r="RVE38"/>
      <c r="RVF38"/>
      <c r="RVG38"/>
      <c r="RVH38"/>
      <c r="RVI38"/>
      <c r="RVJ38"/>
      <c r="RVK38"/>
      <c r="RVL38"/>
      <c r="RVM38"/>
      <c r="RVN38"/>
      <c r="RVO38"/>
      <c r="RVP38"/>
      <c r="RVQ38"/>
      <c r="RVR38"/>
      <c r="RVS38"/>
      <c r="RVT38"/>
      <c r="RVU38"/>
      <c r="RVV38"/>
      <c r="RVW38"/>
      <c r="RVX38"/>
      <c r="RVY38"/>
      <c r="RVZ38"/>
      <c r="RWA38"/>
      <c r="RWB38"/>
      <c r="RWC38"/>
      <c r="RWD38"/>
      <c r="RWE38"/>
      <c r="RWF38"/>
      <c r="RWG38"/>
      <c r="RWH38"/>
      <c r="RWI38"/>
      <c r="RWJ38"/>
      <c r="RWK38"/>
      <c r="RWL38"/>
      <c r="RWM38"/>
      <c r="RWN38"/>
      <c r="RWO38"/>
      <c r="RWP38"/>
      <c r="RWQ38"/>
      <c r="RWR38"/>
      <c r="RWS38"/>
      <c r="RWT38"/>
      <c r="RWU38"/>
      <c r="RWV38"/>
      <c r="RWW38"/>
      <c r="RWX38"/>
      <c r="RWY38"/>
      <c r="RWZ38"/>
      <c r="RXA38"/>
      <c r="RXB38"/>
      <c r="RXC38"/>
      <c r="RXD38"/>
      <c r="RXE38"/>
      <c r="RXF38"/>
      <c r="RXG38"/>
      <c r="RXH38"/>
      <c r="RXI38"/>
      <c r="RXJ38"/>
      <c r="RXK38"/>
      <c r="RXL38"/>
      <c r="RXM38"/>
      <c r="RXN38"/>
      <c r="RXO38"/>
      <c r="RXP38"/>
      <c r="RXQ38"/>
      <c r="RXR38"/>
      <c r="RXS38"/>
      <c r="RXT38"/>
      <c r="RXU38"/>
      <c r="RXV38"/>
      <c r="RXW38"/>
      <c r="RXX38"/>
      <c r="RXY38"/>
      <c r="RXZ38"/>
      <c r="RYA38"/>
      <c r="RYB38"/>
      <c r="RYC38"/>
      <c r="RYD38"/>
      <c r="RYE38"/>
      <c r="RYF38"/>
      <c r="RYG38"/>
      <c r="RYH38"/>
      <c r="RYI38"/>
      <c r="RYJ38"/>
      <c r="RYK38"/>
      <c r="RYL38"/>
      <c r="RYM38"/>
      <c r="RYN38"/>
      <c r="RYO38"/>
      <c r="RYP38"/>
      <c r="RYQ38"/>
      <c r="RYR38"/>
      <c r="RYS38"/>
      <c r="RYT38"/>
      <c r="RYU38"/>
      <c r="RYV38"/>
      <c r="RYW38"/>
      <c r="RYX38"/>
      <c r="RYY38"/>
      <c r="RYZ38"/>
      <c r="RZA38"/>
      <c r="RZB38"/>
      <c r="RZC38"/>
      <c r="RZD38"/>
      <c r="RZE38"/>
      <c r="RZF38"/>
      <c r="RZG38"/>
      <c r="RZH38"/>
      <c r="RZI38"/>
      <c r="RZJ38"/>
      <c r="RZK38"/>
      <c r="RZL38"/>
      <c r="RZM38"/>
      <c r="RZN38"/>
      <c r="RZO38"/>
      <c r="RZP38"/>
      <c r="RZQ38"/>
      <c r="RZR38"/>
      <c r="RZS38"/>
      <c r="RZT38"/>
      <c r="RZU38"/>
      <c r="RZV38"/>
      <c r="RZW38"/>
      <c r="RZX38"/>
      <c r="RZY38"/>
      <c r="RZZ38"/>
      <c r="SAA38"/>
      <c r="SAB38"/>
      <c r="SAC38"/>
      <c r="SAD38"/>
      <c r="SAE38"/>
      <c r="SAF38"/>
      <c r="SAG38"/>
      <c r="SAH38"/>
      <c r="SAI38"/>
      <c r="SAJ38"/>
      <c r="SAK38"/>
      <c r="SAL38"/>
      <c r="SAM38"/>
      <c r="SAN38"/>
      <c r="SAO38"/>
      <c r="SAP38"/>
      <c r="SAQ38"/>
      <c r="SAR38"/>
      <c r="SAS38"/>
      <c r="SAT38"/>
      <c r="SAU38"/>
      <c r="SAV38"/>
      <c r="SAW38"/>
      <c r="SAX38"/>
      <c r="SAY38"/>
      <c r="SAZ38"/>
      <c r="SBA38"/>
      <c r="SBB38"/>
      <c r="SBC38"/>
      <c r="SBD38"/>
      <c r="SBE38"/>
      <c r="SBF38"/>
      <c r="SBG38"/>
      <c r="SBH38"/>
      <c r="SBI38"/>
      <c r="SBJ38"/>
      <c r="SBK38"/>
      <c r="SBL38"/>
      <c r="SBM38"/>
      <c r="SBN38"/>
      <c r="SBO38"/>
      <c r="SBP38"/>
      <c r="SBQ38"/>
      <c r="SBR38"/>
      <c r="SBS38"/>
      <c r="SBT38"/>
      <c r="SBU38"/>
      <c r="SBV38"/>
      <c r="SBW38"/>
      <c r="SBX38"/>
      <c r="SBY38"/>
      <c r="SBZ38"/>
      <c r="SCA38"/>
      <c r="SCB38"/>
      <c r="SCC38"/>
      <c r="SCD38"/>
      <c r="SCE38"/>
      <c r="SCF38"/>
      <c r="SCG38"/>
      <c r="SCH38"/>
      <c r="SCI38"/>
      <c r="SCJ38"/>
      <c r="SCK38"/>
      <c r="SCL38"/>
      <c r="SCM38"/>
      <c r="SCN38"/>
      <c r="SCO38"/>
      <c r="SCP38"/>
      <c r="SCQ38"/>
      <c r="SCR38"/>
      <c r="SCS38"/>
      <c r="SCT38"/>
      <c r="SCU38"/>
      <c r="SCV38"/>
      <c r="SCW38"/>
      <c r="SCX38"/>
      <c r="SCY38"/>
      <c r="SCZ38"/>
      <c r="SDA38"/>
      <c r="SDB38"/>
      <c r="SDC38"/>
      <c r="SDD38"/>
      <c r="SDE38"/>
      <c r="SDF38"/>
      <c r="SDG38"/>
      <c r="SDH38"/>
      <c r="SDI38"/>
      <c r="SDJ38"/>
      <c r="SDK38"/>
      <c r="SDL38"/>
      <c r="SDM38"/>
      <c r="SDN38"/>
      <c r="SDO38"/>
      <c r="SDP38"/>
      <c r="SDQ38"/>
      <c r="SDR38"/>
      <c r="SDS38"/>
      <c r="SDT38"/>
      <c r="SDU38"/>
      <c r="SDV38"/>
      <c r="SDW38"/>
      <c r="SDX38"/>
      <c r="SDY38"/>
      <c r="SDZ38"/>
      <c r="SEA38"/>
      <c r="SEB38"/>
      <c r="SEC38"/>
      <c r="SED38"/>
      <c r="SEE38"/>
      <c r="SEF38"/>
      <c r="SEG38"/>
      <c r="SEH38"/>
      <c r="SEI38"/>
      <c r="SEJ38"/>
      <c r="SEK38"/>
      <c r="SEL38"/>
      <c r="SEM38"/>
      <c r="SEN38"/>
      <c r="SEO38"/>
      <c r="SEP38"/>
      <c r="SEQ38"/>
      <c r="SER38"/>
      <c r="SES38"/>
      <c r="SET38"/>
      <c r="SEU38"/>
      <c r="SEV38"/>
      <c r="SEW38"/>
      <c r="SEX38"/>
      <c r="SEY38"/>
      <c r="SEZ38"/>
      <c r="SFA38"/>
      <c r="SFB38"/>
      <c r="SFC38"/>
      <c r="SFD38"/>
      <c r="SFE38"/>
      <c r="SFF38"/>
      <c r="SFG38"/>
      <c r="SFH38"/>
      <c r="SFI38"/>
      <c r="SFJ38"/>
      <c r="SFK38"/>
      <c r="SFL38"/>
      <c r="SFM38"/>
      <c r="SFN38"/>
      <c r="SFO38"/>
      <c r="SFP38"/>
      <c r="SFQ38"/>
      <c r="SFR38"/>
      <c r="SFS38"/>
      <c r="SFT38"/>
      <c r="SFU38"/>
      <c r="SFV38"/>
      <c r="SFW38"/>
      <c r="SFX38"/>
      <c r="SFY38"/>
      <c r="SFZ38"/>
      <c r="SGA38"/>
      <c r="SGB38"/>
      <c r="SGC38"/>
      <c r="SGD38"/>
      <c r="SGE38"/>
      <c r="SGF38"/>
      <c r="SGG38"/>
      <c r="SGH38"/>
      <c r="SGI38"/>
      <c r="SGJ38"/>
      <c r="SGK38"/>
      <c r="SGL38"/>
      <c r="SGM38"/>
      <c r="SGN38"/>
      <c r="SGO38"/>
      <c r="SGP38"/>
      <c r="SGQ38"/>
      <c r="SGR38"/>
      <c r="SGS38"/>
      <c r="SGT38"/>
      <c r="SGU38"/>
      <c r="SGV38"/>
      <c r="SGW38"/>
      <c r="SGX38"/>
      <c r="SGY38"/>
      <c r="SGZ38"/>
      <c r="SHA38"/>
      <c r="SHB38"/>
      <c r="SHC38"/>
      <c r="SHD38"/>
      <c r="SHE38"/>
      <c r="SHF38"/>
      <c r="SHG38"/>
      <c r="SHH38"/>
      <c r="SHI38"/>
      <c r="SHJ38"/>
      <c r="SHK38"/>
      <c r="SHL38"/>
      <c r="SHM38"/>
      <c r="SHN38"/>
      <c r="SHO38"/>
      <c r="SHP38"/>
      <c r="SHQ38"/>
      <c r="SHR38"/>
      <c r="SHS38"/>
      <c r="SHT38"/>
      <c r="SHU38"/>
      <c r="SHV38"/>
      <c r="SHW38"/>
      <c r="SHX38"/>
      <c r="SHY38"/>
      <c r="SHZ38"/>
      <c r="SIA38"/>
      <c r="SIB38"/>
      <c r="SIC38"/>
      <c r="SID38"/>
      <c r="SIE38"/>
      <c r="SIF38"/>
      <c r="SIG38"/>
      <c r="SIH38"/>
      <c r="SII38"/>
      <c r="SIJ38"/>
      <c r="SIK38"/>
      <c r="SIL38"/>
      <c r="SIM38"/>
      <c r="SIN38"/>
      <c r="SIO38"/>
      <c r="SIP38"/>
      <c r="SIQ38"/>
      <c r="SIR38"/>
      <c r="SIS38"/>
      <c r="SIT38"/>
      <c r="SIU38"/>
      <c r="SIV38"/>
      <c r="SIW38"/>
      <c r="SIX38"/>
      <c r="SIY38"/>
      <c r="SIZ38"/>
      <c r="SJA38"/>
      <c r="SJB38"/>
      <c r="SJC38"/>
      <c r="SJD38"/>
      <c r="SJE38"/>
      <c r="SJF38"/>
      <c r="SJG38"/>
      <c r="SJH38"/>
      <c r="SJI38"/>
      <c r="SJJ38"/>
      <c r="SJK38"/>
      <c r="SJL38"/>
      <c r="SJM38"/>
      <c r="SJN38"/>
      <c r="SJO38"/>
      <c r="SJP38"/>
      <c r="SJQ38"/>
      <c r="SJR38"/>
      <c r="SJS38"/>
      <c r="SJT38"/>
      <c r="SJU38"/>
      <c r="SJV38"/>
      <c r="SJW38"/>
      <c r="SJX38"/>
      <c r="SJY38"/>
      <c r="SJZ38"/>
      <c r="SKA38"/>
      <c r="SKB38"/>
      <c r="SKC38"/>
      <c r="SKD38"/>
      <c r="SKE38"/>
      <c r="SKF38"/>
      <c r="SKG38"/>
      <c r="SKH38"/>
      <c r="SKI38"/>
      <c r="SKJ38"/>
      <c r="SKK38"/>
      <c r="SKL38"/>
      <c r="SKM38"/>
      <c r="SKN38"/>
      <c r="SKO38"/>
      <c r="SKP38"/>
      <c r="SKQ38"/>
      <c r="SKR38"/>
      <c r="SKS38"/>
      <c r="SKT38"/>
      <c r="SKU38"/>
      <c r="SKV38"/>
      <c r="SKW38"/>
      <c r="SKX38"/>
      <c r="SKY38"/>
      <c r="SKZ38"/>
      <c r="SLA38"/>
      <c r="SLB38"/>
      <c r="SLC38"/>
      <c r="SLD38"/>
      <c r="SLE38"/>
      <c r="SLF38"/>
      <c r="SLG38"/>
      <c r="SLH38"/>
      <c r="SLI38"/>
      <c r="SLJ38"/>
      <c r="SLK38"/>
      <c r="SLL38"/>
      <c r="SLM38"/>
      <c r="SLN38"/>
      <c r="SLO38"/>
      <c r="SLP38"/>
      <c r="SLQ38"/>
      <c r="SLR38"/>
      <c r="SLS38"/>
      <c r="SLT38"/>
      <c r="SLU38"/>
      <c r="SLV38"/>
      <c r="SLW38"/>
      <c r="SLX38"/>
      <c r="SLY38"/>
      <c r="SLZ38"/>
      <c r="SMA38"/>
      <c r="SMB38"/>
      <c r="SMC38"/>
      <c r="SMD38"/>
      <c r="SME38"/>
      <c r="SMF38"/>
      <c r="SMG38"/>
      <c r="SMH38"/>
      <c r="SMI38"/>
      <c r="SMJ38"/>
      <c r="SMK38"/>
      <c r="SML38"/>
      <c r="SMM38"/>
      <c r="SMN38"/>
      <c r="SMO38"/>
      <c r="SMP38"/>
      <c r="SMQ38"/>
      <c r="SMR38"/>
      <c r="SMS38"/>
      <c r="SMT38"/>
      <c r="SMU38"/>
      <c r="SMV38"/>
      <c r="SMW38"/>
      <c r="SMX38"/>
      <c r="SMY38"/>
      <c r="SMZ38"/>
      <c r="SNA38"/>
      <c r="SNB38"/>
      <c r="SNC38"/>
      <c r="SND38"/>
      <c r="SNE38"/>
      <c r="SNF38"/>
      <c r="SNG38"/>
      <c r="SNH38"/>
      <c r="SNI38"/>
      <c r="SNJ38"/>
      <c r="SNK38"/>
      <c r="SNL38"/>
      <c r="SNM38"/>
      <c r="SNN38"/>
      <c r="SNO38"/>
      <c r="SNP38"/>
      <c r="SNQ38"/>
      <c r="SNR38"/>
      <c r="SNS38"/>
      <c r="SNT38"/>
      <c r="SNU38"/>
      <c r="SNV38"/>
      <c r="SNW38"/>
      <c r="SNX38"/>
      <c r="SNY38"/>
      <c r="SNZ38"/>
      <c r="SOA38"/>
      <c r="SOB38"/>
      <c r="SOC38"/>
      <c r="SOD38"/>
      <c r="SOE38"/>
      <c r="SOF38"/>
      <c r="SOG38"/>
      <c r="SOH38"/>
      <c r="SOI38"/>
      <c r="SOJ38"/>
      <c r="SOK38"/>
      <c r="SOL38"/>
      <c r="SOM38"/>
      <c r="SON38"/>
      <c r="SOO38"/>
      <c r="SOP38"/>
      <c r="SOQ38"/>
      <c r="SOR38"/>
      <c r="SOS38"/>
      <c r="SOT38"/>
      <c r="SOU38"/>
      <c r="SOV38"/>
      <c r="SOW38"/>
      <c r="SOX38"/>
      <c r="SOY38"/>
      <c r="SOZ38"/>
      <c r="SPA38"/>
      <c r="SPB38"/>
      <c r="SPC38"/>
      <c r="SPD38"/>
      <c r="SPE38"/>
      <c r="SPF38"/>
      <c r="SPG38"/>
      <c r="SPH38"/>
      <c r="SPI38"/>
      <c r="SPJ38"/>
      <c r="SPK38"/>
      <c r="SPL38"/>
      <c r="SPM38"/>
      <c r="SPN38"/>
      <c r="SPO38"/>
      <c r="SPP38"/>
      <c r="SPQ38"/>
      <c r="SPR38"/>
      <c r="SPS38"/>
      <c r="SPT38"/>
      <c r="SPU38"/>
      <c r="SPV38"/>
      <c r="SPW38"/>
      <c r="SPX38"/>
      <c r="SPY38"/>
      <c r="SPZ38"/>
      <c r="SQA38"/>
      <c r="SQB38"/>
      <c r="SQC38"/>
      <c r="SQD38"/>
      <c r="SQE38"/>
      <c r="SQF38"/>
      <c r="SQG38"/>
      <c r="SQH38"/>
      <c r="SQI38"/>
      <c r="SQJ38"/>
      <c r="SQK38"/>
      <c r="SQL38"/>
      <c r="SQM38"/>
      <c r="SQN38"/>
      <c r="SQO38"/>
      <c r="SQP38"/>
      <c r="SQQ38"/>
      <c r="SQR38"/>
      <c r="SQS38"/>
      <c r="SQT38"/>
      <c r="SQU38"/>
      <c r="SQV38"/>
      <c r="SQW38"/>
      <c r="SQX38"/>
      <c r="SQY38"/>
      <c r="SQZ38"/>
      <c r="SRA38"/>
      <c r="SRB38"/>
      <c r="SRC38"/>
      <c r="SRD38"/>
      <c r="SRE38"/>
      <c r="SRF38"/>
      <c r="SRG38"/>
      <c r="SRH38"/>
      <c r="SRI38"/>
      <c r="SRJ38"/>
      <c r="SRK38"/>
      <c r="SRL38"/>
      <c r="SRM38"/>
      <c r="SRN38"/>
      <c r="SRO38"/>
      <c r="SRP38"/>
      <c r="SRQ38"/>
      <c r="SRR38"/>
      <c r="SRS38"/>
      <c r="SRT38"/>
      <c r="SRU38"/>
      <c r="SRV38"/>
      <c r="SRW38"/>
      <c r="SRX38"/>
      <c r="SRY38"/>
      <c r="SRZ38"/>
      <c r="SSA38"/>
      <c r="SSB38"/>
      <c r="SSC38"/>
      <c r="SSD38"/>
      <c r="SSE38"/>
      <c r="SSF38"/>
      <c r="SSG38"/>
      <c r="SSH38"/>
      <c r="SSI38"/>
      <c r="SSJ38"/>
      <c r="SSK38"/>
      <c r="SSL38"/>
      <c r="SSM38"/>
      <c r="SSN38"/>
      <c r="SSO38"/>
      <c r="SSP38"/>
      <c r="SSQ38"/>
      <c r="SSR38"/>
      <c r="SSS38"/>
      <c r="SST38"/>
      <c r="SSU38"/>
      <c r="SSV38"/>
      <c r="SSW38"/>
      <c r="SSX38"/>
      <c r="SSY38"/>
      <c r="SSZ38"/>
      <c r="STA38"/>
      <c r="STB38"/>
      <c r="STC38"/>
      <c r="STD38"/>
      <c r="STE38"/>
      <c r="STF38"/>
      <c r="STG38"/>
      <c r="STH38"/>
      <c r="STI38"/>
      <c r="STJ38"/>
      <c r="STK38"/>
      <c r="STL38"/>
      <c r="STM38"/>
      <c r="STN38"/>
      <c r="STO38"/>
      <c r="STP38"/>
      <c r="STQ38"/>
      <c r="STR38"/>
      <c r="STS38"/>
      <c r="STT38"/>
      <c r="STU38"/>
      <c r="STV38"/>
      <c r="STW38"/>
      <c r="STX38"/>
      <c r="STY38"/>
      <c r="STZ38"/>
      <c r="SUA38"/>
      <c r="SUB38"/>
      <c r="SUC38"/>
      <c r="SUD38"/>
      <c r="SUE38"/>
      <c r="SUF38"/>
      <c r="SUG38"/>
      <c r="SUH38"/>
      <c r="SUI38"/>
      <c r="SUJ38"/>
      <c r="SUK38"/>
      <c r="SUL38"/>
      <c r="SUM38"/>
      <c r="SUN38"/>
      <c r="SUO38"/>
      <c r="SUP38"/>
      <c r="SUQ38"/>
      <c r="SUR38"/>
      <c r="SUS38"/>
      <c r="SUT38"/>
      <c r="SUU38"/>
      <c r="SUV38"/>
      <c r="SUW38"/>
      <c r="SUX38"/>
      <c r="SUY38"/>
      <c r="SUZ38"/>
      <c r="SVA38"/>
      <c r="SVB38"/>
      <c r="SVC38"/>
      <c r="SVD38"/>
      <c r="SVE38"/>
      <c r="SVF38"/>
      <c r="SVG38"/>
      <c r="SVH38"/>
      <c r="SVI38"/>
      <c r="SVJ38"/>
      <c r="SVK38"/>
      <c r="SVL38"/>
      <c r="SVM38"/>
      <c r="SVN38"/>
      <c r="SVO38"/>
      <c r="SVP38"/>
      <c r="SVQ38"/>
      <c r="SVR38"/>
      <c r="SVS38"/>
      <c r="SVT38"/>
      <c r="SVU38"/>
      <c r="SVV38"/>
      <c r="SVW38"/>
      <c r="SVX38"/>
      <c r="SVY38"/>
      <c r="SVZ38"/>
      <c r="SWA38"/>
      <c r="SWB38"/>
      <c r="SWC38"/>
      <c r="SWD38"/>
      <c r="SWE38"/>
      <c r="SWF38"/>
      <c r="SWG38"/>
      <c r="SWH38"/>
      <c r="SWI38"/>
      <c r="SWJ38"/>
      <c r="SWK38"/>
      <c r="SWL38"/>
      <c r="SWM38"/>
      <c r="SWN38"/>
      <c r="SWO38"/>
      <c r="SWP38"/>
      <c r="SWQ38"/>
      <c r="SWR38"/>
      <c r="SWS38"/>
      <c r="SWT38"/>
      <c r="SWU38"/>
      <c r="SWV38"/>
      <c r="SWW38"/>
      <c r="SWX38"/>
      <c r="SWY38"/>
      <c r="SWZ38"/>
      <c r="SXA38"/>
      <c r="SXB38"/>
      <c r="SXC38"/>
      <c r="SXD38"/>
      <c r="SXE38"/>
      <c r="SXF38"/>
      <c r="SXG38"/>
      <c r="SXH38"/>
      <c r="SXI38"/>
      <c r="SXJ38"/>
      <c r="SXK38"/>
      <c r="SXL38"/>
      <c r="SXM38"/>
      <c r="SXN38"/>
      <c r="SXO38"/>
      <c r="SXP38"/>
      <c r="SXQ38"/>
      <c r="SXR38"/>
      <c r="SXS38"/>
      <c r="SXT38"/>
      <c r="SXU38"/>
      <c r="SXV38"/>
      <c r="SXW38"/>
      <c r="SXX38"/>
      <c r="SXY38"/>
      <c r="SXZ38"/>
      <c r="SYA38"/>
      <c r="SYB38"/>
      <c r="SYC38"/>
      <c r="SYD38"/>
      <c r="SYE38"/>
      <c r="SYF38"/>
      <c r="SYG38"/>
      <c r="SYH38"/>
      <c r="SYI38"/>
      <c r="SYJ38"/>
      <c r="SYK38"/>
      <c r="SYL38"/>
      <c r="SYM38"/>
      <c r="SYN38"/>
      <c r="SYO38"/>
      <c r="SYP38"/>
      <c r="SYQ38"/>
      <c r="SYR38"/>
      <c r="SYS38"/>
      <c r="SYT38"/>
      <c r="SYU38"/>
      <c r="SYV38"/>
      <c r="SYW38"/>
      <c r="SYX38"/>
      <c r="SYY38"/>
      <c r="SYZ38"/>
      <c r="SZA38"/>
      <c r="SZB38"/>
      <c r="SZC38"/>
      <c r="SZD38"/>
      <c r="SZE38"/>
      <c r="SZF38"/>
      <c r="SZG38"/>
      <c r="SZH38"/>
      <c r="SZI38"/>
      <c r="SZJ38"/>
      <c r="SZK38"/>
      <c r="SZL38"/>
      <c r="SZM38"/>
      <c r="SZN38"/>
      <c r="SZO38"/>
      <c r="SZP38"/>
      <c r="SZQ38"/>
      <c r="SZR38"/>
      <c r="SZS38"/>
      <c r="SZT38"/>
      <c r="SZU38"/>
      <c r="SZV38"/>
      <c r="SZW38"/>
      <c r="SZX38"/>
      <c r="SZY38"/>
      <c r="SZZ38"/>
      <c r="TAA38"/>
      <c r="TAB38"/>
      <c r="TAC38"/>
      <c r="TAD38"/>
      <c r="TAE38"/>
      <c r="TAF38"/>
      <c r="TAG38"/>
      <c r="TAH38"/>
      <c r="TAI38"/>
      <c r="TAJ38"/>
      <c r="TAK38"/>
      <c r="TAL38"/>
      <c r="TAM38"/>
      <c r="TAN38"/>
      <c r="TAO38"/>
      <c r="TAP38"/>
      <c r="TAQ38"/>
      <c r="TAR38"/>
      <c r="TAS38"/>
      <c r="TAT38"/>
      <c r="TAU38"/>
      <c r="TAV38"/>
      <c r="TAW38"/>
      <c r="TAX38"/>
      <c r="TAY38"/>
      <c r="TAZ38"/>
      <c r="TBA38"/>
      <c r="TBB38"/>
      <c r="TBC38"/>
      <c r="TBD38"/>
      <c r="TBE38"/>
      <c r="TBF38"/>
      <c r="TBG38"/>
      <c r="TBH38"/>
      <c r="TBI38"/>
      <c r="TBJ38"/>
      <c r="TBK38"/>
      <c r="TBL38"/>
      <c r="TBM38"/>
      <c r="TBN38"/>
      <c r="TBO38"/>
      <c r="TBP38"/>
      <c r="TBQ38"/>
      <c r="TBR38"/>
      <c r="TBS38"/>
      <c r="TBT38"/>
      <c r="TBU38"/>
      <c r="TBV38"/>
      <c r="TBW38"/>
      <c r="TBX38"/>
      <c r="TBY38"/>
      <c r="TBZ38"/>
      <c r="TCA38"/>
      <c r="TCB38"/>
      <c r="TCC38"/>
      <c r="TCD38"/>
      <c r="TCE38"/>
      <c r="TCF38"/>
      <c r="TCG38"/>
      <c r="TCH38"/>
      <c r="TCI38"/>
      <c r="TCJ38"/>
      <c r="TCK38"/>
      <c r="TCL38"/>
      <c r="TCM38"/>
      <c r="TCN38"/>
      <c r="TCO38"/>
      <c r="TCP38"/>
      <c r="TCQ38"/>
      <c r="TCR38"/>
      <c r="TCS38"/>
      <c r="TCT38"/>
      <c r="TCU38"/>
      <c r="TCV38"/>
      <c r="TCW38"/>
      <c r="TCX38"/>
      <c r="TCY38"/>
      <c r="TCZ38"/>
      <c r="TDA38"/>
      <c r="TDB38"/>
      <c r="TDC38"/>
      <c r="TDD38"/>
      <c r="TDE38"/>
      <c r="TDF38"/>
      <c r="TDG38"/>
      <c r="TDH38"/>
      <c r="TDI38"/>
      <c r="TDJ38"/>
      <c r="TDK38"/>
      <c r="TDL38"/>
      <c r="TDM38"/>
      <c r="TDN38"/>
      <c r="TDO38"/>
      <c r="TDP38"/>
      <c r="TDQ38"/>
      <c r="TDR38"/>
      <c r="TDS38"/>
      <c r="TDT38"/>
      <c r="TDU38"/>
      <c r="TDV38"/>
      <c r="TDW38"/>
      <c r="TDX38"/>
      <c r="TDY38"/>
      <c r="TDZ38"/>
      <c r="TEA38"/>
      <c r="TEB38"/>
      <c r="TEC38"/>
      <c r="TED38"/>
      <c r="TEE38"/>
      <c r="TEF38"/>
      <c r="TEG38"/>
      <c r="TEH38"/>
      <c r="TEI38"/>
      <c r="TEJ38"/>
      <c r="TEK38"/>
      <c r="TEL38"/>
      <c r="TEM38"/>
      <c r="TEN38"/>
      <c r="TEO38"/>
      <c r="TEP38"/>
      <c r="TEQ38"/>
      <c r="TER38"/>
      <c r="TES38"/>
      <c r="TET38"/>
      <c r="TEU38"/>
      <c r="TEV38"/>
      <c r="TEW38"/>
      <c r="TEX38"/>
      <c r="TEY38"/>
      <c r="TEZ38"/>
      <c r="TFA38"/>
      <c r="TFB38"/>
      <c r="TFC38"/>
      <c r="TFD38"/>
      <c r="TFE38"/>
      <c r="TFF38"/>
      <c r="TFG38"/>
      <c r="TFH38"/>
      <c r="TFI38"/>
      <c r="TFJ38"/>
      <c r="TFK38"/>
      <c r="TFL38"/>
      <c r="TFM38"/>
      <c r="TFN38"/>
      <c r="TFO38"/>
      <c r="TFP38"/>
      <c r="TFQ38"/>
      <c r="TFR38"/>
      <c r="TFS38"/>
      <c r="TFT38"/>
      <c r="TFU38"/>
      <c r="TFV38"/>
      <c r="TFW38"/>
      <c r="TFX38"/>
      <c r="TFY38"/>
      <c r="TFZ38"/>
      <c r="TGA38"/>
      <c r="TGB38"/>
      <c r="TGC38"/>
      <c r="TGD38"/>
      <c r="TGE38"/>
      <c r="TGF38"/>
      <c r="TGG38"/>
      <c r="TGH38"/>
      <c r="TGI38"/>
      <c r="TGJ38"/>
      <c r="TGK38"/>
      <c r="TGL38"/>
      <c r="TGM38"/>
      <c r="TGN38"/>
      <c r="TGO38"/>
      <c r="TGP38"/>
      <c r="TGQ38"/>
      <c r="TGR38"/>
      <c r="TGS38"/>
      <c r="TGT38"/>
      <c r="TGU38"/>
      <c r="TGV38"/>
      <c r="TGW38"/>
      <c r="TGX38"/>
      <c r="TGY38"/>
      <c r="TGZ38"/>
      <c r="THA38"/>
      <c r="THB38"/>
      <c r="THC38"/>
      <c r="THD38"/>
      <c r="THE38"/>
      <c r="THF38"/>
      <c r="THG38"/>
      <c r="THH38"/>
      <c r="THI38"/>
      <c r="THJ38"/>
      <c r="THK38"/>
      <c r="THL38"/>
      <c r="THM38"/>
      <c r="THN38"/>
      <c r="THO38"/>
      <c r="THP38"/>
      <c r="THQ38"/>
      <c r="THR38"/>
      <c r="THS38"/>
      <c r="THT38"/>
      <c r="THU38"/>
      <c r="THV38"/>
      <c r="THW38"/>
      <c r="THX38"/>
      <c r="THY38"/>
      <c r="THZ38"/>
      <c r="TIA38"/>
      <c r="TIB38"/>
      <c r="TIC38"/>
      <c r="TID38"/>
      <c r="TIE38"/>
      <c r="TIF38"/>
      <c r="TIG38"/>
      <c r="TIH38"/>
      <c r="TII38"/>
      <c r="TIJ38"/>
      <c r="TIK38"/>
      <c r="TIL38"/>
      <c r="TIM38"/>
      <c r="TIN38"/>
      <c r="TIO38"/>
      <c r="TIP38"/>
      <c r="TIQ38"/>
      <c r="TIR38"/>
      <c r="TIS38"/>
      <c r="TIT38"/>
      <c r="TIU38"/>
      <c r="TIV38"/>
      <c r="TIW38"/>
      <c r="TIX38"/>
      <c r="TIY38"/>
      <c r="TIZ38"/>
      <c r="TJA38"/>
      <c r="TJB38"/>
      <c r="TJC38"/>
      <c r="TJD38"/>
      <c r="TJE38"/>
      <c r="TJF38"/>
      <c r="TJG38"/>
      <c r="TJH38"/>
      <c r="TJI38"/>
      <c r="TJJ38"/>
      <c r="TJK38"/>
      <c r="TJL38"/>
      <c r="TJM38"/>
      <c r="TJN38"/>
      <c r="TJO38"/>
      <c r="TJP38"/>
      <c r="TJQ38"/>
      <c r="TJR38"/>
      <c r="TJS38"/>
      <c r="TJT38"/>
      <c r="TJU38"/>
      <c r="TJV38"/>
      <c r="TJW38"/>
      <c r="TJX38"/>
      <c r="TJY38"/>
      <c r="TJZ38"/>
      <c r="TKA38"/>
      <c r="TKB38"/>
      <c r="TKC38"/>
      <c r="TKD38"/>
      <c r="TKE38"/>
      <c r="TKF38"/>
      <c r="TKG38"/>
      <c r="TKH38"/>
      <c r="TKI38"/>
      <c r="TKJ38"/>
      <c r="TKK38"/>
      <c r="TKL38"/>
      <c r="TKM38"/>
      <c r="TKN38"/>
      <c r="TKO38"/>
      <c r="TKP38"/>
      <c r="TKQ38"/>
      <c r="TKR38"/>
      <c r="TKS38"/>
      <c r="TKT38"/>
      <c r="TKU38"/>
      <c r="TKV38"/>
      <c r="TKW38"/>
      <c r="TKX38"/>
      <c r="TKY38"/>
      <c r="TKZ38"/>
      <c r="TLA38"/>
      <c r="TLB38"/>
      <c r="TLC38"/>
      <c r="TLD38"/>
      <c r="TLE38"/>
      <c r="TLF38"/>
      <c r="TLG38"/>
      <c r="TLH38"/>
      <c r="TLI38"/>
      <c r="TLJ38"/>
      <c r="TLK38"/>
      <c r="TLL38"/>
      <c r="TLM38"/>
      <c r="TLN38"/>
      <c r="TLO38"/>
      <c r="TLP38"/>
      <c r="TLQ38"/>
      <c r="TLR38"/>
      <c r="TLS38"/>
      <c r="TLT38"/>
      <c r="TLU38"/>
      <c r="TLV38"/>
      <c r="TLW38"/>
      <c r="TLX38"/>
      <c r="TLY38"/>
      <c r="TLZ38"/>
      <c r="TMA38"/>
      <c r="TMB38"/>
      <c r="TMC38"/>
      <c r="TMD38"/>
      <c r="TME38"/>
      <c r="TMF38"/>
      <c r="TMG38"/>
      <c r="TMH38"/>
      <c r="TMI38"/>
      <c r="TMJ38"/>
      <c r="TMK38"/>
      <c r="TML38"/>
      <c r="TMM38"/>
      <c r="TMN38"/>
      <c r="TMO38"/>
      <c r="TMP38"/>
      <c r="TMQ38"/>
      <c r="TMR38"/>
      <c r="TMS38"/>
      <c r="TMT38"/>
      <c r="TMU38"/>
      <c r="TMV38"/>
      <c r="TMW38"/>
      <c r="TMX38"/>
      <c r="TMY38"/>
      <c r="TMZ38"/>
      <c r="TNA38"/>
      <c r="TNB38"/>
      <c r="TNC38"/>
      <c r="TND38"/>
      <c r="TNE38"/>
      <c r="TNF38"/>
      <c r="TNG38"/>
      <c r="TNH38"/>
      <c r="TNI38"/>
      <c r="TNJ38"/>
      <c r="TNK38"/>
      <c r="TNL38"/>
      <c r="TNM38"/>
      <c r="TNN38"/>
      <c r="TNO38"/>
      <c r="TNP38"/>
      <c r="TNQ38"/>
      <c r="TNR38"/>
      <c r="TNS38"/>
      <c r="TNT38"/>
      <c r="TNU38"/>
      <c r="TNV38"/>
      <c r="TNW38"/>
      <c r="TNX38"/>
      <c r="TNY38"/>
      <c r="TNZ38"/>
      <c r="TOA38"/>
      <c r="TOB38"/>
      <c r="TOC38"/>
      <c r="TOD38"/>
      <c r="TOE38"/>
      <c r="TOF38"/>
      <c r="TOG38"/>
      <c r="TOH38"/>
      <c r="TOI38"/>
      <c r="TOJ38"/>
      <c r="TOK38"/>
      <c r="TOL38"/>
      <c r="TOM38"/>
      <c r="TON38"/>
      <c r="TOO38"/>
      <c r="TOP38"/>
      <c r="TOQ38"/>
      <c r="TOR38"/>
      <c r="TOS38"/>
      <c r="TOT38"/>
      <c r="TOU38"/>
      <c r="TOV38"/>
      <c r="TOW38"/>
      <c r="TOX38"/>
      <c r="TOY38"/>
      <c r="TOZ38"/>
      <c r="TPA38"/>
      <c r="TPB38"/>
      <c r="TPC38"/>
      <c r="TPD38"/>
      <c r="TPE38"/>
      <c r="TPF38"/>
      <c r="TPG38"/>
      <c r="TPH38"/>
      <c r="TPI38"/>
      <c r="TPJ38"/>
      <c r="TPK38"/>
      <c r="TPL38"/>
      <c r="TPM38"/>
      <c r="TPN38"/>
      <c r="TPO38"/>
      <c r="TPP38"/>
      <c r="TPQ38"/>
      <c r="TPR38"/>
      <c r="TPS38"/>
      <c r="TPT38"/>
      <c r="TPU38"/>
      <c r="TPV38"/>
      <c r="TPW38"/>
      <c r="TPX38"/>
      <c r="TPY38"/>
      <c r="TPZ38"/>
      <c r="TQA38"/>
      <c r="TQB38"/>
      <c r="TQC38"/>
      <c r="TQD38"/>
      <c r="TQE38"/>
      <c r="TQF38"/>
      <c r="TQG38"/>
      <c r="TQH38"/>
      <c r="TQI38"/>
      <c r="TQJ38"/>
      <c r="TQK38"/>
      <c r="TQL38"/>
      <c r="TQM38"/>
      <c r="TQN38"/>
      <c r="TQO38"/>
      <c r="TQP38"/>
      <c r="TQQ38"/>
      <c r="TQR38"/>
      <c r="TQS38"/>
      <c r="TQT38"/>
      <c r="TQU38"/>
      <c r="TQV38"/>
      <c r="TQW38"/>
      <c r="TQX38"/>
      <c r="TQY38"/>
      <c r="TQZ38"/>
      <c r="TRA38"/>
      <c r="TRB38"/>
      <c r="TRC38"/>
      <c r="TRD38"/>
      <c r="TRE38"/>
      <c r="TRF38"/>
      <c r="TRG38"/>
      <c r="TRH38"/>
      <c r="TRI38"/>
      <c r="TRJ38"/>
      <c r="TRK38"/>
      <c r="TRL38"/>
      <c r="TRM38"/>
      <c r="TRN38"/>
      <c r="TRO38"/>
      <c r="TRP38"/>
      <c r="TRQ38"/>
      <c r="TRR38"/>
      <c r="TRS38"/>
      <c r="TRT38"/>
      <c r="TRU38"/>
      <c r="TRV38"/>
      <c r="TRW38"/>
      <c r="TRX38"/>
      <c r="TRY38"/>
      <c r="TRZ38"/>
      <c r="TSA38"/>
      <c r="TSB38"/>
      <c r="TSC38"/>
      <c r="TSD38"/>
      <c r="TSE38"/>
      <c r="TSF38"/>
      <c r="TSG38"/>
      <c r="TSH38"/>
      <c r="TSI38"/>
      <c r="TSJ38"/>
      <c r="TSK38"/>
      <c r="TSL38"/>
      <c r="TSM38"/>
      <c r="TSN38"/>
      <c r="TSO38"/>
      <c r="TSP38"/>
      <c r="TSQ38"/>
      <c r="TSR38"/>
      <c r="TSS38"/>
      <c r="TST38"/>
      <c r="TSU38"/>
      <c r="TSV38"/>
      <c r="TSW38"/>
      <c r="TSX38"/>
      <c r="TSY38"/>
      <c r="TSZ38"/>
      <c r="TTA38"/>
      <c r="TTB38"/>
      <c r="TTC38"/>
      <c r="TTD38"/>
      <c r="TTE38"/>
      <c r="TTF38"/>
      <c r="TTG38"/>
      <c r="TTH38"/>
      <c r="TTI38"/>
      <c r="TTJ38"/>
      <c r="TTK38"/>
      <c r="TTL38"/>
      <c r="TTM38"/>
      <c r="TTN38"/>
      <c r="TTO38"/>
      <c r="TTP38"/>
      <c r="TTQ38"/>
      <c r="TTR38"/>
      <c r="TTS38"/>
      <c r="TTT38"/>
      <c r="TTU38"/>
      <c r="TTV38"/>
      <c r="TTW38"/>
      <c r="TTX38"/>
      <c r="TTY38"/>
      <c r="TTZ38"/>
      <c r="TUA38"/>
      <c r="TUB38"/>
      <c r="TUC38"/>
      <c r="TUD38"/>
      <c r="TUE38"/>
      <c r="TUF38"/>
      <c r="TUG38"/>
      <c r="TUH38"/>
      <c r="TUI38"/>
      <c r="TUJ38"/>
      <c r="TUK38"/>
      <c r="TUL38"/>
      <c r="TUM38"/>
      <c r="TUN38"/>
      <c r="TUO38"/>
      <c r="TUP38"/>
      <c r="TUQ38"/>
      <c r="TUR38"/>
      <c r="TUS38"/>
      <c r="TUT38"/>
      <c r="TUU38"/>
      <c r="TUV38"/>
      <c r="TUW38"/>
      <c r="TUX38"/>
      <c r="TUY38"/>
      <c r="TUZ38"/>
      <c r="TVA38"/>
      <c r="TVB38"/>
      <c r="TVC38"/>
      <c r="TVD38"/>
      <c r="TVE38"/>
      <c r="TVF38"/>
      <c r="TVG38"/>
      <c r="TVH38"/>
      <c r="TVI38"/>
      <c r="TVJ38"/>
      <c r="TVK38"/>
      <c r="TVL38"/>
      <c r="TVM38"/>
      <c r="TVN38"/>
      <c r="TVO38"/>
      <c r="TVP38"/>
      <c r="TVQ38"/>
      <c r="TVR38"/>
      <c r="TVS38"/>
      <c r="TVT38"/>
      <c r="TVU38"/>
      <c r="TVV38"/>
      <c r="TVW38"/>
      <c r="TVX38"/>
      <c r="TVY38"/>
      <c r="TVZ38"/>
      <c r="TWA38"/>
      <c r="TWB38"/>
      <c r="TWC38"/>
      <c r="TWD38"/>
      <c r="TWE38"/>
      <c r="TWF38"/>
      <c r="TWG38"/>
      <c r="TWH38"/>
      <c r="TWI38"/>
      <c r="TWJ38"/>
      <c r="TWK38"/>
      <c r="TWL38"/>
      <c r="TWM38"/>
      <c r="TWN38"/>
      <c r="TWO38"/>
      <c r="TWP38"/>
      <c r="TWQ38"/>
      <c r="TWR38"/>
      <c r="TWS38"/>
      <c r="TWT38"/>
      <c r="TWU38"/>
      <c r="TWV38"/>
      <c r="TWW38"/>
      <c r="TWX38"/>
      <c r="TWY38"/>
      <c r="TWZ38"/>
      <c r="TXA38"/>
      <c r="TXB38"/>
      <c r="TXC38"/>
      <c r="TXD38"/>
      <c r="TXE38"/>
      <c r="TXF38"/>
      <c r="TXG38"/>
      <c r="TXH38"/>
      <c r="TXI38"/>
      <c r="TXJ38"/>
      <c r="TXK38"/>
      <c r="TXL38"/>
      <c r="TXM38"/>
      <c r="TXN38"/>
      <c r="TXO38"/>
      <c r="TXP38"/>
      <c r="TXQ38"/>
      <c r="TXR38"/>
      <c r="TXS38"/>
      <c r="TXT38"/>
      <c r="TXU38"/>
      <c r="TXV38"/>
      <c r="TXW38"/>
      <c r="TXX38"/>
      <c r="TXY38"/>
      <c r="TXZ38"/>
      <c r="TYA38"/>
      <c r="TYB38"/>
      <c r="TYC38"/>
      <c r="TYD38"/>
      <c r="TYE38"/>
      <c r="TYF38"/>
      <c r="TYG38"/>
      <c r="TYH38"/>
      <c r="TYI38"/>
      <c r="TYJ38"/>
      <c r="TYK38"/>
      <c r="TYL38"/>
      <c r="TYM38"/>
      <c r="TYN38"/>
      <c r="TYO38"/>
      <c r="TYP38"/>
      <c r="TYQ38"/>
      <c r="TYR38"/>
      <c r="TYS38"/>
      <c r="TYT38"/>
      <c r="TYU38"/>
      <c r="TYV38"/>
      <c r="TYW38"/>
      <c r="TYX38"/>
      <c r="TYY38"/>
      <c r="TYZ38"/>
      <c r="TZA38"/>
      <c r="TZB38"/>
      <c r="TZC38"/>
      <c r="TZD38"/>
      <c r="TZE38"/>
      <c r="TZF38"/>
      <c r="TZG38"/>
      <c r="TZH38"/>
      <c r="TZI38"/>
      <c r="TZJ38"/>
      <c r="TZK38"/>
      <c r="TZL38"/>
      <c r="TZM38"/>
      <c r="TZN38"/>
      <c r="TZO38"/>
      <c r="TZP38"/>
      <c r="TZQ38"/>
      <c r="TZR38"/>
      <c r="TZS38"/>
      <c r="TZT38"/>
      <c r="TZU38"/>
      <c r="TZV38"/>
      <c r="TZW38"/>
      <c r="TZX38"/>
      <c r="TZY38"/>
      <c r="TZZ38"/>
      <c r="UAA38"/>
      <c r="UAB38"/>
      <c r="UAC38"/>
      <c r="UAD38"/>
      <c r="UAE38"/>
      <c r="UAF38"/>
      <c r="UAG38"/>
      <c r="UAH38"/>
      <c r="UAI38"/>
      <c r="UAJ38"/>
      <c r="UAK38"/>
      <c r="UAL38"/>
      <c r="UAM38"/>
      <c r="UAN38"/>
      <c r="UAO38"/>
      <c r="UAP38"/>
      <c r="UAQ38"/>
      <c r="UAR38"/>
      <c r="UAS38"/>
      <c r="UAT38"/>
      <c r="UAU38"/>
      <c r="UAV38"/>
      <c r="UAW38"/>
      <c r="UAX38"/>
      <c r="UAY38"/>
      <c r="UAZ38"/>
      <c r="UBA38"/>
      <c r="UBB38"/>
      <c r="UBC38"/>
      <c r="UBD38"/>
      <c r="UBE38"/>
      <c r="UBF38"/>
      <c r="UBG38"/>
      <c r="UBH38"/>
      <c r="UBI38"/>
      <c r="UBJ38"/>
      <c r="UBK38"/>
      <c r="UBL38"/>
      <c r="UBM38"/>
      <c r="UBN38"/>
      <c r="UBO38"/>
      <c r="UBP38"/>
      <c r="UBQ38"/>
      <c r="UBR38"/>
      <c r="UBS38"/>
      <c r="UBT38"/>
      <c r="UBU38"/>
      <c r="UBV38"/>
      <c r="UBW38"/>
      <c r="UBX38"/>
      <c r="UBY38"/>
      <c r="UBZ38"/>
      <c r="UCA38"/>
      <c r="UCB38"/>
      <c r="UCC38"/>
      <c r="UCD38"/>
      <c r="UCE38"/>
      <c r="UCF38"/>
      <c r="UCG38"/>
      <c r="UCH38"/>
      <c r="UCI38"/>
      <c r="UCJ38"/>
      <c r="UCK38"/>
      <c r="UCL38"/>
      <c r="UCM38"/>
      <c r="UCN38"/>
      <c r="UCO38"/>
      <c r="UCP38"/>
      <c r="UCQ38"/>
      <c r="UCR38"/>
      <c r="UCS38"/>
      <c r="UCT38"/>
      <c r="UCU38"/>
      <c r="UCV38"/>
      <c r="UCW38"/>
      <c r="UCX38"/>
      <c r="UCY38"/>
      <c r="UCZ38"/>
      <c r="UDA38"/>
      <c r="UDB38"/>
      <c r="UDC38"/>
      <c r="UDD38"/>
      <c r="UDE38"/>
      <c r="UDF38"/>
      <c r="UDG38"/>
      <c r="UDH38"/>
      <c r="UDI38"/>
      <c r="UDJ38"/>
      <c r="UDK38"/>
      <c r="UDL38"/>
      <c r="UDM38"/>
      <c r="UDN38"/>
      <c r="UDO38"/>
      <c r="UDP38"/>
      <c r="UDQ38"/>
      <c r="UDR38"/>
      <c r="UDS38"/>
      <c r="UDT38"/>
      <c r="UDU38"/>
      <c r="UDV38"/>
      <c r="UDW38"/>
      <c r="UDX38"/>
      <c r="UDY38"/>
      <c r="UDZ38"/>
      <c r="UEA38"/>
      <c r="UEB38"/>
      <c r="UEC38"/>
      <c r="UED38"/>
      <c r="UEE38"/>
      <c r="UEF38"/>
      <c r="UEG38"/>
      <c r="UEH38"/>
      <c r="UEI38"/>
      <c r="UEJ38"/>
      <c r="UEK38"/>
      <c r="UEL38"/>
      <c r="UEM38"/>
      <c r="UEN38"/>
      <c r="UEO38"/>
      <c r="UEP38"/>
      <c r="UEQ38"/>
      <c r="UER38"/>
      <c r="UES38"/>
      <c r="UET38"/>
      <c r="UEU38"/>
      <c r="UEV38"/>
      <c r="UEW38"/>
      <c r="UEX38"/>
      <c r="UEY38"/>
      <c r="UEZ38"/>
      <c r="UFA38"/>
      <c r="UFB38"/>
      <c r="UFC38"/>
      <c r="UFD38"/>
      <c r="UFE38"/>
      <c r="UFF38"/>
      <c r="UFG38"/>
      <c r="UFH38"/>
      <c r="UFI38"/>
      <c r="UFJ38"/>
      <c r="UFK38"/>
      <c r="UFL38"/>
      <c r="UFM38"/>
      <c r="UFN38"/>
      <c r="UFO38"/>
      <c r="UFP38"/>
      <c r="UFQ38"/>
      <c r="UFR38"/>
      <c r="UFS38"/>
      <c r="UFT38"/>
      <c r="UFU38"/>
      <c r="UFV38"/>
      <c r="UFW38"/>
      <c r="UFX38"/>
      <c r="UFY38"/>
      <c r="UFZ38"/>
      <c r="UGA38"/>
      <c r="UGB38"/>
      <c r="UGC38"/>
      <c r="UGD38"/>
      <c r="UGE38"/>
      <c r="UGF38"/>
      <c r="UGG38"/>
      <c r="UGH38"/>
      <c r="UGI38"/>
      <c r="UGJ38"/>
      <c r="UGK38"/>
      <c r="UGL38"/>
      <c r="UGM38"/>
      <c r="UGN38"/>
      <c r="UGO38"/>
      <c r="UGP38"/>
      <c r="UGQ38"/>
      <c r="UGR38"/>
      <c r="UGS38"/>
      <c r="UGT38"/>
      <c r="UGU38"/>
      <c r="UGV38"/>
      <c r="UGW38"/>
      <c r="UGX38"/>
      <c r="UGY38"/>
      <c r="UGZ38"/>
      <c r="UHA38"/>
      <c r="UHB38"/>
      <c r="UHC38"/>
      <c r="UHD38"/>
      <c r="UHE38"/>
      <c r="UHF38"/>
      <c r="UHG38"/>
      <c r="UHH38"/>
      <c r="UHI38"/>
      <c r="UHJ38"/>
      <c r="UHK38"/>
      <c r="UHL38"/>
      <c r="UHM38"/>
      <c r="UHN38"/>
      <c r="UHO38"/>
      <c r="UHP38"/>
      <c r="UHQ38"/>
      <c r="UHR38"/>
      <c r="UHS38"/>
      <c r="UHT38"/>
      <c r="UHU38"/>
      <c r="UHV38"/>
      <c r="UHW38"/>
      <c r="UHX38"/>
      <c r="UHY38"/>
      <c r="UHZ38"/>
      <c r="UIA38"/>
      <c r="UIB38"/>
      <c r="UIC38"/>
      <c r="UID38"/>
      <c r="UIE38"/>
      <c r="UIF38"/>
      <c r="UIG38"/>
      <c r="UIH38"/>
      <c r="UII38"/>
      <c r="UIJ38"/>
      <c r="UIK38"/>
      <c r="UIL38"/>
      <c r="UIM38"/>
      <c r="UIN38"/>
      <c r="UIO38"/>
      <c r="UIP38"/>
      <c r="UIQ38"/>
      <c r="UIR38"/>
      <c r="UIS38"/>
      <c r="UIT38"/>
      <c r="UIU38"/>
      <c r="UIV38"/>
      <c r="UIW38"/>
      <c r="UIX38"/>
      <c r="UIY38"/>
      <c r="UIZ38"/>
      <c r="UJA38"/>
      <c r="UJB38"/>
      <c r="UJC38"/>
      <c r="UJD38"/>
      <c r="UJE38"/>
      <c r="UJF38"/>
      <c r="UJG38"/>
      <c r="UJH38"/>
      <c r="UJI38"/>
      <c r="UJJ38"/>
      <c r="UJK38"/>
      <c r="UJL38"/>
      <c r="UJM38"/>
      <c r="UJN38"/>
      <c r="UJO38"/>
      <c r="UJP38"/>
      <c r="UJQ38"/>
      <c r="UJR38"/>
      <c r="UJS38"/>
      <c r="UJT38"/>
      <c r="UJU38"/>
      <c r="UJV38"/>
      <c r="UJW38"/>
      <c r="UJX38"/>
      <c r="UJY38"/>
      <c r="UJZ38"/>
      <c r="UKA38"/>
      <c r="UKB38"/>
      <c r="UKC38"/>
      <c r="UKD38"/>
      <c r="UKE38"/>
      <c r="UKF38"/>
      <c r="UKG38"/>
      <c r="UKH38"/>
      <c r="UKI38"/>
      <c r="UKJ38"/>
      <c r="UKK38"/>
      <c r="UKL38"/>
      <c r="UKM38"/>
      <c r="UKN38"/>
      <c r="UKO38"/>
      <c r="UKP38"/>
      <c r="UKQ38"/>
      <c r="UKR38"/>
      <c r="UKS38"/>
      <c r="UKT38"/>
      <c r="UKU38"/>
      <c r="UKV38"/>
      <c r="UKW38"/>
      <c r="UKX38"/>
      <c r="UKY38"/>
      <c r="UKZ38"/>
      <c r="ULA38"/>
      <c r="ULB38"/>
      <c r="ULC38"/>
      <c r="ULD38"/>
      <c r="ULE38"/>
      <c r="ULF38"/>
      <c r="ULG38"/>
      <c r="ULH38"/>
      <c r="ULI38"/>
      <c r="ULJ38"/>
      <c r="ULK38"/>
      <c r="ULL38"/>
      <c r="ULM38"/>
      <c r="ULN38"/>
      <c r="ULO38"/>
      <c r="ULP38"/>
      <c r="ULQ38"/>
      <c r="ULR38"/>
      <c r="ULS38"/>
      <c r="ULT38"/>
      <c r="ULU38"/>
      <c r="ULV38"/>
      <c r="ULW38"/>
      <c r="ULX38"/>
      <c r="ULY38"/>
      <c r="ULZ38"/>
      <c r="UMA38"/>
      <c r="UMB38"/>
      <c r="UMC38"/>
      <c r="UMD38"/>
      <c r="UME38"/>
      <c r="UMF38"/>
      <c r="UMG38"/>
      <c r="UMH38"/>
      <c r="UMI38"/>
      <c r="UMJ38"/>
      <c r="UMK38"/>
      <c r="UML38"/>
      <c r="UMM38"/>
      <c r="UMN38"/>
      <c r="UMO38"/>
      <c r="UMP38"/>
      <c r="UMQ38"/>
      <c r="UMR38"/>
      <c r="UMS38"/>
      <c r="UMT38"/>
      <c r="UMU38"/>
      <c r="UMV38"/>
      <c r="UMW38"/>
      <c r="UMX38"/>
      <c r="UMY38"/>
      <c r="UMZ38"/>
      <c r="UNA38"/>
      <c r="UNB38"/>
      <c r="UNC38"/>
      <c r="UND38"/>
      <c r="UNE38"/>
      <c r="UNF38"/>
      <c r="UNG38"/>
      <c r="UNH38"/>
      <c r="UNI38"/>
      <c r="UNJ38"/>
      <c r="UNK38"/>
      <c r="UNL38"/>
      <c r="UNM38"/>
      <c r="UNN38"/>
      <c r="UNO38"/>
      <c r="UNP38"/>
      <c r="UNQ38"/>
      <c r="UNR38"/>
      <c r="UNS38"/>
      <c r="UNT38"/>
      <c r="UNU38"/>
      <c r="UNV38"/>
      <c r="UNW38"/>
      <c r="UNX38"/>
      <c r="UNY38"/>
      <c r="UNZ38"/>
      <c r="UOA38"/>
      <c r="UOB38"/>
      <c r="UOC38"/>
      <c r="UOD38"/>
      <c r="UOE38"/>
      <c r="UOF38"/>
      <c r="UOG38"/>
      <c r="UOH38"/>
      <c r="UOI38"/>
      <c r="UOJ38"/>
      <c r="UOK38"/>
      <c r="UOL38"/>
      <c r="UOM38"/>
      <c r="UON38"/>
      <c r="UOO38"/>
      <c r="UOP38"/>
      <c r="UOQ38"/>
      <c r="UOR38"/>
      <c r="UOS38"/>
      <c r="UOT38"/>
      <c r="UOU38"/>
      <c r="UOV38"/>
      <c r="UOW38"/>
      <c r="UOX38"/>
      <c r="UOY38"/>
      <c r="UOZ38"/>
      <c r="UPA38"/>
      <c r="UPB38"/>
      <c r="UPC38"/>
      <c r="UPD38"/>
      <c r="UPE38"/>
      <c r="UPF38"/>
      <c r="UPG38"/>
      <c r="UPH38"/>
      <c r="UPI38"/>
      <c r="UPJ38"/>
      <c r="UPK38"/>
      <c r="UPL38"/>
      <c r="UPM38"/>
      <c r="UPN38"/>
      <c r="UPO38"/>
      <c r="UPP38"/>
      <c r="UPQ38"/>
      <c r="UPR38"/>
      <c r="UPS38"/>
      <c r="UPT38"/>
      <c r="UPU38"/>
      <c r="UPV38"/>
      <c r="UPW38"/>
      <c r="UPX38"/>
      <c r="UPY38"/>
      <c r="UPZ38"/>
      <c r="UQA38"/>
      <c r="UQB38"/>
      <c r="UQC38"/>
      <c r="UQD38"/>
      <c r="UQE38"/>
      <c r="UQF38"/>
      <c r="UQG38"/>
      <c r="UQH38"/>
      <c r="UQI38"/>
      <c r="UQJ38"/>
      <c r="UQK38"/>
      <c r="UQL38"/>
      <c r="UQM38"/>
      <c r="UQN38"/>
      <c r="UQO38"/>
      <c r="UQP38"/>
      <c r="UQQ38"/>
      <c r="UQR38"/>
      <c r="UQS38"/>
      <c r="UQT38"/>
      <c r="UQU38"/>
      <c r="UQV38"/>
      <c r="UQW38"/>
      <c r="UQX38"/>
      <c r="UQY38"/>
      <c r="UQZ38"/>
      <c r="URA38"/>
      <c r="URB38"/>
      <c r="URC38"/>
      <c r="URD38"/>
      <c r="URE38"/>
      <c r="URF38"/>
      <c r="URG38"/>
      <c r="URH38"/>
      <c r="URI38"/>
      <c r="URJ38"/>
      <c r="URK38"/>
      <c r="URL38"/>
      <c r="URM38"/>
      <c r="URN38"/>
      <c r="URO38"/>
      <c r="URP38"/>
      <c r="URQ38"/>
      <c r="URR38"/>
      <c r="URS38"/>
      <c r="URT38"/>
      <c r="URU38"/>
      <c r="URV38"/>
      <c r="URW38"/>
      <c r="URX38"/>
      <c r="URY38"/>
      <c r="URZ38"/>
      <c r="USA38"/>
      <c r="USB38"/>
      <c r="USC38"/>
      <c r="USD38"/>
      <c r="USE38"/>
      <c r="USF38"/>
      <c r="USG38"/>
      <c r="USH38"/>
      <c r="USI38"/>
      <c r="USJ38"/>
      <c r="USK38"/>
      <c r="USL38"/>
      <c r="USM38"/>
      <c r="USN38"/>
      <c r="USO38"/>
      <c r="USP38"/>
      <c r="USQ38"/>
      <c r="USR38"/>
      <c r="USS38"/>
      <c r="UST38"/>
      <c r="USU38"/>
      <c r="USV38"/>
      <c r="USW38"/>
      <c r="USX38"/>
      <c r="USY38"/>
      <c r="USZ38"/>
      <c r="UTA38"/>
      <c r="UTB38"/>
      <c r="UTC38"/>
      <c r="UTD38"/>
      <c r="UTE38"/>
      <c r="UTF38"/>
      <c r="UTG38"/>
      <c r="UTH38"/>
      <c r="UTI38"/>
      <c r="UTJ38"/>
      <c r="UTK38"/>
      <c r="UTL38"/>
      <c r="UTM38"/>
      <c r="UTN38"/>
      <c r="UTO38"/>
      <c r="UTP38"/>
      <c r="UTQ38"/>
      <c r="UTR38"/>
      <c r="UTS38"/>
      <c r="UTT38"/>
      <c r="UTU38"/>
      <c r="UTV38"/>
      <c r="UTW38"/>
      <c r="UTX38"/>
      <c r="UTY38"/>
      <c r="UTZ38"/>
      <c r="UUA38"/>
      <c r="UUB38"/>
      <c r="UUC38"/>
      <c r="UUD38"/>
      <c r="UUE38"/>
      <c r="UUF38"/>
      <c r="UUG38"/>
      <c r="UUH38"/>
      <c r="UUI38"/>
      <c r="UUJ38"/>
      <c r="UUK38"/>
      <c r="UUL38"/>
      <c r="UUM38"/>
      <c r="UUN38"/>
      <c r="UUO38"/>
      <c r="UUP38"/>
      <c r="UUQ38"/>
      <c r="UUR38"/>
      <c r="UUS38"/>
      <c r="UUT38"/>
      <c r="UUU38"/>
      <c r="UUV38"/>
      <c r="UUW38"/>
      <c r="UUX38"/>
      <c r="UUY38"/>
      <c r="UUZ38"/>
      <c r="UVA38"/>
      <c r="UVB38"/>
      <c r="UVC38"/>
      <c r="UVD38"/>
      <c r="UVE38"/>
      <c r="UVF38"/>
      <c r="UVG38"/>
      <c r="UVH38"/>
      <c r="UVI38"/>
      <c r="UVJ38"/>
      <c r="UVK38"/>
      <c r="UVL38"/>
      <c r="UVM38"/>
      <c r="UVN38"/>
      <c r="UVO38"/>
      <c r="UVP38"/>
      <c r="UVQ38"/>
      <c r="UVR38"/>
      <c r="UVS38"/>
      <c r="UVT38"/>
      <c r="UVU38"/>
      <c r="UVV38"/>
      <c r="UVW38"/>
      <c r="UVX38"/>
      <c r="UVY38"/>
      <c r="UVZ38"/>
      <c r="UWA38"/>
      <c r="UWB38"/>
      <c r="UWC38"/>
      <c r="UWD38"/>
      <c r="UWE38"/>
      <c r="UWF38"/>
      <c r="UWG38"/>
      <c r="UWH38"/>
      <c r="UWI38"/>
      <c r="UWJ38"/>
      <c r="UWK38"/>
      <c r="UWL38"/>
      <c r="UWM38"/>
      <c r="UWN38"/>
      <c r="UWO38"/>
      <c r="UWP38"/>
      <c r="UWQ38"/>
      <c r="UWR38"/>
      <c r="UWS38"/>
      <c r="UWT38"/>
      <c r="UWU38"/>
      <c r="UWV38"/>
      <c r="UWW38"/>
      <c r="UWX38"/>
      <c r="UWY38"/>
      <c r="UWZ38"/>
      <c r="UXA38"/>
      <c r="UXB38"/>
      <c r="UXC38"/>
      <c r="UXD38"/>
      <c r="UXE38"/>
      <c r="UXF38"/>
      <c r="UXG38"/>
      <c r="UXH38"/>
      <c r="UXI38"/>
      <c r="UXJ38"/>
      <c r="UXK38"/>
      <c r="UXL38"/>
      <c r="UXM38"/>
      <c r="UXN38"/>
      <c r="UXO38"/>
      <c r="UXP38"/>
      <c r="UXQ38"/>
      <c r="UXR38"/>
      <c r="UXS38"/>
      <c r="UXT38"/>
      <c r="UXU38"/>
      <c r="UXV38"/>
      <c r="UXW38"/>
      <c r="UXX38"/>
      <c r="UXY38"/>
      <c r="UXZ38"/>
      <c r="UYA38"/>
      <c r="UYB38"/>
      <c r="UYC38"/>
      <c r="UYD38"/>
      <c r="UYE38"/>
      <c r="UYF38"/>
      <c r="UYG38"/>
      <c r="UYH38"/>
      <c r="UYI38"/>
      <c r="UYJ38"/>
      <c r="UYK38"/>
      <c r="UYL38"/>
      <c r="UYM38"/>
      <c r="UYN38"/>
      <c r="UYO38"/>
      <c r="UYP38"/>
      <c r="UYQ38"/>
      <c r="UYR38"/>
      <c r="UYS38"/>
      <c r="UYT38"/>
      <c r="UYU38"/>
      <c r="UYV38"/>
      <c r="UYW38"/>
      <c r="UYX38"/>
      <c r="UYY38"/>
      <c r="UYZ38"/>
      <c r="UZA38"/>
      <c r="UZB38"/>
      <c r="UZC38"/>
      <c r="UZD38"/>
      <c r="UZE38"/>
      <c r="UZF38"/>
      <c r="UZG38"/>
      <c r="UZH38"/>
      <c r="UZI38"/>
      <c r="UZJ38"/>
      <c r="UZK38"/>
      <c r="UZL38"/>
      <c r="UZM38"/>
      <c r="UZN38"/>
      <c r="UZO38"/>
      <c r="UZP38"/>
      <c r="UZQ38"/>
      <c r="UZR38"/>
      <c r="UZS38"/>
      <c r="UZT38"/>
      <c r="UZU38"/>
      <c r="UZV38"/>
      <c r="UZW38"/>
      <c r="UZX38"/>
      <c r="UZY38"/>
      <c r="UZZ38"/>
      <c r="VAA38"/>
      <c r="VAB38"/>
      <c r="VAC38"/>
      <c r="VAD38"/>
      <c r="VAE38"/>
      <c r="VAF38"/>
      <c r="VAG38"/>
      <c r="VAH38"/>
      <c r="VAI38"/>
      <c r="VAJ38"/>
      <c r="VAK38"/>
      <c r="VAL38"/>
      <c r="VAM38"/>
      <c r="VAN38"/>
      <c r="VAO38"/>
      <c r="VAP38"/>
      <c r="VAQ38"/>
      <c r="VAR38"/>
      <c r="VAS38"/>
      <c r="VAT38"/>
      <c r="VAU38"/>
      <c r="VAV38"/>
      <c r="VAW38"/>
      <c r="VAX38"/>
      <c r="VAY38"/>
      <c r="VAZ38"/>
      <c r="VBA38"/>
      <c r="VBB38"/>
      <c r="VBC38"/>
      <c r="VBD38"/>
      <c r="VBE38"/>
      <c r="VBF38"/>
      <c r="VBG38"/>
      <c r="VBH38"/>
      <c r="VBI38"/>
      <c r="VBJ38"/>
      <c r="VBK38"/>
      <c r="VBL38"/>
      <c r="VBM38"/>
      <c r="VBN38"/>
      <c r="VBO38"/>
      <c r="VBP38"/>
      <c r="VBQ38"/>
      <c r="VBR38"/>
      <c r="VBS38"/>
      <c r="VBT38"/>
      <c r="VBU38"/>
      <c r="VBV38"/>
      <c r="VBW38"/>
      <c r="VBX38"/>
      <c r="VBY38"/>
      <c r="VBZ38"/>
      <c r="VCA38"/>
      <c r="VCB38"/>
      <c r="VCC38"/>
      <c r="VCD38"/>
      <c r="VCE38"/>
      <c r="VCF38"/>
      <c r="VCG38"/>
      <c r="VCH38"/>
      <c r="VCI38"/>
      <c r="VCJ38"/>
      <c r="VCK38"/>
      <c r="VCL38"/>
      <c r="VCM38"/>
      <c r="VCN38"/>
      <c r="VCO38"/>
      <c r="VCP38"/>
      <c r="VCQ38"/>
      <c r="VCR38"/>
      <c r="VCS38"/>
      <c r="VCT38"/>
      <c r="VCU38"/>
      <c r="VCV38"/>
      <c r="VCW38"/>
      <c r="VCX38"/>
      <c r="VCY38"/>
      <c r="VCZ38"/>
      <c r="VDA38"/>
      <c r="VDB38"/>
      <c r="VDC38"/>
      <c r="VDD38"/>
      <c r="VDE38"/>
      <c r="VDF38"/>
      <c r="VDG38"/>
      <c r="VDH38"/>
      <c r="VDI38"/>
      <c r="VDJ38"/>
      <c r="VDK38"/>
      <c r="VDL38"/>
      <c r="VDM38"/>
      <c r="VDN38"/>
      <c r="VDO38"/>
      <c r="VDP38"/>
      <c r="VDQ38"/>
      <c r="VDR38"/>
      <c r="VDS38"/>
      <c r="VDT38"/>
      <c r="VDU38"/>
      <c r="VDV38"/>
      <c r="VDW38"/>
      <c r="VDX38"/>
      <c r="VDY38"/>
      <c r="VDZ38"/>
      <c r="VEA38"/>
      <c r="VEB38"/>
      <c r="VEC38"/>
      <c r="VED38"/>
      <c r="VEE38"/>
      <c r="VEF38"/>
      <c r="VEG38"/>
      <c r="VEH38"/>
      <c r="VEI38"/>
      <c r="VEJ38"/>
      <c r="VEK38"/>
      <c r="VEL38"/>
      <c r="VEM38"/>
      <c r="VEN38"/>
      <c r="VEO38"/>
      <c r="VEP38"/>
      <c r="VEQ38"/>
      <c r="VER38"/>
      <c r="VES38"/>
      <c r="VET38"/>
      <c r="VEU38"/>
      <c r="VEV38"/>
      <c r="VEW38"/>
      <c r="VEX38"/>
      <c r="VEY38"/>
      <c r="VEZ38"/>
      <c r="VFA38"/>
      <c r="VFB38"/>
      <c r="VFC38"/>
      <c r="VFD38"/>
      <c r="VFE38"/>
      <c r="VFF38"/>
      <c r="VFG38"/>
      <c r="VFH38"/>
      <c r="VFI38"/>
      <c r="VFJ38"/>
      <c r="VFK38"/>
      <c r="VFL38"/>
      <c r="VFM38"/>
      <c r="VFN38"/>
      <c r="VFO38"/>
      <c r="VFP38"/>
      <c r="VFQ38"/>
      <c r="VFR38"/>
      <c r="VFS38"/>
      <c r="VFT38"/>
      <c r="VFU38"/>
      <c r="VFV38"/>
      <c r="VFW38"/>
      <c r="VFX38"/>
      <c r="VFY38"/>
      <c r="VFZ38"/>
      <c r="VGA38"/>
      <c r="VGB38"/>
      <c r="VGC38"/>
      <c r="VGD38"/>
      <c r="VGE38"/>
      <c r="VGF38"/>
      <c r="VGG38"/>
      <c r="VGH38"/>
      <c r="VGI38"/>
      <c r="VGJ38"/>
      <c r="VGK38"/>
      <c r="VGL38"/>
      <c r="VGM38"/>
      <c r="VGN38"/>
      <c r="VGO38"/>
      <c r="VGP38"/>
      <c r="VGQ38"/>
      <c r="VGR38"/>
      <c r="VGS38"/>
      <c r="VGT38"/>
      <c r="VGU38"/>
      <c r="VGV38"/>
      <c r="VGW38"/>
      <c r="VGX38"/>
      <c r="VGY38"/>
      <c r="VGZ38"/>
      <c r="VHA38"/>
      <c r="VHB38"/>
      <c r="VHC38"/>
      <c r="VHD38"/>
      <c r="VHE38"/>
      <c r="VHF38"/>
      <c r="VHG38"/>
      <c r="VHH38"/>
      <c r="VHI38"/>
      <c r="VHJ38"/>
      <c r="VHK38"/>
      <c r="VHL38"/>
      <c r="VHM38"/>
      <c r="VHN38"/>
      <c r="VHO38"/>
      <c r="VHP38"/>
      <c r="VHQ38"/>
      <c r="VHR38"/>
      <c r="VHS38"/>
      <c r="VHT38"/>
      <c r="VHU38"/>
      <c r="VHV38"/>
      <c r="VHW38"/>
      <c r="VHX38"/>
      <c r="VHY38"/>
      <c r="VHZ38"/>
      <c r="VIA38"/>
      <c r="VIB38"/>
      <c r="VIC38"/>
      <c r="VID38"/>
      <c r="VIE38"/>
      <c r="VIF38"/>
      <c r="VIG38"/>
      <c r="VIH38"/>
      <c r="VII38"/>
      <c r="VIJ38"/>
      <c r="VIK38"/>
      <c r="VIL38"/>
      <c r="VIM38"/>
      <c r="VIN38"/>
      <c r="VIO38"/>
      <c r="VIP38"/>
      <c r="VIQ38"/>
      <c r="VIR38"/>
      <c r="VIS38"/>
      <c r="VIT38"/>
      <c r="VIU38"/>
      <c r="VIV38"/>
      <c r="VIW38"/>
      <c r="VIX38"/>
      <c r="VIY38"/>
      <c r="VIZ38"/>
      <c r="VJA38"/>
      <c r="VJB38"/>
      <c r="VJC38"/>
      <c r="VJD38"/>
      <c r="VJE38"/>
      <c r="VJF38"/>
      <c r="VJG38"/>
      <c r="VJH38"/>
      <c r="VJI38"/>
      <c r="VJJ38"/>
      <c r="VJK38"/>
      <c r="VJL38"/>
      <c r="VJM38"/>
      <c r="VJN38"/>
      <c r="VJO38"/>
      <c r="VJP38"/>
      <c r="VJQ38"/>
      <c r="VJR38"/>
      <c r="VJS38"/>
      <c r="VJT38"/>
      <c r="VJU38"/>
      <c r="VJV38"/>
      <c r="VJW38"/>
      <c r="VJX38"/>
      <c r="VJY38"/>
      <c r="VJZ38"/>
      <c r="VKA38"/>
      <c r="VKB38"/>
      <c r="VKC38"/>
      <c r="VKD38"/>
      <c r="VKE38"/>
      <c r="VKF38"/>
      <c r="VKG38"/>
      <c r="VKH38"/>
      <c r="VKI38"/>
      <c r="VKJ38"/>
      <c r="VKK38"/>
      <c r="VKL38"/>
      <c r="VKM38"/>
      <c r="VKN38"/>
      <c r="VKO38"/>
      <c r="VKP38"/>
      <c r="VKQ38"/>
      <c r="VKR38"/>
      <c r="VKS38"/>
      <c r="VKT38"/>
      <c r="VKU38"/>
      <c r="VKV38"/>
      <c r="VKW38"/>
      <c r="VKX38"/>
      <c r="VKY38"/>
      <c r="VKZ38"/>
      <c r="VLA38"/>
      <c r="VLB38"/>
      <c r="VLC38"/>
      <c r="VLD38"/>
      <c r="VLE38"/>
      <c r="VLF38"/>
      <c r="VLG38"/>
      <c r="VLH38"/>
      <c r="VLI38"/>
      <c r="VLJ38"/>
      <c r="VLK38"/>
      <c r="VLL38"/>
      <c r="VLM38"/>
      <c r="VLN38"/>
      <c r="VLO38"/>
      <c r="VLP38"/>
      <c r="VLQ38"/>
      <c r="VLR38"/>
      <c r="VLS38"/>
      <c r="VLT38"/>
      <c r="VLU38"/>
      <c r="VLV38"/>
      <c r="VLW38"/>
      <c r="VLX38"/>
      <c r="VLY38"/>
      <c r="VLZ38"/>
      <c r="VMA38"/>
      <c r="VMB38"/>
      <c r="VMC38"/>
      <c r="VMD38"/>
      <c r="VME38"/>
      <c r="VMF38"/>
      <c r="VMG38"/>
      <c r="VMH38"/>
      <c r="VMI38"/>
      <c r="VMJ38"/>
      <c r="VMK38"/>
      <c r="VML38"/>
      <c r="VMM38"/>
      <c r="VMN38"/>
      <c r="VMO38"/>
      <c r="VMP38"/>
      <c r="VMQ38"/>
      <c r="VMR38"/>
      <c r="VMS38"/>
      <c r="VMT38"/>
      <c r="VMU38"/>
      <c r="VMV38"/>
      <c r="VMW38"/>
      <c r="VMX38"/>
      <c r="VMY38"/>
      <c r="VMZ38"/>
      <c r="VNA38"/>
      <c r="VNB38"/>
      <c r="VNC38"/>
      <c r="VND38"/>
      <c r="VNE38"/>
      <c r="VNF38"/>
      <c r="VNG38"/>
      <c r="VNH38"/>
      <c r="VNI38"/>
      <c r="VNJ38"/>
      <c r="VNK38"/>
      <c r="VNL38"/>
      <c r="VNM38"/>
      <c r="VNN38"/>
      <c r="VNO38"/>
      <c r="VNP38"/>
      <c r="VNQ38"/>
      <c r="VNR38"/>
      <c r="VNS38"/>
      <c r="VNT38"/>
      <c r="VNU38"/>
      <c r="VNV38"/>
      <c r="VNW38"/>
      <c r="VNX38"/>
      <c r="VNY38"/>
      <c r="VNZ38"/>
      <c r="VOA38"/>
      <c r="VOB38"/>
      <c r="VOC38"/>
      <c r="VOD38"/>
      <c r="VOE38"/>
      <c r="VOF38"/>
      <c r="VOG38"/>
      <c r="VOH38"/>
      <c r="VOI38"/>
      <c r="VOJ38"/>
      <c r="VOK38"/>
      <c r="VOL38"/>
      <c r="VOM38"/>
      <c r="VON38"/>
      <c r="VOO38"/>
      <c r="VOP38"/>
      <c r="VOQ38"/>
      <c r="VOR38"/>
      <c r="VOS38"/>
      <c r="VOT38"/>
      <c r="VOU38"/>
      <c r="VOV38"/>
      <c r="VOW38"/>
      <c r="VOX38"/>
      <c r="VOY38"/>
      <c r="VOZ38"/>
      <c r="VPA38"/>
      <c r="VPB38"/>
      <c r="VPC38"/>
      <c r="VPD38"/>
      <c r="VPE38"/>
      <c r="VPF38"/>
      <c r="VPG38"/>
      <c r="VPH38"/>
      <c r="VPI38"/>
      <c r="VPJ38"/>
      <c r="VPK38"/>
      <c r="VPL38"/>
      <c r="VPM38"/>
      <c r="VPN38"/>
      <c r="VPO38"/>
      <c r="VPP38"/>
      <c r="VPQ38"/>
      <c r="VPR38"/>
      <c r="VPS38"/>
      <c r="VPT38"/>
      <c r="VPU38"/>
      <c r="VPV38"/>
      <c r="VPW38"/>
      <c r="VPX38"/>
      <c r="VPY38"/>
      <c r="VPZ38"/>
      <c r="VQA38"/>
      <c r="VQB38"/>
      <c r="VQC38"/>
      <c r="VQD38"/>
      <c r="VQE38"/>
      <c r="VQF38"/>
      <c r="VQG38"/>
      <c r="VQH38"/>
      <c r="VQI38"/>
      <c r="VQJ38"/>
      <c r="VQK38"/>
      <c r="VQL38"/>
      <c r="VQM38"/>
      <c r="VQN38"/>
      <c r="VQO38"/>
      <c r="VQP38"/>
      <c r="VQQ38"/>
      <c r="VQR38"/>
      <c r="VQS38"/>
      <c r="VQT38"/>
      <c r="VQU38"/>
      <c r="VQV38"/>
      <c r="VQW38"/>
      <c r="VQX38"/>
      <c r="VQY38"/>
      <c r="VQZ38"/>
      <c r="VRA38"/>
      <c r="VRB38"/>
      <c r="VRC38"/>
      <c r="VRD38"/>
      <c r="VRE38"/>
      <c r="VRF38"/>
      <c r="VRG38"/>
      <c r="VRH38"/>
      <c r="VRI38"/>
      <c r="VRJ38"/>
      <c r="VRK38"/>
      <c r="VRL38"/>
      <c r="VRM38"/>
      <c r="VRN38"/>
      <c r="VRO38"/>
      <c r="VRP38"/>
      <c r="VRQ38"/>
      <c r="VRR38"/>
      <c r="VRS38"/>
      <c r="VRT38"/>
      <c r="VRU38"/>
      <c r="VRV38"/>
      <c r="VRW38"/>
      <c r="VRX38"/>
      <c r="VRY38"/>
      <c r="VRZ38"/>
      <c r="VSA38"/>
      <c r="VSB38"/>
      <c r="VSC38"/>
      <c r="VSD38"/>
      <c r="VSE38"/>
      <c r="VSF38"/>
      <c r="VSG38"/>
      <c r="VSH38"/>
      <c r="VSI38"/>
      <c r="VSJ38"/>
      <c r="VSK38"/>
      <c r="VSL38"/>
      <c r="VSM38"/>
      <c r="VSN38"/>
      <c r="VSO38"/>
      <c r="VSP38"/>
      <c r="VSQ38"/>
      <c r="VSR38"/>
      <c r="VSS38"/>
      <c r="VST38"/>
      <c r="VSU38"/>
      <c r="VSV38"/>
      <c r="VSW38"/>
      <c r="VSX38"/>
      <c r="VSY38"/>
      <c r="VSZ38"/>
      <c r="VTA38"/>
      <c r="VTB38"/>
      <c r="VTC38"/>
      <c r="VTD38"/>
      <c r="VTE38"/>
      <c r="VTF38"/>
      <c r="VTG38"/>
      <c r="VTH38"/>
      <c r="VTI38"/>
      <c r="VTJ38"/>
      <c r="VTK38"/>
      <c r="VTL38"/>
      <c r="VTM38"/>
      <c r="VTN38"/>
      <c r="VTO38"/>
      <c r="VTP38"/>
      <c r="VTQ38"/>
      <c r="VTR38"/>
      <c r="VTS38"/>
      <c r="VTT38"/>
      <c r="VTU38"/>
      <c r="VTV38"/>
      <c r="VTW38"/>
      <c r="VTX38"/>
      <c r="VTY38"/>
      <c r="VTZ38"/>
      <c r="VUA38"/>
      <c r="VUB38"/>
      <c r="VUC38"/>
      <c r="VUD38"/>
      <c r="VUE38"/>
      <c r="VUF38"/>
      <c r="VUG38"/>
      <c r="VUH38"/>
      <c r="VUI38"/>
      <c r="VUJ38"/>
      <c r="VUK38"/>
      <c r="VUL38"/>
      <c r="VUM38"/>
      <c r="VUN38"/>
      <c r="VUO38"/>
      <c r="VUP38"/>
      <c r="VUQ38"/>
      <c r="VUR38"/>
      <c r="VUS38"/>
      <c r="VUT38"/>
      <c r="VUU38"/>
      <c r="VUV38"/>
      <c r="VUW38"/>
      <c r="VUX38"/>
      <c r="VUY38"/>
      <c r="VUZ38"/>
      <c r="VVA38"/>
      <c r="VVB38"/>
      <c r="VVC38"/>
      <c r="VVD38"/>
      <c r="VVE38"/>
      <c r="VVF38"/>
      <c r="VVG38"/>
      <c r="VVH38"/>
      <c r="VVI38"/>
      <c r="VVJ38"/>
      <c r="VVK38"/>
      <c r="VVL38"/>
      <c r="VVM38"/>
      <c r="VVN38"/>
      <c r="VVO38"/>
      <c r="VVP38"/>
      <c r="VVQ38"/>
      <c r="VVR38"/>
      <c r="VVS38"/>
      <c r="VVT38"/>
      <c r="VVU38"/>
      <c r="VVV38"/>
      <c r="VVW38"/>
      <c r="VVX38"/>
      <c r="VVY38"/>
      <c r="VVZ38"/>
      <c r="VWA38"/>
      <c r="VWB38"/>
      <c r="VWC38"/>
      <c r="VWD38"/>
      <c r="VWE38"/>
      <c r="VWF38"/>
      <c r="VWG38"/>
      <c r="VWH38"/>
      <c r="VWI38"/>
      <c r="VWJ38"/>
      <c r="VWK38"/>
      <c r="VWL38"/>
      <c r="VWM38"/>
      <c r="VWN38"/>
      <c r="VWO38"/>
      <c r="VWP38"/>
      <c r="VWQ38"/>
      <c r="VWR38"/>
      <c r="VWS38"/>
      <c r="VWT38"/>
      <c r="VWU38"/>
      <c r="VWV38"/>
      <c r="VWW38"/>
      <c r="VWX38"/>
      <c r="VWY38"/>
      <c r="VWZ38"/>
      <c r="VXA38"/>
      <c r="VXB38"/>
      <c r="VXC38"/>
      <c r="VXD38"/>
      <c r="VXE38"/>
      <c r="VXF38"/>
      <c r="VXG38"/>
      <c r="VXH38"/>
      <c r="VXI38"/>
      <c r="VXJ38"/>
      <c r="VXK38"/>
      <c r="VXL38"/>
      <c r="VXM38"/>
      <c r="VXN38"/>
      <c r="VXO38"/>
      <c r="VXP38"/>
      <c r="VXQ38"/>
      <c r="VXR38"/>
      <c r="VXS38"/>
      <c r="VXT38"/>
      <c r="VXU38"/>
      <c r="VXV38"/>
      <c r="VXW38"/>
      <c r="VXX38"/>
      <c r="VXY38"/>
      <c r="VXZ38"/>
      <c r="VYA38"/>
      <c r="VYB38"/>
      <c r="VYC38"/>
      <c r="VYD38"/>
      <c r="VYE38"/>
      <c r="VYF38"/>
      <c r="VYG38"/>
      <c r="VYH38"/>
      <c r="VYI38"/>
      <c r="VYJ38"/>
      <c r="VYK38"/>
      <c r="VYL38"/>
      <c r="VYM38"/>
      <c r="VYN38"/>
      <c r="VYO38"/>
      <c r="VYP38"/>
      <c r="VYQ38"/>
      <c r="VYR38"/>
      <c r="VYS38"/>
      <c r="VYT38"/>
      <c r="VYU38"/>
      <c r="VYV38"/>
      <c r="VYW38"/>
      <c r="VYX38"/>
      <c r="VYY38"/>
      <c r="VYZ38"/>
      <c r="VZA38"/>
      <c r="VZB38"/>
      <c r="VZC38"/>
      <c r="VZD38"/>
      <c r="VZE38"/>
      <c r="VZF38"/>
      <c r="VZG38"/>
      <c r="VZH38"/>
      <c r="VZI38"/>
      <c r="VZJ38"/>
      <c r="VZK38"/>
      <c r="VZL38"/>
      <c r="VZM38"/>
      <c r="VZN38"/>
      <c r="VZO38"/>
      <c r="VZP38"/>
      <c r="VZQ38"/>
      <c r="VZR38"/>
      <c r="VZS38"/>
      <c r="VZT38"/>
      <c r="VZU38"/>
      <c r="VZV38"/>
      <c r="VZW38"/>
      <c r="VZX38"/>
      <c r="VZY38"/>
      <c r="VZZ38"/>
      <c r="WAA38"/>
      <c r="WAB38"/>
      <c r="WAC38"/>
      <c r="WAD38"/>
      <c r="WAE38"/>
      <c r="WAF38"/>
      <c r="WAG38"/>
      <c r="WAH38"/>
      <c r="WAI38"/>
      <c r="WAJ38"/>
      <c r="WAK38"/>
      <c r="WAL38"/>
      <c r="WAM38"/>
      <c r="WAN38"/>
      <c r="WAO38"/>
      <c r="WAP38"/>
      <c r="WAQ38"/>
      <c r="WAR38"/>
      <c r="WAS38"/>
      <c r="WAT38"/>
      <c r="WAU38"/>
      <c r="WAV38"/>
      <c r="WAW38"/>
      <c r="WAX38"/>
      <c r="WAY38"/>
      <c r="WAZ38"/>
      <c r="WBA38"/>
      <c r="WBB38"/>
      <c r="WBC38"/>
      <c r="WBD38"/>
      <c r="WBE38"/>
      <c r="WBF38"/>
      <c r="WBG38"/>
      <c r="WBH38"/>
      <c r="WBI38"/>
      <c r="WBJ38"/>
      <c r="WBK38"/>
      <c r="WBL38"/>
      <c r="WBM38"/>
      <c r="WBN38"/>
      <c r="WBO38"/>
      <c r="WBP38"/>
      <c r="WBQ38"/>
      <c r="WBR38"/>
      <c r="WBS38"/>
      <c r="WBT38"/>
      <c r="WBU38"/>
      <c r="WBV38"/>
      <c r="WBW38"/>
      <c r="WBX38"/>
      <c r="WBY38"/>
      <c r="WBZ38"/>
      <c r="WCA38"/>
      <c r="WCB38"/>
      <c r="WCC38"/>
      <c r="WCD38"/>
      <c r="WCE38"/>
      <c r="WCF38"/>
      <c r="WCG38"/>
      <c r="WCH38"/>
      <c r="WCI38"/>
      <c r="WCJ38"/>
      <c r="WCK38"/>
      <c r="WCL38"/>
      <c r="WCM38"/>
      <c r="WCN38"/>
      <c r="WCO38"/>
      <c r="WCP38"/>
      <c r="WCQ38"/>
      <c r="WCR38"/>
      <c r="WCS38"/>
      <c r="WCT38"/>
      <c r="WCU38"/>
      <c r="WCV38"/>
      <c r="WCW38"/>
      <c r="WCX38"/>
      <c r="WCY38"/>
      <c r="WCZ38"/>
      <c r="WDA38"/>
      <c r="WDB38"/>
      <c r="WDC38"/>
      <c r="WDD38"/>
      <c r="WDE38"/>
      <c r="WDF38"/>
      <c r="WDG38"/>
      <c r="WDH38"/>
      <c r="WDI38"/>
      <c r="WDJ38"/>
      <c r="WDK38"/>
      <c r="WDL38"/>
      <c r="WDM38"/>
      <c r="WDN38"/>
      <c r="WDO38"/>
      <c r="WDP38"/>
      <c r="WDQ38"/>
      <c r="WDR38"/>
      <c r="WDS38"/>
      <c r="WDT38"/>
      <c r="WDU38"/>
      <c r="WDV38"/>
      <c r="WDW38"/>
      <c r="WDX38"/>
      <c r="WDY38"/>
      <c r="WDZ38"/>
      <c r="WEA38"/>
      <c r="WEB38"/>
      <c r="WEC38"/>
      <c r="WED38"/>
      <c r="WEE38"/>
      <c r="WEF38"/>
      <c r="WEG38"/>
      <c r="WEH38"/>
      <c r="WEI38"/>
      <c r="WEJ38"/>
      <c r="WEK38"/>
      <c r="WEL38"/>
      <c r="WEM38"/>
      <c r="WEN38"/>
      <c r="WEO38"/>
      <c r="WEP38"/>
      <c r="WEQ38"/>
      <c r="WER38"/>
      <c r="WES38"/>
      <c r="WET38"/>
      <c r="WEU38"/>
      <c r="WEV38"/>
      <c r="WEW38"/>
      <c r="WEX38"/>
      <c r="WEY38"/>
      <c r="WEZ38"/>
      <c r="WFA38"/>
      <c r="WFB38"/>
      <c r="WFC38"/>
      <c r="WFD38"/>
      <c r="WFE38"/>
      <c r="WFF38"/>
      <c r="WFG38"/>
      <c r="WFH38"/>
      <c r="WFI38"/>
      <c r="WFJ38"/>
      <c r="WFK38"/>
      <c r="WFL38"/>
      <c r="WFM38"/>
      <c r="WFN38"/>
      <c r="WFO38"/>
      <c r="WFP38"/>
      <c r="WFQ38"/>
      <c r="WFR38"/>
      <c r="WFS38"/>
      <c r="WFT38"/>
      <c r="WFU38"/>
      <c r="WFV38"/>
      <c r="WFW38"/>
      <c r="WFX38"/>
      <c r="WFY38"/>
      <c r="WFZ38"/>
      <c r="WGA38"/>
      <c r="WGB38"/>
      <c r="WGC38"/>
      <c r="WGD38"/>
      <c r="WGE38"/>
      <c r="WGF38"/>
      <c r="WGG38"/>
      <c r="WGH38"/>
      <c r="WGI38"/>
      <c r="WGJ38"/>
      <c r="WGK38"/>
      <c r="WGL38"/>
      <c r="WGM38"/>
      <c r="WGN38"/>
      <c r="WGO38"/>
      <c r="WGP38"/>
      <c r="WGQ38"/>
      <c r="WGR38"/>
      <c r="WGS38"/>
      <c r="WGT38"/>
      <c r="WGU38"/>
      <c r="WGV38"/>
      <c r="WGW38"/>
      <c r="WGX38"/>
      <c r="WGY38"/>
      <c r="WGZ38"/>
      <c r="WHA38"/>
      <c r="WHB38"/>
      <c r="WHC38"/>
      <c r="WHD38"/>
      <c r="WHE38"/>
      <c r="WHF38"/>
      <c r="WHG38"/>
      <c r="WHH38"/>
      <c r="WHI38"/>
      <c r="WHJ38"/>
      <c r="WHK38"/>
      <c r="WHL38"/>
      <c r="WHM38"/>
      <c r="WHN38"/>
      <c r="WHO38"/>
      <c r="WHP38"/>
      <c r="WHQ38"/>
      <c r="WHR38"/>
      <c r="WHS38"/>
      <c r="WHT38"/>
      <c r="WHU38"/>
      <c r="WHV38"/>
      <c r="WHW38"/>
      <c r="WHX38"/>
      <c r="WHY38"/>
      <c r="WHZ38"/>
      <c r="WIA38"/>
      <c r="WIB38"/>
      <c r="WIC38"/>
      <c r="WID38"/>
      <c r="WIE38"/>
      <c r="WIF38"/>
      <c r="WIG38"/>
      <c r="WIH38"/>
      <c r="WII38"/>
      <c r="WIJ38"/>
      <c r="WIK38"/>
      <c r="WIL38"/>
      <c r="WIM38"/>
      <c r="WIN38"/>
      <c r="WIO38"/>
      <c r="WIP38"/>
      <c r="WIQ38"/>
      <c r="WIR38"/>
      <c r="WIS38"/>
      <c r="WIT38"/>
      <c r="WIU38"/>
      <c r="WIV38"/>
      <c r="WIW38"/>
      <c r="WIX38"/>
      <c r="WIY38"/>
      <c r="WIZ38"/>
      <c r="WJA38"/>
      <c r="WJB38"/>
      <c r="WJC38"/>
      <c r="WJD38"/>
      <c r="WJE38"/>
      <c r="WJF38"/>
      <c r="WJG38"/>
      <c r="WJH38"/>
      <c r="WJI38"/>
      <c r="WJJ38"/>
      <c r="WJK38"/>
      <c r="WJL38"/>
      <c r="WJM38"/>
      <c r="WJN38"/>
      <c r="WJO38"/>
      <c r="WJP38"/>
      <c r="WJQ38"/>
      <c r="WJR38"/>
      <c r="WJS38"/>
      <c r="WJT38"/>
      <c r="WJU38"/>
      <c r="WJV38"/>
      <c r="WJW38"/>
      <c r="WJX38"/>
      <c r="WJY38"/>
      <c r="WJZ38"/>
      <c r="WKA38"/>
      <c r="WKB38"/>
      <c r="WKC38"/>
      <c r="WKD38"/>
      <c r="WKE38"/>
      <c r="WKF38"/>
      <c r="WKG38"/>
      <c r="WKH38"/>
      <c r="WKI38"/>
      <c r="WKJ38"/>
      <c r="WKK38"/>
      <c r="WKL38"/>
      <c r="WKM38"/>
      <c r="WKN38"/>
      <c r="WKO38"/>
      <c r="WKP38"/>
      <c r="WKQ38"/>
      <c r="WKR38"/>
      <c r="WKS38"/>
      <c r="WKT38"/>
      <c r="WKU38"/>
      <c r="WKV38"/>
      <c r="WKW38"/>
      <c r="WKX38"/>
      <c r="WKY38"/>
      <c r="WKZ38"/>
      <c r="WLA38"/>
      <c r="WLB38"/>
      <c r="WLC38"/>
      <c r="WLD38"/>
      <c r="WLE38"/>
      <c r="WLF38"/>
      <c r="WLG38"/>
      <c r="WLH38"/>
      <c r="WLI38"/>
      <c r="WLJ38"/>
      <c r="WLK38"/>
      <c r="WLL38"/>
      <c r="WLM38"/>
      <c r="WLN38"/>
      <c r="WLO38"/>
      <c r="WLP38"/>
      <c r="WLQ38"/>
      <c r="WLR38"/>
      <c r="WLS38"/>
      <c r="WLT38"/>
      <c r="WLU38"/>
      <c r="WLV38"/>
      <c r="WLW38"/>
      <c r="WLX38"/>
      <c r="WLY38"/>
      <c r="WLZ38"/>
      <c r="WMA38"/>
      <c r="WMB38"/>
      <c r="WMC38"/>
      <c r="WMD38"/>
      <c r="WME38"/>
      <c r="WMF38"/>
      <c r="WMG38"/>
      <c r="WMH38"/>
      <c r="WMI38"/>
      <c r="WMJ38"/>
      <c r="WMK38"/>
      <c r="WML38"/>
      <c r="WMM38"/>
      <c r="WMN38"/>
      <c r="WMO38"/>
      <c r="WMP38"/>
      <c r="WMQ38"/>
      <c r="WMR38"/>
      <c r="WMS38"/>
      <c r="WMT38"/>
      <c r="WMU38"/>
      <c r="WMV38"/>
      <c r="WMW38"/>
      <c r="WMX38"/>
      <c r="WMY38"/>
      <c r="WMZ38"/>
      <c r="WNA38"/>
      <c r="WNB38"/>
      <c r="WNC38"/>
      <c r="WND38"/>
      <c r="WNE38"/>
      <c r="WNF38"/>
      <c r="WNG38"/>
      <c r="WNH38"/>
      <c r="WNI38"/>
      <c r="WNJ38"/>
      <c r="WNK38"/>
      <c r="WNL38"/>
      <c r="WNM38"/>
      <c r="WNN38"/>
      <c r="WNO38"/>
      <c r="WNP38"/>
      <c r="WNQ38"/>
      <c r="WNR38"/>
      <c r="WNS38"/>
      <c r="WNT38"/>
      <c r="WNU38"/>
      <c r="WNV38"/>
      <c r="WNW38"/>
      <c r="WNX38"/>
      <c r="WNY38"/>
      <c r="WNZ38"/>
      <c r="WOA38"/>
      <c r="WOB38"/>
      <c r="WOC38"/>
      <c r="WOD38"/>
      <c r="WOE38"/>
      <c r="WOF38"/>
      <c r="WOG38"/>
      <c r="WOH38"/>
      <c r="WOI38"/>
      <c r="WOJ38"/>
      <c r="WOK38"/>
      <c r="WOL38"/>
      <c r="WOM38"/>
      <c r="WON38"/>
      <c r="WOO38"/>
      <c r="WOP38"/>
      <c r="WOQ38"/>
      <c r="WOR38"/>
      <c r="WOS38"/>
      <c r="WOT38"/>
      <c r="WOU38"/>
      <c r="WOV38"/>
      <c r="WOW38"/>
      <c r="WOX38"/>
      <c r="WOY38"/>
      <c r="WOZ38"/>
      <c r="WPA38"/>
      <c r="WPB38"/>
      <c r="WPC38"/>
      <c r="WPD38"/>
      <c r="WPE38"/>
      <c r="WPF38"/>
      <c r="WPG38"/>
      <c r="WPH38"/>
      <c r="WPI38"/>
      <c r="WPJ38"/>
      <c r="WPK38"/>
      <c r="WPL38"/>
      <c r="WPM38"/>
      <c r="WPN38"/>
      <c r="WPO38"/>
      <c r="WPP38"/>
      <c r="WPQ38"/>
      <c r="WPR38"/>
      <c r="WPS38"/>
      <c r="WPT38"/>
      <c r="WPU38"/>
      <c r="WPV38"/>
      <c r="WPW38"/>
      <c r="WPX38"/>
      <c r="WPY38"/>
      <c r="WPZ38"/>
      <c r="WQA38"/>
      <c r="WQB38"/>
      <c r="WQC38"/>
      <c r="WQD38"/>
      <c r="WQE38"/>
      <c r="WQF38"/>
      <c r="WQG38"/>
      <c r="WQH38"/>
      <c r="WQI38"/>
      <c r="WQJ38"/>
      <c r="WQK38"/>
      <c r="WQL38"/>
      <c r="WQM38"/>
      <c r="WQN38"/>
      <c r="WQO38"/>
      <c r="WQP38"/>
      <c r="WQQ38"/>
      <c r="WQR38"/>
      <c r="WQS38"/>
      <c r="WQT38"/>
      <c r="WQU38"/>
      <c r="WQV38"/>
      <c r="WQW38"/>
      <c r="WQX38"/>
      <c r="WQY38"/>
      <c r="WQZ38"/>
      <c r="WRA38"/>
      <c r="WRB38"/>
      <c r="WRC38"/>
      <c r="WRD38"/>
      <c r="WRE38"/>
      <c r="WRF38"/>
      <c r="WRG38"/>
      <c r="WRH38"/>
      <c r="WRI38"/>
      <c r="WRJ38"/>
      <c r="WRK38"/>
      <c r="WRL38"/>
      <c r="WRM38"/>
      <c r="WRN38"/>
      <c r="WRO38"/>
      <c r="WRP38"/>
      <c r="WRQ38"/>
      <c r="WRR38"/>
      <c r="WRS38"/>
      <c r="WRT38"/>
      <c r="WRU38"/>
      <c r="WRV38"/>
      <c r="WRW38"/>
      <c r="WRX38"/>
      <c r="WRY38"/>
      <c r="WRZ38"/>
      <c r="WSA38"/>
      <c r="WSB38"/>
      <c r="WSC38"/>
      <c r="WSD38"/>
      <c r="WSE38"/>
      <c r="WSF38"/>
      <c r="WSG38"/>
      <c r="WSH38"/>
      <c r="WSI38"/>
      <c r="WSJ38"/>
      <c r="WSK38"/>
      <c r="WSL38"/>
      <c r="WSM38"/>
      <c r="WSN38"/>
      <c r="WSO38"/>
      <c r="WSP38"/>
      <c r="WSQ38"/>
      <c r="WSR38"/>
      <c r="WSS38"/>
      <c r="WST38"/>
      <c r="WSU38"/>
      <c r="WSV38"/>
      <c r="WSW38"/>
      <c r="WSX38"/>
      <c r="WSY38"/>
      <c r="WSZ38"/>
      <c r="WTA38"/>
      <c r="WTB38"/>
      <c r="WTC38"/>
      <c r="WTD38"/>
      <c r="WTE38"/>
      <c r="WTF38"/>
      <c r="WTG38"/>
      <c r="WTH38"/>
      <c r="WTI38"/>
      <c r="WTJ38"/>
      <c r="WTK38"/>
      <c r="WTL38"/>
      <c r="WTM38"/>
      <c r="WTN38"/>
      <c r="WTO38"/>
      <c r="WTP38"/>
      <c r="WTQ38"/>
      <c r="WTR38"/>
      <c r="WTS38"/>
      <c r="WTT38"/>
      <c r="WTU38"/>
      <c r="WTV38"/>
      <c r="WTW38"/>
      <c r="WTX38"/>
      <c r="WTY38"/>
      <c r="WTZ38"/>
      <c r="WUA38"/>
      <c r="WUB38"/>
      <c r="WUC38"/>
      <c r="WUD38"/>
      <c r="WUE38"/>
      <c r="WUF38"/>
      <c r="WUG38"/>
      <c r="WUH38"/>
      <c r="WUI38"/>
      <c r="WUJ38"/>
      <c r="WUK38"/>
      <c r="WUL38"/>
      <c r="WUM38"/>
      <c r="WUN38"/>
      <c r="WUO38"/>
      <c r="WUP38"/>
      <c r="WUQ38"/>
      <c r="WUR38"/>
      <c r="WUS38"/>
      <c r="WUT38"/>
      <c r="WUU38"/>
      <c r="WUV38"/>
      <c r="WUW38"/>
      <c r="WUX38"/>
      <c r="WUY38"/>
      <c r="WUZ38"/>
      <c r="WVA38"/>
      <c r="WVB38"/>
      <c r="WVC38"/>
      <c r="WVD38"/>
      <c r="WVE38"/>
      <c r="WVF38"/>
      <c r="WVG38"/>
      <c r="WVH38"/>
      <c r="WVI38"/>
      <c r="WVJ38"/>
      <c r="WVK38"/>
      <c r="WVL38"/>
      <c r="WVM38"/>
      <c r="WVN38"/>
      <c r="WVO38"/>
      <c r="WVP38"/>
      <c r="WVQ38"/>
      <c r="WVR38"/>
      <c r="WVS38"/>
      <c r="WVT38"/>
      <c r="WVU38"/>
      <c r="WVV38"/>
      <c r="WVW38"/>
      <c r="WVX38"/>
      <c r="WVY38"/>
      <c r="WVZ38"/>
      <c r="WWA38"/>
      <c r="WWB38"/>
      <c r="WWC38"/>
      <c r="WWD38"/>
      <c r="WWE38"/>
      <c r="WWF38"/>
      <c r="WWG38"/>
      <c r="WWH38"/>
      <c r="WWI38"/>
      <c r="WWJ38"/>
      <c r="WWK38"/>
      <c r="WWL38"/>
      <c r="WWM38"/>
      <c r="WWN38"/>
      <c r="WWO38"/>
      <c r="WWP38"/>
      <c r="WWQ38"/>
      <c r="WWR38"/>
      <c r="WWS38"/>
      <c r="WWT38"/>
      <c r="WWU38"/>
      <c r="WWV38"/>
      <c r="WWW38"/>
      <c r="WWX38"/>
      <c r="WWY38"/>
      <c r="WWZ38"/>
      <c r="WXA38"/>
      <c r="WXB38"/>
      <c r="WXC38"/>
      <c r="WXD38"/>
      <c r="WXE38"/>
      <c r="WXF38"/>
      <c r="WXG38"/>
      <c r="WXH38"/>
      <c r="WXI38"/>
      <c r="WXJ38"/>
      <c r="WXK38"/>
      <c r="WXL38"/>
      <c r="WXM38"/>
      <c r="WXN38"/>
      <c r="WXO38"/>
      <c r="WXP38"/>
      <c r="WXQ38"/>
      <c r="WXR38"/>
      <c r="WXS38"/>
      <c r="WXT38"/>
      <c r="WXU38"/>
      <c r="WXV38"/>
      <c r="WXW38"/>
      <c r="WXX38"/>
      <c r="WXY38"/>
      <c r="WXZ38"/>
      <c r="WYA38"/>
      <c r="WYB38"/>
      <c r="WYC38"/>
      <c r="WYD38"/>
      <c r="WYE38"/>
      <c r="WYF38"/>
      <c r="WYG38"/>
      <c r="WYH38"/>
      <c r="WYI38"/>
      <c r="WYJ38"/>
      <c r="WYK38"/>
      <c r="WYL38"/>
      <c r="WYM38"/>
      <c r="WYN38"/>
      <c r="WYO38"/>
      <c r="WYP38"/>
      <c r="WYQ38"/>
      <c r="WYR38"/>
      <c r="WYS38"/>
      <c r="WYT38"/>
      <c r="WYU38"/>
      <c r="WYV38"/>
      <c r="WYW38"/>
      <c r="WYX38"/>
      <c r="WYY38"/>
      <c r="WYZ38"/>
      <c r="WZA38"/>
      <c r="WZB38"/>
      <c r="WZC38"/>
      <c r="WZD38"/>
      <c r="WZE38"/>
      <c r="WZF38"/>
      <c r="WZG38"/>
      <c r="WZH38"/>
      <c r="WZI38"/>
      <c r="WZJ38"/>
      <c r="WZK38"/>
      <c r="WZL38"/>
      <c r="WZM38"/>
      <c r="WZN38"/>
      <c r="WZO38"/>
      <c r="WZP38"/>
      <c r="WZQ38"/>
      <c r="WZR38"/>
      <c r="WZS38"/>
      <c r="WZT38"/>
      <c r="WZU38"/>
      <c r="WZV38"/>
      <c r="WZW38"/>
      <c r="WZX38"/>
      <c r="WZY38"/>
      <c r="WZZ38"/>
      <c r="XAA38"/>
      <c r="XAB38"/>
      <c r="XAC38"/>
      <c r="XAD38"/>
      <c r="XAE38"/>
      <c r="XAF38"/>
      <c r="XAG38"/>
      <c r="XAH38"/>
      <c r="XAI38"/>
      <c r="XAJ38"/>
      <c r="XAK38"/>
      <c r="XAL38"/>
      <c r="XAM38"/>
      <c r="XAN38"/>
      <c r="XAO38"/>
      <c r="XAP38"/>
      <c r="XAQ38"/>
      <c r="XAR38"/>
      <c r="XAS38"/>
      <c r="XAT38"/>
      <c r="XAU38"/>
      <c r="XAV38"/>
      <c r="XAW38"/>
      <c r="XAX38"/>
      <c r="XAY38"/>
      <c r="XAZ38"/>
      <c r="XBA38"/>
      <c r="XBB38"/>
      <c r="XBC38"/>
      <c r="XBD38"/>
      <c r="XBE38"/>
      <c r="XBF38"/>
      <c r="XBG38"/>
      <c r="XBH38"/>
      <c r="XBI38"/>
      <c r="XBJ38"/>
      <c r="XBK38"/>
      <c r="XBL38"/>
      <c r="XBM38"/>
      <c r="XBN38"/>
      <c r="XBO38"/>
      <c r="XBP38"/>
      <c r="XBQ38"/>
      <c r="XBR38"/>
      <c r="XBS38"/>
      <c r="XBT38"/>
      <c r="XBU38"/>
      <c r="XBV38"/>
      <c r="XBW38"/>
      <c r="XBX38"/>
      <c r="XBY38"/>
      <c r="XBZ38"/>
      <c r="XCA38"/>
      <c r="XCB38"/>
      <c r="XCC38"/>
      <c r="XCD38"/>
      <c r="XCE38"/>
      <c r="XCF38"/>
      <c r="XCG38"/>
      <c r="XCH38"/>
      <c r="XCI38"/>
      <c r="XCJ38"/>
      <c r="XCK38"/>
      <c r="XCL38"/>
      <c r="XCM38"/>
      <c r="XCN38"/>
      <c r="XCO38"/>
      <c r="XCP38"/>
      <c r="XCQ38"/>
      <c r="XCR38"/>
      <c r="XCS38"/>
      <c r="XCT38"/>
      <c r="XCU38"/>
      <c r="XCV38"/>
      <c r="XCW38"/>
      <c r="XCX38"/>
      <c r="XCY38"/>
      <c r="XCZ38"/>
      <c r="XDA38"/>
      <c r="XDB38"/>
      <c r="XDC38"/>
      <c r="XDD38"/>
      <c r="XDE38"/>
      <c r="XDF38"/>
      <c r="XDG38"/>
      <c r="XDH38"/>
      <c r="XDI38"/>
      <c r="XDJ38"/>
      <c r="XDK38"/>
      <c r="XDL38"/>
      <c r="XDM38"/>
      <c r="XDN38"/>
      <c r="XDO38"/>
      <c r="XDP38"/>
      <c r="XDQ38"/>
      <c r="XDR38"/>
      <c r="XDS38"/>
      <c r="XDT38"/>
      <c r="XDU38"/>
      <c r="XDV38"/>
      <c r="XDW38"/>
      <c r="XDX38"/>
      <c r="XDY38"/>
      <c r="XDZ38"/>
      <c r="XEA38"/>
      <c r="XEB38"/>
      <c r="XEC38"/>
      <c r="XED38"/>
      <c r="XEE38"/>
      <c r="XEF38"/>
      <c r="XEG38"/>
      <c r="XEH38"/>
      <c r="XEI38"/>
      <c r="XEJ38"/>
      <c r="XEK38"/>
      <c r="XEL38"/>
      <c r="XEM38"/>
      <c r="XEN38"/>
      <c r="XEO38"/>
      <c r="XEP38"/>
      <c r="XEQ38"/>
      <c r="XER38"/>
    </row>
    <row r="39" spans="1:16372" ht="15" x14ac:dyDescent="0.2">
      <c r="A39" s="89" t="s">
        <v>57</v>
      </c>
      <c r="B39" s="89"/>
      <c r="C39" s="89"/>
      <c r="D39" s="89"/>
      <c r="E39" s="89"/>
      <c r="F39" s="89"/>
      <c r="G39" s="207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1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x14ac:dyDescent="0.2">
      <c r="D41"/>
      <c r="E41"/>
      <c r="G41" s="210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</row>
    <row r="42" spans="1:16372" ht="13.5" x14ac:dyDescent="0.25">
      <c r="C42" s="1" t="s">
        <v>60</v>
      </c>
      <c r="G42" s="208" t="s">
        <v>40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32">
        <v>0</v>
      </c>
      <c r="Y42" s="32">
        <v>0</v>
      </c>
      <c r="Z42" s="32">
        <v>0</v>
      </c>
      <c r="AA42" s="32">
        <v>0</v>
      </c>
      <c r="AB42" s="32">
        <v>0</v>
      </c>
      <c r="AC42" s="32">
        <v>0</v>
      </c>
      <c r="AD42" s="32">
        <v>0</v>
      </c>
      <c r="AE42" s="32">
        <v>0</v>
      </c>
      <c r="AF42" s="32">
        <v>0</v>
      </c>
      <c r="AG42" s="32">
        <v>0</v>
      </c>
    </row>
    <row r="43" spans="1:16372" ht="13.5" x14ac:dyDescent="0.25">
      <c r="C43" s="1" t="s">
        <v>130</v>
      </c>
      <c r="G43" s="208" t="s">
        <v>105</v>
      </c>
      <c r="I43" s="31">
        <f t="shared" ref="I43:AG43" si="5">I42*I7</f>
        <v>0</v>
      </c>
      <c r="J43" s="31">
        <f t="shared" si="5"/>
        <v>0</v>
      </c>
      <c r="K43" s="31">
        <f t="shared" si="5"/>
        <v>0</v>
      </c>
      <c r="L43" s="31">
        <f t="shared" si="5"/>
        <v>0</v>
      </c>
      <c r="M43" s="31">
        <f t="shared" si="5"/>
        <v>0</v>
      </c>
      <c r="N43" s="31">
        <f t="shared" si="5"/>
        <v>0</v>
      </c>
      <c r="O43" s="31">
        <f t="shared" si="5"/>
        <v>0</v>
      </c>
      <c r="P43" s="31">
        <f t="shared" si="5"/>
        <v>0</v>
      </c>
      <c r="Q43" s="31">
        <f t="shared" si="5"/>
        <v>0</v>
      </c>
      <c r="R43" s="31">
        <f t="shared" si="5"/>
        <v>0</v>
      </c>
      <c r="S43" s="31">
        <f t="shared" si="5"/>
        <v>0</v>
      </c>
      <c r="T43" s="31">
        <f t="shared" si="5"/>
        <v>0</v>
      </c>
      <c r="U43" s="31">
        <f t="shared" si="5"/>
        <v>0</v>
      </c>
      <c r="V43" s="31">
        <f t="shared" si="5"/>
        <v>0</v>
      </c>
      <c r="W43" s="31">
        <f t="shared" si="5"/>
        <v>0</v>
      </c>
      <c r="X43" s="31">
        <f t="shared" si="5"/>
        <v>0</v>
      </c>
      <c r="Y43" s="31">
        <f t="shared" si="5"/>
        <v>0</v>
      </c>
      <c r="Z43" s="31">
        <f t="shared" si="5"/>
        <v>0</v>
      </c>
      <c r="AA43" s="31">
        <f t="shared" si="5"/>
        <v>0</v>
      </c>
      <c r="AB43" s="31">
        <f t="shared" si="5"/>
        <v>0</v>
      </c>
      <c r="AC43" s="31">
        <f t="shared" si="5"/>
        <v>0</v>
      </c>
      <c r="AD43" s="31">
        <f t="shared" si="5"/>
        <v>0</v>
      </c>
      <c r="AE43" s="31">
        <f t="shared" si="5"/>
        <v>0</v>
      </c>
      <c r="AF43" s="31">
        <f t="shared" si="5"/>
        <v>0</v>
      </c>
      <c r="AG43" s="31">
        <f t="shared" si="5"/>
        <v>0</v>
      </c>
    </row>
    <row r="44" spans="1:16372" x14ac:dyDescent="0.2">
      <c r="D44"/>
      <c r="E44"/>
      <c r="G44" s="210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D45" s="209"/>
      <c r="E45"/>
      <c r="G45" s="210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</row>
    <row r="46" spans="1:16372" x14ac:dyDescent="0.2">
      <c r="C46" s="1" t="s">
        <v>14</v>
      </c>
      <c r="D46" s="208" t="s">
        <v>64</v>
      </c>
      <c r="E46" s="113">
        <f>Assumptions!G94</f>
        <v>151432.81740793545</v>
      </c>
      <c r="G46" s="210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4</v>
      </c>
      <c r="D47" s="208" t="s">
        <v>64</v>
      </c>
      <c r="E47" s="113">
        <f>Assumptions!G95</f>
        <v>24590</v>
      </c>
      <c r="G47" s="210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5</v>
      </c>
      <c r="D48" s="208" t="s">
        <v>64</v>
      </c>
      <c r="E48" s="112">
        <f>Assumptions!G96</f>
        <v>88.357719508603083</v>
      </c>
      <c r="G48" s="210" t="s">
        <v>40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15</v>
      </c>
      <c r="D49" s="208" t="s">
        <v>127</v>
      </c>
      <c r="E49" s="112">
        <f>Assumptions!G97</f>
        <v>0</v>
      </c>
      <c r="G49" s="210" t="s">
        <v>206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204</v>
      </c>
      <c r="D50" s="208" t="s">
        <v>207</v>
      </c>
      <c r="E50" s="112">
        <f>Assumptions!G98</f>
        <v>0.35181336539087127</v>
      </c>
      <c r="G50" s="210" t="s">
        <v>208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205</v>
      </c>
      <c r="D51" s="208" t="s">
        <v>207</v>
      </c>
      <c r="E51" s="112">
        <f>Assumptions!G99</f>
        <v>0.35181336539087127</v>
      </c>
      <c r="G51" s="210" t="s">
        <v>208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6</v>
      </c>
      <c r="D52" s="208" t="s">
        <v>127</v>
      </c>
      <c r="E52" s="112">
        <f>Assumptions!G100</f>
        <v>0</v>
      </c>
      <c r="G52" s="210" t="s">
        <v>206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C53" s="1" t="s">
        <v>7</v>
      </c>
      <c r="D53" s="208" t="s">
        <v>127</v>
      </c>
      <c r="E53" s="112">
        <f>Assumptions!G101</f>
        <v>0</v>
      </c>
      <c r="G53" s="210" t="s">
        <v>206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2">
        <v>0</v>
      </c>
      <c r="AF53" s="32">
        <v>0</v>
      </c>
      <c r="AG53" s="32">
        <v>0</v>
      </c>
    </row>
    <row r="54" spans="1:43" x14ac:dyDescent="0.2">
      <c r="D54" s="208"/>
      <c r="G54" s="210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</row>
    <row r="55" spans="1:43" x14ac:dyDescent="0.2">
      <c r="C55" s="1" t="s">
        <v>118</v>
      </c>
      <c r="D55" s="208"/>
      <c r="G55" s="210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C56" s="1" t="s">
        <v>119</v>
      </c>
      <c r="D56" s="208"/>
      <c r="G56" s="210">
        <f>input_dollars</f>
        <v>45291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0</v>
      </c>
      <c r="S56" s="32">
        <v>0</v>
      </c>
      <c r="T56" s="32">
        <v>0</v>
      </c>
      <c r="U56" s="32">
        <v>0</v>
      </c>
      <c r="V56" s="32">
        <v>0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2">
        <v>0</v>
      </c>
      <c r="AC56" s="32">
        <v>0</v>
      </c>
      <c r="AD56" s="32">
        <v>0</v>
      </c>
      <c r="AE56" s="32">
        <v>0</v>
      </c>
      <c r="AF56" s="32">
        <v>0</v>
      </c>
      <c r="AG56" s="32">
        <v>0</v>
      </c>
    </row>
    <row r="57" spans="1:43" x14ac:dyDescent="0.2">
      <c r="D57" s="208"/>
      <c r="G57" s="208"/>
    </row>
    <row r="58" spans="1:43" x14ac:dyDescent="0.2">
      <c r="C58" s="3" t="s">
        <v>126</v>
      </c>
      <c r="D58" s="221"/>
      <c r="E58" s="107"/>
      <c r="F58" s="3"/>
      <c r="G58" s="213">
        <f>input_dollars</f>
        <v>45291</v>
      </c>
      <c r="H58" s="107"/>
      <c r="I58" s="106" cm="1">
        <f t="array" ref="I58">SUMPRODUCT((I$46:I$53)*($E$46:$E$53))+SUM(I55:I56)+I43</f>
        <v>0</v>
      </c>
      <c r="J58" s="106" cm="1">
        <f t="array" ref="J58">SUMPRODUCT((J$46:J$53)*($E$46:$E$53))+SUM(J55:J56)+J43</f>
        <v>0</v>
      </c>
      <c r="K58" s="106" cm="1">
        <f t="array" ref="K58">SUMPRODUCT((K$46:K$53)*($E$46:$E$53))+SUM(K55:K56)+K43</f>
        <v>0</v>
      </c>
      <c r="L58" s="106" cm="1">
        <f t="array" ref="L58">SUMPRODUCT((L$46:L$53)*($E$46:$E$53))+SUM(L55:L56)+L43</f>
        <v>0</v>
      </c>
      <c r="M58" s="106" cm="1">
        <f t="array" ref="M58">SUMPRODUCT((M$46:M$53)*($E$46:$E$53))+SUM(M55:M56)+M43</f>
        <v>0</v>
      </c>
      <c r="N58" s="106" cm="1">
        <f t="array" ref="N58">SUMPRODUCT((N$46:N$53)*($E$46:$E$53))+SUM(N55:N56)+N43</f>
        <v>0</v>
      </c>
      <c r="O58" s="106" cm="1">
        <f t="array" ref="O58">SUMPRODUCT((O$46:O$53)*($E$46:$E$53))+SUM(O55:O56)+O43</f>
        <v>0</v>
      </c>
      <c r="P58" s="106" cm="1">
        <f t="array" ref="P58">SUMPRODUCT((P$46:P$53)*($E$46:$E$53))+SUM(P55:P56)+P43</f>
        <v>0</v>
      </c>
      <c r="Q58" s="106" cm="1">
        <f t="array" ref="Q58">SUMPRODUCT((Q$46:Q$53)*($E$46:$E$53))+SUM(Q55:Q56)+Q43</f>
        <v>0</v>
      </c>
      <c r="R58" s="106" cm="1">
        <f t="array" ref="R58">SUMPRODUCT((R$46:R$53)*($E$46:$E$53))+SUM(R55:R56)+R43</f>
        <v>0</v>
      </c>
      <c r="S58" s="106" cm="1">
        <f t="array" ref="S58">SUMPRODUCT((S$46:S$53)*($E$46:$E$53))+SUM(S55:S56)+S43</f>
        <v>0</v>
      </c>
      <c r="T58" s="106" cm="1">
        <f t="array" ref="T58">SUMPRODUCT((T$46:T$53)*($E$46:$E$53))+SUM(T55:T56)+T43</f>
        <v>0</v>
      </c>
      <c r="U58" s="106" cm="1">
        <f t="array" ref="U58">SUMPRODUCT((U$46:U$53)*($E$46:$E$53))+SUM(U55:U56)+U43</f>
        <v>0</v>
      </c>
      <c r="V58" s="106" cm="1">
        <f t="array" ref="V58">SUMPRODUCT((V$46:V$53)*($E$46:$E$53))+SUM(V55:V56)+V43</f>
        <v>0</v>
      </c>
      <c r="W58" s="106" cm="1">
        <f t="array" ref="W58">SUMPRODUCT((W$46:W$53)*($E$46:$E$53))+SUM(W55:W56)+W43</f>
        <v>0</v>
      </c>
      <c r="X58" s="106" cm="1">
        <f t="array" ref="X58">SUMPRODUCT((X$46:X$53)*($E$46:$E$53))+SUM(X55:X56)+X43</f>
        <v>0</v>
      </c>
      <c r="Y58" s="106" cm="1">
        <f t="array" ref="Y58">SUMPRODUCT((Y$46:Y$53)*($E$46:$E$53))+SUM(Y55:Y56)+Y43</f>
        <v>0</v>
      </c>
      <c r="Z58" s="106" cm="1">
        <f t="array" ref="Z58">SUMPRODUCT((Z$46:Z$53)*($E$46:$E$53))+SUM(Z55:Z56)+Z43</f>
        <v>0</v>
      </c>
      <c r="AA58" s="106" cm="1">
        <f t="array" ref="AA58">SUMPRODUCT((AA$46:AA$53)*($E$46:$E$53))+SUM(AA55:AA56)+AA43</f>
        <v>0</v>
      </c>
      <c r="AB58" s="106" cm="1">
        <f t="array" ref="AB58">SUMPRODUCT((AB$46:AB$53)*($E$46:$E$53))+SUM(AB55:AB56)+AB43</f>
        <v>0</v>
      </c>
      <c r="AC58" s="106" cm="1">
        <f t="array" ref="AC58">SUMPRODUCT((AC$46:AC$53)*($E$46:$E$53))+SUM(AC55:AC56)+AC43</f>
        <v>0</v>
      </c>
      <c r="AD58" s="106" cm="1">
        <f t="array" ref="AD58">SUMPRODUCT((AD$46:AD$53)*($E$46:$E$53))+SUM(AD55:AD56)+AD43</f>
        <v>0</v>
      </c>
      <c r="AE58" s="106" cm="1">
        <f t="array" ref="AE58">SUMPRODUCT((AE$46:AE$53)*($E$46:$E$53))+SUM(AE55:AE56)+AE43</f>
        <v>0</v>
      </c>
      <c r="AF58" s="106" cm="1">
        <f t="array" ref="AF58">SUMPRODUCT((AF$46:AF$53)*($E$46:$E$53))+SUM(AF55:AF56)+AF43</f>
        <v>0</v>
      </c>
      <c r="AG58" s="106" cm="1">
        <f t="array" ref="AG58">SUMPRODUCT((AG$46:AG$53)*($E$46:$E$53))+SUM(AG55:AG56)+AG43</f>
        <v>0</v>
      </c>
    </row>
    <row r="59" spans="1:43" x14ac:dyDescent="0.2">
      <c r="D59" s="208"/>
      <c r="G59" s="208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x14ac:dyDescent="0.2">
      <c r="G60" s="208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</row>
    <row r="61" spans="1:43" ht="15" x14ac:dyDescent="0.2">
      <c r="A61" s="89" t="s">
        <v>16</v>
      </c>
      <c r="B61" s="89"/>
      <c r="C61" s="89"/>
      <c r="D61" s="89"/>
      <c r="E61" s="89"/>
      <c r="F61" s="89"/>
      <c r="G61" s="207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/>
      <c r="AI61"/>
      <c r="AJ61"/>
      <c r="AK61"/>
      <c r="AL61"/>
      <c r="AM61"/>
      <c r="AN61"/>
      <c r="AO61"/>
      <c r="AP61"/>
      <c r="AQ61"/>
    </row>
    <row r="62" spans="1:43" ht="15" x14ac:dyDescent="0.2">
      <c r="A62" s="111"/>
      <c r="B62" s="111"/>
      <c r="C62" s="111"/>
      <c r="D62" s="111"/>
      <c r="E62" s="111"/>
      <c r="F62" s="111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/>
      <c r="AI62"/>
      <c r="AJ62"/>
      <c r="AK62"/>
      <c r="AL62"/>
      <c r="AM62"/>
      <c r="AN62"/>
      <c r="AO62"/>
      <c r="AP62"/>
      <c r="AQ62"/>
    </row>
    <row r="63" spans="1:43" ht="12.75" customHeight="1" x14ac:dyDescent="0.2">
      <c r="A63" s="111"/>
      <c r="B63" s="111"/>
      <c r="C63" s="111"/>
      <c r="D63" s="111"/>
      <c r="E63" s="111"/>
      <c r="F63"/>
      <c r="G63" s="214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</row>
    <row r="64" spans="1:43" x14ac:dyDescent="0.2">
      <c r="C64" s="4"/>
      <c r="F64" s="2"/>
      <c r="G64" s="215"/>
    </row>
    <row r="65" spans="1:33" x14ac:dyDescent="0.2">
      <c r="C65" s="4" t="s">
        <v>122</v>
      </c>
      <c r="G65" s="213">
        <f>input_dollars</f>
        <v>45291</v>
      </c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</row>
    <row r="66" spans="1:33" x14ac:dyDescent="0.2">
      <c r="G66" s="215"/>
    </row>
    <row r="67" spans="1:33" x14ac:dyDescent="0.2">
      <c r="A67" s="8"/>
      <c r="B67" s="8"/>
      <c r="C67" s="149" t="s">
        <v>30</v>
      </c>
      <c r="D67" s="38"/>
      <c r="F67" s="97"/>
      <c r="G67" s="216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</row>
    <row r="68" spans="1:33" x14ac:dyDescent="0.2">
      <c r="A68" s="8"/>
      <c r="B68" s="8"/>
      <c r="C68" s="4" t="str">
        <f>C14</f>
        <v>&lt; Enter description &gt;</v>
      </c>
      <c r="D68" s="38"/>
      <c r="F68" s="97"/>
      <c r="G68" s="213">
        <f>input_dollars</f>
        <v>45291</v>
      </c>
      <c r="H68" s="31"/>
      <c r="I68" s="119">
        <f t="shared" ref="I68:AG68" si="6">-I14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 t="str">
        <f>C15</f>
        <v>&lt; Enter description &gt;</v>
      </c>
      <c r="D69" s="38"/>
      <c r="F69" s="97"/>
      <c r="G69" s="213">
        <f>input_dollars</f>
        <v>45291</v>
      </c>
      <c r="H69" s="31"/>
      <c r="I69" s="119">
        <f t="shared" ref="I69:AG69" si="7">-I15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 t="str">
        <f>C16</f>
        <v>&lt; Enter description &gt;</v>
      </c>
      <c r="D70" s="38"/>
      <c r="F70" s="97"/>
      <c r="G70" s="213">
        <f>input_dollars</f>
        <v>45291</v>
      </c>
      <c r="H70" s="31"/>
      <c r="I70" s="119">
        <f t="shared" ref="I70:AG70" si="8">-I16</f>
        <v>0</v>
      </c>
      <c r="J70" s="119">
        <f t="shared" si="8"/>
        <v>0</v>
      </c>
      <c r="K70" s="119">
        <f t="shared" si="8"/>
        <v>0</v>
      </c>
      <c r="L70" s="119">
        <f t="shared" si="8"/>
        <v>0</v>
      </c>
      <c r="M70" s="119">
        <f t="shared" si="8"/>
        <v>0</v>
      </c>
      <c r="N70" s="119">
        <f t="shared" si="8"/>
        <v>0</v>
      </c>
      <c r="O70" s="119">
        <f t="shared" si="8"/>
        <v>0</v>
      </c>
      <c r="P70" s="119">
        <f t="shared" si="8"/>
        <v>0</v>
      </c>
      <c r="Q70" s="119">
        <f t="shared" si="8"/>
        <v>0</v>
      </c>
      <c r="R70" s="119">
        <f t="shared" si="8"/>
        <v>0</v>
      </c>
      <c r="S70" s="119">
        <f t="shared" si="8"/>
        <v>0</v>
      </c>
      <c r="T70" s="119">
        <f t="shared" si="8"/>
        <v>0</v>
      </c>
      <c r="U70" s="119">
        <f t="shared" si="8"/>
        <v>0</v>
      </c>
      <c r="V70" s="119">
        <f t="shared" si="8"/>
        <v>0</v>
      </c>
      <c r="W70" s="119">
        <f t="shared" si="8"/>
        <v>0</v>
      </c>
      <c r="X70" s="119">
        <f t="shared" si="8"/>
        <v>0</v>
      </c>
      <c r="Y70" s="119">
        <f t="shared" si="8"/>
        <v>0</v>
      </c>
      <c r="Z70" s="119">
        <f t="shared" si="8"/>
        <v>0</v>
      </c>
      <c r="AA70" s="119">
        <f t="shared" si="8"/>
        <v>0</v>
      </c>
      <c r="AB70" s="119">
        <f t="shared" si="8"/>
        <v>0</v>
      </c>
      <c r="AC70" s="119">
        <f t="shared" si="8"/>
        <v>0</v>
      </c>
      <c r="AD70" s="119">
        <f t="shared" si="8"/>
        <v>0</v>
      </c>
      <c r="AE70" s="119">
        <f t="shared" si="8"/>
        <v>0</v>
      </c>
      <c r="AF70" s="119">
        <f t="shared" si="8"/>
        <v>0</v>
      </c>
      <c r="AG70" s="119">
        <f t="shared" si="8"/>
        <v>0</v>
      </c>
    </row>
    <row r="71" spans="1:33" x14ac:dyDescent="0.2">
      <c r="A71" s="8"/>
      <c r="B71" s="8"/>
      <c r="C71" s="4"/>
      <c r="D71" s="38"/>
      <c r="F71" s="97"/>
      <c r="G71" s="217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149" t="s">
        <v>159</v>
      </c>
      <c r="D72" s="38"/>
      <c r="F72" s="97"/>
      <c r="G72" s="216"/>
      <c r="H72" s="31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</row>
    <row r="73" spans="1:33" x14ac:dyDescent="0.2">
      <c r="A73" s="8"/>
      <c r="B73" s="8"/>
      <c r="C73" s="4" t="str">
        <f>C14</f>
        <v>&lt; Enter description &gt;</v>
      </c>
      <c r="D73" s="38"/>
      <c r="F73" s="97"/>
      <c r="G73" s="213">
        <f>input_dollars</f>
        <v>45291</v>
      </c>
      <c r="H73" s="31"/>
      <c r="I73" s="119" cm="1">
        <f t="array" ref="I73">SUMPRODUCT(($I68:I68))-SUMPRODUCT(($I68:I68)*($I$6:I$6&lt;=(I$6-$E14)))</f>
        <v>0</v>
      </c>
      <c r="J73" s="119" cm="1">
        <f t="array" ref="J73">SUMPRODUCT(($I68:J68))-SUMPRODUCT(($I68:J68)*($I$6:J$6&lt;=(J$6-$E14)))</f>
        <v>0</v>
      </c>
      <c r="K73" s="119" cm="1">
        <f t="array" ref="K73">SUMPRODUCT(($I68:K68))-SUMPRODUCT(($I68:K68)*($I$6:K$6&lt;=(K$6-$E14)))</f>
        <v>0</v>
      </c>
      <c r="L73" s="119" cm="1">
        <f t="array" ref="L73">SUMPRODUCT(($I68:L68))-SUMPRODUCT(($I68:L68)*($I$6:L$6&lt;=(L$6-$E14)))</f>
        <v>0</v>
      </c>
      <c r="M73" s="119" cm="1">
        <f t="array" ref="M73">SUMPRODUCT(($I68:M68))-SUMPRODUCT(($I68:M68)*($I$6:M$6&lt;=(M$6-$E14)))</f>
        <v>0</v>
      </c>
      <c r="N73" s="119" cm="1">
        <f t="array" ref="N73">SUMPRODUCT(($I68:N68))-SUMPRODUCT(($I68:N68)*($I$6:N$6&lt;=(N$6-$E14)))</f>
        <v>0</v>
      </c>
      <c r="O73" s="119" cm="1">
        <f t="array" ref="O73">SUMPRODUCT(($I68:O68))-SUMPRODUCT(($I68:O68)*($I$6:O$6&lt;=(O$6-$E14)))</f>
        <v>0</v>
      </c>
      <c r="P73" s="119" cm="1">
        <f t="array" ref="P73">SUMPRODUCT(($I68:P68))-SUMPRODUCT(($I68:P68)*($I$6:P$6&lt;=(P$6-$E14)))</f>
        <v>0</v>
      </c>
      <c r="Q73" s="119" cm="1">
        <f t="array" ref="Q73">SUMPRODUCT(($I68:Q68))-SUMPRODUCT(($I68:Q68)*($I$6:Q$6&lt;=(Q$6-$E14)))</f>
        <v>0</v>
      </c>
      <c r="R73" s="119" cm="1">
        <f t="array" ref="R73">SUMPRODUCT(($I68:R68))-SUMPRODUCT(($I68:R68)*($I$6:R$6&lt;=(R$6-$E14)))</f>
        <v>0</v>
      </c>
      <c r="S73" s="119" cm="1">
        <f t="array" ref="S73">SUMPRODUCT(($I68:S68))-SUMPRODUCT(($I68:S68)*($I$6:S$6&lt;=(S$6-$E14)))</f>
        <v>0</v>
      </c>
      <c r="T73" s="119" cm="1">
        <f t="array" ref="T73">SUMPRODUCT(($I68:T68))-SUMPRODUCT(($I68:T68)*($I$6:T$6&lt;=(T$6-$E14)))</f>
        <v>0</v>
      </c>
      <c r="U73" s="119" cm="1">
        <f t="array" ref="U73">SUMPRODUCT(($I68:U68))-SUMPRODUCT(($I68:U68)*($I$6:U$6&lt;=(U$6-$E14)))</f>
        <v>0</v>
      </c>
      <c r="V73" s="119" cm="1">
        <f t="array" ref="V73">SUMPRODUCT(($I68:V68))-SUMPRODUCT(($I68:V68)*($I$6:V$6&lt;=(V$6-$E14)))</f>
        <v>0</v>
      </c>
      <c r="W73" s="119" cm="1">
        <f t="array" ref="W73">SUMPRODUCT(($I68:W68))-SUMPRODUCT(($I68:W68)*($I$6:W$6&lt;=(W$6-$E14)))</f>
        <v>0</v>
      </c>
      <c r="X73" s="119" cm="1">
        <f t="array" ref="X73">SUMPRODUCT(($I68:X68))-SUMPRODUCT(($I68:X68)*($I$6:X$6&lt;=(X$6-$E14)))</f>
        <v>0</v>
      </c>
      <c r="Y73" s="119" cm="1">
        <f t="array" ref="Y73">SUMPRODUCT(($I68:Y68))-SUMPRODUCT(($I68:Y68)*($I$6:Y$6&lt;=(Y$6-$E14)))</f>
        <v>0</v>
      </c>
      <c r="Z73" s="119" cm="1">
        <f t="array" ref="Z73">SUMPRODUCT(($I68:Z68))-SUMPRODUCT(($I68:Z68)*($I$6:Z$6&lt;=(Z$6-$E14)))</f>
        <v>0</v>
      </c>
      <c r="AA73" s="119" cm="1">
        <f t="array" ref="AA73">SUMPRODUCT(($I68:AA68))-SUMPRODUCT(($I68:AA68)*($I$6:AA$6&lt;=(AA$6-$E14)))</f>
        <v>0</v>
      </c>
      <c r="AB73" s="119" cm="1">
        <f t="array" ref="AB73">SUMPRODUCT(($I68:AB68))-SUMPRODUCT(($I68:AB68)*($I$6:AB$6&lt;=(AB$6-$E14)))</f>
        <v>0</v>
      </c>
      <c r="AC73" s="119" cm="1">
        <f t="array" ref="AC73">SUMPRODUCT(($I68:AC68))-SUMPRODUCT(($I68:AC68)*($I$6:AC$6&lt;=(AC$6-$E14)))</f>
        <v>0</v>
      </c>
      <c r="AD73" s="119" cm="1">
        <f t="array" ref="AD73">SUMPRODUCT(($I68:AD68))-SUMPRODUCT(($I68:AD68)*($I$6:AD$6&lt;=(AD$6-$E14)))</f>
        <v>0</v>
      </c>
      <c r="AE73" s="119" cm="1">
        <f t="array" ref="AE73">SUMPRODUCT(($I68:AE68))-SUMPRODUCT(($I68:AE68)*($I$6:AE$6&lt;=(AE$6-$E14)))</f>
        <v>0</v>
      </c>
      <c r="AF73" s="119" cm="1">
        <f t="array" ref="AF73">SUMPRODUCT(($I68:AF68))-SUMPRODUCT(($I68:AF68)*($I$6:AF$6&lt;=(AF$6-$E14)))</f>
        <v>0</v>
      </c>
      <c r="AG73" s="119" cm="1">
        <f t="array" ref="AG73">SUMPRODUCT(($I68:AG68))-SUMPRODUCT(($I68:AG68)*($I$6:AG$6&lt;=(AG$6-$E14)))</f>
        <v>0</v>
      </c>
    </row>
    <row r="74" spans="1:33" x14ac:dyDescent="0.2">
      <c r="A74" s="8"/>
      <c r="B74" s="8"/>
      <c r="C74" s="4" t="str">
        <f>C15</f>
        <v>&lt; Enter description &gt;</v>
      </c>
      <c r="D74" s="38"/>
      <c r="F74" s="97"/>
      <c r="G74" s="213">
        <f>input_dollars</f>
        <v>45291</v>
      </c>
      <c r="H74" s="31"/>
      <c r="I74" s="119" cm="1">
        <f t="array" ref="I74">SUMPRODUCT(($I69:I69))-SUMPRODUCT(($I69:I69)*($I$6:I$6&lt;=(I$6-$E15)))</f>
        <v>0</v>
      </c>
      <c r="J74" s="119" cm="1">
        <f t="array" ref="J74">SUMPRODUCT(($I69:J69))-SUMPRODUCT(($I69:J69)*($I$6:J$6&lt;=(J$6-$E15)))</f>
        <v>0</v>
      </c>
      <c r="K74" s="119" cm="1">
        <f t="array" ref="K74">SUMPRODUCT(($I69:K69))-SUMPRODUCT(($I69:K69)*($I$6:K$6&lt;=(K$6-$E15)))</f>
        <v>0</v>
      </c>
      <c r="L74" s="119" cm="1">
        <f t="array" ref="L74">SUMPRODUCT(($I69:L69))-SUMPRODUCT(($I69:L69)*($I$6:L$6&lt;=(L$6-$E15)))</f>
        <v>0</v>
      </c>
      <c r="M74" s="119" cm="1">
        <f t="array" ref="M74">SUMPRODUCT(($I69:M69))-SUMPRODUCT(($I69:M69)*($I$6:M$6&lt;=(M$6-$E15)))</f>
        <v>0</v>
      </c>
      <c r="N74" s="119" cm="1">
        <f t="array" ref="N74">SUMPRODUCT(($I69:N69))-SUMPRODUCT(($I69:N69)*($I$6:N$6&lt;=(N$6-$E15)))</f>
        <v>0</v>
      </c>
      <c r="O74" s="119" cm="1">
        <f t="array" ref="O74">SUMPRODUCT(($I69:O69))-SUMPRODUCT(($I69:O69)*($I$6:O$6&lt;=(O$6-$E15)))</f>
        <v>0</v>
      </c>
      <c r="P74" s="119" cm="1">
        <f t="array" ref="P74">SUMPRODUCT(($I69:P69))-SUMPRODUCT(($I69:P69)*($I$6:P$6&lt;=(P$6-$E15)))</f>
        <v>0</v>
      </c>
      <c r="Q74" s="119" cm="1">
        <f t="array" ref="Q74">SUMPRODUCT(($I69:Q69))-SUMPRODUCT(($I69:Q69)*($I$6:Q$6&lt;=(Q$6-$E15)))</f>
        <v>0</v>
      </c>
      <c r="R74" s="119" cm="1">
        <f t="array" ref="R74">SUMPRODUCT(($I69:R69))-SUMPRODUCT(($I69:R69)*($I$6:R$6&lt;=(R$6-$E15)))</f>
        <v>0</v>
      </c>
      <c r="S74" s="119" cm="1">
        <f t="array" ref="S74">SUMPRODUCT(($I69:S69))-SUMPRODUCT(($I69:S69)*($I$6:S$6&lt;=(S$6-$E15)))</f>
        <v>0</v>
      </c>
      <c r="T74" s="119" cm="1">
        <f t="array" ref="T74">SUMPRODUCT(($I69:T69))-SUMPRODUCT(($I69:T69)*($I$6:T$6&lt;=(T$6-$E15)))</f>
        <v>0</v>
      </c>
      <c r="U74" s="119" cm="1">
        <f t="array" ref="U74">SUMPRODUCT(($I69:U69))-SUMPRODUCT(($I69:U69)*($I$6:U$6&lt;=(U$6-$E15)))</f>
        <v>0</v>
      </c>
      <c r="V74" s="119" cm="1">
        <f t="array" ref="V74">SUMPRODUCT(($I69:V69))-SUMPRODUCT(($I69:V69)*($I$6:V$6&lt;=(V$6-$E15)))</f>
        <v>0</v>
      </c>
      <c r="W74" s="119" cm="1">
        <f t="array" ref="W74">SUMPRODUCT(($I69:W69))-SUMPRODUCT(($I69:W69)*($I$6:W$6&lt;=(W$6-$E15)))</f>
        <v>0</v>
      </c>
      <c r="X74" s="119" cm="1">
        <f t="array" ref="X74">SUMPRODUCT(($I69:X69))-SUMPRODUCT(($I69:X69)*($I$6:X$6&lt;=(X$6-$E15)))</f>
        <v>0</v>
      </c>
      <c r="Y74" s="119" cm="1">
        <f t="array" ref="Y74">SUMPRODUCT(($I69:Y69))-SUMPRODUCT(($I69:Y69)*($I$6:Y$6&lt;=(Y$6-$E15)))</f>
        <v>0</v>
      </c>
      <c r="Z74" s="119" cm="1">
        <f t="array" ref="Z74">SUMPRODUCT(($I69:Z69))-SUMPRODUCT(($I69:Z69)*($I$6:Z$6&lt;=(Z$6-$E15)))</f>
        <v>0</v>
      </c>
      <c r="AA74" s="119" cm="1">
        <f t="array" ref="AA74">SUMPRODUCT(($I69:AA69))-SUMPRODUCT(($I69:AA69)*($I$6:AA$6&lt;=(AA$6-$E15)))</f>
        <v>0</v>
      </c>
      <c r="AB74" s="119" cm="1">
        <f t="array" ref="AB74">SUMPRODUCT(($I69:AB69))-SUMPRODUCT(($I69:AB69)*($I$6:AB$6&lt;=(AB$6-$E15)))</f>
        <v>0</v>
      </c>
      <c r="AC74" s="119" cm="1">
        <f t="array" ref="AC74">SUMPRODUCT(($I69:AC69))-SUMPRODUCT(($I69:AC69)*($I$6:AC$6&lt;=(AC$6-$E15)))</f>
        <v>0</v>
      </c>
      <c r="AD74" s="119" cm="1">
        <f t="array" ref="AD74">SUMPRODUCT(($I69:AD69))-SUMPRODUCT(($I69:AD69)*($I$6:AD$6&lt;=(AD$6-$E15)))</f>
        <v>0</v>
      </c>
      <c r="AE74" s="119" cm="1">
        <f t="array" ref="AE74">SUMPRODUCT(($I69:AE69))-SUMPRODUCT(($I69:AE69)*($I$6:AE$6&lt;=(AE$6-$E15)))</f>
        <v>0</v>
      </c>
      <c r="AF74" s="119" cm="1">
        <f t="array" ref="AF74">SUMPRODUCT(($I69:AF69))-SUMPRODUCT(($I69:AF69)*($I$6:AF$6&lt;=(AF$6-$E15)))</f>
        <v>0</v>
      </c>
      <c r="AG74" s="119" cm="1">
        <f t="array" ref="AG74">SUMPRODUCT(($I69:AG69))-SUMPRODUCT(($I69:AG69)*($I$6:AG$6&lt;=(AG$6-$E15)))</f>
        <v>0</v>
      </c>
    </row>
    <row r="75" spans="1:33" x14ac:dyDescent="0.2">
      <c r="A75" s="8"/>
      <c r="B75" s="8"/>
      <c r="C75" s="4" t="str">
        <f>C16</f>
        <v>&lt; Enter description &gt;</v>
      </c>
      <c r="D75" s="38"/>
      <c r="F75" s="97"/>
      <c r="G75" s="213">
        <f>input_dollars</f>
        <v>45291</v>
      </c>
      <c r="H75" s="31"/>
      <c r="I75" s="119" cm="1">
        <f t="array" ref="I75">SUMPRODUCT(($I70:I70))-SUMPRODUCT(($I70:I70)*($I$6:I$6&lt;=(I$6-$E16)))</f>
        <v>0</v>
      </c>
      <c r="J75" s="119" cm="1">
        <f t="array" ref="J75">SUMPRODUCT(($I70:J70))-SUMPRODUCT(($I70:J70)*($I$6:J$6&lt;=(J$6-$E16)))</f>
        <v>0</v>
      </c>
      <c r="K75" s="119" cm="1">
        <f t="array" ref="K75">SUMPRODUCT(($I70:K70))-SUMPRODUCT(($I70:K70)*($I$6:K$6&lt;=(K$6-$E16)))</f>
        <v>0</v>
      </c>
      <c r="L75" s="119" cm="1">
        <f t="array" ref="L75">SUMPRODUCT(($I70:L70))-SUMPRODUCT(($I70:L70)*($I$6:L$6&lt;=(L$6-$E16)))</f>
        <v>0</v>
      </c>
      <c r="M75" s="119" cm="1">
        <f t="array" ref="M75">SUMPRODUCT(($I70:M70))-SUMPRODUCT(($I70:M70)*($I$6:M$6&lt;=(M$6-$E16)))</f>
        <v>0</v>
      </c>
      <c r="N75" s="119" cm="1">
        <f t="array" ref="N75">SUMPRODUCT(($I70:N70))-SUMPRODUCT(($I70:N70)*($I$6:N$6&lt;=(N$6-$E16)))</f>
        <v>0</v>
      </c>
      <c r="O75" s="119" cm="1">
        <f t="array" ref="O75">SUMPRODUCT(($I70:O70))-SUMPRODUCT(($I70:O70)*($I$6:O$6&lt;=(O$6-$E16)))</f>
        <v>0</v>
      </c>
      <c r="P75" s="119" cm="1">
        <f t="array" ref="P75">SUMPRODUCT(($I70:P70))-SUMPRODUCT(($I70:P70)*($I$6:P$6&lt;=(P$6-$E16)))</f>
        <v>0</v>
      </c>
      <c r="Q75" s="119" cm="1">
        <f t="array" ref="Q75">SUMPRODUCT(($I70:Q70))-SUMPRODUCT(($I70:Q70)*($I$6:Q$6&lt;=(Q$6-$E16)))</f>
        <v>0</v>
      </c>
      <c r="R75" s="119" cm="1">
        <f t="array" ref="R75">SUMPRODUCT(($I70:R70))-SUMPRODUCT(($I70:R70)*($I$6:R$6&lt;=(R$6-$E16)))</f>
        <v>0</v>
      </c>
      <c r="S75" s="119" cm="1">
        <f t="array" ref="S75">SUMPRODUCT(($I70:S70))-SUMPRODUCT(($I70:S70)*($I$6:S$6&lt;=(S$6-$E16)))</f>
        <v>0</v>
      </c>
      <c r="T75" s="119" cm="1">
        <f t="array" ref="T75">SUMPRODUCT(($I70:T70))-SUMPRODUCT(($I70:T70)*($I$6:T$6&lt;=(T$6-$E16)))</f>
        <v>0</v>
      </c>
      <c r="U75" s="119" cm="1">
        <f t="array" ref="U75">SUMPRODUCT(($I70:U70))-SUMPRODUCT(($I70:U70)*($I$6:U$6&lt;=(U$6-$E16)))</f>
        <v>0</v>
      </c>
      <c r="V75" s="119" cm="1">
        <f t="array" ref="V75">SUMPRODUCT(($I70:V70))-SUMPRODUCT(($I70:V70)*($I$6:V$6&lt;=(V$6-$E16)))</f>
        <v>0</v>
      </c>
      <c r="W75" s="119" cm="1">
        <f t="array" ref="W75">SUMPRODUCT(($I70:W70))-SUMPRODUCT(($I70:W70)*($I$6:W$6&lt;=(W$6-$E16)))</f>
        <v>0</v>
      </c>
      <c r="X75" s="119" cm="1">
        <f t="array" ref="X75">SUMPRODUCT(($I70:X70))-SUMPRODUCT(($I70:X70)*($I$6:X$6&lt;=(X$6-$E16)))</f>
        <v>0</v>
      </c>
      <c r="Y75" s="119" cm="1">
        <f t="array" ref="Y75">SUMPRODUCT(($I70:Y70))-SUMPRODUCT(($I70:Y70)*($I$6:Y$6&lt;=(Y$6-$E16)))</f>
        <v>0</v>
      </c>
      <c r="Z75" s="119" cm="1">
        <f t="array" ref="Z75">SUMPRODUCT(($I70:Z70))-SUMPRODUCT(($I70:Z70)*($I$6:Z$6&lt;=(Z$6-$E16)))</f>
        <v>0</v>
      </c>
      <c r="AA75" s="119" cm="1">
        <f t="array" ref="AA75">SUMPRODUCT(($I70:AA70))-SUMPRODUCT(($I70:AA70)*($I$6:AA$6&lt;=(AA$6-$E16)))</f>
        <v>0</v>
      </c>
      <c r="AB75" s="119" cm="1">
        <f t="array" ref="AB75">SUMPRODUCT(($I70:AB70))-SUMPRODUCT(($I70:AB70)*($I$6:AB$6&lt;=(AB$6-$E16)))</f>
        <v>0</v>
      </c>
      <c r="AC75" s="119" cm="1">
        <f t="array" ref="AC75">SUMPRODUCT(($I70:AC70))-SUMPRODUCT(($I70:AC70)*($I$6:AC$6&lt;=(AC$6-$E16)))</f>
        <v>0</v>
      </c>
      <c r="AD75" s="119" cm="1">
        <f t="array" ref="AD75">SUMPRODUCT(($I70:AD70))-SUMPRODUCT(($I70:AD70)*($I$6:AD$6&lt;=(AD$6-$E16)))</f>
        <v>0</v>
      </c>
      <c r="AE75" s="119" cm="1">
        <f t="array" ref="AE75">SUMPRODUCT(($I70:AE70))-SUMPRODUCT(($I70:AE70)*($I$6:AE$6&lt;=(AE$6-$E16)))</f>
        <v>0</v>
      </c>
      <c r="AF75" s="119" cm="1">
        <f t="array" ref="AF75">SUMPRODUCT(($I70:AF70))-SUMPRODUCT(($I70:AF70)*($I$6:AF$6&lt;=(AF$6-$E16)))</f>
        <v>0</v>
      </c>
      <c r="AG75" s="119" cm="1">
        <f t="array" ref="AG75">SUMPRODUCT(($I70:AG70))-SUMPRODUCT(($I70:AG70)*($I$6:AG$6&lt;=(AG$6-$E16)))</f>
        <v>0</v>
      </c>
    </row>
    <row r="76" spans="1:33" x14ac:dyDescent="0.2">
      <c r="A76" s="8"/>
      <c r="B76" s="8"/>
      <c r="C76" s="4"/>
      <c r="D76" s="38"/>
      <c r="F76" s="97"/>
      <c r="G76" s="217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149" t="s">
        <v>92</v>
      </c>
      <c r="D77" s="38"/>
      <c r="F77" s="97"/>
      <c r="G77" s="216"/>
      <c r="H77" s="31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19"/>
      <c r="AG77" s="119"/>
    </row>
    <row r="78" spans="1:33" x14ac:dyDescent="0.2">
      <c r="A78" s="8"/>
      <c r="B78" s="8"/>
      <c r="C78" s="4" t="str">
        <f>$C$77&amp;" - "&amp;C14</f>
        <v>Annualised capex - &lt; Enter description &gt;</v>
      </c>
      <c r="D78" s="38"/>
      <c r="F78" s="97"/>
      <c r="G78" s="213">
        <f>input_dollars</f>
        <v>45291</v>
      </c>
      <c r="H78" s="31"/>
      <c r="I78" s="119">
        <f t="shared" ref="I78:AG78" si="9">IF($E14=0,0,-PMT(real_disc, $E14,H73,))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$C$77&amp;" - "&amp;C15</f>
        <v>Annualised capex - &lt; Enter description &gt;</v>
      </c>
      <c r="D79" s="38"/>
      <c r="F79" s="97"/>
      <c r="G79" s="213">
        <f>input_dollars</f>
        <v>45291</v>
      </c>
      <c r="H79" s="31"/>
      <c r="I79" s="119">
        <f t="shared" ref="I79:AG79" si="10">IF($E15=0,0,-PMT(real_disc, $E15,H74,))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4" t="str">
        <f>$C$77&amp;" - "&amp;C16</f>
        <v>Annualised capex - &lt; Enter description &gt;</v>
      </c>
      <c r="D80" s="38"/>
      <c r="F80" s="97"/>
      <c r="G80" s="213">
        <f>input_dollars</f>
        <v>45291</v>
      </c>
      <c r="H80" s="31"/>
      <c r="I80" s="119">
        <f t="shared" ref="I80:AG80" si="11">IF($E16=0,0,-PMT(real_disc, $E16,H75,))</f>
        <v>0</v>
      </c>
      <c r="J80" s="119">
        <f t="shared" si="11"/>
        <v>0</v>
      </c>
      <c r="K80" s="119">
        <f t="shared" si="11"/>
        <v>0</v>
      </c>
      <c r="L80" s="119">
        <f t="shared" si="11"/>
        <v>0</v>
      </c>
      <c r="M80" s="119">
        <f t="shared" si="11"/>
        <v>0</v>
      </c>
      <c r="N80" s="119">
        <f t="shared" si="11"/>
        <v>0</v>
      </c>
      <c r="O80" s="119">
        <f t="shared" si="11"/>
        <v>0</v>
      </c>
      <c r="P80" s="119">
        <f t="shared" si="11"/>
        <v>0</v>
      </c>
      <c r="Q80" s="119">
        <f t="shared" si="11"/>
        <v>0</v>
      </c>
      <c r="R80" s="119">
        <f t="shared" si="11"/>
        <v>0</v>
      </c>
      <c r="S80" s="119">
        <f t="shared" si="11"/>
        <v>0</v>
      </c>
      <c r="T80" s="119">
        <f t="shared" si="11"/>
        <v>0</v>
      </c>
      <c r="U80" s="119">
        <f t="shared" si="11"/>
        <v>0</v>
      </c>
      <c r="V80" s="119">
        <f t="shared" si="11"/>
        <v>0</v>
      </c>
      <c r="W80" s="119">
        <f t="shared" si="11"/>
        <v>0</v>
      </c>
      <c r="X80" s="119">
        <f t="shared" si="11"/>
        <v>0</v>
      </c>
      <c r="Y80" s="119">
        <f t="shared" si="11"/>
        <v>0</v>
      </c>
      <c r="Z80" s="119">
        <f t="shared" si="11"/>
        <v>0</v>
      </c>
      <c r="AA80" s="119">
        <f t="shared" si="11"/>
        <v>0</v>
      </c>
      <c r="AB80" s="119">
        <f t="shared" si="11"/>
        <v>0</v>
      </c>
      <c r="AC80" s="119">
        <f t="shared" si="11"/>
        <v>0</v>
      </c>
      <c r="AD80" s="119">
        <f t="shared" si="11"/>
        <v>0</v>
      </c>
      <c r="AE80" s="119">
        <f t="shared" si="11"/>
        <v>0</v>
      </c>
      <c r="AF80" s="119">
        <f t="shared" si="11"/>
        <v>0</v>
      </c>
      <c r="AG80" s="119">
        <f t="shared" si="11"/>
        <v>0</v>
      </c>
    </row>
    <row r="81" spans="1:33" x14ac:dyDescent="0.2">
      <c r="A81" s="8"/>
      <c r="B81" s="8"/>
      <c r="C81" s="175" t="s">
        <v>160</v>
      </c>
      <c r="D81" s="175"/>
      <c r="E81" s="176"/>
      <c r="F81" s="177"/>
      <c r="G81" s="218">
        <f>input_dollars</f>
        <v>45291</v>
      </c>
      <c r="H81" s="178"/>
      <c r="I81" s="179">
        <f>SUM(I78:I80)</f>
        <v>0</v>
      </c>
      <c r="J81" s="179">
        <f t="shared" ref="J81:AB81" si="12">SUM(J78:J80)</f>
        <v>0</v>
      </c>
      <c r="K81" s="179">
        <f t="shared" si="12"/>
        <v>0</v>
      </c>
      <c r="L81" s="179">
        <f t="shared" si="12"/>
        <v>0</v>
      </c>
      <c r="M81" s="179">
        <f t="shared" si="12"/>
        <v>0</v>
      </c>
      <c r="N81" s="179">
        <f t="shared" si="12"/>
        <v>0</v>
      </c>
      <c r="O81" s="179">
        <f t="shared" si="12"/>
        <v>0</v>
      </c>
      <c r="P81" s="179">
        <f t="shared" si="12"/>
        <v>0</v>
      </c>
      <c r="Q81" s="179">
        <f t="shared" si="12"/>
        <v>0</v>
      </c>
      <c r="R81" s="179">
        <f t="shared" si="12"/>
        <v>0</v>
      </c>
      <c r="S81" s="179">
        <f t="shared" si="12"/>
        <v>0</v>
      </c>
      <c r="T81" s="179">
        <f t="shared" si="12"/>
        <v>0</v>
      </c>
      <c r="U81" s="179">
        <f t="shared" si="12"/>
        <v>0</v>
      </c>
      <c r="V81" s="179">
        <f t="shared" si="12"/>
        <v>0</v>
      </c>
      <c r="W81" s="179">
        <f t="shared" si="12"/>
        <v>0</v>
      </c>
      <c r="X81" s="179">
        <f t="shared" si="12"/>
        <v>0</v>
      </c>
      <c r="Y81" s="179">
        <f t="shared" si="12"/>
        <v>0</v>
      </c>
      <c r="Z81" s="179">
        <f t="shared" si="12"/>
        <v>0</v>
      </c>
      <c r="AA81" s="179">
        <f t="shared" si="12"/>
        <v>0</v>
      </c>
      <c r="AB81" s="179">
        <f t="shared" si="12"/>
        <v>0</v>
      </c>
      <c r="AC81" s="179">
        <f>SUM(AC78:AC80)</f>
        <v>0</v>
      </c>
      <c r="AD81" s="179">
        <f>SUM(AD78:AD80)</f>
        <v>0</v>
      </c>
      <c r="AE81" s="179">
        <f>SUM(AE78:AE80)</f>
        <v>0</v>
      </c>
      <c r="AF81" s="179">
        <f>SUM(AF78:AF80)</f>
        <v>0</v>
      </c>
      <c r="AG81" s="179">
        <f>SUM(AG78:AG80)</f>
        <v>0</v>
      </c>
    </row>
    <row r="82" spans="1:33" x14ac:dyDescent="0.2">
      <c r="A82" s="8"/>
      <c r="B82" s="8"/>
      <c r="C82" s="75"/>
      <c r="D82" s="38"/>
      <c r="F82"/>
      <c r="G82" s="219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</row>
    <row r="83" spans="1:33" x14ac:dyDescent="0.2">
      <c r="A83" s="8"/>
      <c r="B83" s="8"/>
      <c r="C83" s="4" t="s">
        <v>92</v>
      </c>
      <c r="D83" s="38"/>
      <c r="F83" s="97"/>
      <c r="G83" s="213">
        <f t="shared" ref="G83:G88" si="13">input_dollars</f>
        <v>45291</v>
      </c>
      <c r="H83" s="31"/>
      <c r="I83" s="119">
        <f>I81</f>
        <v>0</v>
      </c>
      <c r="J83" s="119">
        <f t="shared" ref="J83:AB83" si="14">J81</f>
        <v>0</v>
      </c>
      <c r="K83" s="119">
        <f t="shared" si="14"/>
        <v>0</v>
      </c>
      <c r="L83" s="119">
        <f t="shared" si="14"/>
        <v>0</v>
      </c>
      <c r="M83" s="119">
        <f t="shared" si="14"/>
        <v>0</v>
      </c>
      <c r="N83" s="119">
        <f t="shared" si="14"/>
        <v>0</v>
      </c>
      <c r="O83" s="119">
        <f t="shared" si="14"/>
        <v>0</v>
      </c>
      <c r="P83" s="119">
        <f t="shared" si="14"/>
        <v>0</v>
      </c>
      <c r="Q83" s="119">
        <f t="shared" si="14"/>
        <v>0</v>
      </c>
      <c r="R83" s="119">
        <f t="shared" si="14"/>
        <v>0</v>
      </c>
      <c r="S83" s="119">
        <f t="shared" si="14"/>
        <v>0</v>
      </c>
      <c r="T83" s="119">
        <f t="shared" si="14"/>
        <v>0</v>
      </c>
      <c r="U83" s="119">
        <f t="shared" si="14"/>
        <v>0</v>
      </c>
      <c r="V83" s="119">
        <f t="shared" si="14"/>
        <v>0</v>
      </c>
      <c r="W83" s="119">
        <f t="shared" si="14"/>
        <v>0</v>
      </c>
      <c r="X83" s="119">
        <f t="shared" si="14"/>
        <v>0</v>
      </c>
      <c r="Y83" s="119">
        <f t="shared" si="14"/>
        <v>0</v>
      </c>
      <c r="Z83" s="119">
        <f t="shared" si="14"/>
        <v>0</v>
      </c>
      <c r="AA83" s="119">
        <f t="shared" si="14"/>
        <v>0</v>
      </c>
      <c r="AB83" s="119">
        <f t="shared" si="14"/>
        <v>0</v>
      </c>
      <c r="AC83" s="119">
        <f>AC81</f>
        <v>0</v>
      </c>
      <c r="AD83" s="119">
        <f>AD81</f>
        <v>0</v>
      </c>
      <c r="AE83" s="119">
        <f>AE81</f>
        <v>0</v>
      </c>
      <c r="AF83" s="119">
        <f>AF81</f>
        <v>0</v>
      </c>
      <c r="AG83" s="119">
        <f>AG81</f>
        <v>0</v>
      </c>
    </row>
    <row r="84" spans="1:33" x14ac:dyDescent="0.2">
      <c r="A84" s="8"/>
      <c r="B84" s="8"/>
      <c r="C84" s="4" t="s">
        <v>31</v>
      </c>
      <c r="D84" s="38"/>
      <c r="F84" s="97"/>
      <c r="G84" s="213">
        <f t="shared" si="13"/>
        <v>45291</v>
      </c>
      <c r="H84" s="31"/>
      <c r="I84" s="31">
        <f t="shared" ref="I84:AG84" si="15">-I19</f>
        <v>0</v>
      </c>
      <c r="J84" s="31">
        <f t="shared" si="15"/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 t="shared" si="15"/>
        <v>0</v>
      </c>
      <c r="AD84" s="31">
        <f t="shared" si="15"/>
        <v>0</v>
      </c>
      <c r="AE84" s="31">
        <f t="shared" si="15"/>
        <v>0</v>
      </c>
      <c r="AF84" s="31">
        <f t="shared" si="15"/>
        <v>0</v>
      </c>
      <c r="AG84" s="31">
        <f t="shared" si="15"/>
        <v>0</v>
      </c>
    </row>
    <row r="85" spans="1:33" x14ac:dyDescent="0.2">
      <c r="A85" s="8"/>
      <c r="B85" s="8"/>
      <c r="C85" s="4" t="s">
        <v>142</v>
      </c>
      <c r="D85" s="38"/>
      <c r="F85" s="97"/>
      <c r="G85" s="213">
        <f t="shared" si="13"/>
        <v>45291</v>
      </c>
      <c r="H85" s="31"/>
      <c r="I85" s="31">
        <f>I65</f>
        <v>0</v>
      </c>
      <c r="J85" s="31">
        <f t="shared" ref="J85:AB85" si="16">J65</f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>AC65</f>
        <v>0</v>
      </c>
      <c r="AD85" s="31">
        <f>AD65</f>
        <v>0</v>
      </c>
      <c r="AE85" s="31">
        <f>AE65</f>
        <v>0</v>
      </c>
      <c r="AF85" s="31">
        <f>AF65</f>
        <v>0</v>
      </c>
      <c r="AG85" s="31">
        <f>AG65</f>
        <v>0</v>
      </c>
    </row>
    <row r="86" spans="1:33" x14ac:dyDescent="0.2">
      <c r="A86" s="8"/>
      <c r="B86" s="8"/>
      <c r="C86" s="4" t="s">
        <v>123</v>
      </c>
      <c r="D86" s="38"/>
      <c r="F86" s="97"/>
      <c r="G86" s="213">
        <f t="shared" si="13"/>
        <v>45291</v>
      </c>
      <c r="H86" s="31"/>
      <c r="I86" s="31">
        <f t="shared" ref="I86:AG86" si="17">I58</f>
        <v>0</v>
      </c>
      <c r="J86" s="31">
        <f t="shared" si="17"/>
        <v>0</v>
      </c>
      <c r="K86" s="31">
        <f t="shared" si="17"/>
        <v>0</v>
      </c>
      <c r="L86" s="31">
        <f t="shared" si="17"/>
        <v>0</v>
      </c>
      <c r="M86" s="31">
        <f t="shared" si="17"/>
        <v>0</v>
      </c>
      <c r="N86" s="31">
        <f t="shared" si="17"/>
        <v>0</v>
      </c>
      <c r="O86" s="31">
        <f t="shared" si="17"/>
        <v>0</v>
      </c>
      <c r="P86" s="31">
        <f t="shared" si="17"/>
        <v>0</v>
      </c>
      <c r="Q86" s="31">
        <f t="shared" si="17"/>
        <v>0</v>
      </c>
      <c r="R86" s="31">
        <f t="shared" si="17"/>
        <v>0</v>
      </c>
      <c r="S86" s="31">
        <f t="shared" si="17"/>
        <v>0</v>
      </c>
      <c r="T86" s="31">
        <f t="shared" si="17"/>
        <v>0</v>
      </c>
      <c r="U86" s="31">
        <f t="shared" si="17"/>
        <v>0</v>
      </c>
      <c r="V86" s="31">
        <f t="shared" si="17"/>
        <v>0</v>
      </c>
      <c r="W86" s="31">
        <f t="shared" si="17"/>
        <v>0</v>
      </c>
      <c r="X86" s="31">
        <f t="shared" si="17"/>
        <v>0</v>
      </c>
      <c r="Y86" s="31">
        <f t="shared" si="17"/>
        <v>0</v>
      </c>
      <c r="Z86" s="31">
        <f t="shared" si="17"/>
        <v>0</v>
      </c>
      <c r="AA86" s="31">
        <f t="shared" si="17"/>
        <v>0</v>
      </c>
      <c r="AB86" s="31">
        <f t="shared" si="17"/>
        <v>0</v>
      </c>
      <c r="AC86" s="31">
        <f t="shared" si="17"/>
        <v>0</v>
      </c>
      <c r="AD86" s="31">
        <f t="shared" si="17"/>
        <v>0</v>
      </c>
      <c r="AE86" s="31">
        <f t="shared" si="17"/>
        <v>0</v>
      </c>
      <c r="AF86" s="31">
        <f t="shared" si="17"/>
        <v>0</v>
      </c>
      <c r="AG86" s="31">
        <f t="shared" si="17"/>
        <v>0</v>
      </c>
    </row>
    <row r="87" spans="1:33" x14ac:dyDescent="0.2">
      <c r="A87" s="8"/>
      <c r="B87" s="8"/>
      <c r="C87" s="4"/>
      <c r="D87" s="38"/>
      <c r="F87" s="31"/>
      <c r="G87" s="213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</row>
    <row r="88" spans="1:33" x14ac:dyDescent="0.2">
      <c r="A88" s="8"/>
      <c r="B88" s="8"/>
      <c r="C88" s="183" t="s">
        <v>189</v>
      </c>
      <c r="D88" s="181"/>
      <c r="E88" s="176"/>
      <c r="F88" s="182"/>
      <c r="G88" s="218">
        <f t="shared" si="13"/>
        <v>45291</v>
      </c>
      <c r="H88" s="182"/>
      <c r="I88" s="182">
        <f t="shared" ref="I88:AB88" si="18">SUM(I83:I87)</f>
        <v>0</v>
      </c>
      <c r="J88" s="182">
        <f t="shared" si="18"/>
        <v>0</v>
      </c>
      <c r="K88" s="182">
        <f t="shared" si="18"/>
        <v>0</v>
      </c>
      <c r="L88" s="182">
        <f t="shared" si="18"/>
        <v>0</v>
      </c>
      <c r="M88" s="182">
        <f t="shared" si="18"/>
        <v>0</v>
      </c>
      <c r="N88" s="182">
        <f t="shared" si="18"/>
        <v>0</v>
      </c>
      <c r="O88" s="182">
        <f t="shared" si="18"/>
        <v>0</v>
      </c>
      <c r="P88" s="182">
        <f t="shared" si="18"/>
        <v>0</v>
      </c>
      <c r="Q88" s="182">
        <f t="shared" si="18"/>
        <v>0</v>
      </c>
      <c r="R88" s="182">
        <f t="shared" si="18"/>
        <v>0</v>
      </c>
      <c r="S88" s="182">
        <f t="shared" si="18"/>
        <v>0</v>
      </c>
      <c r="T88" s="182">
        <f t="shared" si="18"/>
        <v>0</v>
      </c>
      <c r="U88" s="182">
        <f t="shared" si="18"/>
        <v>0</v>
      </c>
      <c r="V88" s="182">
        <f t="shared" si="18"/>
        <v>0</v>
      </c>
      <c r="W88" s="182">
        <f t="shared" si="18"/>
        <v>0</v>
      </c>
      <c r="X88" s="182">
        <f t="shared" si="18"/>
        <v>0</v>
      </c>
      <c r="Y88" s="182">
        <f t="shared" si="18"/>
        <v>0</v>
      </c>
      <c r="Z88" s="182">
        <f t="shared" si="18"/>
        <v>0</v>
      </c>
      <c r="AA88" s="182">
        <f t="shared" si="18"/>
        <v>0</v>
      </c>
      <c r="AB88" s="182">
        <f t="shared" si="18"/>
        <v>0</v>
      </c>
      <c r="AC88" s="182">
        <f>SUM(AC83:AC87)</f>
        <v>0</v>
      </c>
      <c r="AD88" s="182">
        <f>SUM(AD83:AD87)</f>
        <v>0</v>
      </c>
      <c r="AE88" s="182">
        <f>SUM(AE83:AE87)</f>
        <v>0</v>
      </c>
      <c r="AF88" s="182">
        <f>SUM(AF83:AF87)</f>
        <v>0</v>
      </c>
      <c r="AG88" s="182">
        <f>SUM(AG83:AG87)</f>
        <v>0</v>
      </c>
    </row>
    <row r="89" spans="1:33" x14ac:dyDescent="0.2">
      <c r="A89" s="8"/>
      <c r="B89" s="8"/>
      <c r="C89" s="75"/>
      <c r="D89" s="140"/>
      <c r="E89" s="64"/>
      <c r="F89" s="142"/>
      <c r="G89" s="220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75"/>
      <c r="D90" s="140"/>
      <c r="E90" s="64"/>
      <c r="F90" s="142"/>
      <c r="G90" s="220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</row>
    <row r="91" spans="1:33" x14ac:dyDescent="0.2">
      <c r="A91" s="8"/>
      <c r="B91" s="8"/>
      <c r="C91" s="233"/>
      <c r="D91" s="82"/>
      <c r="E91" s="234"/>
      <c r="F91" s="235"/>
      <c r="G91" s="234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</row>
    <row r="92" spans="1:33" x14ac:dyDescent="0.2">
      <c r="C92" s="234"/>
      <c r="D92" s="234"/>
      <c r="E92" s="234"/>
      <c r="F92" s="234"/>
      <c r="G92" s="234"/>
    </row>
    <row r="93" spans="1:33" x14ac:dyDescent="0.2">
      <c r="C93" s="234"/>
      <c r="D93" s="234"/>
      <c r="E93" s="234"/>
      <c r="F93" s="234"/>
      <c r="G93" s="234"/>
    </row>
    <row r="95" spans="1:33" x14ac:dyDescent="0.2">
      <c r="G95" s="12"/>
    </row>
    <row r="103" spans="1:43" ht="15" x14ac:dyDescent="0.2">
      <c r="A103" s="89" t="s">
        <v>217</v>
      </c>
      <c r="B103" s="89"/>
      <c r="C103" s="89"/>
      <c r="D103" s="89"/>
      <c r="E103" s="89"/>
      <c r="F103" s="89"/>
      <c r="G103" s="207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/>
      <c r="AI103"/>
      <c r="AJ103"/>
      <c r="AK103"/>
      <c r="AL103"/>
      <c r="AM103"/>
      <c r="AN103"/>
      <c r="AO103"/>
      <c r="AP103"/>
      <c r="AQ103"/>
    </row>
    <row r="105" spans="1:43" x14ac:dyDescent="0.2">
      <c r="I105" s="246"/>
      <c r="J105" s="246"/>
      <c r="K105" s="246"/>
      <c r="L105" s="246"/>
      <c r="M105" s="246"/>
      <c r="N105" s="246"/>
      <c r="O105" s="246"/>
      <c r="P105" s="246"/>
      <c r="Q105" s="246"/>
      <c r="R105" s="246"/>
      <c r="S105" s="246"/>
      <c r="T105" s="246"/>
      <c r="U105" s="246"/>
      <c r="V105" s="246"/>
      <c r="W105" s="246"/>
      <c r="X105" s="246"/>
      <c r="Y105" s="246"/>
      <c r="Z105" s="246"/>
    </row>
    <row r="106" spans="1:43" x14ac:dyDescent="0.2">
      <c r="E106"/>
      <c r="F106"/>
      <c r="G106"/>
      <c r="I106" s="246"/>
      <c r="J106" s="246"/>
      <c r="K106" s="246"/>
      <c r="L106" s="246"/>
      <c r="M106" s="246"/>
      <c r="N106" s="246"/>
      <c r="O106" s="246"/>
      <c r="P106" s="246"/>
      <c r="Q106" s="246"/>
      <c r="R106" s="246"/>
      <c r="S106" s="246"/>
      <c r="T106" s="246"/>
      <c r="U106" s="246"/>
      <c r="V106" s="246"/>
      <c r="W106" s="246"/>
      <c r="X106" s="246"/>
      <c r="Y106" s="246"/>
      <c r="Z106" s="246"/>
    </row>
    <row r="107" spans="1:43" x14ac:dyDescent="0.2">
      <c r="A107" s="1" t="s">
        <v>120</v>
      </c>
      <c r="C107" s="1" t="s">
        <v>189</v>
      </c>
      <c r="D107"/>
      <c r="E107"/>
      <c r="F107"/>
      <c r="G107" s="38" t="str">
        <f>PROPER($A$3)&amp;A107</f>
        <v>Option 1 (Base Case)NPV</v>
      </c>
      <c r="I107" s="31">
        <f>I88</f>
        <v>0</v>
      </c>
      <c r="J107" s="31">
        <f t="shared" ref="J107:AG107" si="19">J88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160</v>
      </c>
      <c r="D108"/>
      <c r="E108"/>
      <c r="F108"/>
      <c r="G108"/>
      <c r="I108" s="31">
        <f>I83</f>
        <v>0</v>
      </c>
      <c r="J108" s="31">
        <f t="shared" ref="J108:AG108" si="20">J83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C109" s="1" t="s">
        <v>240</v>
      </c>
      <c r="D109" s="256"/>
      <c r="E109" s="38"/>
      <c r="I109" s="31">
        <f>SUM(I85:I86)</f>
        <v>0</v>
      </c>
      <c r="J109" s="31">
        <f t="shared" ref="J109:AG109" si="21">SUM(J85:J86)</f>
        <v>0</v>
      </c>
      <c r="K109" s="31">
        <f t="shared" si="21"/>
        <v>0</v>
      </c>
      <c r="L109" s="31">
        <f t="shared" si="21"/>
        <v>0</v>
      </c>
      <c r="M109" s="31">
        <f t="shared" si="21"/>
        <v>0</v>
      </c>
      <c r="N109" s="31">
        <f t="shared" si="21"/>
        <v>0</v>
      </c>
      <c r="O109" s="31">
        <f t="shared" si="21"/>
        <v>0</v>
      </c>
      <c r="P109" s="31">
        <f t="shared" si="21"/>
        <v>0</v>
      </c>
      <c r="Q109" s="31">
        <f t="shared" si="21"/>
        <v>0</v>
      </c>
      <c r="R109" s="31">
        <f t="shared" si="21"/>
        <v>0</v>
      </c>
      <c r="S109" s="31">
        <f t="shared" si="21"/>
        <v>0</v>
      </c>
      <c r="T109" s="31">
        <f t="shared" si="21"/>
        <v>0</v>
      </c>
      <c r="U109" s="31">
        <f t="shared" si="21"/>
        <v>0</v>
      </c>
      <c r="V109" s="31">
        <f t="shared" si="21"/>
        <v>0</v>
      </c>
      <c r="W109" s="31">
        <f t="shared" si="21"/>
        <v>0</v>
      </c>
      <c r="X109" s="31">
        <f t="shared" si="21"/>
        <v>0</v>
      </c>
      <c r="Y109" s="31">
        <f t="shared" si="21"/>
        <v>0</v>
      </c>
      <c r="Z109" s="31">
        <f t="shared" si="21"/>
        <v>0</v>
      </c>
      <c r="AA109" s="31">
        <f t="shared" si="21"/>
        <v>0</v>
      </c>
      <c r="AB109" s="31">
        <f t="shared" si="21"/>
        <v>0</v>
      </c>
      <c r="AC109" s="31">
        <f t="shared" si="21"/>
        <v>0</v>
      </c>
      <c r="AD109" s="31">
        <f t="shared" si="21"/>
        <v>0</v>
      </c>
      <c r="AE109" s="31">
        <f t="shared" si="21"/>
        <v>0</v>
      </c>
      <c r="AF109" s="31">
        <f t="shared" si="21"/>
        <v>0</v>
      </c>
      <c r="AG109" s="31">
        <f t="shared" si="21"/>
        <v>0</v>
      </c>
    </row>
    <row r="110" spans="1:43" x14ac:dyDescent="0.2">
      <c r="D110" s="305" t="str">
        <f>Assumptions!G110</f>
        <v>Capex</v>
      </c>
      <c r="E110" s="305" t="str">
        <f>Assumptions!H110</f>
        <v>Total benefits</v>
      </c>
      <c r="I110" s="246"/>
      <c r="J110" s="246"/>
      <c r="K110" s="246"/>
      <c r="L110" s="246"/>
      <c r="M110" s="246"/>
      <c r="N110" s="246"/>
      <c r="O110" s="246"/>
      <c r="P110" s="246"/>
      <c r="Q110" s="246"/>
      <c r="R110" s="246"/>
      <c r="S110" s="246"/>
      <c r="T110" s="246"/>
      <c r="U110" s="246"/>
      <c r="V110" s="246"/>
      <c r="W110" s="246"/>
      <c r="X110" s="246"/>
      <c r="Y110" s="246"/>
      <c r="Z110" s="246"/>
    </row>
    <row r="111" spans="1:43" x14ac:dyDescent="0.2">
      <c r="A111" s="1" t="str">
        <f>"sens"&amp;Assumptions!B111</f>
        <v>sens1</v>
      </c>
      <c r="C111" s="304" t="str">
        <f>Assumptions!C111</f>
        <v>Capex 10% higher</v>
      </c>
      <c r="D111" s="305">
        <f>Assumptions!G111</f>
        <v>0.1</v>
      </c>
      <c r="E111" s="305">
        <f>Assumptions!H111</f>
        <v>0</v>
      </c>
      <c r="G111" s="38" t="str">
        <f>PROPER($A$3)&amp;A111</f>
        <v>Option 1 (Base Case)sens1</v>
      </c>
      <c r="I111" s="31" cm="1">
        <f t="array" ref="I111">I$107+IF($C111&lt;&gt;0,SUMPRODUCT((I$108:I$109)*TRANSPOSE(($D111:$E111))),0)</f>
        <v>0</v>
      </c>
      <c r="J111" s="31" cm="1">
        <f t="array" ref="J111">J$107+IF($C111&lt;&gt;0,SUMPRODUCT((J$108:J$109)*TRANSPOSE(($D111:$E111))),0)</f>
        <v>0</v>
      </c>
      <c r="K111" s="31" cm="1">
        <f t="array" ref="K111">K$107+IF($C111&lt;&gt;0,SUMPRODUCT((K$108:K$109)*TRANSPOSE(($D111:$E111))),0)</f>
        <v>0</v>
      </c>
      <c r="L111" s="31" cm="1">
        <f t="array" ref="L111">L$107+IF($C111&lt;&gt;0,SUMPRODUCT((L$108:L$109)*TRANSPOSE(($D111:$E111))),0)</f>
        <v>0</v>
      </c>
      <c r="M111" s="31" cm="1">
        <f t="array" ref="M111">M$107+IF($C111&lt;&gt;0,SUMPRODUCT((M$108:M$109)*TRANSPOSE(($D111:$E111))),0)</f>
        <v>0</v>
      </c>
      <c r="N111" s="31" cm="1">
        <f t="array" ref="N111">N$107+IF($C111&lt;&gt;0,SUMPRODUCT((N$108:N$109)*TRANSPOSE(($D111:$E111))),0)</f>
        <v>0</v>
      </c>
      <c r="O111" s="31" cm="1">
        <f t="array" ref="O111">O$107+IF($C111&lt;&gt;0,SUMPRODUCT((O$108:O$109)*TRANSPOSE(($D111:$E111))),0)</f>
        <v>0</v>
      </c>
      <c r="P111" s="31" cm="1">
        <f t="array" ref="P111">P$107+IF($C111&lt;&gt;0,SUMPRODUCT((P$108:P$109)*TRANSPOSE(($D111:$E111))),0)</f>
        <v>0</v>
      </c>
      <c r="Q111" s="31" cm="1">
        <f t="array" ref="Q111">Q$107+IF($C111&lt;&gt;0,SUMPRODUCT((Q$108:Q$109)*TRANSPOSE(($D111:$E111))),0)</f>
        <v>0</v>
      </c>
      <c r="R111" s="31" cm="1">
        <f t="array" ref="R111">R$107+IF($C111&lt;&gt;0,SUMPRODUCT((R$108:R$109)*TRANSPOSE(($D111:$E111))),0)</f>
        <v>0</v>
      </c>
      <c r="S111" s="31" cm="1">
        <f t="array" ref="S111">S$107+IF($C111&lt;&gt;0,SUMPRODUCT((S$108:S$109)*TRANSPOSE(($D111:$E111))),0)</f>
        <v>0</v>
      </c>
      <c r="T111" s="31" cm="1">
        <f t="array" ref="T111">T$107+IF($C111&lt;&gt;0,SUMPRODUCT((T$108:T$109)*TRANSPOSE(($D111:$E111))),0)</f>
        <v>0</v>
      </c>
      <c r="U111" s="31" cm="1">
        <f t="array" ref="U111">U$107+IF($C111&lt;&gt;0,SUMPRODUCT((U$108:U$109)*TRANSPOSE(($D111:$E111))),0)</f>
        <v>0</v>
      </c>
      <c r="V111" s="31" cm="1">
        <f t="array" ref="V111">V$107+IF($C111&lt;&gt;0,SUMPRODUCT((V$108:V$109)*TRANSPOSE(($D111:$E111))),0)</f>
        <v>0</v>
      </c>
      <c r="W111" s="31" cm="1">
        <f t="array" ref="W111">W$107+IF($C111&lt;&gt;0,SUMPRODUCT((W$108:W$109)*TRANSPOSE(($D111:$E111))),0)</f>
        <v>0</v>
      </c>
      <c r="X111" s="31" cm="1">
        <f t="array" ref="X111">X$107+IF($C111&lt;&gt;0,SUMPRODUCT((X$108:X$109)*TRANSPOSE(($D111:$E111))),0)</f>
        <v>0</v>
      </c>
      <c r="Y111" s="31" cm="1">
        <f t="array" ref="Y111">Y$107+IF($C111&lt;&gt;0,SUMPRODUCT((Y$108:Y$109)*TRANSPOSE(($D111:$E111))),0)</f>
        <v>0</v>
      </c>
      <c r="Z111" s="31" cm="1">
        <f t="array" ref="Z111">Z$107+IF($C111&lt;&gt;0,SUMPRODUCT((Z$108:Z$109)*TRANSPOSE(($D111:$E111))),0)</f>
        <v>0</v>
      </c>
      <c r="AA111" s="31" cm="1">
        <f t="array" ref="AA111">AA$107+IF($C111&lt;&gt;0,SUMPRODUCT((AA$108:AA$109)*TRANSPOSE(($D111:$E111))),0)</f>
        <v>0</v>
      </c>
      <c r="AB111" s="31" cm="1">
        <f t="array" ref="AB111">AB$107+IF($C111&lt;&gt;0,SUMPRODUCT((AB$108:AB$109)*TRANSPOSE(($D111:$E111))),0)</f>
        <v>0</v>
      </c>
      <c r="AC111" s="31" cm="1">
        <f t="array" ref="AC111">AC$107+IF($C111&lt;&gt;0,SUMPRODUCT((AC$108:AC$109)*TRANSPOSE(($D111:$E111))),0)</f>
        <v>0</v>
      </c>
      <c r="AD111" s="31" cm="1">
        <f t="array" ref="AD111">AD$107+IF($C111&lt;&gt;0,SUMPRODUCT((AD$108:AD$109)*TRANSPOSE(($D111:$E111))),0)</f>
        <v>0</v>
      </c>
      <c r="AE111" s="31" cm="1">
        <f t="array" ref="AE111">AE$107+IF($C111&lt;&gt;0,SUMPRODUCT((AE$108:AE$109)*TRANSPOSE(($D111:$E111))),0)</f>
        <v>0</v>
      </c>
      <c r="AF111" s="31" cm="1">
        <f t="array" ref="AF111">AF$107+IF($C111&lt;&gt;0,SUMPRODUCT((AF$108:AF$109)*TRANSPOSE(($D111:$E111))),0)</f>
        <v>0</v>
      </c>
      <c r="AG111" s="31" cm="1">
        <f t="array" ref="AG111">AG$107+IF($C111&lt;&gt;0,SUMPRODUCT((AG$108:AG$109)*TRANSPOSE(($D111:$E111))),0)</f>
        <v>0</v>
      </c>
    </row>
    <row r="112" spans="1:43" x14ac:dyDescent="0.2">
      <c r="A112" s="1" t="str">
        <f>"sens"&amp;Assumptions!B112</f>
        <v>sens2</v>
      </c>
      <c r="C112" s="304" t="str">
        <f>Assumptions!C112</f>
        <v>Capex 10% lower</v>
      </c>
      <c r="D112" s="305">
        <f>Assumptions!G112</f>
        <v>-0.1</v>
      </c>
      <c r="E112" s="305">
        <f>Assumptions!H112</f>
        <v>0</v>
      </c>
      <c r="G112" s="38" t="str">
        <f t="shared" ref="G112:G118" si="22">PROPER($A$3)&amp;A112</f>
        <v>Option 1 (Base Case)sens2</v>
      </c>
      <c r="I112" s="31" cm="1">
        <f t="array" ref="I112">I$107+IF($C112&lt;&gt;0,SUMPRODUCT((I$108:I$109)*TRANSPOSE(($D112:$E112))),0)</f>
        <v>0</v>
      </c>
      <c r="J112" s="31" cm="1">
        <f t="array" ref="J112">J$107+IF($C112&lt;&gt;0,SUMPRODUCT((J$108:J$109)*TRANSPOSE(($D112:$E112))),0)</f>
        <v>0</v>
      </c>
      <c r="K112" s="31" cm="1">
        <f t="array" ref="K112">K$107+IF($C112&lt;&gt;0,SUMPRODUCT((K$108:K$109)*TRANSPOSE(($D112:$E112))),0)</f>
        <v>0</v>
      </c>
      <c r="L112" s="31" cm="1">
        <f t="array" ref="L112">L$107+IF($C112&lt;&gt;0,SUMPRODUCT((L$108:L$109)*TRANSPOSE(($D112:$E112))),0)</f>
        <v>0</v>
      </c>
      <c r="M112" s="31" cm="1">
        <f t="array" ref="M112">M$107+IF($C112&lt;&gt;0,SUMPRODUCT((M$108:M$109)*TRANSPOSE(($D112:$E112))),0)</f>
        <v>0</v>
      </c>
      <c r="N112" s="31" cm="1">
        <f t="array" ref="N112">N$107+IF($C112&lt;&gt;0,SUMPRODUCT((N$108:N$109)*TRANSPOSE(($D112:$E112))),0)</f>
        <v>0</v>
      </c>
      <c r="O112" s="31" cm="1">
        <f t="array" ref="O112">O$107+IF($C112&lt;&gt;0,SUMPRODUCT((O$108:O$109)*TRANSPOSE(($D112:$E112))),0)</f>
        <v>0</v>
      </c>
      <c r="P112" s="31" cm="1">
        <f t="array" ref="P112">P$107+IF($C112&lt;&gt;0,SUMPRODUCT((P$108:P$109)*TRANSPOSE(($D112:$E112))),0)</f>
        <v>0</v>
      </c>
      <c r="Q112" s="31" cm="1">
        <f t="array" ref="Q112">Q$107+IF($C112&lt;&gt;0,SUMPRODUCT((Q$108:Q$109)*TRANSPOSE(($D112:$E112))),0)</f>
        <v>0</v>
      </c>
      <c r="R112" s="31" cm="1">
        <f t="array" ref="R112">R$107+IF($C112&lt;&gt;0,SUMPRODUCT((R$108:R$109)*TRANSPOSE(($D112:$E112))),0)</f>
        <v>0</v>
      </c>
      <c r="S112" s="31" cm="1">
        <f t="array" ref="S112">S$107+IF($C112&lt;&gt;0,SUMPRODUCT((S$108:S$109)*TRANSPOSE(($D112:$E112))),0)</f>
        <v>0</v>
      </c>
      <c r="T112" s="31" cm="1">
        <f t="array" ref="T112">T$107+IF($C112&lt;&gt;0,SUMPRODUCT((T$108:T$109)*TRANSPOSE(($D112:$E112))),0)</f>
        <v>0</v>
      </c>
      <c r="U112" s="31" cm="1">
        <f t="array" ref="U112">U$107+IF($C112&lt;&gt;0,SUMPRODUCT((U$108:U$109)*TRANSPOSE(($D112:$E112))),0)</f>
        <v>0</v>
      </c>
      <c r="V112" s="31" cm="1">
        <f t="array" ref="V112">V$107+IF($C112&lt;&gt;0,SUMPRODUCT((V$108:V$109)*TRANSPOSE(($D112:$E112))),0)</f>
        <v>0</v>
      </c>
      <c r="W112" s="31" cm="1">
        <f t="array" ref="W112">W$107+IF($C112&lt;&gt;0,SUMPRODUCT((W$108:W$109)*TRANSPOSE(($D112:$E112))),0)</f>
        <v>0</v>
      </c>
      <c r="X112" s="31" cm="1">
        <f t="array" ref="X112">X$107+IF($C112&lt;&gt;0,SUMPRODUCT((X$108:X$109)*TRANSPOSE(($D112:$E112))),0)</f>
        <v>0</v>
      </c>
      <c r="Y112" s="31" cm="1">
        <f t="array" ref="Y112">Y$107+IF($C112&lt;&gt;0,SUMPRODUCT((Y$108:Y$109)*TRANSPOSE(($D112:$E112))),0)</f>
        <v>0</v>
      </c>
      <c r="Z112" s="31" cm="1">
        <f t="array" ref="Z112">Z$107+IF($C112&lt;&gt;0,SUMPRODUCT((Z$108:Z$109)*TRANSPOSE(($D112:$E112))),0)</f>
        <v>0</v>
      </c>
      <c r="AA112" s="31" cm="1">
        <f t="array" ref="AA112">AA$107+IF($C112&lt;&gt;0,SUMPRODUCT((AA$108:AA$109)*TRANSPOSE(($D112:$E112))),0)</f>
        <v>0</v>
      </c>
      <c r="AB112" s="31" cm="1">
        <f t="array" ref="AB112">AB$107+IF($C112&lt;&gt;0,SUMPRODUCT((AB$108:AB$109)*TRANSPOSE(($D112:$E112))),0)</f>
        <v>0</v>
      </c>
      <c r="AC112" s="31" cm="1">
        <f t="array" ref="AC112">AC$107+IF($C112&lt;&gt;0,SUMPRODUCT((AC$108:AC$109)*TRANSPOSE(($D112:$E112))),0)</f>
        <v>0</v>
      </c>
      <c r="AD112" s="31" cm="1">
        <f t="array" ref="AD112">AD$107+IF($C112&lt;&gt;0,SUMPRODUCT((AD$108:AD$109)*TRANSPOSE(($D112:$E112))),0)</f>
        <v>0</v>
      </c>
      <c r="AE112" s="31" cm="1">
        <f t="array" ref="AE112">AE$107+IF($C112&lt;&gt;0,SUMPRODUCT((AE$108:AE$109)*TRANSPOSE(($D112:$E112))),0)</f>
        <v>0</v>
      </c>
      <c r="AF112" s="31" cm="1">
        <f t="array" ref="AF112">AF$107+IF($C112&lt;&gt;0,SUMPRODUCT((AF$108:AF$109)*TRANSPOSE(($D112:$E112))),0)</f>
        <v>0</v>
      </c>
      <c r="AG112" s="31" cm="1">
        <f t="array" ref="AG112">AG$107+IF($C112&lt;&gt;0,SUMPRODUCT((AG$108:AG$109)*TRANSPOSE(($D112:$E112))),0)</f>
        <v>0</v>
      </c>
    </row>
    <row r="113" spans="1:33" x14ac:dyDescent="0.2">
      <c r="A113" s="1" t="str">
        <f>"sens"&amp;Assumptions!B113</f>
        <v>sens3</v>
      </c>
      <c r="C113" s="304" t="str">
        <f>Assumptions!C113</f>
        <v>Total benefits 10% higher</v>
      </c>
      <c r="D113" s="305">
        <f>Assumptions!G113</f>
        <v>0</v>
      </c>
      <c r="E113" s="305">
        <f>Assumptions!H113</f>
        <v>0.1</v>
      </c>
      <c r="G113" s="38" t="str">
        <f t="shared" si="22"/>
        <v>Option 1 (Base Case)sens3</v>
      </c>
      <c r="I113" s="31" cm="1">
        <f t="array" ref="I113">I$107+IF($C113&lt;&gt;0,SUMPRODUCT((I$108:I$109)*TRANSPOSE(($D113:$E113))),0)</f>
        <v>0</v>
      </c>
      <c r="J113" s="31" cm="1">
        <f t="array" ref="J113">J$107+IF($C113&lt;&gt;0,SUMPRODUCT((J$108:J$109)*TRANSPOSE(($D113:$E113))),0)</f>
        <v>0</v>
      </c>
      <c r="K113" s="31" cm="1">
        <f t="array" ref="K113">K$107+IF($C113&lt;&gt;0,SUMPRODUCT((K$108:K$109)*TRANSPOSE(($D113:$E113))),0)</f>
        <v>0</v>
      </c>
      <c r="L113" s="31" cm="1">
        <f t="array" ref="L113">L$107+IF($C113&lt;&gt;0,SUMPRODUCT((L$108:L$109)*TRANSPOSE(($D113:$E113))),0)</f>
        <v>0</v>
      </c>
      <c r="M113" s="31" cm="1">
        <f t="array" ref="M113">M$107+IF($C113&lt;&gt;0,SUMPRODUCT((M$108:M$109)*TRANSPOSE(($D113:$E113))),0)</f>
        <v>0</v>
      </c>
      <c r="N113" s="31" cm="1">
        <f t="array" ref="N113">N$107+IF($C113&lt;&gt;0,SUMPRODUCT((N$108:N$109)*TRANSPOSE(($D113:$E113))),0)</f>
        <v>0</v>
      </c>
      <c r="O113" s="31" cm="1">
        <f t="array" ref="O113">O$107+IF($C113&lt;&gt;0,SUMPRODUCT((O$108:O$109)*TRANSPOSE(($D113:$E113))),0)</f>
        <v>0</v>
      </c>
      <c r="P113" s="31" cm="1">
        <f t="array" ref="P113">P$107+IF($C113&lt;&gt;0,SUMPRODUCT((P$108:P$109)*TRANSPOSE(($D113:$E113))),0)</f>
        <v>0</v>
      </c>
      <c r="Q113" s="31" cm="1">
        <f t="array" ref="Q113">Q$107+IF($C113&lt;&gt;0,SUMPRODUCT((Q$108:Q$109)*TRANSPOSE(($D113:$E113))),0)</f>
        <v>0</v>
      </c>
      <c r="R113" s="31" cm="1">
        <f t="array" ref="R113">R$107+IF($C113&lt;&gt;0,SUMPRODUCT((R$108:R$109)*TRANSPOSE(($D113:$E113))),0)</f>
        <v>0</v>
      </c>
      <c r="S113" s="31" cm="1">
        <f t="array" ref="S113">S$107+IF($C113&lt;&gt;0,SUMPRODUCT((S$108:S$109)*TRANSPOSE(($D113:$E113))),0)</f>
        <v>0</v>
      </c>
      <c r="T113" s="31" cm="1">
        <f t="array" ref="T113">T$107+IF($C113&lt;&gt;0,SUMPRODUCT((T$108:T$109)*TRANSPOSE(($D113:$E113))),0)</f>
        <v>0</v>
      </c>
      <c r="U113" s="31" cm="1">
        <f t="array" ref="U113">U$107+IF($C113&lt;&gt;0,SUMPRODUCT((U$108:U$109)*TRANSPOSE(($D113:$E113))),0)</f>
        <v>0</v>
      </c>
      <c r="V113" s="31" cm="1">
        <f t="array" ref="V113">V$107+IF($C113&lt;&gt;0,SUMPRODUCT((V$108:V$109)*TRANSPOSE(($D113:$E113))),0)</f>
        <v>0</v>
      </c>
      <c r="W113" s="31" cm="1">
        <f t="array" ref="W113">W$107+IF($C113&lt;&gt;0,SUMPRODUCT((W$108:W$109)*TRANSPOSE(($D113:$E113))),0)</f>
        <v>0</v>
      </c>
      <c r="X113" s="31" cm="1">
        <f t="array" ref="X113">X$107+IF($C113&lt;&gt;0,SUMPRODUCT((X$108:X$109)*TRANSPOSE(($D113:$E113))),0)</f>
        <v>0</v>
      </c>
      <c r="Y113" s="31" cm="1">
        <f t="array" ref="Y113">Y$107+IF($C113&lt;&gt;0,SUMPRODUCT((Y$108:Y$109)*TRANSPOSE(($D113:$E113))),0)</f>
        <v>0</v>
      </c>
      <c r="Z113" s="31" cm="1">
        <f t="array" ref="Z113">Z$107+IF($C113&lt;&gt;0,SUMPRODUCT((Z$108:Z$109)*TRANSPOSE(($D113:$E113))),0)</f>
        <v>0</v>
      </c>
      <c r="AA113" s="31" cm="1">
        <f t="array" ref="AA113">AA$107+IF($C113&lt;&gt;0,SUMPRODUCT((AA$108:AA$109)*TRANSPOSE(($D113:$E113))),0)</f>
        <v>0</v>
      </c>
      <c r="AB113" s="31" cm="1">
        <f t="array" ref="AB113">AB$107+IF($C113&lt;&gt;0,SUMPRODUCT((AB$108:AB$109)*TRANSPOSE(($D113:$E113))),0)</f>
        <v>0</v>
      </c>
      <c r="AC113" s="31" cm="1">
        <f t="array" ref="AC113">AC$107+IF($C113&lt;&gt;0,SUMPRODUCT((AC$108:AC$109)*TRANSPOSE(($D113:$E113))),0)</f>
        <v>0</v>
      </c>
      <c r="AD113" s="31" cm="1">
        <f t="array" ref="AD113">AD$107+IF($C113&lt;&gt;0,SUMPRODUCT((AD$108:AD$109)*TRANSPOSE(($D113:$E113))),0)</f>
        <v>0</v>
      </c>
      <c r="AE113" s="31" cm="1">
        <f t="array" ref="AE113">AE$107+IF($C113&lt;&gt;0,SUMPRODUCT((AE$108:AE$109)*TRANSPOSE(($D113:$E113))),0)</f>
        <v>0</v>
      </c>
      <c r="AF113" s="31" cm="1">
        <f t="array" ref="AF113">AF$107+IF($C113&lt;&gt;0,SUMPRODUCT((AF$108:AF$109)*TRANSPOSE(($D113:$E113))),0)</f>
        <v>0</v>
      </c>
      <c r="AG113" s="31" cm="1">
        <f t="array" ref="AG113">AG$107+IF($C113&lt;&gt;0,SUMPRODUCT((AG$108:AG$109)*TRANSPOSE(($D113:$E113))),0)</f>
        <v>0</v>
      </c>
    </row>
    <row r="114" spans="1:33" x14ac:dyDescent="0.2">
      <c r="A114" s="1" t="str">
        <f>"sens"&amp;Assumptions!B114</f>
        <v>sens4</v>
      </c>
      <c r="C114" s="304" t="str">
        <f>Assumptions!C114</f>
        <v>Total benefits 10% lower</v>
      </c>
      <c r="D114" s="305">
        <f>Assumptions!G114</f>
        <v>0</v>
      </c>
      <c r="E114" s="305">
        <f>Assumptions!H114</f>
        <v>-0.1</v>
      </c>
      <c r="G114" s="38" t="str">
        <f t="shared" si="22"/>
        <v>Option 1 (Base Case)sens4</v>
      </c>
      <c r="I114" s="31" cm="1">
        <f t="array" ref="I114">I$107+IF($C114&lt;&gt;0,SUMPRODUCT((I$108:I$109)*TRANSPOSE(($D114:$E114))),0)</f>
        <v>0</v>
      </c>
      <c r="J114" s="31" cm="1">
        <f t="array" ref="J114">J$107+IF($C114&lt;&gt;0,SUMPRODUCT((J$108:J$109)*TRANSPOSE(($D114:$E114))),0)</f>
        <v>0</v>
      </c>
      <c r="K114" s="31" cm="1">
        <f t="array" ref="K114">K$107+IF($C114&lt;&gt;0,SUMPRODUCT((K$108:K$109)*TRANSPOSE(($D114:$E114))),0)</f>
        <v>0</v>
      </c>
      <c r="L114" s="31" cm="1">
        <f t="array" ref="L114">L$107+IF($C114&lt;&gt;0,SUMPRODUCT((L$108:L$109)*TRANSPOSE(($D114:$E114))),0)</f>
        <v>0</v>
      </c>
      <c r="M114" s="31" cm="1">
        <f t="array" ref="M114">M$107+IF($C114&lt;&gt;0,SUMPRODUCT((M$108:M$109)*TRANSPOSE(($D114:$E114))),0)</f>
        <v>0</v>
      </c>
      <c r="N114" s="31" cm="1">
        <f t="array" ref="N114">N$107+IF($C114&lt;&gt;0,SUMPRODUCT((N$108:N$109)*TRANSPOSE(($D114:$E114))),0)</f>
        <v>0</v>
      </c>
      <c r="O114" s="31" cm="1">
        <f t="array" ref="O114">O$107+IF($C114&lt;&gt;0,SUMPRODUCT((O$108:O$109)*TRANSPOSE(($D114:$E114))),0)</f>
        <v>0</v>
      </c>
      <c r="P114" s="31" cm="1">
        <f t="array" ref="P114">P$107+IF($C114&lt;&gt;0,SUMPRODUCT((P$108:P$109)*TRANSPOSE(($D114:$E114))),0)</f>
        <v>0</v>
      </c>
      <c r="Q114" s="31" cm="1">
        <f t="array" ref="Q114">Q$107+IF($C114&lt;&gt;0,SUMPRODUCT((Q$108:Q$109)*TRANSPOSE(($D114:$E114))),0)</f>
        <v>0</v>
      </c>
      <c r="R114" s="31" cm="1">
        <f t="array" ref="R114">R$107+IF($C114&lt;&gt;0,SUMPRODUCT((R$108:R$109)*TRANSPOSE(($D114:$E114))),0)</f>
        <v>0</v>
      </c>
      <c r="S114" s="31" cm="1">
        <f t="array" ref="S114">S$107+IF($C114&lt;&gt;0,SUMPRODUCT((S$108:S$109)*TRANSPOSE(($D114:$E114))),0)</f>
        <v>0</v>
      </c>
      <c r="T114" s="31" cm="1">
        <f t="array" ref="T114">T$107+IF($C114&lt;&gt;0,SUMPRODUCT((T$108:T$109)*TRANSPOSE(($D114:$E114))),0)</f>
        <v>0</v>
      </c>
      <c r="U114" s="31" cm="1">
        <f t="array" ref="U114">U$107+IF($C114&lt;&gt;0,SUMPRODUCT((U$108:U$109)*TRANSPOSE(($D114:$E114))),0)</f>
        <v>0</v>
      </c>
      <c r="V114" s="31" cm="1">
        <f t="array" ref="V114">V$107+IF($C114&lt;&gt;0,SUMPRODUCT((V$108:V$109)*TRANSPOSE(($D114:$E114))),0)</f>
        <v>0</v>
      </c>
      <c r="W114" s="31" cm="1">
        <f t="array" ref="W114">W$107+IF($C114&lt;&gt;0,SUMPRODUCT((W$108:W$109)*TRANSPOSE(($D114:$E114))),0)</f>
        <v>0</v>
      </c>
      <c r="X114" s="31" cm="1">
        <f t="array" ref="X114">X$107+IF($C114&lt;&gt;0,SUMPRODUCT((X$108:X$109)*TRANSPOSE(($D114:$E114))),0)</f>
        <v>0</v>
      </c>
      <c r="Y114" s="31" cm="1">
        <f t="array" ref="Y114">Y$107+IF($C114&lt;&gt;0,SUMPRODUCT((Y$108:Y$109)*TRANSPOSE(($D114:$E114))),0)</f>
        <v>0</v>
      </c>
      <c r="Z114" s="31" cm="1">
        <f t="array" ref="Z114">Z$107+IF($C114&lt;&gt;0,SUMPRODUCT((Z$108:Z$109)*TRANSPOSE(($D114:$E114))),0)</f>
        <v>0</v>
      </c>
      <c r="AA114" s="31" cm="1">
        <f t="array" ref="AA114">AA$107+IF($C114&lt;&gt;0,SUMPRODUCT((AA$108:AA$109)*TRANSPOSE(($D114:$E114))),0)</f>
        <v>0</v>
      </c>
      <c r="AB114" s="31" cm="1">
        <f t="array" ref="AB114">AB$107+IF($C114&lt;&gt;0,SUMPRODUCT((AB$108:AB$109)*TRANSPOSE(($D114:$E114))),0)</f>
        <v>0</v>
      </c>
      <c r="AC114" s="31" cm="1">
        <f t="array" ref="AC114">AC$107+IF($C114&lt;&gt;0,SUMPRODUCT((AC$108:AC$109)*TRANSPOSE(($D114:$E114))),0)</f>
        <v>0</v>
      </c>
      <c r="AD114" s="31" cm="1">
        <f t="array" ref="AD114">AD$107+IF($C114&lt;&gt;0,SUMPRODUCT((AD$108:AD$109)*TRANSPOSE(($D114:$E114))),0)</f>
        <v>0</v>
      </c>
      <c r="AE114" s="31" cm="1">
        <f t="array" ref="AE114">AE$107+IF($C114&lt;&gt;0,SUMPRODUCT((AE$108:AE$109)*TRANSPOSE(($D114:$E114))),0)</f>
        <v>0</v>
      </c>
      <c r="AF114" s="31" cm="1">
        <f t="array" ref="AF114">AF$107+IF($C114&lt;&gt;0,SUMPRODUCT((AF$108:AF$109)*TRANSPOSE(($D114:$E114))),0)</f>
        <v>0</v>
      </c>
      <c r="AG114" s="31" cm="1">
        <f t="array" ref="AG114">AG$107+IF($C114&lt;&gt;0,SUMPRODUCT((AG$108:AG$109)*TRANSPOSE(($D114:$E114))),0)</f>
        <v>0</v>
      </c>
    </row>
    <row r="115" spans="1:33" x14ac:dyDescent="0.2">
      <c r="A115" s="1" t="str">
        <f>"sens"&amp;Assumptions!B115</f>
        <v>sens5</v>
      </c>
      <c r="C115" s="304" t="str">
        <f>Assumptions!C115</f>
        <v>Capex 10% higher &amp; Total benefits 10% lower</v>
      </c>
      <c r="D115" s="305">
        <f>Assumptions!G115</f>
        <v>0.1</v>
      </c>
      <c r="E115" s="305">
        <f>Assumptions!H115</f>
        <v>-0.1</v>
      </c>
      <c r="G115" s="38" t="str">
        <f t="shared" si="22"/>
        <v>Option 1 (Base Case)sens5</v>
      </c>
      <c r="I115" s="31" cm="1">
        <f t="array" ref="I115">I$107+IF($C115&lt;&gt;0,SUMPRODUCT((I$108:I$109)*TRANSPOSE(($D115:$E115))),0)</f>
        <v>0</v>
      </c>
      <c r="J115" s="31" cm="1">
        <f t="array" ref="J115">J$107+IF($C115&lt;&gt;0,SUMPRODUCT((J$108:J$109)*TRANSPOSE(($D115:$E115))),0)</f>
        <v>0</v>
      </c>
      <c r="K115" s="31" cm="1">
        <f t="array" ref="K115">K$107+IF($C115&lt;&gt;0,SUMPRODUCT((K$108:K$109)*TRANSPOSE(($D115:$E115))),0)</f>
        <v>0</v>
      </c>
      <c r="L115" s="31" cm="1">
        <f t="array" ref="L115">L$107+IF($C115&lt;&gt;0,SUMPRODUCT((L$108:L$109)*TRANSPOSE(($D115:$E115))),0)</f>
        <v>0</v>
      </c>
      <c r="M115" s="31" cm="1">
        <f t="array" ref="M115">M$107+IF($C115&lt;&gt;0,SUMPRODUCT((M$108:M$109)*TRANSPOSE(($D115:$E115))),0)</f>
        <v>0</v>
      </c>
      <c r="N115" s="31" cm="1">
        <f t="array" ref="N115">N$107+IF($C115&lt;&gt;0,SUMPRODUCT((N$108:N$109)*TRANSPOSE(($D115:$E115))),0)</f>
        <v>0</v>
      </c>
      <c r="O115" s="31" cm="1">
        <f t="array" ref="O115">O$107+IF($C115&lt;&gt;0,SUMPRODUCT((O$108:O$109)*TRANSPOSE(($D115:$E115))),0)</f>
        <v>0</v>
      </c>
      <c r="P115" s="31" cm="1">
        <f t="array" ref="P115">P$107+IF($C115&lt;&gt;0,SUMPRODUCT((P$108:P$109)*TRANSPOSE(($D115:$E115))),0)</f>
        <v>0</v>
      </c>
      <c r="Q115" s="31" cm="1">
        <f t="array" ref="Q115">Q$107+IF($C115&lt;&gt;0,SUMPRODUCT((Q$108:Q$109)*TRANSPOSE(($D115:$E115))),0)</f>
        <v>0</v>
      </c>
      <c r="R115" s="31" cm="1">
        <f t="array" ref="R115">R$107+IF($C115&lt;&gt;0,SUMPRODUCT((R$108:R$109)*TRANSPOSE(($D115:$E115))),0)</f>
        <v>0</v>
      </c>
      <c r="S115" s="31" cm="1">
        <f t="array" ref="S115">S$107+IF($C115&lt;&gt;0,SUMPRODUCT((S$108:S$109)*TRANSPOSE(($D115:$E115))),0)</f>
        <v>0</v>
      </c>
      <c r="T115" s="31" cm="1">
        <f t="array" ref="T115">T$107+IF($C115&lt;&gt;0,SUMPRODUCT((T$108:T$109)*TRANSPOSE(($D115:$E115))),0)</f>
        <v>0</v>
      </c>
      <c r="U115" s="31" cm="1">
        <f t="array" ref="U115">U$107+IF($C115&lt;&gt;0,SUMPRODUCT((U$108:U$109)*TRANSPOSE(($D115:$E115))),0)</f>
        <v>0</v>
      </c>
      <c r="V115" s="31" cm="1">
        <f t="array" ref="V115">V$107+IF($C115&lt;&gt;0,SUMPRODUCT((V$108:V$109)*TRANSPOSE(($D115:$E115))),0)</f>
        <v>0</v>
      </c>
      <c r="W115" s="31" cm="1">
        <f t="array" ref="W115">W$107+IF($C115&lt;&gt;0,SUMPRODUCT((W$108:W$109)*TRANSPOSE(($D115:$E115))),0)</f>
        <v>0</v>
      </c>
      <c r="X115" s="31" cm="1">
        <f t="array" ref="X115">X$107+IF($C115&lt;&gt;0,SUMPRODUCT((X$108:X$109)*TRANSPOSE(($D115:$E115))),0)</f>
        <v>0</v>
      </c>
      <c r="Y115" s="31" cm="1">
        <f t="array" ref="Y115">Y$107+IF($C115&lt;&gt;0,SUMPRODUCT((Y$108:Y$109)*TRANSPOSE(($D115:$E115))),0)</f>
        <v>0</v>
      </c>
      <c r="Z115" s="31" cm="1">
        <f t="array" ref="Z115">Z$107+IF($C115&lt;&gt;0,SUMPRODUCT((Z$108:Z$109)*TRANSPOSE(($D115:$E115))),0)</f>
        <v>0</v>
      </c>
      <c r="AA115" s="31" cm="1">
        <f t="array" ref="AA115">AA$107+IF($C115&lt;&gt;0,SUMPRODUCT((AA$108:AA$109)*TRANSPOSE(($D115:$E115))),0)</f>
        <v>0</v>
      </c>
      <c r="AB115" s="31" cm="1">
        <f t="array" ref="AB115">AB$107+IF($C115&lt;&gt;0,SUMPRODUCT((AB$108:AB$109)*TRANSPOSE(($D115:$E115))),0)</f>
        <v>0</v>
      </c>
      <c r="AC115" s="31" cm="1">
        <f t="array" ref="AC115">AC$107+IF($C115&lt;&gt;0,SUMPRODUCT((AC$108:AC$109)*TRANSPOSE(($D115:$E115))),0)</f>
        <v>0</v>
      </c>
      <c r="AD115" s="31" cm="1">
        <f t="array" ref="AD115">AD$107+IF($C115&lt;&gt;0,SUMPRODUCT((AD$108:AD$109)*TRANSPOSE(($D115:$E115))),0)</f>
        <v>0</v>
      </c>
      <c r="AE115" s="31" cm="1">
        <f t="array" ref="AE115">AE$107+IF($C115&lt;&gt;0,SUMPRODUCT((AE$108:AE$109)*TRANSPOSE(($D115:$E115))),0)</f>
        <v>0</v>
      </c>
      <c r="AF115" s="31" cm="1">
        <f t="array" ref="AF115">AF$107+IF($C115&lt;&gt;0,SUMPRODUCT((AF$108:AF$109)*TRANSPOSE(($D115:$E115))),0)</f>
        <v>0</v>
      </c>
      <c r="AG115" s="31" cm="1">
        <f t="array" ref="AG115">AG$107+IF($C115&lt;&gt;0,SUMPRODUCT((AG$108:AG$109)*TRANSPOSE(($D115:$E115))),0)</f>
        <v>0</v>
      </c>
    </row>
    <row r="116" spans="1:33" x14ac:dyDescent="0.2">
      <c r="A116" s="1" t="str">
        <f>"sens"&amp;Assumptions!B116</f>
        <v>sens</v>
      </c>
      <c r="C116" s="304">
        <f>Assumptions!C116</f>
        <v>0</v>
      </c>
      <c r="D116" s="305">
        <f>Assumptions!G116</f>
        <v>0</v>
      </c>
      <c r="E116" s="305">
        <f>Assumptions!H116</f>
        <v>0</v>
      </c>
      <c r="G116" s="38" t="str">
        <f t="shared" si="22"/>
        <v>Option 1 (Base Case)sens</v>
      </c>
      <c r="I116" s="31" cm="1">
        <f t="array" ref="I116">I$107+IF($C116&lt;&gt;0,SUMPRODUCT((I$108:I$109)*TRANSPOSE(($D116:$E116))),0)</f>
        <v>0</v>
      </c>
      <c r="J116" s="31" cm="1">
        <f t="array" ref="J116">J$107+IF($C116&lt;&gt;0,SUMPRODUCT((J$108:J$109)*TRANSPOSE(($D116:$E116))),0)</f>
        <v>0</v>
      </c>
      <c r="K116" s="31" cm="1">
        <f t="array" ref="K116">K$107+IF($C116&lt;&gt;0,SUMPRODUCT((K$108:K$109)*TRANSPOSE(($D116:$E116))),0)</f>
        <v>0</v>
      </c>
      <c r="L116" s="31" cm="1">
        <f t="array" ref="L116">L$107+IF($C116&lt;&gt;0,SUMPRODUCT((L$108:L$109)*TRANSPOSE(($D116:$E116))),0)</f>
        <v>0</v>
      </c>
      <c r="M116" s="31" cm="1">
        <f t="array" ref="M116">M$107+IF($C116&lt;&gt;0,SUMPRODUCT((M$108:M$109)*TRANSPOSE(($D116:$E116))),0)</f>
        <v>0</v>
      </c>
      <c r="N116" s="31" cm="1">
        <f t="array" ref="N116">N$107+IF($C116&lt;&gt;0,SUMPRODUCT((N$108:N$109)*TRANSPOSE(($D116:$E116))),0)</f>
        <v>0</v>
      </c>
      <c r="O116" s="31" cm="1">
        <f t="array" ref="O116">O$107+IF($C116&lt;&gt;0,SUMPRODUCT((O$108:O$109)*TRANSPOSE(($D116:$E116))),0)</f>
        <v>0</v>
      </c>
      <c r="P116" s="31" cm="1">
        <f t="array" ref="P116">P$107+IF($C116&lt;&gt;0,SUMPRODUCT((P$108:P$109)*TRANSPOSE(($D116:$E116))),0)</f>
        <v>0</v>
      </c>
      <c r="Q116" s="31" cm="1">
        <f t="array" ref="Q116">Q$107+IF($C116&lt;&gt;0,SUMPRODUCT((Q$108:Q$109)*TRANSPOSE(($D116:$E116))),0)</f>
        <v>0</v>
      </c>
      <c r="R116" s="31" cm="1">
        <f t="array" ref="R116">R$107+IF($C116&lt;&gt;0,SUMPRODUCT((R$108:R$109)*TRANSPOSE(($D116:$E116))),0)</f>
        <v>0</v>
      </c>
      <c r="S116" s="31" cm="1">
        <f t="array" ref="S116">S$107+IF($C116&lt;&gt;0,SUMPRODUCT((S$108:S$109)*TRANSPOSE(($D116:$E116))),0)</f>
        <v>0</v>
      </c>
      <c r="T116" s="31" cm="1">
        <f t="array" ref="T116">T$107+IF($C116&lt;&gt;0,SUMPRODUCT((T$108:T$109)*TRANSPOSE(($D116:$E116))),0)</f>
        <v>0</v>
      </c>
      <c r="U116" s="31" cm="1">
        <f t="array" ref="U116">U$107+IF($C116&lt;&gt;0,SUMPRODUCT((U$108:U$109)*TRANSPOSE(($D116:$E116))),0)</f>
        <v>0</v>
      </c>
      <c r="V116" s="31" cm="1">
        <f t="array" ref="V116">V$107+IF($C116&lt;&gt;0,SUMPRODUCT((V$108:V$109)*TRANSPOSE(($D116:$E116))),0)</f>
        <v>0</v>
      </c>
      <c r="W116" s="31" cm="1">
        <f t="array" ref="W116">W$107+IF($C116&lt;&gt;0,SUMPRODUCT((W$108:W$109)*TRANSPOSE(($D116:$E116))),0)</f>
        <v>0</v>
      </c>
      <c r="X116" s="31" cm="1">
        <f t="array" ref="X116">X$107+IF($C116&lt;&gt;0,SUMPRODUCT((X$108:X$109)*TRANSPOSE(($D116:$E116))),0)</f>
        <v>0</v>
      </c>
      <c r="Y116" s="31" cm="1">
        <f t="array" ref="Y116">Y$107+IF($C116&lt;&gt;0,SUMPRODUCT((Y$108:Y$109)*TRANSPOSE(($D116:$E116))),0)</f>
        <v>0</v>
      </c>
      <c r="Z116" s="31" cm="1">
        <f t="array" ref="Z116">Z$107+IF($C116&lt;&gt;0,SUMPRODUCT((Z$108:Z$109)*TRANSPOSE(($D116:$E116))),0)</f>
        <v>0</v>
      </c>
      <c r="AA116" s="31" cm="1">
        <f t="array" ref="AA116">AA$107+IF($C116&lt;&gt;0,SUMPRODUCT((AA$108:AA$109)*TRANSPOSE(($D116:$E116))),0)</f>
        <v>0</v>
      </c>
      <c r="AB116" s="31" cm="1">
        <f t="array" ref="AB116">AB$107+IF($C116&lt;&gt;0,SUMPRODUCT((AB$108:AB$109)*TRANSPOSE(($D116:$E116))),0)</f>
        <v>0</v>
      </c>
      <c r="AC116" s="31" cm="1">
        <f t="array" ref="AC116">AC$107+IF($C116&lt;&gt;0,SUMPRODUCT((AC$108:AC$109)*TRANSPOSE(($D116:$E116))),0)</f>
        <v>0</v>
      </c>
      <c r="AD116" s="31" cm="1">
        <f t="array" ref="AD116">AD$107+IF($C116&lt;&gt;0,SUMPRODUCT((AD$108:AD$109)*TRANSPOSE(($D116:$E116))),0)</f>
        <v>0</v>
      </c>
      <c r="AE116" s="31" cm="1">
        <f t="array" ref="AE116">AE$107+IF($C116&lt;&gt;0,SUMPRODUCT((AE$108:AE$109)*TRANSPOSE(($D116:$E116))),0)</f>
        <v>0</v>
      </c>
      <c r="AF116" s="31" cm="1">
        <f t="array" ref="AF116">AF$107+IF($C116&lt;&gt;0,SUMPRODUCT((AF$108:AF$109)*TRANSPOSE(($D116:$E116))),0)</f>
        <v>0</v>
      </c>
      <c r="AG116" s="31" cm="1">
        <f t="array" ref="AG116">AG$107+IF($C116&lt;&gt;0,SUMPRODUCT((AG$108:AG$109)*TRANSPOSE(($D116:$E116))),0)</f>
        <v>0</v>
      </c>
    </row>
    <row r="117" spans="1:33" x14ac:dyDescent="0.2">
      <c r="A117" s="1" t="str">
        <f>"sens"&amp;Assumptions!B117</f>
        <v>sens</v>
      </c>
      <c r="C117" s="304">
        <f>Assumptions!C117</f>
        <v>0</v>
      </c>
      <c r="D117" s="305">
        <f>Assumptions!G117</f>
        <v>0</v>
      </c>
      <c r="E117" s="305">
        <f>Assumptions!H117</f>
        <v>0</v>
      </c>
      <c r="G117" s="38" t="str">
        <f t="shared" si="22"/>
        <v>Option 1 (Base Case)sens</v>
      </c>
      <c r="I117" s="31" cm="1">
        <f t="array" ref="I117">I$107+IF($C117&lt;&gt;0,SUMPRODUCT((I$108:I$109)*TRANSPOSE(($D117:$E117))),0)</f>
        <v>0</v>
      </c>
      <c r="J117" s="31" cm="1">
        <f t="array" ref="J117">J$107+IF($C117&lt;&gt;0,SUMPRODUCT((J$108:J$109)*TRANSPOSE(($D117:$E117))),0)</f>
        <v>0</v>
      </c>
      <c r="K117" s="31" cm="1">
        <f t="array" ref="K117">K$107+IF($C117&lt;&gt;0,SUMPRODUCT((K$108:K$109)*TRANSPOSE(($D117:$E117))),0)</f>
        <v>0</v>
      </c>
      <c r="L117" s="31" cm="1">
        <f t="array" ref="L117">L$107+IF($C117&lt;&gt;0,SUMPRODUCT((L$108:L$109)*TRANSPOSE(($D117:$E117))),0)</f>
        <v>0</v>
      </c>
      <c r="M117" s="31" cm="1">
        <f t="array" ref="M117">M$107+IF($C117&lt;&gt;0,SUMPRODUCT((M$108:M$109)*TRANSPOSE(($D117:$E117))),0)</f>
        <v>0</v>
      </c>
      <c r="N117" s="31" cm="1">
        <f t="array" ref="N117">N$107+IF($C117&lt;&gt;0,SUMPRODUCT((N$108:N$109)*TRANSPOSE(($D117:$E117))),0)</f>
        <v>0</v>
      </c>
      <c r="O117" s="31" cm="1">
        <f t="array" ref="O117">O$107+IF($C117&lt;&gt;0,SUMPRODUCT((O$108:O$109)*TRANSPOSE(($D117:$E117))),0)</f>
        <v>0</v>
      </c>
      <c r="P117" s="31" cm="1">
        <f t="array" ref="P117">P$107+IF($C117&lt;&gt;0,SUMPRODUCT((P$108:P$109)*TRANSPOSE(($D117:$E117))),0)</f>
        <v>0</v>
      </c>
      <c r="Q117" s="31" cm="1">
        <f t="array" ref="Q117">Q$107+IF($C117&lt;&gt;0,SUMPRODUCT((Q$108:Q$109)*TRANSPOSE(($D117:$E117))),0)</f>
        <v>0</v>
      </c>
      <c r="R117" s="31" cm="1">
        <f t="array" ref="R117">R$107+IF($C117&lt;&gt;0,SUMPRODUCT((R$108:R$109)*TRANSPOSE(($D117:$E117))),0)</f>
        <v>0</v>
      </c>
      <c r="S117" s="31" cm="1">
        <f t="array" ref="S117">S$107+IF($C117&lt;&gt;0,SUMPRODUCT((S$108:S$109)*TRANSPOSE(($D117:$E117))),0)</f>
        <v>0</v>
      </c>
      <c r="T117" s="31" cm="1">
        <f t="array" ref="T117">T$107+IF($C117&lt;&gt;0,SUMPRODUCT((T$108:T$109)*TRANSPOSE(($D117:$E117))),0)</f>
        <v>0</v>
      </c>
      <c r="U117" s="31" cm="1">
        <f t="array" ref="U117">U$107+IF($C117&lt;&gt;0,SUMPRODUCT((U$108:U$109)*TRANSPOSE(($D117:$E117))),0)</f>
        <v>0</v>
      </c>
      <c r="V117" s="31" cm="1">
        <f t="array" ref="V117">V$107+IF($C117&lt;&gt;0,SUMPRODUCT((V$108:V$109)*TRANSPOSE(($D117:$E117))),0)</f>
        <v>0</v>
      </c>
      <c r="W117" s="31" cm="1">
        <f t="array" ref="W117">W$107+IF($C117&lt;&gt;0,SUMPRODUCT((W$108:W$109)*TRANSPOSE(($D117:$E117))),0)</f>
        <v>0</v>
      </c>
      <c r="X117" s="31" cm="1">
        <f t="array" ref="X117">X$107+IF($C117&lt;&gt;0,SUMPRODUCT((X$108:X$109)*TRANSPOSE(($D117:$E117))),0)</f>
        <v>0</v>
      </c>
      <c r="Y117" s="31" cm="1">
        <f t="array" ref="Y117">Y$107+IF($C117&lt;&gt;0,SUMPRODUCT((Y$108:Y$109)*TRANSPOSE(($D117:$E117))),0)</f>
        <v>0</v>
      </c>
      <c r="Z117" s="31" cm="1">
        <f t="array" ref="Z117">Z$107+IF($C117&lt;&gt;0,SUMPRODUCT((Z$108:Z$109)*TRANSPOSE(($D117:$E117))),0)</f>
        <v>0</v>
      </c>
      <c r="AA117" s="31" cm="1">
        <f t="array" ref="AA117">AA$107+IF($C117&lt;&gt;0,SUMPRODUCT((AA$108:AA$109)*TRANSPOSE(($D117:$E117))),0)</f>
        <v>0</v>
      </c>
      <c r="AB117" s="31" cm="1">
        <f t="array" ref="AB117">AB$107+IF($C117&lt;&gt;0,SUMPRODUCT((AB$108:AB$109)*TRANSPOSE(($D117:$E117))),0)</f>
        <v>0</v>
      </c>
      <c r="AC117" s="31" cm="1">
        <f t="array" ref="AC117">AC$107+IF($C117&lt;&gt;0,SUMPRODUCT((AC$108:AC$109)*TRANSPOSE(($D117:$E117))),0)</f>
        <v>0</v>
      </c>
      <c r="AD117" s="31" cm="1">
        <f t="array" ref="AD117">AD$107+IF($C117&lt;&gt;0,SUMPRODUCT((AD$108:AD$109)*TRANSPOSE(($D117:$E117))),0)</f>
        <v>0</v>
      </c>
      <c r="AE117" s="31" cm="1">
        <f t="array" ref="AE117">AE$107+IF($C117&lt;&gt;0,SUMPRODUCT((AE$108:AE$109)*TRANSPOSE(($D117:$E117))),0)</f>
        <v>0</v>
      </c>
      <c r="AF117" s="31" cm="1">
        <f t="array" ref="AF117">AF$107+IF($C117&lt;&gt;0,SUMPRODUCT((AF$108:AF$109)*TRANSPOSE(($D117:$E117))),0)</f>
        <v>0</v>
      </c>
      <c r="AG117" s="31" cm="1">
        <f t="array" ref="AG117">AG$107+IF($C117&lt;&gt;0,SUMPRODUCT((AG$108:AG$109)*TRANSPOSE(($D117:$E117))),0)</f>
        <v>0</v>
      </c>
    </row>
    <row r="118" spans="1:33" x14ac:dyDescent="0.2">
      <c r="A118" s="1" t="str">
        <f>"sens"&amp;Assumptions!B118</f>
        <v>sens</v>
      </c>
      <c r="C118" s="304">
        <f>Assumptions!C118</f>
        <v>0</v>
      </c>
      <c r="D118" s="305">
        <f>Assumptions!G118</f>
        <v>0</v>
      </c>
      <c r="E118" s="305">
        <f>Assumptions!H118</f>
        <v>0</v>
      </c>
      <c r="G118" s="38" t="str">
        <f t="shared" si="22"/>
        <v>Option 1 (Base Case)sens</v>
      </c>
      <c r="I118" s="31" cm="1">
        <f t="array" ref="I118">I$107+IF($C118&lt;&gt;0,SUMPRODUCT((I$108:I$109)*TRANSPOSE(($D118:$E118))),0)</f>
        <v>0</v>
      </c>
      <c r="J118" s="31" cm="1">
        <f t="array" ref="J118">J$107+IF($C118&lt;&gt;0,SUMPRODUCT((J$108:J$109)*TRANSPOSE(($D118:$E118))),0)</f>
        <v>0</v>
      </c>
      <c r="K118" s="31" cm="1">
        <f t="array" ref="K118">K$107+IF($C118&lt;&gt;0,SUMPRODUCT((K$108:K$109)*TRANSPOSE(($D118:$E118))),0)</f>
        <v>0</v>
      </c>
      <c r="L118" s="31" cm="1">
        <f t="array" ref="L118">L$107+IF($C118&lt;&gt;0,SUMPRODUCT((L$108:L$109)*TRANSPOSE(($D118:$E118))),0)</f>
        <v>0</v>
      </c>
      <c r="M118" s="31" cm="1">
        <f t="array" ref="M118">M$107+IF($C118&lt;&gt;0,SUMPRODUCT((M$108:M$109)*TRANSPOSE(($D118:$E118))),0)</f>
        <v>0</v>
      </c>
      <c r="N118" s="31" cm="1">
        <f t="array" ref="N118">N$107+IF($C118&lt;&gt;0,SUMPRODUCT((N$108:N$109)*TRANSPOSE(($D118:$E118))),0)</f>
        <v>0</v>
      </c>
      <c r="O118" s="31" cm="1">
        <f t="array" ref="O118">O$107+IF($C118&lt;&gt;0,SUMPRODUCT((O$108:O$109)*TRANSPOSE(($D118:$E118))),0)</f>
        <v>0</v>
      </c>
      <c r="P118" s="31" cm="1">
        <f t="array" ref="P118">P$107+IF($C118&lt;&gt;0,SUMPRODUCT((P$108:P$109)*TRANSPOSE(($D118:$E118))),0)</f>
        <v>0</v>
      </c>
      <c r="Q118" s="31" cm="1">
        <f t="array" ref="Q118">Q$107+IF($C118&lt;&gt;0,SUMPRODUCT((Q$108:Q$109)*TRANSPOSE(($D118:$E118))),0)</f>
        <v>0</v>
      </c>
      <c r="R118" s="31" cm="1">
        <f t="array" ref="R118">R$107+IF($C118&lt;&gt;0,SUMPRODUCT((R$108:R$109)*TRANSPOSE(($D118:$E118))),0)</f>
        <v>0</v>
      </c>
      <c r="S118" s="31" cm="1">
        <f t="array" ref="S118">S$107+IF($C118&lt;&gt;0,SUMPRODUCT((S$108:S$109)*TRANSPOSE(($D118:$E118))),0)</f>
        <v>0</v>
      </c>
      <c r="T118" s="31" cm="1">
        <f t="array" ref="T118">T$107+IF($C118&lt;&gt;0,SUMPRODUCT((T$108:T$109)*TRANSPOSE(($D118:$E118))),0)</f>
        <v>0</v>
      </c>
      <c r="U118" s="31" cm="1">
        <f t="array" ref="U118">U$107+IF($C118&lt;&gt;0,SUMPRODUCT((U$108:U$109)*TRANSPOSE(($D118:$E118))),0)</f>
        <v>0</v>
      </c>
      <c r="V118" s="31" cm="1">
        <f t="array" ref="V118">V$107+IF($C118&lt;&gt;0,SUMPRODUCT((V$108:V$109)*TRANSPOSE(($D118:$E118))),0)</f>
        <v>0</v>
      </c>
      <c r="W118" s="31" cm="1">
        <f t="array" ref="W118">W$107+IF($C118&lt;&gt;0,SUMPRODUCT((W$108:W$109)*TRANSPOSE(($D118:$E118))),0)</f>
        <v>0</v>
      </c>
      <c r="X118" s="31" cm="1">
        <f t="array" ref="X118">X$107+IF($C118&lt;&gt;0,SUMPRODUCT((X$108:X$109)*TRANSPOSE(($D118:$E118))),0)</f>
        <v>0</v>
      </c>
      <c r="Y118" s="31" cm="1">
        <f t="array" ref="Y118">Y$107+IF($C118&lt;&gt;0,SUMPRODUCT((Y$108:Y$109)*TRANSPOSE(($D118:$E118))),0)</f>
        <v>0</v>
      </c>
      <c r="Z118" s="31" cm="1">
        <f t="array" ref="Z118">Z$107+IF($C118&lt;&gt;0,SUMPRODUCT((Z$108:Z$109)*TRANSPOSE(($D118:$E118))),0)</f>
        <v>0</v>
      </c>
      <c r="AA118" s="31" cm="1">
        <f t="array" ref="AA118">AA$107+IF($C118&lt;&gt;0,SUMPRODUCT((AA$108:AA$109)*TRANSPOSE(($D118:$E118))),0)</f>
        <v>0</v>
      </c>
      <c r="AB118" s="31" cm="1">
        <f t="array" ref="AB118">AB$107+IF($C118&lt;&gt;0,SUMPRODUCT((AB$108:AB$109)*TRANSPOSE(($D118:$E118))),0)</f>
        <v>0</v>
      </c>
      <c r="AC118" s="31" cm="1">
        <f t="array" ref="AC118">AC$107+IF($C118&lt;&gt;0,SUMPRODUCT((AC$108:AC$109)*TRANSPOSE(($D118:$E118))),0)</f>
        <v>0</v>
      </c>
      <c r="AD118" s="31" cm="1">
        <f t="array" ref="AD118">AD$107+IF($C118&lt;&gt;0,SUMPRODUCT((AD$108:AD$109)*TRANSPOSE(($D118:$E118))),0)</f>
        <v>0</v>
      </c>
      <c r="AE118" s="31" cm="1">
        <f t="array" ref="AE118">AE$107+IF($C118&lt;&gt;0,SUMPRODUCT((AE$108:AE$109)*TRANSPOSE(($D118:$E118))),0)</f>
        <v>0</v>
      </c>
      <c r="AF118" s="31" cm="1">
        <f t="array" ref="AF118">AF$107+IF($C118&lt;&gt;0,SUMPRODUCT((AF$108:AF$109)*TRANSPOSE(($D118:$E118))),0)</f>
        <v>0</v>
      </c>
      <c r="AG118" s="31" cm="1">
        <f t="array" ref="AG118">AG$107+IF($C118&lt;&gt;0,SUMPRODUCT((AG$108:AG$109)*TRANSPOSE(($D118:$E118))),0)</f>
        <v>0</v>
      </c>
    </row>
  </sheetData>
  <conditionalFormatting sqref="E14:E16">
    <cfRule type="expression" dxfId="13" priority="12">
      <formula>AND(SUM($I14:$AB14)&lt;&gt;0, E14=0)</formula>
    </cfRule>
  </conditionalFormatting>
  <conditionalFormatting sqref="E29">
    <cfRule type="expression" dxfId="12" priority="239">
      <formula>AND(SUM($I$28:$AG$28)&gt;0, $E$29=0)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5AA9D-F89B-4B5B-91A1-7D8DFA0D370D}">
  <sheetPr codeName="Sheet7">
    <tabColor rgb="FF0099FF"/>
  </sheetPr>
  <dimension ref="A1:XER137"/>
  <sheetViews>
    <sheetView showGridLines="0" zoomScale="90" zoomScaleNormal="90" workbookViewId="0">
      <pane xSplit="7" ySplit="10" topLeftCell="H11" activePane="bottomRight" state="frozen"/>
      <selection activeCell="H29" sqref="H29"/>
      <selection pane="topRight" activeCell="H29" sqref="H29"/>
      <selection pane="bottomLeft" activeCell="H29" sqref="H29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REFCL BAE compliance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6" t="s">
        <v>131</v>
      </c>
      <c r="B3" s="5"/>
      <c r="C3" s="203" t="str">
        <f>INDEX(Assumptions!$E$14:$E$18, MATCH(A3,_xlfn.ANCHORARRAY( Assumptions!$C$14),0))</f>
        <v>Isolating substations, REFCL mini grids, deferred Ballarat East substation</v>
      </c>
    </row>
    <row r="4" spans="1:43" x14ac:dyDescent="0.2">
      <c r="A4" s="204" t="str">
        <f>(INDEX(Data!$D$9:$D$13, MATCH(A3, options,0)))</f>
        <v/>
      </c>
      <c r="B4" s="190"/>
      <c r="C4" s="241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2" t="s">
        <v>64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4"/>
      <c r="G9" s="18" t="s">
        <v>25</v>
      </c>
      <c r="H9" s="223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121</v>
      </c>
      <c r="B11" s="89"/>
      <c r="C11" s="90"/>
      <c r="D11" s="90"/>
      <c r="E11" s="90"/>
      <c r="F11" s="90"/>
      <c r="G11" s="207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</row>
    <row r="12" spans="1:43" x14ac:dyDescent="0.2">
      <c r="A12" s="3"/>
      <c r="B12" s="3"/>
      <c r="C12" s="3"/>
      <c r="D12" s="3"/>
      <c r="G12" s="208"/>
    </row>
    <row r="13" spans="1:43" x14ac:dyDescent="0.2">
      <c r="C13" s="3" t="s">
        <v>17</v>
      </c>
      <c r="D13"/>
      <c r="E13" s="126" t="s">
        <v>70</v>
      </c>
      <c r="G13" s="209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256</v>
      </c>
      <c r="D14"/>
      <c r="E14" s="150">
        <v>50</v>
      </c>
      <c r="G14" s="210">
        <f>input_dollars</f>
        <v>45291</v>
      </c>
      <c r="H14" s="151"/>
      <c r="I14" s="32">
        <v>0</v>
      </c>
      <c r="J14" s="32">
        <v>1600000</v>
      </c>
      <c r="K14" s="32"/>
      <c r="L14" s="32">
        <v>1600000</v>
      </c>
      <c r="M14" s="32"/>
      <c r="N14" s="32">
        <v>1600000</v>
      </c>
      <c r="O14" s="32"/>
      <c r="P14" s="32">
        <v>1600000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257</v>
      </c>
      <c r="D15"/>
      <c r="E15" s="150">
        <v>50</v>
      </c>
      <c r="G15" s="210">
        <f>input_dollars</f>
        <v>45291</v>
      </c>
      <c r="H15" s="2"/>
      <c r="I15" s="32">
        <v>2000000</v>
      </c>
      <c r="J15" s="32">
        <v>6000000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258</v>
      </c>
      <c r="D16"/>
      <c r="E16" s="150">
        <v>50</v>
      </c>
      <c r="G16" s="210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657500</v>
      </c>
      <c r="Q16" s="32">
        <v>11835000</v>
      </c>
      <c r="R16" s="32">
        <v>657500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6" t="s">
        <v>30</v>
      </c>
      <c r="G17" s="210">
        <f>input_dollars</f>
        <v>45291</v>
      </c>
      <c r="H17" s="107"/>
      <c r="I17" s="106">
        <f t="shared" ref="I17:Q17" si="0">SUM(I14:I16)</f>
        <v>2000000</v>
      </c>
      <c r="J17" s="106">
        <f t="shared" si="0"/>
        <v>7600000</v>
      </c>
      <c r="K17" s="106">
        <f t="shared" si="0"/>
        <v>0</v>
      </c>
      <c r="L17" s="106">
        <f t="shared" si="0"/>
        <v>1600000</v>
      </c>
      <c r="M17" s="106">
        <f t="shared" si="0"/>
        <v>0</v>
      </c>
      <c r="N17" s="106">
        <f t="shared" si="0"/>
        <v>1600000</v>
      </c>
      <c r="O17" s="106">
        <f t="shared" si="0"/>
        <v>0</v>
      </c>
      <c r="P17" s="106">
        <f t="shared" si="0"/>
        <v>2257500</v>
      </c>
      <c r="Q17" s="106">
        <f t="shared" si="0"/>
        <v>11835000</v>
      </c>
      <c r="R17" s="106">
        <f t="shared" ref="R17:AG17" si="1">SUM(R14:R16)</f>
        <v>657500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</row>
    <row r="18" spans="1:43" x14ac:dyDescent="0.2">
      <c r="C18"/>
      <c r="D18"/>
      <c r="E18"/>
      <c r="G18" s="209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10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8"/>
    </row>
    <row r="21" spans="1:43" x14ac:dyDescent="0.2">
      <c r="C21"/>
      <c r="D21"/>
      <c r="E21"/>
      <c r="G21" s="209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153</v>
      </c>
      <c r="B22" s="89"/>
      <c r="C22" s="89"/>
      <c r="D22" s="89"/>
      <c r="E22" s="89"/>
      <c r="F22" s="89"/>
      <c r="G22" s="207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154</v>
      </c>
      <c r="D24" s="111"/>
      <c r="E24" s="111"/>
      <c r="F24" s="111"/>
      <c r="G24" s="211"/>
      <c r="H24" s="111"/>
      <c r="I24" s="172">
        <v>0</v>
      </c>
      <c r="J24" s="172">
        <v>0</v>
      </c>
      <c r="K24" s="172">
        <v>0</v>
      </c>
      <c r="L24" s="172">
        <v>0</v>
      </c>
      <c r="M24" s="172">
        <v>0</v>
      </c>
      <c r="N24" s="172">
        <v>0</v>
      </c>
      <c r="O24" s="172">
        <v>0</v>
      </c>
      <c r="P24" s="172">
        <v>0</v>
      </c>
      <c r="Q24" s="172">
        <v>0</v>
      </c>
      <c r="R24" s="172">
        <v>0</v>
      </c>
      <c r="S24" s="172">
        <v>0</v>
      </c>
      <c r="T24" s="172">
        <v>0</v>
      </c>
      <c r="U24" s="172">
        <v>0</v>
      </c>
      <c r="V24" s="172">
        <v>0</v>
      </c>
      <c r="W24" s="172">
        <v>0</v>
      </c>
      <c r="X24" s="172">
        <v>0</v>
      </c>
      <c r="Y24" s="172">
        <v>0</v>
      </c>
      <c r="Z24" s="172">
        <v>0</v>
      </c>
      <c r="AA24" s="172">
        <v>0</v>
      </c>
      <c r="AB24" s="172">
        <v>0</v>
      </c>
      <c r="AC24" s="172">
        <v>0</v>
      </c>
      <c r="AD24" s="172">
        <v>0</v>
      </c>
      <c r="AE24" s="172">
        <v>0</v>
      </c>
      <c r="AF24" s="172">
        <v>0</v>
      </c>
      <c r="AG24" s="172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155</v>
      </c>
      <c r="D25" s="211"/>
      <c r="E25" s="111"/>
      <c r="F25" s="111"/>
      <c r="G25" s="211"/>
      <c r="H25" s="111"/>
      <c r="I25" s="172">
        <v>0</v>
      </c>
      <c r="J25" s="172">
        <v>0</v>
      </c>
      <c r="K25" s="172">
        <v>0</v>
      </c>
      <c r="L25" s="172">
        <v>0</v>
      </c>
      <c r="M25" s="172">
        <v>0</v>
      </c>
      <c r="N25" s="172">
        <v>0</v>
      </c>
      <c r="O25" s="172">
        <v>0</v>
      </c>
      <c r="P25" s="172">
        <v>0</v>
      </c>
      <c r="Q25" s="172">
        <v>0</v>
      </c>
      <c r="R25" s="172">
        <v>0</v>
      </c>
      <c r="S25" s="172">
        <v>0</v>
      </c>
      <c r="T25" s="172">
        <v>0</v>
      </c>
      <c r="U25" s="172">
        <v>0</v>
      </c>
      <c r="V25" s="172">
        <v>0</v>
      </c>
      <c r="W25" s="172">
        <v>0</v>
      </c>
      <c r="X25" s="172">
        <v>0</v>
      </c>
      <c r="Y25" s="172">
        <v>0</v>
      </c>
      <c r="Z25" s="172">
        <v>0</v>
      </c>
      <c r="AA25" s="172">
        <v>0</v>
      </c>
      <c r="AB25" s="172">
        <v>0</v>
      </c>
      <c r="AC25" s="172">
        <v>0</v>
      </c>
      <c r="AD25" s="172">
        <v>0</v>
      </c>
      <c r="AE25" s="172">
        <v>0</v>
      </c>
      <c r="AF25" s="172">
        <v>0</v>
      </c>
      <c r="AG25" s="172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11"/>
      <c r="E26" s="111"/>
      <c r="F26" s="111"/>
      <c r="G26" s="2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ht="12.75" customHeight="1" x14ac:dyDescent="0.2">
      <c r="A27" s="111"/>
      <c r="B27" s="111"/>
      <c r="C27" s="111"/>
      <c r="D27" s="211"/>
      <c r="E27" s="111"/>
      <c r="F27" s="111"/>
      <c r="G27" s="2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8"/>
      <c r="E28"/>
      <c r="G28" s="210" t="s">
        <v>40</v>
      </c>
      <c r="H28"/>
      <c r="I28" s="171">
        <v>0</v>
      </c>
      <c r="J28" s="171">
        <v>0</v>
      </c>
      <c r="K28" s="171">
        <v>0</v>
      </c>
      <c r="L28" s="171">
        <v>0</v>
      </c>
      <c r="M28" s="171">
        <v>0</v>
      </c>
      <c r="N28" s="171">
        <v>0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171">
        <v>0</v>
      </c>
      <c r="V28" s="171">
        <v>0</v>
      </c>
      <c r="W28" s="171">
        <v>0</v>
      </c>
      <c r="X28" s="171">
        <v>0</v>
      </c>
      <c r="Y28" s="171">
        <v>0</v>
      </c>
      <c r="Z28" s="171">
        <v>0</v>
      </c>
      <c r="AA28" s="171">
        <v>0</v>
      </c>
      <c r="AB28" s="171">
        <v>0</v>
      </c>
      <c r="AC28" s="171">
        <v>0</v>
      </c>
      <c r="AD28" s="171">
        <v>0</v>
      </c>
      <c r="AE28" s="171">
        <v>0</v>
      </c>
      <c r="AF28" s="171">
        <v>0</v>
      </c>
      <c r="AG28" s="171"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C29" s="1" t="s">
        <v>125</v>
      </c>
      <c r="D29" s="208" t="s">
        <v>64</v>
      </c>
      <c r="E29" s="113">
        <f>Assumptions!H41*vcr_esc</f>
        <v>44753.327047371298</v>
      </c>
      <c r="F29" s="241" t="str">
        <f>IF(AND(SUM(I28:AG28)&lt;&gt;0, E29=0), "!", "")</f>
        <v/>
      </c>
      <c r="G29" s="210">
        <f>input_dollars</f>
        <v>45291</v>
      </c>
      <c r="H29"/>
      <c r="I29" s="301">
        <f>I28*$E$29</f>
        <v>0</v>
      </c>
      <c r="J29" s="301">
        <f t="shared" ref="J29:AG29" si="2">J28*$E$29</f>
        <v>0</v>
      </c>
      <c r="K29" s="301">
        <f t="shared" si="2"/>
        <v>0</v>
      </c>
      <c r="L29" s="301">
        <f t="shared" si="2"/>
        <v>0</v>
      </c>
      <c r="M29" s="301">
        <f t="shared" si="2"/>
        <v>0</v>
      </c>
      <c r="N29" s="301">
        <f t="shared" si="2"/>
        <v>0</v>
      </c>
      <c r="O29" s="301">
        <f t="shared" si="2"/>
        <v>0</v>
      </c>
      <c r="P29" s="301">
        <f t="shared" si="2"/>
        <v>0</v>
      </c>
      <c r="Q29" s="301">
        <f t="shared" si="2"/>
        <v>0</v>
      </c>
      <c r="R29" s="301">
        <f t="shared" si="2"/>
        <v>0</v>
      </c>
      <c r="S29" s="301">
        <f t="shared" si="2"/>
        <v>0</v>
      </c>
      <c r="T29" s="301">
        <f t="shared" si="2"/>
        <v>0</v>
      </c>
      <c r="U29" s="301">
        <f t="shared" si="2"/>
        <v>0</v>
      </c>
      <c r="V29" s="301">
        <f t="shared" si="2"/>
        <v>0</v>
      </c>
      <c r="W29" s="301">
        <f t="shared" si="2"/>
        <v>0</v>
      </c>
      <c r="X29" s="301">
        <f t="shared" si="2"/>
        <v>0</v>
      </c>
      <c r="Y29" s="301">
        <f t="shared" si="2"/>
        <v>0</v>
      </c>
      <c r="Z29" s="301">
        <f t="shared" si="2"/>
        <v>0</v>
      </c>
      <c r="AA29" s="301">
        <f t="shared" si="2"/>
        <v>0</v>
      </c>
      <c r="AB29" s="301">
        <f t="shared" si="2"/>
        <v>0</v>
      </c>
      <c r="AC29" s="301">
        <f t="shared" si="2"/>
        <v>0</v>
      </c>
      <c r="AD29" s="301">
        <f t="shared" si="2"/>
        <v>0</v>
      </c>
      <c r="AE29" s="301">
        <f t="shared" si="2"/>
        <v>0</v>
      </c>
      <c r="AF29" s="301">
        <f t="shared" si="2"/>
        <v>0</v>
      </c>
      <c r="AG29" s="301">
        <f t="shared" si="2"/>
        <v>0</v>
      </c>
      <c r="AH29"/>
      <c r="AI29"/>
      <c r="AJ29"/>
      <c r="AK29"/>
      <c r="AL29"/>
      <c r="AM29"/>
      <c r="AN29"/>
      <c r="AO29"/>
      <c r="AP29"/>
      <c r="AQ29"/>
    </row>
    <row r="30" spans="1:43" x14ac:dyDescent="0.2">
      <c r="D30" s="209"/>
      <c r="E30"/>
      <c r="G30" s="21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115</v>
      </c>
      <c r="D31" s="208" t="s">
        <v>209</v>
      </c>
      <c r="G31" s="210">
        <f>input_dollars</f>
        <v>45291</v>
      </c>
      <c r="H31" s="151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117</v>
      </c>
      <c r="D32" s="209"/>
      <c r="E32"/>
      <c r="G32" s="210">
        <f>input_dollars</f>
        <v>45291</v>
      </c>
      <c r="H32" s="151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1" t="s">
        <v>116</v>
      </c>
      <c r="D33" s="208" t="s">
        <v>209</v>
      </c>
      <c r="E33"/>
      <c r="G33" s="210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57" t="s">
        <v>255</v>
      </c>
      <c r="D34" s="222"/>
      <c r="E34"/>
      <c r="G34" s="210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C35" s="57"/>
      <c r="D35" s="209"/>
      <c r="E35"/>
      <c r="G35" s="210">
        <f>input_dollars</f>
        <v>45291</v>
      </c>
      <c r="H35"/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/>
      <c r="AI35"/>
      <c r="AJ35"/>
      <c r="AK35"/>
      <c r="AL35"/>
      <c r="AM35"/>
      <c r="AN35"/>
      <c r="AO35"/>
      <c r="AP35"/>
      <c r="AQ35"/>
    </row>
    <row r="36" spans="1:16372" x14ac:dyDescent="0.2">
      <c r="D36" s="209"/>
      <c r="E36"/>
      <c r="G36" s="210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C37" s="3" t="s">
        <v>174</v>
      </c>
      <c r="D37" s="221"/>
      <c r="E37" s="107"/>
      <c r="F37" s="3"/>
      <c r="G37" s="212"/>
      <c r="H37" s="107"/>
      <c r="I37" s="173">
        <f>SUM(I29:I35)</f>
        <v>0</v>
      </c>
      <c r="J37" s="173">
        <f t="shared" ref="J37:AG37" si="3">SUM(J29:J35)</f>
        <v>0</v>
      </c>
      <c r="K37" s="173">
        <f t="shared" si="3"/>
        <v>0</v>
      </c>
      <c r="L37" s="173">
        <f t="shared" si="3"/>
        <v>0</v>
      </c>
      <c r="M37" s="173">
        <f t="shared" si="3"/>
        <v>0</v>
      </c>
      <c r="N37" s="173">
        <f t="shared" si="3"/>
        <v>0</v>
      </c>
      <c r="O37" s="173">
        <f t="shared" si="3"/>
        <v>0</v>
      </c>
      <c r="P37" s="173">
        <f t="shared" si="3"/>
        <v>0</v>
      </c>
      <c r="Q37" s="173">
        <f t="shared" si="3"/>
        <v>0</v>
      </c>
      <c r="R37" s="173">
        <f t="shared" si="3"/>
        <v>0</v>
      </c>
      <c r="S37" s="173">
        <f t="shared" si="3"/>
        <v>0</v>
      </c>
      <c r="T37" s="173">
        <f t="shared" si="3"/>
        <v>0</v>
      </c>
      <c r="U37" s="173">
        <f t="shared" si="3"/>
        <v>0</v>
      </c>
      <c r="V37" s="173">
        <f t="shared" si="3"/>
        <v>0</v>
      </c>
      <c r="W37" s="173">
        <f t="shared" si="3"/>
        <v>0</v>
      </c>
      <c r="X37" s="173">
        <f t="shared" si="3"/>
        <v>0</v>
      </c>
      <c r="Y37" s="173">
        <f t="shared" si="3"/>
        <v>0</v>
      </c>
      <c r="Z37" s="173">
        <f t="shared" si="3"/>
        <v>0</v>
      </c>
      <c r="AA37" s="173">
        <f t="shared" si="3"/>
        <v>0</v>
      </c>
      <c r="AB37" s="173">
        <f t="shared" si="3"/>
        <v>0</v>
      </c>
      <c r="AC37" s="173">
        <f t="shared" si="3"/>
        <v>0</v>
      </c>
      <c r="AD37" s="173">
        <f t="shared" si="3"/>
        <v>0</v>
      </c>
      <c r="AE37" s="173">
        <f t="shared" si="3"/>
        <v>0</v>
      </c>
      <c r="AF37" s="173">
        <f t="shared" si="3"/>
        <v>0</v>
      </c>
      <c r="AG37" s="173">
        <f t="shared" si="3"/>
        <v>0</v>
      </c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x14ac:dyDescent="0.2">
      <c r="D38"/>
      <c r="E38"/>
      <c r="G38" s="210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  <c r="AML38"/>
      <c r="AMM38"/>
      <c r="AMN38"/>
      <c r="AMO38"/>
      <c r="AMP38"/>
      <c r="AMQ38"/>
      <c r="AMR38"/>
      <c r="AMS38"/>
      <c r="AMT38"/>
      <c r="AMU38"/>
      <c r="AMV38"/>
      <c r="AMW38"/>
      <c r="AMX38"/>
      <c r="AMY38"/>
      <c r="AMZ38"/>
      <c r="ANA38"/>
      <c r="ANB38"/>
      <c r="ANC38"/>
      <c r="AND38"/>
      <c r="ANE38"/>
      <c r="ANF38"/>
      <c r="ANG38"/>
      <c r="ANH38"/>
      <c r="ANI38"/>
      <c r="ANJ38"/>
      <c r="ANK38"/>
      <c r="ANL38"/>
      <c r="ANM38"/>
      <c r="ANN38"/>
      <c r="ANO38"/>
      <c r="ANP38"/>
      <c r="ANQ38"/>
      <c r="ANR38"/>
      <c r="ANS38"/>
      <c r="ANT38"/>
      <c r="ANU38"/>
      <c r="ANV38"/>
      <c r="ANW38"/>
      <c r="ANX38"/>
      <c r="ANY38"/>
      <c r="ANZ38"/>
      <c r="AOA38"/>
      <c r="AOB38"/>
      <c r="AOC38"/>
      <c r="AOD38"/>
      <c r="AOE38"/>
      <c r="AOF38"/>
      <c r="AOG38"/>
      <c r="AOH38"/>
      <c r="AOI38"/>
      <c r="AOJ38"/>
      <c r="AOK38"/>
      <c r="AOL38"/>
      <c r="AOM38"/>
      <c r="AON38"/>
      <c r="AOO38"/>
      <c r="AOP38"/>
      <c r="AOQ38"/>
      <c r="AOR38"/>
      <c r="AOS38"/>
      <c r="AOT38"/>
      <c r="AOU38"/>
      <c r="AOV38"/>
      <c r="AOW38"/>
      <c r="AOX38"/>
      <c r="AOY38"/>
      <c r="AOZ38"/>
      <c r="APA38"/>
      <c r="APB38"/>
      <c r="APC38"/>
      <c r="APD38"/>
      <c r="APE38"/>
      <c r="APF38"/>
      <c r="APG38"/>
      <c r="APH38"/>
      <c r="API38"/>
      <c r="APJ38"/>
      <c r="APK38"/>
      <c r="APL38"/>
      <c r="APM38"/>
      <c r="APN38"/>
      <c r="APO38"/>
      <c r="APP38"/>
      <c r="APQ38"/>
      <c r="APR38"/>
      <c r="APS38"/>
      <c r="APT38"/>
      <c r="APU38"/>
      <c r="APV38"/>
      <c r="APW38"/>
      <c r="APX38"/>
      <c r="APY38"/>
      <c r="APZ38"/>
      <c r="AQA38"/>
      <c r="AQB38"/>
      <c r="AQC38"/>
      <c r="AQD38"/>
      <c r="AQE38"/>
      <c r="AQF38"/>
      <c r="AQG38"/>
      <c r="AQH38"/>
      <c r="AQI38"/>
      <c r="AQJ38"/>
      <c r="AQK38"/>
      <c r="AQL38"/>
      <c r="AQM38"/>
      <c r="AQN38"/>
      <c r="AQO38"/>
      <c r="AQP38"/>
      <c r="AQQ38"/>
      <c r="AQR38"/>
      <c r="AQS38"/>
      <c r="AQT38"/>
      <c r="AQU38"/>
      <c r="AQV38"/>
      <c r="AQW38"/>
      <c r="AQX38"/>
      <c r="AQY38"/>
      <c r="AQZ38"/>
      <c r="ARA38"/>
      <c r="ARB38"/>
      <c r="ARC38"/>
      <c r="ARD38"/>
      <c r="ARE38"/>
      <c r="ARF38"/>
      <c r="ARG38"/>
      <c r="ARH38"/>
      <c r="ARI38"/>
      <c r="ARJ38"/>
      <c r="ARK38"/>
      <c r="ARL38"/>
      <c r="ARM38"/>
      <c r="ARN38"/>
      <c r="ARO38"/>
      <c r="ARP38"/>
      <c r="ARQ38"/>
      <c r="ARR38"/>
      <c r="ARS38"/>
      <c r="ART38"/>
      <c r="ARU38"/>
      <c r="ARV38"/>
      <c r="ARW38"/>
      <c r="ARX38"/>
      <c r="ARY38"/>
      <c r="ARZ38"/>
      <c r="ASA38"/>
      <c r="ASB38"/>
      <c r="ASC38"/>
      <c r="ASD38"/>
      <c r="ASE38"/>
      <c r="ASF38"/>
      <c r="ASG38"/>
      <c r="ASH38"/>
      <c r="ASI38"/>
      <c r="ASJ38"/>
      <c r="ASK38"/>
      <c r="ASL38"/>
      <c r="ASM38"/>
      <c r="ASN38"/>
      <c r="ASO38"/>
      <c r="ASP38"/>
      <c r="ASQ38"/>
      <c r="ASR38"/>
      <c r="ASS38"/>
      <c r="AST38"/>
      <c r="ASU38"/>
      <c r="ASV38"/>
      <c r="ASW38"/>
      <c r="ASX38"/>
      <c r="ASY38"/>
      <c r="ASZ38"/>
      <c r="ATA38"/>
      <c r="ATB38"/>
      <c r="ATC38"/>
      <c r="ATD38"/>
      <c r="ATE38"/>
      <c r="ATF38"/>
      <c r="ATG38"/>
      <c r="ATH38"/>
      <c r="ATI38"/>
      <c r="ATJ38"/>
      <c r="ATK38"/>
      <c r="ATL38"/>
      <c r="ATM38"/>
      <c r="ATN38"/>
      <c r="ATO38"/>
      <c r="ATP38"/>
      <c r="ATQ38"/>
      <c r="ATR38"/>
      <c r="ATS38"/>
      <c r="ATT38"/>
      <c r="ATU38"/>
      <c r="ATV38"/>
      <c r="ATW38"/>
      <c r="ATX38"/>
      <c r="ATY38"/>
      <c r="ATZ38"/>
      <c r="AUA38"/>
      <c r="AUB38"/>
      <c r="AUC38"/>
      <c r="AUD38"/>
      <c r="AUE38"/>
      <c r="AUF38"/>
      <c r="AUG38"/>
      <c r="AUH38"/>
      <c r="AUI38"/>
      <c r="AUJ38"/>
      <c r="AUK38"/>
      <c r="AUL38"/>
      <c r="AUM38"/>
      <c r="AUN38"/>
      <c r="AUO38"/>
      <c r="AUP38"/>
      <c r="AUQ38"/>
      <c r="AUR38"/>
      <c r="AUS38"/>
      <c r="AUT38"/>
      <c r="AUU38"/>
      <c r="AUV38"/>
      <c r="AUW38"/>
      <c r="AUX38"/>
      <c r="AUY38"/>
      <c r="AUZ38"/>
      <c r="AVA38"/>
      <c r="AVB38"/>
      <c r="AVC38"/>
      <c r="AVD38"/>
      <c r="AVE38"/>
      <c r="AVF38"/>
      <c r="AVG38"/>
      <c r="AVH38"/>
      <c r="AVI38"/>
      <c r="AVJ38"/>
      <c r="AVK38"/>
      <c r="AVL38"/>
      <c r="AVM38"/>
      <c r="AVN38"/>
      <c r="AVO38"/>
      <c r="AVP38"/>
      <c r="AVQ38"/>
      <c r="AVR38"/>
      <c r="AVS38"/>
      <c r="AVT38"/>
      <c r="AVU38"/>
      <c r="AVV38"/>
      <c r="AVW38"/>
      <c r="AVX38"/>
      <c r="AVY38"/>
      <c r="AVZ38"/>
      <c r="AWA38"/>
      <c r="AWB38"/>
      <c r="AWC38"/>
      <c r="AWD38"/>
      <c r="AWE38"/>
      <c r="AWF38"/>
      <c r="AWG38"/>
      <c r="AWH38"/>
      <c r="AWI38"/>
      <c r="AWJ38"/>
      <c r="AWK38"/>
      <c r="AWL38"/>
      <c r="AWM38"/>
      <c r="AWN38"/>
      <c r="AWO38"/>
      <c r="AWP38"/>
      <c r="AWQ38"/>
      <c r="AWR38"/>
      <c r="AWS38"/>
      <c r="AWT38"/>
      <c r="AWU38"/>
      <c r="AWV38"/>
      <c r="AWW38"/>
      <c r="AWX38"/>
      <c r="AWY38"/>
      <c r="AWZ38"/>
      <c r="AXA38"/>
      <c r="AXB38"/>
      <c r="AXC38"/>
      <c r="AXD38"/>
      <c r="AXE38"/>
      <c r="AXF38"/>
      <c r="AXG38"/>
      <c r="AXH38"/>
      <c r="AXI38"/>
      <c r="AXJ38"/>
      <c r="AXK38"/>
      <c r="AXL38"/>
      <c r="AXM38"/>
      <c r="AXN38"/>
      <c r="AXO38"/>
      <c r="AXP38"/>
      <c r="AXQ38"/>
      <c r="AXR38"/>
      <c r="AXS38"/>
      <c r="AXT38"/>
      <c r="AXU38"/>
      <c r="AXV38"/>
      <c r="AXW38"/>
      <c r="AXX38"/>
      <c r="AXY38"/>
      <c r="AXZ38"/>
      <c r="AYA38"/>
      <c r="AYB38"/>
      <c r="AYC38"/>
      <c r="AYD38"/>
      <c r="AYE38"/>
      <c r="AYF38"/>
      <c r="AYG38"/>
      <c r="AYH38"/>
      <c r="AYI38"/>
      <c r="AYJ38"/>
      <c r="AYK38"/>
      <c r="AYL38"/>
      <c r="AYM38"/>
      <c r="AYN38"/>
      <c r="AYO38"/>
      <c r="AYP38"/>
      <c r="AYQ38"/>
      <c r="AYR38"/>
      <c r="AYS38"/>
      <c r="AYT38"/>
      <c r="AYU38"/>
      <c r="AYV38"/>
      <c r="AYW38"/>
      <c r="AYX38"/>
      <c r="AYY38"/>
      <c r="AYZ38"/>
      <c r="AZA38"/>
      <c r="AZB38"/>
      <c r="AZC38"/>
      <c r="AZD38"/>
      <c r="AZE38"/>
      <c r="AZF38"/>
      <c r="AZG38"/>
      <c r="AZH38"/>
      <c r="AZI38"/>
      <c r="AZJ38"/>
      <c r="AZK38"/>
      <c r="AZL38"/>
      <c r="AZM38"/>
      <c r="AZN38"/>
      <c r="AZO38"/>
      <c r="AZP38"/>
      <c r="AZQ38"/>
      <c r="AZR38"/>
      <c r="AZS38"/>
      <c r="AZT38"/>
      <c r="AZU38"/>
      <c r="AZV38"/>
      <c r="AZW38"/>
      <c r="AZX38"/>
      <c r="AZY38"/>
      <c r="AZZ38"/>
      <c r="BAA38"/>
      <c r="BAB38"/>
      <c r="BAC38"/>
      <c r="BAD38"/>
      <c r="BAE38"/>
      <c r="BAF38"/>
      <c r="BAG38"/>
      <c r="BAH38"/>
      <c r="BAI38"/>
      <c r="BAJ38"/>
      <c r="BAK38"/>
      <c r="BAL38"/>
      <c r="BAM38"/>
      <c r="BAN38"/>
      <c r="BAO38"/>
      <c r="BAP38"/>
      <c r="BAQ38"/>
      <c r="BAR38"/>
      <c r="BAS38"/>
      <c r="BAT38"/>
      <c r="BAU38"/>
      <c r="BAV38"/>
      <c r="BAW38"/>
      <c r="BAX38"/>
      <c r="BAY38"/>
      <c r="BAZ38"/>
      <c r="BBA38"/>
      <c r="BBB38"/>
      <c r="BBC38"/>
      <c r="BBD38"/>
      <c r="BBE38"/>
      <c r="BBF38"/>
      <c r="BBG38"/>
      <c r="BBH38"/>
      <c r="BBI38"/>
      <c r="BBJ38"/>
      <c r="BBK38"/>
      <c r="BBL38"/>
      <c r="BBM38"/>
      <c r="BBN38"/>
      <c r="BBO38"/>
      <c r="BBP38"/>
      <c r="BBQ38"/>
      <c r="BBR38"/>
      <c r="BBS38"/>
      <c r="BBT38"/>
      <c r="BBU38"/>
      <c r="BBV38"/>
      <c r="BBW38"/>
      <c r="BBX38"/>
      <c r="BBY38"/>
      <c r="BBZ38"/>
      <c r="BCA38"/>
      <c r="BCB38"/>
      <c r="BCC38"/>
      <c r="BCD38"/>
      <c r="BCE38"/>
      <c r="BCF38"/>
      <c r="BCG38"/>
      <c r="BCH38"/>
      <c r="BCI38"/>
      <c r="BCJ38"/>
      <c r="BCK38"/>
      <c r="BCL38"/>
      <c r="BCM38"/>
      <c r="BCN38"/>
      <c r="BCO38"/>
      <c r="BCP38"/>
      <c r="BCQ38"/>
      <c r="BCR38"/>
      <c r="BCS38"/>
      <c r="BCT38"/>
      <c r="BCU38"/>
      <c r="BCV38"/>
      <c r="BCW38"/>
      <c r="BCX38"/>
      <c r="BCY38"/>
      <c r="BCZ38"/>
      <c r="BDA38"/>
      <c r="BDB38"/>
      <c r="BDC38"/>
      <c r="BDD38"/>
      <c r="BDE38"/>
      <c r="BDF38"/>
      <c r="BDG38"/>
      <c r="BDH38"/>
      <c r="BDI38"/>
      <c r="BDJ38"/>
      <c r="BDK38"/>
      <c r="BDL38"/>
      <c r="BDM38"/>
      <c r="BDN38"/>
      <c r="BDO38"/>
      <c r="BDP38"/>
      <c r="BDQ38"/>
      <c r="BDR38"/>
      <c r="BDS38"/>
      <c r="BDT38"/>
      <c r="BDU38"/>
      <c r="BDV38"/>
      <c r="BDW38"/>
      <c r="BDX38"/>
      <c r="BDY38"/>
      <c r="BDZ38"/>
      <c r="BEA38"/>
      <c r="BEB38"/>
      <c r="BEC38"/>
      <c r="BED38"/>
      <c r="BEE38"/>
      <c r="BEF38"/>
      <c r="BEG38"/>
      <c r="BEH38"/>
      <c r="BEI38"/>
      <c r="BEJ38"/>
      <c r="BEK38"/>
      <c r="BEL38"/>
      <c r="BEM38"/>
      <c r="BEN38"/>
      <c r="BEO38"/>
      <c r="BEP38"/>
      <c r="BEQ38"/>
      <c r="BER38"/>
      <c r="BES38"/>
      <c r="BET38"/>
      <c r="BEU38"/>
      <c r="BEV38"/>
      <c r="BEW38"/>
      <c r="BEX38"/>
      <c r="BEY38"/>
      <c r="BEZ38"/>
      <c r="BFA38"/>
      <c r="BFB38"/>
      <c r="BFC38"/>
      <c r="BFD38"/>
      <c r="BFE38"/>
      <c r="BFF38"/>
      <c r="BFG38"/>
      <c r="BFH38"/>
      <c r="BFI38"/>
      <c r="BFJ38"/>
      <c r="BFK38"/>
      <c r="BFL38"/>
      <c r="BFM38"/>
      <c r="BFN38"/>
      <c r="BFO38"/>
      <c r="BFP38"/>
      <c r="BFQ38"/>
      <c r="BFR38"/>
      <c r="BFS38"/>
      <c r="BFT38"/>
      <c r="BFU38"/>
      <c r="BFV38"/>
      <c r="BFW38"/>
      <c r="BFX38"/>
      <c r="BFY38"/>
      <c r="BFZ38"/>
      <c r="BGA38"/>
      <c r="BGB38"/>
      <c r="BGC38"/>
      <c r="BGD38"/>
      <c r="BGE38"/>
      <c r="BGF38"/>
      <c r="BGG38"/>
      <c r="BGH38"/>
      <c r="BGI38"/>
      <c r="BGJ38"/>
      <c r="BGK38"/>
      <c r="BGL38"/>
      <c r="BGM38"/>
      <c r="BGN38"/>
      <c r="BGO38"/>
      <c r="BGP38"/>
      <c r="BGQ38"/>
      <c r="BGR38"/>
      <c r="BGS38"/>
      <c r="BGT38"/>
      <c r="BGU38"/>
      <c r="BGV38"/>
      <c r="BGW38"/>
      <c r="BGX38"/>
      <c r="BGY38"/>
      <c r="BGZ38"/>
      <c r="BHA38"/>
      <c r="BHB38"/>
      <c r="BHC38"/>
      <c r="BHD38"/>
      <c r="BHE38"/>
      <c r="BHF38"/>
      <c r="BHG38"/>
      <c r="BHH38"/>
      <c r="BHI38"/>
      <c r="BHJ38"/>
      <c r="BHK38"/>
      <c r="BHL38"/>
      <c r="BHM38"/>
      <c r="BHN38"/>
      <c r="BHO38"/>
      <c r="BHP38"/>
      <c r="BHQ38"/>
      <c r="BHR38"/>
      <c r="BHS38"/>
      <c r="BHT38"/>
      <c r="BHU38"/>
      <c r="BHV38"/>
      <c r="BHW38"/>
      <c r="BHX38"/>
      <c r="BHY38"/>
      <c r="BHZ38"/>
      <c r="BIA38"/>
      <c r="BIB38"/>
      <c r="BIC38"/>
      <c r="BID38"/>
      <c r="BIE38"/>
      <c r="BIF38"/>
      <c r="BIG38"/>
      <c r="BIH38"/>
      <c r="BII38"/>
      <c r="BIJ38"/>
      <c r="BIK38"/>
      <c r="BIL38"/>
      <c r="BIM38"/>
      <c r="BIN38"/>
      <c r="BIO38"/>
      <c r="BIP38"/>
      <c r="BIQ38"/>
      <c r="BIR38"/>
      <c r="BIS38"/>
      <c r="BIT38"/>
      <c r="BIU38"/>
      <c r="BIV38"/>
      <c r="BIW38"/>
      <c r="BIX38"/>
      <c r="BIY38"/>
      <c r="BIZ38"/>
      <c r="BJA38"/>
      <c r="BJB38"/>
      <c r="BJC38"/>
      <c r="BJD38"/>
      <c r="BJE38"/>
      <c r="BJF38"/>
      <c r="BJG38"/>
      <c r="BJH38"/>
      <c r="BJI38"/>
      <c r="BJJ38"/>
      <c r="BJK38"/>
      <c r="BJL38"/>
      <c r="BJM38"/>
      <c r="BJN38"/>
      <c r="BJO38"/>
      <c r="BJP38"/>
      <c r="BJQ38"/>
      <c r="BJR38"/>
      <c r="BJS38"/>
      <c r="BJT38"/>
      <c r="BJU38"/>
      <c r="BJV38"/>
      <c r="BJW38"/>
      <c r="BJX38"/>
      <c r="BJY38"/>
      <c r="BJZ38"/>
      <c r="BKA38"/>
      <c r="BKB38"/>
      <c r="BKC38"/>
      <c r="BKD38"/>
      <c r="BKE38"/>
      <c r="BKF38"/>
      <c r="BKG38"/>
      <c r="BKH38"/>
      <c r="BKI38"/>
      <c r="BKJ38"/>
      <c r="BKK38"/>
      <c r="BKL38"/>
      <c r="BKM38"/>
      <c r="BKN38"/>
      <c r="BKO38"/>
      <c r="BKP38"/>
      <c r="BKQ38"/>
      <c r="BKR38"/>
      <c r="BKS38"/>
      <c r="BKT38"/>
      <c r="BKU38"/>
      <c r="BKV38"/>
      <c r="BKW38"/>
      <c r="BKX38"/>
      <c r="BKY38"/>
      <c r="BKZ38"/>
      <c r="BLA38"/>
      <c r="BLB38"/>
      <c r="BLC38"/>
      <c r="BLD38"/>
      <c r="BLE38"/>
      <c r="BLF38"/>
      <c r="BLG38"/>
      <c r="BLH38"/>
      <c r="BLI38"/>
      <c r="BLJ38"/>
      <c r="BLK38"/>
      <c r="BLL38"/>
      <c r="BLM38"/>
      <c r="BLN38"/>
      <c r="BLO38"/>
      <c r="BLP38"/>
      <c r="BLQ38"/>
      <c r="BLR38"/>
      <c r="BLS38"/>
      <c r="BLT38"/>
      <c r="BLU38"/>
      <c r="BLV38"/>
      <c r="BLW38"/>
      <c r="BLX38"/>
      <c r="BLY38"/>
      <c r="BLZ38"/>
      <c r="BMA38"/>
      <c r="BMB38"/>
      <c r="BMC38"/>
      <c r="BMD38"/>
      <c r="BME38"/>
      <c r="BMF38"/>
      <c r="BMG38"/>
      <c r="BMH38"/>
      <c r="BMI38"/>
      <c r="BMJ38"/>
      <c r="BMK38"/>
      <c r="BML38"/>
      <c r="BMM38"/>
      <c r="BMN38"/>
      <c r="BMO38"/>
      <c r="BMP38"/>
      <c r="BMQ38"/>
      <c r="BMR38"/>
      <c r="BMS38"/>
      <c r="BMT38"/>
      <c r="BMU38"/>
      <c r="BMV38"/>
      <c r="BMW38"/>
      <c r="BMX38"/>
      <c r="BMY38"/>
      <c r="BMZ38"/>
      <c r="BNA38"/>
      <c r="BNB38"/>
      <c r="BNC38"/>
      <c r="BND38"/>
      <c r="BNE38"/>
      <c r="BNF38"/>
      <c r="BNG38"/>
      <c r="BNH38"/>
      <c r="BNI38"/>
      <c r="BNJ38"/>
      <c r="BNK38"/>
      <c r="BNL38"/>
      <c r="BNM38"/>
      <c r="BNN38"/>
      <c r="BNO38"/>
      <c r="BNP38"/>
      <c r="BNQ38"/>
      <c r="BNR38"/>
      <c r="BNS38"/>
      <c r="BNT38"/>
      <c r="BNU38"/>
      <c r="BNV38"/>
      <c r="BNW38"/>
      <c r="BNX38"/>
      <c r="BNY38"/>
      <c r="BNZ38"/>
      <c r="BOA38"/>
      <c r="BOB38"/>
      <c r="BOC38"/>
      <c r="BOD38"/>
      <c r="BOE38"/>
      <c r="BOF38"/>
      <c r="BOG38"/>
      <c r="BOH38"/>
      <c r="BOI38"/>
      <c r="BOJ38"/>
      <c r="BOK38"/>
      <c r="BOL38"/>
      <c r="BOM38"/>
      <c r="BON38"/>
      <c r="BOO38"/>
      <c r="BOP38"/>
      <c r="BOQ38"/>
      <c r="BOR38"/>
      <c r="BOS38"/>
      <c r="BOT38"/>
      <c r="BOU38"/>
      <c r="BOV38"/>
      <c r="BOW38"/>
      <c r="BOX38"/>
      <c r="BOY38"/>
      <c r="BOZ38"/>
      <c r="BPA38"/>
      <c r="BPB38"/>
      <c r="BPC38"/>
      <c r="BPD38"/>
      <c r="BPE38"/>
      <c r="BPF38"/>
      <c r="BPG38"/>
      <c r="BPH38"/>
      <c r="BPI38"/>
      <c r="BPJ38"/>
      <c r="BPK38"/>
      <c r="BPL38"/>
      <c r="BPM38"/>
      <c r="BPN38"/>
      <c r="BPO38"/>
      <c r="BPP38"/>
      <c r="BPQ38"/>
      <c r="BPR38"/>
      <c r="BPS38"/>
      <c r="BPT38"/>
      <c r="BPU38"/>
      <c r="BPV38"/>
      <c r="BPW38"/>
      <c r="BPX38"/>
      <c r="BPY38"/>
      <c r="BPZ38"/>
      <c r="BQA38"/>
      <c r="BQB38"/>
      <c r="BQC38"/>
      <c r="BQD38"/>
      <c r="BQE38"/>
      <c r="BQF38"/>
      <c r="BQG38"/>
      <c r="BQH38"/>
      <c r="BQI38"/>
      <c r="BQJ38"/>
      <c r="BQK38"/>
      <c r="BQL38"/>
      <c r="BQM38"/>
      <c r="BQN38"/>
      <c r="BQO38"/>
      <c r="BQP38"/>
      <c r="BQQ38"/>
      <c r="BQR38"/>
      <c r="BQS38"/>
      <c r="BQT38"/>
      <c r="BQU38"/>
      <c r="BQV38"/>
      <c r="BQW38"/>
      <c r="BQX38"/>
      <c r="BQY38"/>
      <c r="BQZ38"/>
      <c r="BRA38"/>
      <c r="BRB38"/>
      <c r="BRC38"/>
      <c r="BRD38"/>
      <c r="BRE38"/>
      <c r="BRF38"/>
      <c r="BRG38"/>
      <c r="BRH38"/>
      <c r="BRI38"/>
      <c r="BRJ38"/>
      <c r="BRK38"/>
      <c r="BRL38"/>
      <c r="BRM38"/>
      <c r="BRN38"/>
      <c r="BRO38"/>
      <c r="BRP38"/>
      <c r="BRQ38"/>
      <c r="BRR38"/>
      <c r="BRS38"/>
      <c r="BRT38"/>
      <c r="BRU38"/>
      <c r="BRV38"/>
      <c r="BRW38"/>
      <c r="BRX38"/>
      <c r="BRY38"/>
      <c r="BRZ38"/>
      <c r="BSA38"/>
      <c r="BSB38"/>
      <c r="BSC38"/>
      <c r="BSD38"/>
      <c r="BSE38"/>
      <c r="BSF38"/>
      <c r="BSG38"/>
      <c r="BSH38"/>
      <c r="BSI38"/>
      <c r="BSJ38"/>
      <c r="BSK38"/>
      <c r="BSL38"/>
      <c r="BSM38"/>
      <c r="BSN38"/>
      <c r="BSO38"/>
      <c r="BSP38"/>
      <c r="BSQ38"/>
      <c r="BSR38"/>
      <c r="BSS38"/>
      <c r="BST38"/>
      <c r="BSU38"/>
      <c r="BSV38"/>
      <c r="BSW38"/>
      <c r="BSX38"/>
      <c r="BSY38"/>
      <c r="BSZ38"/>
      <c r="BTA38"/>
      <c r="BTB38"/>
      <c r="BTC38"/>
      <c r="BTD38"/>
      <c r="BTE38"/>
      <c r="BTF38"/>
      <c r="BTG38"/>
      <c r="BTH38"/>
      <c r="BTI38"/>
      <c r="BTJ38"/>
      <c r="BTK38"/>
      <c r="BTL38"/>
      <c r="BTM38"/>
      <c r="BTN38"/>
      <c r="BTO38"/>
      <c r="BTP38"/>
      <c r="BTQ38"/>
      <c r="BTR38"/>
      <c r="BTS38"/>
      <c r="BTT38"/>
      <c r="BTU38"/>
      <c r="BTV38"/>
      <c r="BTW38"/>
      <c r="BTX38"/>
      <c r="BTY38"/>
      <c r="BTZ38"/>
      <c r="BUA38"/>
      <c r="BUB38"/>
      <c r="BUC38"/>
      <c r="BUD38"/>
      <c r="BUE38"/>
      <c r="BUF38"/>
      <c r="BUG38"/>
      <c r="BUH38"/>
      <c r="BUI38"/>
      <c r="BUJ38"/>
      <c r="BUK38"/>
      <c r="BUL38"/>
      <c r="BUM38"/>
      <c r="BUN38"/>
      <c r="BUO38"/>
      <c r="BUP38"/>
      <c r="BUQ38"/>
      <c r="BUR38"/>
      <c r="BUS38"/>
      <c r="BUT38"/>
      <c r="BUU38"/>
      <c r="BUV38"/>
      <c r="BUW38"/>
      <c r="BUX38"/>
      <c r="BUY38"/>
      <c r="BUZ38"/>
      <c r="BVA38"/>
      <c r="BVB38"/>
      <c r="BVC38"/>
      <c r="BVD38"/>
      <c r="BVE38"/>
      <c r="BVF38"/>
      <c r="BVG38"/>
      <c r="BVH38"/>
      <c r="BVI38"/>
      <c r="BVJ38"/>
      <c r="BVK38"/>
      <c r="BVL38"/>
      <c r="BVM38"/>
      <c r="BVN38"/>
      <c r="BVO38"/>
      <c r="BVP38"/>
      <c r="BVQ38"/>
      <c r="BVR38"/>
      <c r="BVS38"/>
      <c r="BVT38"/>
      <c r="BVU38"/>
      <c r="BVV38"/>
      <c r="BVW38"/>
      <c r="BVX38"/>
      <c r="BVY38"/>
      <c r="BVZ38"/>
      <c r="BWA38"/>
      <c r="BWB38"/>
      <c r="BWC38"/>
      <c r="BWD38"/>
      <c r="BWE38"/>
      <c r="BWF38"/>
      <c r="BWG38"/>
      <c r="BWH38"/>
      <c r="BWI38"/>
      <c r="BWJ38"/>
      <c r="BWK38"/>
      <c r="BWL38"/>
      <c r="BWM38"/>
      <c r="BWN38"/>
      <c r="BWO38"/>
      <c r="BWP38"/>
      <c r="BWQ38"/>
      <c r="BWR38"/>
      <c r="BWS38"/>
      <c r="BWT38"/>
      <c r="BWU38"/>
      <c r="BWV38"/>
      <c r="BWW38"/>
      <c r="BWX38"/>
      <c r="BWY38"/>
      <c r="BWZ38"/>
      <c r="BXA38"/>
      <c r="BXB38"/>
      <c r="BXC38"/>
      <c r="BXD38"/>
      <c r="BXE38"/>
      <c r="BXF38"/>
      <c r="BXG38"/>
      <c r="BXH38"/>
      <c r="BXI38"/>
      <c r="BXJ38"/>
      <c r="BXK38"/>
      <c r="BXL38"/>
      <c r="BXM38"/>
      <c r="BXN38"/>
      <c r="BXO38"/>
      <c r="BXP38"/>
      <c r="BXQ38"/>
      <c r="BXR38"/>
      <c r="BXS38"/>
      <c r="BXT38"/>
      <c r="BXU38"/>
      <c r="BXV38"/>
      <c r="BXW38"/>
      <c r="BXX38"/>
      <c r="BXY38"/>
      <c r="BXZ38"/>
      <c r="BYA38"/>
      <c r="BYB38"/>
      <c r="BYC38"/>
      <c r="BYD38"/>
      <c r="BYE38"/>
      <c r="BYF38"/>
      <c r="BYG38"/>
      <c r="BYH38"/>
      <c r="BYI38"/>
      <c r="BYJ38"/>
      <c r="BYK38"/>
      <c r="BYL38"/>
      <c r="BYM38"/>
      <c r="BYN38"/>
      <c r="BYO38"/>
      <c r="BYP38"/>
      <c r="BYQ38"/>
      <c r="BYR38"/>
      <c r="BYS38"/>
      <c r="BYT38"/>
      <c r="BYU38"/>
      <c r="BYV38"/>
      <c r="BYW38"/>
      <c r="BYX38"/>
      <c r="BYY38"/>
      <c r="BYZ38"/>
      <c r="BZA38"/>
      <c r="BZB38"/>
      <c r="BZC38"/>
      <c r="BZD38"/>
      <c r="BZE38"/>
      <c r="BZF38"/>
      <c r="BZG38"/>
      <c r="BZH38"/>
      <c r="BZI38"/>
      <c r="BZJ38"/>
      <c r="BZK38"/>
      <c r="BZL38"/>
      <c r="BZM38"/>
      <c r="BZN38"/>
      <c r="BZO38"/>
      <c r="BZP38"/>
      <c r="BZQ38"/>
      <c r="BZR38"/>
      <c r="BZS38"/>
      <c r="BZT38"/>
      <c r="BZU38"/>
      <c r="BZV38"/>
      <c r="BZW38"/>
      <c r="BZX38"/>
      <c r="BZY38"/>
      <c r="BZZ38"/>
      <c r="CAA38"/>
      <c r="CAB38"/>
      <c r="CAC38"/>
      <c r="CAD38"/>
      <c r="CAE38"/>
      <c r="CAF38"/>
      <c r="CAG38"/>
      <c r="CAH38"/>
      <c r="CAI38"/>
      <c r="CAJ38"/>
      <c r="CAK38"/>
      <c r="CAL38"/>
      <c r="CAM38"/>
      <c r="CAN38"/>
      <c r="CAO38"/>
      <c r="CAP38"/>
      <c r="CAQ38"/>
      <c r="CAR38"/>
      <c r="CAS38"/>
      <c r="CAT38"/>
      <c r="CAU38"/>
      <c r="CAV38"/>
      <c r="CAW38"/>
      <c r="CAX38"/>
      <c r="CAY38"/>
      <c r="CAZ38"/>
      <c r="CBA38"/>
      <c r="CBB38"/>
      <c r="CBC38"/>
      <c r="CBD38"/>
      <c r="CBE38"/>
      <c r="CBF38"/>
      <c r="CBG38"/>
      <c r="CBH38"/>
      <c r="CBI38"/>
      <c r="CBJ38"/>
      <c r="CBK38"/>
      <c r="CBL38"/>
      <c r="CBM38"/>
      <c r="CBN38"/>
      <c r="CBO38"/>
      <c r="CBP38"/>
      <c r="CBQ38"/>
      <c r="CBR38"/>
      <c r="CBS38"/>
      <c r="CBT38"/>
      <c r="CBU38"/>
      <c r="CBV38"/>
      <c r="CBW38"/>
      <c r="CBX38"/>
      <c r="CBY38"/>
      <c r="CBZ38"/>
      <c r="CCA38"/>
      <c r="CCB38"/>
      <c r="CCC38"/>
      <c r="CCD38"/>
      <c r="CCE38"/>
      <c r="CCF38"/>
      <c r="CCG38"/>
      <c r="CCH38"/>
      <c r="CCI38"/>
      <c r="CCJ38"/>
      <c r="CCK38"/>
      <c r="CCL38"/>
      <c r="CCM38"/>
      <c r="CCN38"/>
      <c r="CCO38"/>
      <c r="CCP38"/>
      <c r="CCQ38"/>
      <c r="CCR38"/>
      <c r="CCS38"/>
      <c r="CCT38"/>
      <c r="CCU38"/>
      <c r="CCV38"/>
      <c r="CCW38"/>
      <c r="CCX38"/>
      <c r="CCY38"/>
      <c r="CCZ38"/>
      <c r="CDA38"/>
      <c r="CDB38"/>
      <c r="CDC38"/>
      <c r="CDD38"/>
      <c r="CDE38"/>
      <c r="CDF38"/>
      <c r="CDG38"/>
      <c r="CDH38"/>
      <c r="CDI38"/>
      <c r="CDJ38"/>
      <c r="CDK38"/>
      <c r="CDL38"/>
      <c r="CDM38"/>
      <c r="CDN38"/>
      <c r="CDO38"/>
      <c r="CDP38"/>
      <c r="CDQ38"/>
      <c r="CDR38"/>
      <c r="CDS38"/>
      <c r="CDT38"/>
      <c r="CDU38"/>
      <c r="CDV38"/>
      <c r="CDW38"/>
      <c r="CDX38"/>
      <c r="CDY38"/>
      <c r="CDZ38"/>
      <c r="CEA38"/>
      <c r="CEB38"/>
      <c r="CEC38"/>
      <c r="CED38"/>
      <c r="CEE38"/>
      <c r="CEF38"/>
      <c r="CEG38"/>
      <c r="CEH38"/>
      <c r="CEI38"/>
      <c r="CEJ38"/>
      <c r="CEK38"/>
      <c r="CEL38"/>
      <c r="CEM38"/>
      <c r="CEN38"/>
      <c r="CEO38"/>
      <c r="CEP38"/>
      <c r="CEQ38"/>
      <c r="CER38"/>
      <c r="CES38"/>
      <c r="CET38"/>
      <c r="CEU38"/>
      <c r="CEV38"/>
      <c r="CEW38"/>
      <c r="CEX38"/>
      <c r="CEY38"/>
      <c r="CEZ38"/>
      <c r="CFA38"/>
      <c r="CFB38"/>
      <c r="CFC38"/>
      <c r="CFD38"/>
      <c r="CFE38"/>
      <c r="CFF38"/>
      <c r="CFG38"/>
      <c r="CFH38"/>
      <c r="CFI38"/>
      <c r="CFJ38"/>
      <c r="CFK38"/>
      <c r="CFL38"/>
      <c r="CFM38"/>
      <c r="CFN38"/>
      <c r="CFO38"/>
      <c r="CFP38"/>
      <c r="CFQ38"/>
      <c r="CFR38"/>
      <c r="CFS38"/>
      <c r="CFT38"/>
      <c r="CFU38"/>
      <c r="CFV38"/>
      <c r="CFW38"/>
      <c r="CFX38"/>
      <c r="CFY38"/>
      <c r="CFZ38"/>
      <c r="CGA38"/>
      <c r="CGB38"/>
      <c r="CGC38"/>
      <c r="CGD38"/>
      <c r="CGE38"/>
      <c r="CGF38"/>
      <c r="CGG38"/>
      <c r="CGH38"/>
      <c r="CGI38"/>
      <c r="CGJ38"/>
      <c r="CGK38"/>
      <c r="CGL38"/>
      <c r="CGM38"/>
      <c r="CGN38"/>
      <c r="CGO38"/>
      <c r="CGP38"/>
      <c r="CGQ38"/>
      <c r="CGR38"/>
      <c r="CGS38"/>
      <c r="CGT38"/>
      <c r="CGU38"/>
      <c r="CGV38"/>
      <c r="CGW38"/>
      <c r="CGX38"/>
      <c r="CGY38"/>
      <c r="CGZ38"/>
      <c r="CHA38"/>
      <c r="CHB38"/>
      <c r="CHC38"/>
      <c r="CHD38"/>
      <c r="CHE38"/>
      <c r="CHF38"/>
      <c r="CHG38"/>
      <c r="CHH38"/>
      <c r="CHI38"/>
      <c r="CHJ38"/>
      <c r="CHK38"/>
      <c r="CHL38"/>
      <c r="CHM38"/>
      <c r="CHN38"/>
      <c r="CHO38"/>
      <c r="CHP38"/>
      <c r="CHQ38"/>
      <c r="CHR38"/>
      <c r="CHS38"/>
      <c r="CHT38"/>
      <c r="CHU38"/>
      <c r="CHV38"/>
      <c r="CHW38"/>
      <c r="CHX38"/>
      <c r="CHY38"/>
      <c r="CHZ38"/>
      <c r="CIA38"/>
      <c r="CIB38"/>
      <c r="CIC38"/>
      <c r="CID38"/>
      <c r="CIE38"/>
      <c r="CIF38"/>
      <c r="CIG38"/>
      <c r="CIH38"/>
      <c r="CII38"/>
      <c r="CIJ38"/>
      <c r="CIK38"/>
      <c r="CIL38"/>
      <c r="CIM38"/>
      <c r="CIN38"/>
      <c r="CIO38"/>
      <c r="CIP38"/>
      <c r="CIQ38"/>
      <c r="CIR38"/>
      <c r="CIS38"/>
      <c r="CIT38"/>
      <c r="CIU38"/>
      <c r="CIV38"/>
      <c r="CIW38"/>
      <c r="CIX38"/>
      <c r="CIY38"/>
      <c r="CIZ38"/>
      <c r="CJA38"/>
      <c r="CJB38"/>
      <c r="CJC38"/>
      <c r="CJD38"/>
      <c r="CJE38"/>
      <c r="CJF38"/>
      <c r="CJG38"/>
      <c r="CJH38"/>
      <c r="CJI38"/>
      <c r="CJJ38"/>
      <c r="CJK38"/>
      <c r="CJL38"/>
      <c r="CJM38"/>
      <c r="CJN38"/>
      <c r="CJO38"/>
      <c r="CJP38"/>
      <c r="CJQ38"/>
      <c r="CJR38"/>
      <c r="CJS38"/>
      <c r="CJT38"/>
      <c r="CJU38"/>
      <c r="CJV38"/>
      <c r="CJW38"/>
      <c r="CJX38"/>
      <c r="CJY38"/>
      <c r="CJZ38"/>
      <c r="CKA38"/>
      <c r="CKB38"/>
      <c r="CKC38"/>
      <c r="CKD38"/>
      <c r="CKE38"/>
      <c r="CKF38"/>
      <c r="CKG38"/>
      <c r="CKH38"/>
      <c r="CKI38"/>
      <c r="CKJ38"/>
      <c r="CKK38"/>
      <c r="CKL38"/>
      <c r="CKM38"/>
      <c r="CKN38"/>
      <c r="CKO38"/>
      <c r="CKP38"/>
      <c r="CKQ38"/>
      <c r="CKR38"/>
      <c r="CKS38"/>
      <c r="CKT38"/>
      <c r="CKU38"/>
      <c r="CKV38"/>
      <c r="CKW38"/>
      <c r="CKX38"/>
      <c r="CKY38"/>
      <c r="CKZ38"/>
      <c r="CLA38"/>
      <c r="CLB38"/>
      <c r="CLC38"/>
      <c r="CLD38"/>
      <c r="CLE38"/>
      <c r="CLF38"/>
      <c r="CLG38"/>
      <c r="CLH38"/>
      <c r="CLI38"/>
      <c r="CLJ38"/>
      <c r="CLK38"/>
      <c r="CLL38"/>
      <c r="CLM38"/>
      <c r="CLN38"/>
      <c r="CLO38"/>
      <c r="CLP38"/>
      <c r="CLQ38"/>
      <c r="CLR38"/>
      <c r="CLS38"/>
      <c r="CLT38"/>
      <c r="CLU38"/>
      <c r="CLV38"/>
      <c r="CLW38"/>
      <c r="CLX38"/>
      <c r="CLY38"/>
      <c r="CLZ38"/>
      <c r="CMA38"/>
      <c r="CMB38"/>
      <c r="CMC38"/>
      <c r="CMD38"/>
      <c r="CME38"/>
      <c r="CMF38"/>
      <c r="CMG38"/>
      <c r="CMH38"/>
      <c r="CMI38"/>
      <c r="CMJ38"/>
      <c r="CMK38"/>
      <c r="CML38"/>
      <c r="CMM38"/>
      <c r="CMN38"/>
      <c r="CMO38"/>
      <c r="CMP38"/>
      <c r="CMQ38"/>
      <c r="CMR38"/>
      <c r="CMS38"/>
      <c r="CMT38"/>
      <c r="CMU38"/>
      <c r="CMV38"/>
      <c r="CMW38"/>
      <c r="CMX38"/>
      <c r="CMY38"/>
      <c r="CMZ38"/>
      <c r="CNA38"/>
      <c r="CNB38"/>
      <c r="CNC38"/>
      <c r="CND38"/>
      <c r="CNE38"/>
      <c r="CNF38"/>
      <c r="CNG38"/>
      <c r="CNH38"/>
      <c r="CNI38"/>
      <c r="CNJ38"/>
      <c r="CNK38"/>
      <c r="CNL38"/>
      <c r="CNM38"/>
      <c r="CNN38"/>
      <c r="CNO38"/>
      <c r="CNP38"/>
      <c r="CNQ38"/>
      <c r="CNR38"/>
      <c r="CNS38"/>
      <c r="CNT38"/>
      <c r="CNU38"/>
      <c r="CNV38"/>
      <c r="CNW38"/>
      <c r="CNX38"/>
      <c r="CNY38"/>
      <c r="CNZ38"/>
      <c r="COA38"/>
      <c r="COB38"/>
      <c r="COC38"/>
      <c r="COD38"/>
      <c r="COE38"/>
      <c r="COF38"/>
      <c r="COG38"/>
      <c r="COH38"/>
      <c r="COI38"/>
      <c r="COJ38"/>
      <c r="COK38"/>
      <c r="COL38"/>
      <c r="COM38"/>
      <c r="CON38"/>
      <c r="COO38"/>
      <c r="COP38"/>
      <c r="COQ38"/>
      <c r="COR38"/>
      <c r="COS38"/>
      <c r="COT38"/>
      <c r="COU38"/>
      <c r="COV38"/>
      <c r="COW38"/>
      <c r="COX38"/>
      <c r="COY38"/>
      <c r="COZ38"/>
      <c r="CPA38"/>
      <c r="CPB38"/>
      <c r="CPC38"/>
      <c r="CPD38"/>
      <c r="CPE38"/>
      <c r="CPF38"/>
      <c r="CPG38"/>
      <c r="CPH38"/>
      <c r="CPI38"/>
      <c r="CPJ38"/>
      <c r="CPK38"/>
      <c r="CPL38"/>
      <c r="CPM38"/>
      <c r="CPN38"/>
      <c r="CPO38"/>
      <c r="CPP38"/>
      <c r="CPQ38"/>
      <c r="CPR38"/>
      <c r="CPS38"/>
      <c r="CPT38"/>
      <c r="CPU38"/>
      <c r="CPV38"/>
      <c r="CPW38"/>
      <c r="CPX38"/>
      <c r="CPY38"/>
      <c r="CPZ38"/>
      <c r="CQA38"/>
      <c r="CQB38"/>
      <c r="CQC38"/>
      <c r="CQD38"/>
      <c r="CQE38"/>
      <c r="CQF38"/>
      <c r="CQG38"/>
      <c r="CQH38"/>
      <c r="CQI38"/>
      <c r="CQJ38"/>
      <c r="CQK38"/>
      <c r="CQL38"/>
      <c r="CQM38"/>
      <c r="CQN38"/>
      <c r="CQO38"/>
      <c r="CQP38"/>
      <c r="CQQ38"/>
      <c r="CQR38"/>
      <c r="CQS38"/>
      <c r="CQT38"/>
      <c r="CQU38"/>
      <c r="CQV38"/>
      <c r="CQW38"/>
      <c r="CQX38"/>
      <c r="CQY38"/>
      <c r="CQZ38"/>
      <c r="CRA38"/>
      <c r="CRB38"/>
      <c r="CRC38"/>
      <c r="CRD38"/>
      <c r="CRE38"/>
      <c r="CRF38"/>
      <c r="CRG38"/>
      <c r="CRH38"/>
      <c r="CRI38"/>
      <c r="CRJ38"/>
      <c r="CRK38"/>
      <c r="CRL38"/>
      <c r="CRM38"/>
      <c r="CRN38"/>
      <c r="CRO38"/>
      <c r="CRP38"/>
      <c r="CRQ38"/>
      <c r="CRR38"/>
      <c r="CRS38"/>
      <c r="CRT38"/>
      <c r="CRU38"/>
      <c r="CRV38"/>
      <c r="CRW38"/>
      <c r="CRX38"/>
      <c r="CRY38"/>
      <c r="CRZ38"/>
      <c r="CSA38"/>
      <c r="CSB38"/>
      <c r="CSC38"/>
      <c r="CSD38"/>
      <c r="CSE38"/>
      <c r="CSF38"/>
      <c r="CSG38"/>
      <c r="CSH38"/>
      <c r="CSI38"/>
      <c r="CSJ38"/>
      <c r="CSK38"/>
      <c r="CSL38"/>
      <c r="CSM38"/>
      <c r="CSN38"/>
      <c r="CSO38"/>
      <c r="CSP38"/>
      <c r="CSQ38"/>
      <c r="CSR38"/>
      <c r="CSS38"/>
      <c r="CST38"/>
      <c r="CSU38"/>
      <c r="CSV38"/>
      <c r="CSW38"/>
      <c r="CSX38"/>
      <c r="CSY38"/>
      <c r="CSZ38"/>
      <c r="CTA38"/>
      <c r="CTB38"/>
      <c r="CTC38"/>
      <c r="CTD38"/>
      <c r="CTE38"/>
      <c r="CTF38"/>
      <c r="CTG38"/>
      <c r="CTH38"/>
      <c r="CTI38"/>
      <c r="CTJ38"/>
      <c r="CTK38"/>
      <c r="CTL38"/>
      <c r="CTM38"/>
      <c r="CTN38"/>
      <c r="CTO38"/>
      <c r="CTP38"/>
      <c r="CTQ38"/>
      <c r="CTR38"/>
      <c r="CTS38"/>
      <c r="CTT38"/>
      <c r="CTU38"/>
      <c r="CTV38"/>
      <c r="CTW38"/>
      <c r="CTX38"/>
      <c r="CTY38"/>
      <c r="CTZ38"/>
      <c r="CUA38"/>
      <c r="CUB38"/>
      <c r="CUC38"/>
      <c r="CUD38"/>
      <c r="CUE38"/>
      <c r="CUF38"/>
      <c r="CUG38"/>
      <c r="CUH38"/>
      <c r="CUI38"/>
      <c r="CUJ38"/>
      <c r="CUK38"/>
      <c r="CUL38"/>
      <c r="CUM38"/>
      <c r="CUN38"/>
      <c r="CUO38"/>
      <c r="CUP38"/>
      <c r="CUQ38"/>
      <c r="CUR38"/>
      <c r="CUS38"/>
      <c r="CUT38"/>
      <c r="CUU38"/>
      <c r="CUV38"/>
      <c r="CUW38"/>
      <c r="CUX38"/>
      <c r="CUY38"/>
      <c r="CUZ38"/>
      <c r="CVA38"/>
      <c r="CVB38"/>
      <c r="CVC38"/>
      <c r="CVD38"/>
      <c r="CVE38"/>
      <c r="CVF38"/>
      <c r="CVG38"/>
      <c r="CVH38"/>
      <c r="CVI38"/>
      <c r="CVJ38"/>
      <c r="CVK38"/>
      <c r="CVL38"/>
      <c r="CVM38"/>
      <c r="CVN38"/>
      <c r="CVO38"/>
      <c r="CVP38"/>
      <c r="CVQ38"/>
      <c r="CVR38"/>
      <c r="CVS38"/>
      <c r="CVT38"/>
      <c r="CVU38"/>
      <c r="CVV38"/>
      <c r="CVW38"/>
      <c r="CVX38"/>
      <c r="CVY38"/>
      <c r="CVZ38"/>
      <c r="CWA38"/>
      <c r="CWB38"/>
      <c r="CWC38"/>
      <c r="CWD38"/>
      <c r="CWE38"/>
      <c r="CWF38"/>
      <c r="CWG38"/>
      <c r="CWH38"/>
      <c r="CWI38"/>
      <c r="CWJ38"/>
      <c r="CWK38"/>
      <c r="CWL38"/>
      <c r="CWM38"/>
      <c r="CWN38"/>
      <c r="CWO38"/>
      <c r="CWP38"/>
      <c r="CWQ38"/>
      <c r="CWR38"/>
      <c r="CWS38"/>
      <c r="CWT38"/>
      <c r="CWU38"/>
      <c r="CWV38"/>
      <c r="CWW38"/>
      <c r="CWX38"/>
      <c r="CWY38"/>
      <c r="CWZ38"/>
      <c r="CXA38"/>
      <c r="CXB38"/>
      <c r="CXC38"/>
      <c r="CXD38"/>
      <c r="CXE38"/>
      <c r="CXF38"/>
      <c r="CXG38"/>
      <c r="CXH38"/>
      <c r="CXI38"/>
      <c r="CXJ38"/>
      <c r="CXK38"/>
      <c r="CXL38"/>
      <c r="CXM38"/>
      <c r="CXN38"/>
      <c r="CXO38"/>
      <c r="CXP38"/>
      <c r="CXQ38"/>
      <c r="CXR38"/>
      <c r="CXS38"/>
      <c r="CXT38"/>
      <c r="CXU38"/>
      <c r="CXV38"/>
      <c r="CXW38"/>
      <c r="CXX38"/>
      <c r="CXY38"/>
      <c r="CXZ38"/>
      <c r="CYA38"/>
      <c r="CYB38"/>
      <c r="CYC38"/>
      <c r="CYD38"/>
      <c r="CYE38"/>
      <c r="CYF38"/>
      <c r="CYG38"/>
      <c r="CYH38"/>
      <c r="CYI38"/>
      <c r="CYJ38"/>
      <c r="CYK38"/>
      <c r="CYL38"/>
      <c r="CYM38"/>
      <c r="CYN38"/>
      <c r="CYO38"/>
      <c r="CYP38"/>
      <c r="CYQ38"/>
      <c r="CYR38"/>
      <c r="CYS38"/>
      <c r="CYT38"/>
      <c r="CYU38"/>
      <c r="CYV38"/>
      <c r="CYW38"/>
      <c r="CYX38"/>
      <c r="CYY38"/>
      <c r="CYZ38"/>
      <c r="CZA38"/>
      <c r="CZB38"/>
      <c r="CZC38"/>
      <c r="CZD38"/>
      <c r="CZE38"/>
      <c r="CZF38"/>
      <c r="CZG38"/>
      <c r="CZH38"/>
      <c r="CZI38"/>
      <c r="CZJ38"/>
      <c r="CZK38"/>
      <c r="CZL38"/>
      <c r="CZM38"/>
      <c r="CZN38"/>
      <c r="CZO38"/>
      <c r="CZP38"/>
      <c r="CZQ38"/>
      <c r="CZR38"/>
      <c r="CZS38"/>
      <c r="CZT38"/>
      <c r="CZU38"/>
      <c r="CZV38"/>
      <c r="CZW38"/>
      <c r="CZX38"/>
      <c r="CZY38"/>
      <c r="CZZ38"/>
      <c r="DAA38"/>
      <c r="DAB38"/>
      <c r="DAC38"/>
      <c r="DAD38"/>
      <c r="DAE38"/>
      <c r="DAF38"/>
      <c r="DAG38"/>
      <c r="DAH38"/>
      <c r="DAI38"/>
      <c r="DAJ38"/>
      <c r="DAK38"/>
      <c r="DAL38"/>
      <c r="DAM38"/>
      <c r="DAN38"/>
      <c r="DAO38"/>
      <c r="DAP38"/>
      <c r="DAQ38"/>
      <c r="DAR38"/>
      <c r="DAS38"/>
      <c r="DAT38"/>
      <c r="DAU38"/>
      <c r="DAV38"/>
      <c r="DAW38"/>
      <c r="DAX38"/>
      <c r="DAY38"/>
      <c r="DAZ38"/>
      <c r="DBA38"/>
      <c r="DBB38"/>
      <c r="DBC38"/>
      <c r="DBD38"/>
      <c r="DBE38"/>
      <c r="DBF38"/>
      <c r="DBG38"/>
      <c r="DBH38"/>
      <c r="DBI38"/>
      <c r="DBJ38"/>
      <c r="DBK38"/>
      <c r="DBL38"/>
      <c r="DBM38"/>
      <c r="DBN38"/>
      <c r="DBO38"/>
      <c r="DBP38"/>
      <c r="DBQ38"/>
      <c r="DBR38"/>
      <c r="DBS38"/>
      <c r="DBT38"/>
      <c r="DBU38"/>
      <c r="DBV38"/>
      <c r="DBW38"/>
      <c r="DBX38"/>
      <c r="DBY38"/>
      <c r="DBZ38"/>
      <c r="DCA38"/>
      <c r="DCB38"/>
      <c r="DCC38"/>
      <c r="DCD38"/>
      <c r="DCE38"/>
      <c r="DCF38"/>
      <c r="DCG38"/>
      <c r="DCH38"/>
      <c r="DCI38"/>
      <c r="DCJ38"/>
      <c r="DCK38"/>
      <c r="DCL38"/>
      <c r="DCM38"/>
      <c r="DCN38"/>
      <c r="DCO38"/>
      <c r="DCP38"/>
      <c r="DCQ38"/>
      <c r="DCR38"/>
      <c r="DCS38"/>
      <c r="DCT38"/>
      <c r="DCU38"/>
      <c r="DCV38"/>
      <c r="DCW38"/>
      <c r="DCX38"/>
      <c r="DCY38"/>
      <c r="DCZ38"/>
      <c r="DDA38"/>
      <c r="DDB38"/>
      <c r="DDC38"/>
      <c r="DDD38"/>
      <c r="DDE38"/>
      <c r="DDF38"/>
      <c r="DDG38"/>
      <c r="DDH38"/>
      <c r="DDI38"/>
      <c r="DDJ38"/>
      <c r="DDK38"/>
      <c r="DDL38"/>
      <c r="DDM38"/>
      <c r="DDN38"/>
      <c r="DDO38"/>
      <c r="DDP38"/>
      <c r="DDQ38"/>
      <c r="DDR38"/>
      <c r="DDS38"/>
      <c r="DDT38"/>
      <c r="DDU38"/>
      <c r="DDV38"/>
      <c r="DDW38"/>
      <c r="DDX38"/>
      <c r="DDY38"/>
      <c r="DDZ38"/>
      <c r="DEA38"/>
      <c r="DEB38"/>
      <c r="DEC38"/>
      <c r="DED38"/>
      <c r="DEE38"/>
      <c r="DEF38"/>
      <c r="DEG38"/>
      <c r="DEH38"/>
      <c r="DEI38"/>
      <c r="DEJ38"/>
      <c r="DEK38"/>
      <c r="DEL38"/>
      <c r="DEM38"/>
      <c r="DEN38"/>
      <c r="DEO38"/>
      <c r="DEP38"/>
      <c r="DEQ38"/>
      <c r="DER38"/>
      <c r="DES38"/>
      <c r="DET38"/>
      <c r="DEU38"/>
      <c r="DEV38"/>
      <c r="DEW38"/>
      <c r="DEX38"/>
      <c r="DEY38"/>
      <c r="DEZ38"/>
      <c r="DFA38"/>
      <c r="DFB38"/>
      <c r="DFC38"/>
      <c r="DFD38"/>
      <c r="DFE38"/>
      <c r="DFF38"/>
      <c r="DFG38"/>
      <c r="DFH38"/>
      <c r="DFI38"/>
      <c r="DFJ38"/>
      <c r="DFK38"/>
      <c r="DFL38"/>
      <c r="DFM38"/>
      <c r="DFN38"/>
      <c r="DFO38"/>
      <c r="DFP38"/>
      <c r="DFQ38"/>
      <c r="DFR38"/>
      <c r="DFS38"/>
      <c r="DFT38"/>
      <c r="DFU38"/>
      <c r="DFV38"/>
      <c r="DFW38"/>
      <c r="DFX38"/>
      <c r="DFY38"/>
      <c r="DFZ38"/>
      <c r="DGA38"/>
      <c r="DGB38"/>
      <c r="DGC38"/>
      <c r="DGD38"/>
      <c r="DGE38"/>
      <c r="DGF38"/>
      <c r="DGG38"/>
      <c r="DGH38"/>
      <c r="DGI38"/>
      <c r="DGJ38"/>
      <c r="DGK38"/>
      <c r="DGL38"/>
      <c r="DGM38"/>
      <c r="DGN38"/>
      <c r="DGO38"/>
      <c r="DGP38"/>
      <c r="DGQ38"/>
      <c r="DGR38"/>
      <c r="DGS38"/>
      <c r="DGT38"/>
      <c r="DGU38"/>
      <c r="DGV38"/>
      <c r="DGW38"/>
      <c r="DGX38"/>
      <c r="DGY38"/>
      <c r="DGZ38"/>
      <c r="DHA38"/>
      <c r="DHB38"/>
      <c r="DHC38"/>
      <c r="DHD38"/>
      <c r="DHE38"/>
      <c r="DHF38"/>
      <c r="DHG38"/>
      <c r="DHH38"/>
      <c r="DHI38"/>
      <c r="DHJ38"/>
      <c r="DHK38"/>
      <c r="DHL38"/>
      <c r="DHM38"/>
      <c r="DHN38"/>
      <c r="DHO38"/>
      <c r="DHP38"/>
      <c r="DHQ38"/>
      <c r="DHR38"/>
      <c r="DHS38"/>
      <c r="DHT38"/>
      <c r="DHU38"/>
      <c r="DHV38"/>
      <c r="DHW38"/>
      <c r="DHX38"/>
      <c r="DHY38"/>
      <c r="DHZ38"/>
      <c r="DIA38"/>
      <c r="DIB38"/>
      <c r="DIC38"/>
      <c r="DID38"/>
      <c r="DIE38"/>
      <c r="DIF38"/>
      <c r="DIG38"/>
      <c r="DIH38"/>
      <c r="DII38"/>
      <c r="DIJ38"/>
      <c r="DIK38"/>
      <c r="DIL38"/>
      <c r="DIM38"/>
      <c r="DIN38"/>
      <c r="DIO38"/>
      <c r="DIP38"/>
      <c r="DIQ38"/>
      <c r="DIR38"/>
      <c r="DIS38"/>
      <c r="DIT38"/>
      <c r="DIU38"/>
      <c r="DIV38"/>
      <c r="DIW38"/>
      <c r="DIX38"/>
      <c r="DIY38"/>
      <c r="DIZ38"/>
      <c r="DJA38"/>
      <c r="DJB38"/>
      <c r="DJC38"/>
      <c r="DJD38"/>
      <c r="DJE38"/>
      <c r="DJF38"/>
      <c r="DJG38"/>
      <c r="DJH38"/>
      <c r="DJI38"/>
      <c r="DJJ38"/>
      <c r="DJK38"/>
      <c r="DJL38"/>
      <c r="DJM38"/>
      <c r="DJN38"/>
      <c r="DJO38"/>
      <c r="DJP38"/>
      <c r="DJQ38"/>
      <c r="DJR38"/>
      <c r="DJS38"/>
      <c r="DJT38"/>
      <c r="DJU38"/>
      <c r="DJV38"/>
      <c r="DJW38"/>
      <c r="DJX38"/>
      <c r="DJY38"/>
      <c r="DJZ38"/>
      <c r="DKA38"/>
      <c r="DKB38"/>
      <c r="DKC38"/>
      <c r="DKD38"/>
      <c r="DKE38"/>
      <c r="DKF38"/>
      <c r="DKG38"/>
      <c r="DKH38"/>
      <c r="DKI38"/>
      <c r="DKJ38"/>
      <c r="DKK38"/>
      <c r="DKL38"/>
      <c r="DKM38"/>
      <c r="DKN38"/>
      <c r="DKO38"/>
      <c r="DKP38"/>
      <c r="DKQ38"/>
      <c r="DKR38"/>
      <c r="DKS38"/>
      <c r="DKT38"/>
      <c r="DKU38"/>
      <c r="DKV38"/>
      <c r="DKW38"/>
      <c r="DKX38"/>
      <c r="DKY38"/>
      <c r="DKZ38"/>
      <c r="DLA38"/>
      <c r="DLB38"/>
      <c r="DLC38"/>
      <c r="DLD38"/>
      <c r="DLE38"/>
      <c r="DLF38"/>
      <c r="DLG38"/>
      <c r="DLH38"/>
      <c r="DLI38"/>
      <c r="DLJ38"/>
      <c r="DLK38"/>
      <c r="DLL38"/>
      <c r="DLM38"/>
      <c r="DLN38"/>
      <c r="DLO38"/>
      <c r="DLP38"/>
      <c r="DLQ38"/>
      <c r="DLR38"/>
      <c r="DLS38"/>
      <c r="DLT38"/>
      <c r="DLU38"/>
      <c r="DLV38"/>
      <c r="DLW38"/>
      <c r="DLX38"/>
      <c r="DLY38"/>
      <c r="DLZ38"/>
      <c r="DMA38"/>
      <c r="DMB38"/>
      <c r="DMC38"/>
      <c r="DMD38"/>
      <c r="DME38"/>
      <c r="DMF38"/>
      <c r="DMG38"/>
      <c r="DMH38"/>
      <c r="DMI38"/>
      <c r="DMJ38"/>
      <c r="DMK38"/>
      <c r="DML38"/>
      <c r="DMM38"/>
      <c r="DMN38"/>
      <c r="DMO38"/>
      <c r="DMP38"/>
      <c r="DMQ38"/>
      <c r="DMR38"/>
      <c r="DMS38"/>
      <c r="DMT38"/>
      <c r="DMU38"/>
      <c r="DMV38"/>
      <c r="DMW38"/>
      <c r="DMX38"/>
      <c r="DMY38"/>
      <c r="DMZ38"/>
      <c r="DNA38"/>
      <c r="DNB38"/>
      <c r="DNC38"/>
      <c r="DND38"/>
      <c r="DNE38"/>
      <c r="DNF38"/>
      <c r="DNG38"/>
      <c r="DNH38"/>
      <c r="DNI38"/>
      <c r="DNJ38"/>
      <c r="DNK38"/>
      <c r="DNL38"/>
      <c r="DNM38"/>
      <c r="DNN38"/>
      <c r="DNO38"/>
      <c r="DNP38"/>
      <c r="DNQ38"/>
      <c r="DNR38"/>
      <c r="DNS38"/>
      <c r="DNT38"/>
      <c r="DNU38"/>
      <c r="DNV38"/>
      <c r="DNW38"/>
      <c r="DNX38"/>
      <c r="DNY38"/>
      <c r="DNZ38"/>
      <c r="DOA38"/>
      <c r="DOB38"/>
      <c r="DOC38"/>
      <c r="DOD38"/>
      <c r="DOE38"/>
      <c r="DOF38"/>
      <c r="DOG38"/>
      <c r="DOH38"/>
      <c r="DOI38"/>
      <c r="DOJ38"/>
      <c r="DOK38"/>
      <c r="DOL38"/>
      <c r="DOM38"/>
      <c r="DON38"/>
      <c r="DOO38"/>
      <c r="DOP38"/>
      <c r="DOQ38"/>
      <c r="DOR38"/>
      <c r="DOS38"/>
      <c r="DOT38"/>
      <c r="DOU38"/>
      <c r="DOV38"/>
      <c r="DOW38"/>
      <c r="DOX38"/>
      <c r="DOY38"/>
      <c r="DOZ38"/>
      <c r="DPA38"/>
      <c r="DPB38"/>
      <c r="DPC38"/>
      <c r="DPD38"/>
      <c r="DPE38"/>
      <c r="DPF38"/>
      <c r="DPG38"/>
      <c r="DPH38"/>
      <c r="DPI38"/>
      <c r="DPJ38"/>
      <c r="DPK38"/>
      <c r="DPL38"/>
      <c r="DPM38"/>
      <c r="DPN38"/>
      <c r="DPO38"/>
      <c r="DPP38"/>
      <c r="DPQ38"/>
      <c r="DPR38"/>
      <c r="DPS38"/>
      <c r="DPT38"/>
      <c r="DPU38"/>
      <c r="DPV38"/>
      <c r="DPW38"/>
      <c r="DPX38"/>
      <c r="DPY38"/>
      <c r="DPZ38"/>
      <c r="DQA38"/>
      <c r="DQB38"/>
      <c r="DQC38"/>
      <c r="DQD38"/>
      <c r="DQE38"/>
      <c r="DQF38"/>
      <c r="DQG38"/>
      <c r="DQH38"/>
      <c r="DQI38"/>
      <c r="DQJ38"/>
      <c r="DQK38"/>
      <c r="DQL38"/>
      <c r="DQM38"/>
      <c r="DQN38"/>
      <c r="DQO38"/>
      <c r="DQP38"/>
      <c r="DQQ38"/>
      <c r="DQR38"/>
      <c r="DQS38"/>
      <c r="DQT38"/>
      <c r="DQU38"/>
      <c r="DQV38"/>
      <c r="DQW38"/>
      <c r="DQX38"/>
      <c r="DQY38"/>
      <c r="DQZ38"/>
      <c r="DRA38"/>
      <c r="DRB38"/>
      <c r="DRC38"/>
      <c r="DRD38"/>
      <c r="DRE38"/>
      <c r="DRF38"/>
      <c r="DRG38"/>
      <c r="DRH38"/>
      <c r="DRI38"/>
      <c r="DRJ38"/>
      <c r="DRK38"/>
      <c r="DRL38"/>
      <c r="DRM38"/>
      <c r="DRN38"/>
      <c r="DRO38"/>
      <c r="DRP38"/>
      <c r="DRQ38"/>
      <c r="DRR38"/>
      <c r="DRS38"/>
      <c r="DRT38"/>
      <c r="DRU38"/>
      <c r="DRV38"/>
      <c r="DRW38"/>
      <c r="DRX38"/>
      <c r="DRY38"/>
      <c r="DRZ38"/>
      <c r="DSA38"/>
      <c r="DSB38"/>
      <c r="DSC38"/>
      <c r="DSD38"/>
      <c r="DSE38"/>
      <c r="DSF38"/>
      <c r="DSG38"/>
      <c r="DSH38"/>
      <c r="DSI38"/>
      <c r="DSJ38"/>
      <c r="DSK38"/>
      <c r="DSL38"/>
      <c r="DSM38"/>
      <c r="DSN38"/>
      <c r="DSO38"/>
      <c r="DSP38"/>
      <c r="DSQ38"/>
      <c r="DSR38"/>
      <c r="DSS38"/>
      <c r="DST38"/>
      <c r="DSU38"/>
      <c r="DSV38"/>
      <c r="DSW38"/>
      <c r="DSX38"/>
      <c r="DSY38"/>
      <c r="DSZ38"/>
      <c r="DTA38"/>
      <c r="DTB38"/>
      <c r="DTC38"/>
      <c r="DTD38"/>
      <c r="DTE38"/>
      <c r="DTF38"/>
      <c r="DTG38"/>
      <c r="DTH38"/>
      <c r="DTI38"/>
      <c r="DTJ38"/>
      <c r="DTK38"/>
      <c r="DTL38"/>
      <c r="DTM38"/>
      <c r="DTN38"/>
      <c r="DTO38"/>
      <c r="DTP38"/>
      <c r="DTQ38"/>
      <c r="DTR38"/>
      <c r="DTS38"/>
      <c r="DTT38"/>
      <c r="DTU38"/>
      <c r="DTV38"/>
      <c r="DTW38"/>
      <c r="DTX38"/>
      <c r="DTY38"/>
      <c r="DTZ38"/>
      <c r="DUA38"/>
      <c r="DUB38"/>
      <c r="DUC38"/>
      <c r="DUD38"/>
      <c r="DUE38"/>
      <c r="DUF38"/>
      <c r="DUG38"/>
      <c r="DUH38"/>
      <c r="DUI38"/>
      <c r="DUJ38"/>
      <c r="DUK38"/>
      <c r="DUL38"/>
      <c r="DUM38"/>
      <c r="DUN38"/>
      <c r="DUO38"/>
      <c r="DUP38"/>
      <c r="DUQ38"/>
      <c r="DUR38"/>
      <c r="DUS38"/>
      <c r="DUT38"/>
      <c r="DUU38"/>
      <c r="DUV38"/>
      <c r="DUW38"/>
      <c r="DUX38"/>
      <c r="DUY38"/>
      <c r="DUZ38"/>
      <c r="DVA38"/>
      <c r="DVB38"/>
      <c r="DVC38"/>
      <c r="DVD38"/>
      <c r="DVE38"/>
      <c r="DVF38"/>
      <c r="DVG38"/>
      <c r="DVH38"/>
      <c r="DVI38"/>
      <c r="DVJ38"/>
      <c r="DVK38"/>
      <c r="DVL38"/>
      <c r="DVM38"/>
      <c r="DVN38"/>
      <c r="DVO38"/>
      <c r="DVP38"/>
      <c r="DVQ38"/>
      <c r="DVR38"/>
      <c r="DVS38"/>
      <c r="DVT38"/>
      <c r="DVU38"/>
      <c r="DVV38"/>
      <c r="DVW38"/>
      <c r="DVX38"/>
      <c r="DVY38"/>
      <c r="DVZ38"/>
      <c r="DWA38"/>
      <c r="DWB38"/>
      <c r="DWC38"/>
      <c r="DWD38"/>
      <c r="DWE38"/>
      <c r="DWF38"/>
      <c r="DWG38"/>
      <c r="DWH38"/>
      <c r="DWI38"/>
      <c r="DWJ38"/>
      <c r="DWK38"/>
      <c r="DWL38"/>
      <c r="DWM38"/>
      <c r="DWN38"/>
      <c r="DWO38"/>
      <c r="DWP38"/>
      <c r="DWQ38"/>
      <c r="DWR38"/>
      <c r="DWS38"/>
      <c r="DWT38"/>
      <c r="DWU38"/>
      <c r="DWV38"/>
      <c r="DWW38"/>
      <c r="DWX38"/>
      <c r="DWY38"/>
      <c r="DWZ38"/>
      <c r="DXA38"/>
      <c r="DXB38"/>
      <c r="DXC38"/>
      <c r="DXD38"/>
      <c r="DXE38"/>
      <c r="DXF38"/>
      <c r="DXG38"/>
      <c r="DXH38"/>
      <c r="DXI38"/>
      <c r="DXJ38"/>
      <c r="DXK38"/>
      <c r="DXL38"/>
      <c r="DXM38"/>
      <c r="DXN38"/>
      <c r="DXO38"/>
      <c r="DXP38"/>
      <c r="DXQ38"/>
      <c r="DXR38"/>
      <c r="DXS38"/>
      <c r="DXT38"/>
      <c r="DXU38"/>
      <c r="DXV38"/>
      <c r="DXW38"/>
      <c r="DXX38"/>
      <c r="DXY38"/>
      <c r="DXZ38"/>
      <c r="DYA38"/>
      <c r="DYB38"/>
      <c r="DYC38"/>
      <c r="DYD38"/>
      <c r="DYE38"/>
      <c r="DYF38"/>
      <c r="DYG38"/>
      <c r="DYH38"/>
      <c r="DYI38"/>
      <c r="DYJ38"/>
      <c r="DYK38"/>
      <c r="DYL38"/>
      <c r="DYM38"/>
      <c r="DYN38"/>
      <c r="DYO38"/>
      <c r="DYP38"/>
      <c r="DYQ38"/>
      <c r="DYR38"/>
      <c r="DYS38"/>
      <c r="DYT38"/>
      <c r="DYU38"/>
      <c r="DYV38"/>
      <c r="DYW38"/>
      <c r="DYX38"/>
      <c r="DYY38"/>
      <c r="DYZ38"/>
      <c r="DZA38"/>
      <c r="DZB38"/>
      <c r="DZC38"/>
      <c r="DZD38"/>
      <c r="DZE38"/>
      <c r="DZF38"/>
      <c r="DZG38"/>
      <c r="DZH38"/>
      <c r="DZI38"/>
      <c r="DZJ38"/>
      <c r="DZK38"/>
      <c r="DZL38"/>
      <c r="DZM38"/>
      <c r="DZN38"/>
      <c r="DZO38"/>
      <c r="DZP38"/>
      <c r="DZQ38"/>
      <c r="DZR38"/>
      <c r="DZS38"/>
      <c r="DZT38"/>
      <c r="DZU38"/>
      <c r="DZV38"/>
      <c r="DZW38"/>
      <c r="DZX38"/>
      <c r="DZY38"/>
      <c r="DZZ38"/>
      <c r="EAA38"/>
      <c r="EAB38"/>
      <c r="EAC38"/>
      <c r="EAD38"/>
      <c r="EAE38"/>
      <c r="EAF38"/>
      <c r="EAG38"/>
      <c r="EAH38"/>
      <c r="EAI38"/>
      <c r="EAJ38"/>
      <c r="EAK38"/>
      <c r="EAL38"/>
      <c r="EAM38"/>
      <c r="EAN38"/>
      <c r="EAO38"/>
      <c r="EAP38"/>
      <c r="EAQ38"/>
      <c r="EAR38"/>
      <c r="EAS38"/>
      <c r="EAT38"/>
      <c r="EAU38"/>
      <c r="EAV38"/>
      <c r="EAW38"/>
      <c r="EAX38"/>
      <c r="EAY38"/>
      <c r="EAZ38"/>
      <c r="EBA38"/>
      <c r="EBB38"/>
      <c r="EBC38"/>
      <c r="EBD38"/>
      <c r="EBE38"/>
      <c r="EBF38"/>
      <c r="EBG38"/>
      <c r="EBH38"/>
      <c r="EBI38"/>
      <c r="EBJ38"/>
      <c r="EBK38"/>
      <c r="EBL38"/>
      <c r="EBM38"/>
      <c r="EBN38"/>
      <c r="EBO38"/>
      <c r="EBP38"/>
      <c r="EBQ38"/>
      <c r="EBR38"/>
      <c r="EBS38"/>
      <c r="EBT38"/>
      <c r="EBU38"/>
      <c r="EBV38"/>
      <c r="EBW38"/>
      <c r="EBX38"/>
      <c r="EBY38"/>
      <c r="EBZ38"/>
      <c r="ECA38"/>
      <c r="ECB38"/>
      <c r="ECC38"/>
      <c r="ECD38"/>
      <c r="ECE38"/>
      <c r="ECF38"/>
      <c r="ECG38"/>
      <c r="ECH38"/>
      <c r="ECI38"/>
      <c r="ECJ38"/>
      <c r="ECK38"/>
      <c r="ECL38"/>
      <c r="ECM38"/>
      <c r="ECN38"/>
      <c r="ECO38"/>
      <c r="ECP38"/>
      <c r="ECQ38"/>
      <c r="ECR38"/>
      <c r="ECS38"/>
      <c r="ECT38"/>
      <c r="ECU38"/>
      <c r="ECV38"/>
      <c r="ECW38"/>
      <c r="ECX38"/>
      <c r="ECY38"/>
      <c r="ECZ38"/>
      <c r="EDA38"/>
      <c r="EDB38"/>
      <c r="EDC38"/>
      <c r="EDD38"/>
      <c r="EDE38"/>
      <c r="EDF38"/>
      <c r="EDG38"/>
      <c r="EDH38"/>
      <c r="EDI38"/>
      <c r="EDJ38"/>
      <c r="EDK38"/>
      <c r="EDL38"/>
      <c r="EDM38"/>
      <c r="EDN38"/>
      <c r="EDO38"/>
      <c r="EDP38"/>
      <c r="EDQ38"/>
      <c r="EDR38"/>
      <c r="EDS38"/>
      <c r="EDT38"/>
      <c r="EDU38"/>
      <c r="EDV38"/>
      <c r="EDW38"/>
      <c r="EDX38"/>
      <c r="EDY38"/>
      <c r="EDZ38"/>
      <c r="EEA38"/>
      <c r="EEB38"/>
      <c r="EEC38"/>
      <c r="EED38"/>
      <c r="EEE38"/>
      <c r="EEF38"/>
      <c r="EEG38"/>
      <c r="EEH38"/>
      <c r="EEI38"/>
      <c r="EEJ38"/>
      <c r="EEK38"/>
      <c r="EEL38"/>
      <c r="EEM38"/>
      <c r="EEN38"/>
      <c r="EEO38"/>
      <c r="EEP38"/>
      <c r="EEQ38"/>
      <c r="EER38"/>
      <c r="EES38"/>
      <c r="EET38"/>
      <c r="EEU38"/>
      <c r="EEV38"/>
      <c r="EEW38"/>
      <c r="EEX38"/>
      <c r="EEY38"/>
      <c r="EEZ38"/>
      <c r="EFA38"/>
      <c r="EFB38"/>
      <c r="EFC38"/>
      <c r="EFD38"/>
      <c r="EFE38"/>
      <c r="EFF38"/>
      <c r="EFG38"/>
      <c r="EFH38"/>
      <c r="EFI38"/>
      <c r="EFJ38"/>
      <c r="EFK38"/>
      <c r="EFL38"/>
      <c r="EFM38"/>
      <c r="EFN38"/>
      <c r="EFO38"/>
      <c r="EFP38"/>
      <c r="EFQ38"/>
      <c r="EFR38"/>
      <c r="EFS38"/>
      <c r="EFT38"/>
      <c r="EFU38"/>
      <c r="EFV38"/>
      <c r="EFW38"/>
      <c r="EFX38"/>
      <c r="EFY38"/>
      <c r="EFZ38"/>
      <c r="EGA38"/>
      <c r="EGB38"/>
      <c r="EGC38"/>
      <c r="EGD38"/>
      <c r="EGE38"/>
      <c r="EGF38"/>
      <c r="EGG38"/>
      <c r="EGH38"/>
      <c r="EGI38"/>
      <c r="EGJ38"/>
      <c r="EGK38"/>
      <c r="EGL38"/>
      <c r="EGM38"/>
      <c r="EGN38"/>
      <c r="EGO38"/>
      <c r="EGP38"/>
      <c r="EGQ38"/>
      <c r="EGR38"/>
      <c r="EGS38"/>
      <c r="EGT38"/>
      <c r="EGU38"/>
      <c r="EGV38"/>
      <c r="EGW38"/>
      <c r="EGX38"/>
      <c r="EGY38"/>
      <c r="EGZ38"/>
      <c r="EHA38"/>
      <c r="EHB38"/>
      <c r="EHC38"/>
      <c r="EHD38"/>
      <c r="EHE38"/>
      <c r="EHF38"/>
      <c r="EHG38"/>
      <c r="EHH38"/>
      <c r="EHI38"/>
      <c r="EHJ38"/>
      <c r="EHK38"/>
      <c r="EHL38"/>
      <c r="EHM38"/>
      <c r="EHN38"/>
      <c r="EHO38"/>
      <c r="EHP38"/>
      <c r="EHQ38"/>
      <c r="EHR38"/>
      <c r="EHS38"/>
      <c r="EHT38"/>
      <c r="EHU38"/>
      <c r="EHV38"/>
      <c r="EHW38"/>
      <c r="EHX38"/>
      <c r="EHY38"/>
      <c r="EHZ38"/>
      <c r="EIA38"/>
      <c r="EIB38"/>
      <c r="EIC38"/>
      <c r="EID38"/>
      <c r="EIE38"/>
      <c r="EIF38"/>
      <c r="EIG38"/>
      <c r="EIH38"/>
      <c r="EII38"/>
      <c r="EIJ38"/>
      <c r="EIK38"/>
      <c r="EIL38"/>
      <c r="EIM38"/>
      <c r="EIN38"/>
      <c r="EIO38"/>
      <c r="EIP38"/>
      <c r="EIQ38"/>
      <c r="EIR38"/>
      <c r="EIS38"/>
      <c r="EIT38"/>
      <c r="EIU38"/>
      <c r="EIV38"/>
      <c r="EIW38"/>
      <c r="EIX38"/>
      <c r="EIY38"/>
      <c r="EIZ38"/>
      <c r="EJA38"/>
      <c r="EJB38"/>
      <c r="EJC38"/>
      <c r="EJD38"/>
      <c r="EJE38"/>
      <c r="EJF38"/>
      <c r="EJG38"/>
      <c r="EJH38"/>
      <c r="EJI38"/>
      <c r="EJJ38"/>
      <c r="EJK38"/>
      <c r="EJL38"/>
      <c r="EJM38"/>
      <c r="EJN38"/>
      <c r="EJO38"/>
      <c r="EJP38"/>
      <c r="EJQ38"/>
      <c r="EJR38"/>
      <c r="EJS38"/>
      <c r="EJT38"/>
      <c r="EJU38"/>
      <c r="EJV38"/>
      <c r="EJW38"/>
      <c r="EJX38"/>
      <c r="EJY38"/>
      <c r="EJZ38"/>
      <c r="EKA38"/>
      <c r="EKB38"/>
      <c r="EKC38"/>
      <c r="EKD38"/>
      <c r="EKE38"/>
      <c r="EKF38"/>
      <c r="EKG38"/>
      <c r="EKH38"/>
      <c r="EKI38"/>
      <c r="EKJ38"/>
      <c r="EKK38"/>
      <c r="EKL38"/>
      <c r="EKM38"/>
      <c r="EKN38"/>
      <c r="EKO38"/>
      <c r="EKP38"/>
      <c r="EKQ38"/>
      <c r="EKR38"/>
      <c r="EKS38"/>
      <c r="EKT38"/>
      <c r="EKU38"/>
      <c r="EKV38"/>
      <c r="EKW38"/>
      <c r="EKX38"/>
      <c r="EKY38"/>
      <c r="EKZ38"/>
      <c r="ELA38"/>
      <c r="ELB38"/>
      <c r="ELC38"/>
      <c r="ELD38"/>
      <c r="ELE38"/>
      <c r="ELF38"/>
      <c r="ELG38"/>
      <c r="ELH38"/>
      <c r="ELI38"/>
      <c r="ELJ38"/>
      <c r="ELK38"/>
      <c r="ELL38"/>
      <c r="ELM38"/>
      <c r="ELN38"/>
      <c r="ELO38"/>
      <c r="ELP38"/>
      <c r="ELQ38"/>
      <c r="ELR38"/>
      <c r="ELS38"/>
      <c r="ELT38"/>
      <c r="ELU38"/>
      <c r="ELV38"/>
      <c r="ELW38"/>
      <c r="ELX38"/>
      <c r="ELY38"/>
      <c r="ELZ38"/>
      <c r="EMA38"/>
      <c r="EMB38"/>
      <c r="EMC38"/>
      <c r="EMD38"/>
      <c r="EME38"/>
      <c r="EMF38"/>
      <c r="EMG38"/>
      <c r="EMH38"/>
      <c r="EMI38"/>
      <c r="EMJ38"/>
      <c r="EMK38"/>
      <c r="EML38"/>
      <c r="EMM38"/>
      <c r="EMN38"/>
      <c r="EMO38"/>
      <c r="EMP38"/>
      <c r="EMQ38"/>
      <c r="EMR38"/>
      <c r="EMS38"/>
      <c r="EMT38"/>
      <c r="EMU38"/>
      <c r="EMV38"/>
      <c r="EMW38"/>
      <c r="EMX38"/>
      <c r="EMY38"/>
      <c r="EMZ38"/>
      <c r="ENA38"/>
      <c r="ENB38"/>
      <c r="ENC38"/>
      <c r="END38"/>
      <c r="ENE38"/>
      <c r="ENF38"/>
      <c r="ENG38"/>
      <c r="ENH38"/>
      <c r="ENI38"/>
      <c r="ENJ38"/>
      <c r="ENK38"/>
      <c r="ENL38"/>
      <c r="ENM38"/>
      <c r="ENN38"/>
      <c r="ENO38"/>
      <c r="ENP38"/>
      <c r="ENQ38"/>
      <c r="ENR38"/>
      <c r="ENS38"/>
      <c r="ENT38"/>
      <c r="ENU38"/>
      <c r="ENV38"/>
      <c r="ENW38"/>
      <c r="ENX38"/>
      <c r="ENY38"/>
      <c r="ENZ38"/>
      <c r="EOA38"/>
      <c r="EOB38"/>
      <c r="EOC38"/>
      <c r="EOD38"/>
      <c r="EOE38"/>
      <c r="EOF38"/>
      <c r="EOG38"/>
      <c r="EOH38"/>
      <c r="EOI38"/>
      <c r="EOJ38"/>
      <c r="EOK38"/>
      <c r="EOL38"/>
      <c r="EOM38"/>
      <c r="EON38"/>
      <c r="EOO38"/>
      <c r="EOP38"/>
      <c r="EOQ38"/>
      <c r="EOR38"/>
      <c r="EOS38"/>
      <c r="EOT38"/>
      <c r="EOU38"/>
      <c r="EOV38"/>
      <c r="EOW38"/>
      <c r="EOX38"/>
      <c r="EOY38"/>
      <c r="EOZ38"/>
      <c r="EPA38"/>
      <c r="EPB38"/>
      <c r="EPC38"/>
      <c r="EPD38"/>
      <c r="EPE38"/>
      <c r="EPF38"/>
      <c r="EPG38"/>
      <c r="EPH38"/>
      <c r="EPI38"/>
      <c r="EPJ38"/>
      <c r="EPK38"/>
      <c r="EPL38"/>
      <c r="EPM38"/>
      <c r="EPN38"/>
      <c r="EPO38"/>
      <c r="EPP38"/>
      <c r="EPQ38"/>
      <c r="EPR38"/>
      <c r="EPS38"/>
      <c r="EPT38"/>
      <c r="EPU38"/>
      <c r="EPV38"/>
      <c r="EPW38"/>
      <c r="EPX38"/>
      <c r="EPY38"/>
      <c r="EPZ38"/>
      <c r="EQA38"/>
      <c r="EQB38"/>
      <c r="EQC38"/>
      <c r="EQD38"/>
      <c r="EQE38"/>
      <c r="EQF38"/>
      <c r="EQG38"/>
      <c r="EQH38"/>
      <c r="EQI38"/>
      <c r="EQJ38"/>
      <c r="EQK38"/>
      <c r="EQL38"/>
      <c r="EQM38"/>
      <c r="EQN38"/>
      <c r="EQO38"/>
      <c r="EQP38"/>
      <c r="EQQ38"/>
      <c r="EQR38"/>
      <c r="EQS38"/>
      <c r="EQT38"/>
      <c r="EQU38"/>
      <c r="EQV38"/>
      <c r="EQW38"/>
      <c r="EQX38"/>
      <c r="EQY38"/>
      <c r="EQZ38"/>
      <c r="ERA38"/>
      <c r="ERB38"/>
      <c r="ERC38"/>
      <c r="ERD38"/>
      <c r="ERE38"/>
      <c r="ERF38"/>
      <c r="ERG38"/>
      <c r="ERH38"/>
      <c r="ERI38"/>
      <c r="ERJ38"/>
      <c r="ERK38"/>
      <c r="ERL38"/>
      <c r="ERM38"/>
      <c r="ERN38"/>
      <c r="ERO38"/>
      <c r="ERP38"/>
      <c r="ERQ38"/>
      <c r="ERR38"/>
      <c r="ERS38"/>
      <c r="ERT38"/>
      <c r="ERU38"/>
      <c r="ERV38"/>
      <c r="ERW38"/>
      <c r="ERX38"/>
      <c r="ERY38"/>
      <c r="ERZ38"/>
      <c r="ESA38"/>
      <c r="ESB38"/>
      <c r="ESC38"/>
      <c r="ESD38"/>
      <c r="ESE38"/>
      <c r="ESF38"/>
      <c r="ESG38"/>
      <c r="ESH38"/>
      <c r="ESI38"/>
      <c r="ESJ38"/>
      <c r="ESK38"/>
      <c r="ESL38"/>
      <c r="ESM38"/>
      <c r="ESN38"/>
      <c r="ESO38"/>
      <c r="ESP38"/>
      <c r="ESQ38"/>
      <c r="ESR38"/>
      <c r="ESS38"/>
      <c r="EST38"/>
      <c r="ESU38"/>
      <c r="ESV38"/>
      <c r="ESW38"/>
      <c r="ESX38"/>
      <c r="ESY38"/>
      <c r="ESZ38"/>
      <c r="ETA38"/>
      <c r="ETB38"/>
      <c r="ETC38"/>
      <c r="ETD38"/>
      <c r="ETE38"/>
      <c r="ETF38"/>
      <c r="ETG38"/>
      <c r="ETH38"/>
      <c r="ETI38"/>
      <c r="ETJ38"/>
      <c r="ETK38"/>
      <c r="ETL38"/>
      <c r="ETM38"/>
      <c r="ETN38"/>
      <c r="ETO38"/>
      <c r="ETP38"/>
      <c r="ETQ38"/>
      <c r="ETR38"/>
      <c r="ETS38"/>
      <c r="ETT38"/>
      <c r="ETU38"/>
      <c r="ETV38"/>
      <c r="ETW38"/>
      <c r="ETX38"/>
      <c r="ETY38"/>
      <c r="ETZ38"/>
      <c r="EUA38"/>
      <c r="EUB38"/>
      <c r="EUC38"/>
      <c r="EUD38"/>
      <c r="EUE38"/>
      <c r="EUF38"/>
      <c r="EUG38"/>
      <c r="EUH38"/>
      <c r="EUI38"/>
      <c r="EUJ38"/>
      <c r="EUK38"/>
      <c r="EUL38"/>
      <c r="EUM38"/>
      <c r="EUN38"/>
      <c r="EUO38"/>
      <c r="EUP38"/>
      <c r="EUQ38"/>
      <c r="EUR38"/>
      <c r="EUS38"/>
      <c r="EUT38"/>
      <c r="EUU38"/>
      <c r="EUV38"/>
      <c r="EUW38"/>
      <c r="EUX38"/>
      <c r="EUY38"/>
      <c r="EUZ38"/>
      <c r="EVA38"/>
      <c r="EVB38"/>
      <c r="EVC38"/>
      <c r="EVD38"/>
      <c r="EVE38"/>
      <c r="EVF38"/>
      <c r="EVG38"/>
      <c r="EVH38"/>
      <c r="EVI38"/>
      <c r="EVJ38"/>
      <c r="EVK38"/>
      <c r="EVL38"/>
      <c r="EVM38"/>
      <c r="EVN38"/>
      <c r="EVO38"/>
      <c r="EVP38"/>
      <c r="EVQ38"/>
      <c r="EVR38"/>
      <c r="EVS38"/>
      <c r="EVT38"/>
      <c r="EVU38"/>
      <c r="EVV38"/>
      <c r="EVW38"/>
      <c r="EVX38"/>
      <c r="EVY38"/>
      <c r="EVZ38"/>
      <c r="EWA38"/>
      <c r="EWB38"/>
      <c r="EWC38"/>
      <c r="EWD38"/>
      <c r="EWE38"/>
      <c r="EWF38"/>
      <c r="EWG38"/>
      <c r="EWH38"/>
      <c r="EWI38"/>
      <c r="EWJ38"/>
      <c r="EWK38"/>
      <c r="EWL38"/>
      <c r="EWM38"/>
      <c r="EWN38"/>
      <c r="EWO38"/>
      <c r="EWP38"/>
      <c r="EWQ38"/>
      <c r="EWR38"/>
      <c r="EWS38"/>
      <c r="EWT38"/>
      <c r="EWU38"/>
      <c r="EWV38"/>
      <c r="EWW38"/>
      <c r="EWX38"/>
      <c r="EWY38"/>
      <c r="EWZ38"/>
      <c r="EXA38"/>
      <c r="EXB38"/>
      <c r="EXC38"/>
      <c r="EXD38"/>
      <c r="EXE38"/>
      <c r="EXF38"/>
      <c r="EXG38"/>
      <c r="EXH38"/>
      <c r="EXI38"/>
      <c r="EXJ38"/>
      <c r="EXK38"/>
      <c r="EXL38"/>
      <c r="EXM38"/>
      <c r="EXN38"/>
      <c r="EXO38"/>
      <c r="EXP38"/>
      <c r="EXQ38"/>
      <c r="EXR38"/>
      <c r="EXS38"/>
      <c r="EXT38"/>
      <c r="EXU38"/>
      <c r="EXV38"/>
      <c r="EXW38"/>
      <c r="EXX38"/>
      <c r="EXY38"/>
      <c r="EXZ38"/>
      <c r="EYA38"/>
      <c r="EYB38"/>
      <c r="EYC38"/>
      <c r="EYD38"/>
      <c r="EYE38"/>
      <c r="EYF38"/>
      <c r="EYG38"/>
      <c r="EYH38"/>
      <c r="EYI38"/>
      <c r="EYJ38"/>
      <c r="EYK38"/>
      <c r="EYL38"/>
      <c r="EYM38"/>
      <c r="EYN38"/>
      <c r="EYO38"/>
      <c r="EYP38"/>
      <c r="EYQ38"/>
      <c r="EYR38"/>
      <c r="EYS38"/>
      <c r="EYT38"/>
      <c r="EYU38"/>
      <c r="EYV38"/>
      <c r="EYW38"/>
      <c r="EYX38"/>
      <c r="EYY38"/>
      <c r="EYZ38"/>
      <c r="EZA38"/>
      <c r="EZB38"/>
      <c r="EZC38"/>
      <c r="EZD38"/>
      <c r="EZE38"/>
      <c r="EZF38"/>
      <c r="EZG38"/>
      <c r="EZH38"/>
      <c r="EZI38"/>
      <c r="EZJ38"/>
      <c r="EZK38"/>
      <c r="EZL38"/>
      <c r="EZM38"/>
      <c r="EZN38"/>
      <c r="EZO38"/>
      <c r="EZP38"/>
      <c r="EZQ38"/>
      <c r="EZR38"/>
      <c r="EZS38"/>
      <c r="EZT38"/>
      <c r="EZU38"/>
      <c r="EZV38"/>
      <c r="EZW38"/>
      <c r="EZX38"/>
      <c r="EZY38"/>
      <c r="EZZ38"/>
      <c r="FAA38"/>
      <c r="FAB38"/>
      <c r="FAC38"/>
      <c r="FAD38"/>
      <c r="FAE38"/>
      <c r="FAF38"/>
      <c r="FAG38"/>
      <c r="FAH38"/>
      <c r="FAI38"/>
      <c r="FAJ38"/>
      <c r="FAK38"/>
      <c r="FAL38"/>
      <c r="FAM38"/>
      <c r="FAN38"/>
      <c r="FAO38"/>
      <c r="FAP38"/>
      <c r="FAQ38"/>
      <c r="FAR38"/>
      <c r="FAS38"/>
      <c r="FAT38"/>
      <c r="FAU38"/>
      <c r="FAV38"/>
      <c r="FAW38"/>
      <c r="FAX38"/>
      <c r="FAY38"/>
      <c r="FAZ38"/>
      <c r="FBA38"/>
      <c r="FBB38"/>
      <c r="FBC38"/>
      <c r="FBD38"/>
      <c r="FBE38"/>
      <c r="FBF38"/>
      <c r="FBG38"/>
      <c r="FBH38"/>
      <c r="FBI38"/>
      <c r="FBJ38"/>
      <c r="FBK38"/>
      <c r="FBL38"/>
      <c r="FBM38"/>
      <c r="FBN38"/>
      <c r="FBO38"/>
      <c r="FBP38"/>
      <c r="FBQ38"/>
      <c r="FBR38"/>
      <c r="FBS38"/>
      <c r="FBT38"/>
      <c r="FBU38"/>
      <c r="FBV38"/>
      <c r="FBW38"/>
      <c r="FBX38"/>
      <c r="FBY38"/>
      <c r="FBZ38"/>
      <c r="FCA38"/>
      <c r="FCB38"/>
      <c r="FCC38"/>
      <c r="FCD38"/>
      <c r="FCE38"/>
      <c r="FCF38"/>
      <c r="FCG38"/>
      <c r="FCH38"/>
      <c r="FCI38"/>
      <c r="FCJ38"/>
      <c r="FCK38"/>
      <c r="FCL38"/>
      <c r="FCM38"/>
      <c r="FCN38"/>
      <c r="FCO38"/>
      <c r="FCP38"/>
      <c r="FCQ38"/>
      <c r="FCR38"/>
      <c r="FCS38"/>
      <c r="FCT38"/>
      <c r="FCU38"/>
      <c r="FCV38"/>
      <c r="FCW38"/>
      <c r="FCX38"/>
      <c r="FCY38"/>
      <c r="FCZ38"/>
      <c r="FDA38"/>
      <c r="FDB38"/>
      <c r="FDC38"/>
      <c r="FDD38"/>
      <c r="FDE38"/>
      <c r="FDF38"/>
      <c r="FDG38"/>
      <c r="FDH38"/>
      <c r="FDI38"/>
      <c r="FDJ38"/>
      <c r="FDK38"/>
      <c r="FDL38"/>
      <c r="FDM38"/>
      <c r="FDN38"/>
      <c r="FDO38"/>
      <c r="FDP38"/>
      <c r="FDQ38"/>
      <c r="FDR38"/>
      <c r="FDS38"/>
      <c r="FDT38"/>
      <c r="FDU38"/>
      <c r="FDV38"/>
      <c r="FDW38"/>
      <c r="FDX38"/>
      <c r="FDY38"/>
      <c r="FDZ38"/>
      <c r="FEA38"/>
      <c r="FEB38"/>
      <c r="FEC38"/>
      <c r="FED38"/>
      <c r="FEE38"/>
      <c r="FEF38"/>
      <c r="FEG38"/>
      <c r="FEH38"/>
      <c r="FEI38"/>
      <c r="FEJ38"/>
      <c r="FEK38"/>
      <c r="FEL38"/>
      <c r="FEM38"/>
      <c r="FEN38"/>
      <c r="FEO38"/>
      <c r="FEP38"/>
      <c r="FEQ38"/>
      <c r="FER38"/>
      <c r="FES38"/>
      <c r="FET38"/>
      <c r="FEU38"/>
      <c r="FEV38"/>
      <c r="FEW38"/>
      <c r="FEX38"/>
      <c r="FEY38"/>
      <c r="FEZ38"/>
      <c r="FFA38"/>
      <c r="FFB38"/>
      <c r="FFC38"/>
      <c r="FFD38"/>
      <c r="FFE38"/>
      <c r="FFF38"/>
      <c r="FFG38"/>
      <c r="FFH38"/>
      <c r="FFI38"/>
      <c r="FFJ38"/>
      <c r="FFK38"/>
      <c r="FFL38"/>
      <c r="FFM38"/>
      <c r="FFN38"/>
      <c r="FFO38"/>
      <c r="FFP38"/>
      <c r="FFQ38"/>
      <c r="FFR38"/>
      <c r="FFS38"/>
      <c r="FFT38"/>
      <c r="FFU38"/>
      <c r="FFV38"/>
      <c r="FFW38"/>
      <c r="FFX38"/>
      <c r="FFY38"/>
      <c r="FFZ38"/>
      <c r="FGA38"/>
      <c r="FGB38"/>
      <c r="FGC38"/>
      <c r="FGD38"/>
      <c r="FGE38"/>
      <c r="FGF38"/>
      <c r="FGG38"/>
      <c r="FGH38"/>
      <c r="FGI38"/>
      <c r="FGJ38"/>
      <c r="FGK38"/>
      <c r="FGL38"/>
      <c r="FGM38"/>
      <c r="FGN38"/>
      <c r="FGO38"/>
      <c r="FGP38"/>
      <c r="FGQ38"/>
      <c r="FGR38"/>
      <c r="FGS38"/>
      <c r="FGT38"/>
      <c r="FGU38"/>
      <c r="FGV38"/>
      <c r="FGW38"/>
      <c r="FGX38"/>
      <c r="FGY38"/>
      <c r="FGZ38"/>
      <c r="FHA38"/>
      <c r="FHB38"/>
      <c r="FHC38"/>
      <c r="FHD38"/>
      <c r="FHE38"/>
      <c r="FHF38"/>
      <c r="FHG38"/>
      <c r="FHH38"/>
      <c r="FHI38"/>
      <c r="FHJ38"/>
      <c r="FHK38"/>
      <c r="FHL38"/>
      <c r="FHM38"/>
      <c r="FHN38"/>
      <c r="FHO38"/>
      <c r="FHP38"/>
      <c r="FHQ38"/>
      <c r="FHR38"/>
      <c r="FHS38"/>
      <c r="FHT38"/>
      <c r="FHU38"/>
      <c r="FHV38"/>
      <c r="FHW38"/>
      <c r="FHX38"/>
      <c r="FHY38"/>
      <c r="FHZ38"/>
      <c r="FIA38"/>
      <c r="FIB38"/>
      <c r="FIC38"/>
      <c r="FID38"/>
      <c r="FIE38"/>
      <c r="FIF38"/>
      <c r="FIG38"/>
      <c r="FIH38"/>
      <c r="FII38"/>
      <c r="FIJ38"/>
      <c r="FIK38"/>
      <c r="FIL38"/>
      <c r="FIM38"/>
      <c r="FIN38"/>
      <c r="FIO38"/>
      <c r="FIP38"/>
      <c r="FIQ38"/>
      <c r="FIR38"/>
      <c r="FIS38"/>
      <c r="FIT38"/>
      <c r="FIU38"/>
      <c r="FIV38"/>
      <c r="FIW38"/>
      <c r="FIX38"/>
      <c r="FIY38"/>
      <c r="FIZ38"/>
      <c r="FJA38"/>
      <c r="FJB38"/>
      <c r="FJC38"/>
      <c r="FJD38"/>
      <c r="FJE38"/>
      <c r="FJF38"/>
      <c r="FJG38"/>
      <c r="FJH38"/>
      <c r="FJI38"/>
      <c r="FJJ38"/>
      <c r="FJK38"/>
      <c r="FJL38"/>
      <c r="FJM38"/>
      <c r="FJN38"/>
      <c r="FJO38"/>
      <c r="FJP38"/>
      <c r="FJQ38"/>
      <c r="FJR38"/>
      <c r="FJS38"/>
      <c r="FJT38"/>
      <c r="FJU38"/>
      <c r="FJV38"/>
      <c r="FJW38"/>
      <c r="FJX38"/>
      <c r="FJY38"/>
      <c r="FJZ38"/>
      <c r="FKA38"/>
      <c r="FKB38"/>
      <c r="FKC38"/>
      <c r="FKD38"/>
      <c r="FKE38"/>
      <c r="FKF38"/>
      <c r="FKG38"/>
      <c r="FKH38"/>
      <c r="FKI38"/>
      <c r="FKJ38"/>
      <c r="FKK38"/>
      <c r="FKL38"/>
      <c r="FKM38"/>
      <c r="FKN38"/>
      <c r="FKO38"/>
      <c r="FKP38"/>
      <c r="FKQ38"/>
      <c r="FKR38"/>
      <c r="FKS38"/>
      <c r="FKT38"/>
      <c r="FKU38"/>
      <c r="FKV38"/>
      <c r="FKW38"/>
      <c r="FKX38"/>
      <c r="FKY38"/>
      <c r="FKZ38"/>
      <c r="FLA38"/>
      <c r="FLB38"/>
      <c r="FLC38"/>
      <c r="FLD38"/>
      <c r="FLE38"/>
      <c r="FLF38"/>
      <c r="FLG38"/>
      <c r="FLH38"/>
      <c r="FLI38"/>
      <c r="FLJ38"/>
      <c r="FLK38"/>
      <c r="FLL38"/>
      <c r="FLM38"/>
      <c r="FLN38"/>
      <c r="FLO38"/>
      <c r="FLP38"/>
      <c r="FLQ38"/>
      <c r="FLR38"/>
      <c r="FLS38"/>
      <c r="FLT38"/>
      <c r="FLU38"/>
      <c r="FLV38"/>
      <c r="FLW38"/>
      <c r="FLX38"/>
      <c r="FLY38"/>
      <c r="FLZ38"/>
      <c r="FMA38"/>
      <c r="FMB38"/>
      <c r="FMC38"/>
      <c r="FMD38"/>
      <c r="FME38"/>
      <c r="FMF38"/>
      <c r="FMG38"/>
      <c r="FMH38"/>
      <c r="FMI38"/>
      <c r="FMJ38"/>
      <c r="FMK38"/>
      <c r="FML38"/>
      <c r="FMM38"/>
      <c r="FMN38"/>
      <c r="FMO38"/>
      <c r="FMP38"/>
      <c r="FMQ38"/>
      <c r="FMR38"/>
      <c r="FMS38"/>
      <c r="FMT38"/>
      <c r="FMU38"/>
      <c r="FMV38"/>
      <c r="FMW38"/>
      <c r="FMX38"/>
      <c r="FMY38"/>
      <c r="FMZ38"/>
      <c r="FNA38"/>
      <c r="FNB38"/>
      <c r="FNC38"/>
      <c r="FND38"/>
      <c r="FNE38"/>
      <c r="FNF38"/>
      <c r="FNG38"/>
      <c r="FNH38"/>
      <c r="FNI38"/>
      <c r="FNJ38"/>
      <c r="FNK38"/>
      <c r="FNL38"/>
      <c r="FNM38"/>
      <c r="FNN38"/>
      <c r="FNO38"/>
      <c r="FNP38"/>
      <c r="FNQ38"/>
      <c r="FNR38"/>
      <c r="FNS38"/>
      <c r="FNT38"/>
      <c r="FNU38"/>
      <c r="FNV38"/>
      <c r="FNW38"/>
      <c r="FNX38"/>
      <c r="FNY38"/>
      <c r="FNZ38"/>
      <c r="FOA38"/>
      <c r="FOB38"/>
      <c r="FOC38"/>
      <c r="FOD38"/>
      <c r="FOE38"/>
      <c r="FOF38"/>
      <c r="FOG38"/>
      <c r="FOH38"/>
      <c r="FOI38"/>
      <c r="FOJ38"/>
      <c r="FOK38"/>
      <c r="FOL38"/>
      <c r="FOM38"/>
      <c r="FON38"/>
      <c r="FOO38"/>
      <c r="FOP38"/>
      <c r="FOQ38"/>
      <c r="FOR38"/>
      <c r="FOS38"/>
      <c r="FOT38"/>
      <c r="FOU38"/>
      <c r="FOV38"/>
      <c r="FOW38"/>
      <c r="FOX38"/>
      <c r="FOY38"/>
      <c r="FOZ38"/>
      <c r="FPA38"/>
      <c r="FPB38"/>
      <c r="FPC38"/>
      <c r="FPD38"/>
      <c r="FPE38"/>
      <c r="FPF38"/>
      <c r="FPG38"/>
      <c r="FPH38"/>
      <c r="FPI38"/>
      <c r="FPJ38"/>
      <c r="FPK38"/>
      <c r="FPL38"/>
      <c r="FPM38"/>
      <c r="FPN38"/>
      <c r="FPO38"/>
      <c r="FPP38"/>
      <c r="FPQ38"/>
      <c r="FPR38"/>
      <c r="FPS38"/>
      <c r="FPT38"/>
      <c r="FPU38"/>
      <c r="FPV38"/>
      <c r="FPW38"/>
      <c r="FPX38"/>
      <c r="FPY38"/>
      <c r="FPZ38"/>
      <c r="FQA38"/>
      <c r="FQB38"/>
      <c r="FQC38"/>
      <c r="FQD38"/>
      <c r="FQE38"/>
      <c r="FQF38"/>
      <c r="FQG38"/>
      <c r="FQH38"/>
      <c r="FQI38"/>
      <c r="FQJ38"/>
      <c r="FQK38"/>
      <c r="FQL38"/>
      <c r="FQM38"/>
      <c r="FQN38"/>
      <c r="FQO38"/>
      <c r="FQP38"/>
      <c r="FQQ38"/>
      <c r="FQR38"/>
      <c r="FQS38"/>
      <c r="FQT38"/>
      <c r="FQU38"/>
      <c r="FQV38"/>
      <c r="FQW38"/>
      <c r="FQX38"/>
      <c r="FQY38"/>
      <c r="FQZ38"/>
      <c r="FRA38"/>
      <c r="FRB38"/>
      <c r="FRC38"/>
      <c r="FRD38"/>
      <c r="FRE38"/>
      <c r="FRF38"/>
      <c r="FRG38"/>
      <c r="FRH38"/>
      <c r="FRI38"/>
      <c r="FRJ38"/>
      <c r="FRK38"/>
      <c r="FRL38"/>
      <c r="FRM38"/>
      <c r="FRN38"/>
      <c r="FRO38"/>
      <c r="FRP38"/>
      <c r="FRQ38"/>
      <c r="FRR38"/>
      <c r="FRS38"/>
      <c r="FRT38"/>
      <c r="FRU38"/>
      <c r="FRV38"/>
      <c r="FRW38"/>
      <c r="FRX38"/>
      <c r="FRY38"/>
      <c r="FRZ38"/>
      <c r="FSA38"/>
      <c r="FSB38"/>
      <c r="FSC38"/>
      <c r="FSD38"/>
      <c r="FSE38"/>
      <c r="FSF38"/>
      <c r="FSG38"/>
      <c r="FSH38"/>
      <c r="FSI38"/>
      <c r="FSJ38"/>
      <c r="FSK38"/>
      <c r="FSL38"/>
      <c r="FSM38"/>
      <c r="FSN38"/>
      <c r="FSO38"/>
      <c r="FSP38"/>
      <c r="FSQ38"/>
      <c r="FSR38"/>
      <c r="FSS38"/>
      <c r="FST38"/>
      <c r="FSU38"/>
      <c r="FSV38"/>
      <c r="FSW38"/>
      <c r="FSX38"/>
      <c r="FSY38"/>
      <c r="FSZ38"/>
      <c r="FTA38"/>
      <c r="FTB38"/>
      <c r="FTC38"/>
      <c r="FTD38"/>
      <c r="FTE38"/>
      <c r="FTF38"/>
      <c r="FTG38"/>
      <c r="FTH38"/>
      <c r="FTI38"/>
      <c r="FTJ38"/>
      <c r="FTK38"/>
      <c r="FTL38"/>
      <c r="FTM38"/>
      <c r="FTN38"/>
      <c r="FTO38"/>
      <c r="FTP38"/>
      <c r="FTQ38"/>
      <c r="FTR38"/>
      <c r="FTS38"/>
      <c r="FTT38"/>
      <c r="FTU38"/>
      <c r="FTV38"/>
      <c r="FTW38"/>
      <c r="FTX38"/>
      <c r="FTY38"/>
      <c r="FTZ38"/>
      <c r="FUA38"/>
      <c r="FUB38"/>
      <c r="FUC38"/>
      <c r="FUD38"/>
      <c r="FUE38"/>
      <c r="FUF38"/>
      <c r="FUG38"/>
      <c r="FUH38"/>
      <c r="FUI38"/>
      <c r="FUJ38"/>
      <c r="FUK38"/>
      <c r="FUL38"/>
      <c r="FUM38"/>
      <c r="FUN38"/>
      <c r="FUO38"/>
      <c r="FUP38"/>
      <c r="FUQ38"/>
      <c r="FUR38"/>
      <c r="FUS38"/>
      <c r="FUT38"/>
      <c r="FUU38"/>
      <c r="FUV38"/>
      <c r="FUW38"/>
      <c r="FUX38"/>
      <c r="FUY38"/>
      <c r="FUZ38"/>
      <c r="FVA38"/>
      <c r="FVB38"/>
      <c r="FVC38"/>
      <c r="FVD38"/>
      <c r="FVE38"/>
      <c r="FVF38"/>
      <c r="FVG38"/>
      <c r="FVH38"/>
      <c r="FVI38"/>
      <c r="FVJ38"/>
      <c r="FVK38"/>
      <c r="FVL38"/>
      <c r="FVM38"/>
      <c r="FVN38"/>
      <c r="FVO38"/>
      <c r="FVP38"/>
      <c r="FVQ38"/>
      <c r="FVR38"/>
      <c r="FVS38"/>
      <c r="FVT38"/>
      <c r="FVU38"/>
      <c r="FVV38"/>
      <c r="FVW38"/>
      <c r="FVX38"/>
      <c r="FVY38"/>
      <c r="FVZ38"/>
      <c r="FWA38"/>
      <c r="FWB38"/>
      <c r="FWC38"/>
      <c r="FWD38"/>
      <c r="FWE38"/>
      <c r="FWF38"/>
      <c r="FWG38"/>
      <c r="FWH38"/>
      <c r="FWI38"/>
      <c r="FWJ38"/>
      <c r="FWK38"/>
      <c r="FWL38"/>
      <c r="FWM38"/>
      <c r="FWN38"/>
      <c r="FWO38"/>
      <c r="FWP38"/>
      <c r="FWQ38"/>
      <c r="FWR38"/>
      <c r="FWS38"/>
      <c r="FWT38"/>
      <c r="FWU38"/>
      <c r="FWV38"/>
      <c r="FWW38"/>
      <c r="FWX38"/>
      <c r="FWY38"/>
      <c r="FWZ38"/>
      <c r="FXA38"/>
      <c r="FXB38"/>
      <c r="FXC38"/>
      <c r="FXD38"/>
      <c r="FXE38"/>
      <c r="FXF38"/>
      <c r="FXG38"/>
      <c r="FXH38"/>
      <c r="FXI38"/>
      <c r="FXJ38"/>
      <c r="FXK38"/>
      <c r="FXL38"/>
      <c r="FXM38"/>
      <c r="FXN38"/>
      <c r="FXO38"/>
      <c r="FXP38"/>
      <c r="FXQ38"/>
      <c r="FXR38"/>
      <c r="FXS38"/>
      <c r="FXT38"/>
      <c r="FXU38"/>
      <c r="FXV38"/>
      <c r="FXW38"/>
      <c r="FXX38"/>
      <c r="FXY38"/>
      <c r="FXZ38"/>
      <c r="FYA38"/>
      <c r="FYB38"/>
      <c r="FYC38"/>
      <c r="FYD38"/>
      <c r="FYE38"/>
      <c r="FYF38"/>
      <c r="FYG38"/>
      <c r="FYH38"/>
      <c r="FYI38"/>
      <c r="FYJ38"/>
      <c r="FYK38"/>
      <c r="FYL38"/>
      <c r="FYM38"/>
      <c r="FYN38"/>
      <c r="FYO38"/>
      <c r="FYP38"/>
      <c r="FYQ38"/>
      <c r="FYR38"/>
      <c r="FYS38"/>
      <c r="FYT38"/>
      <c r="FYU38"/>
      <c r="FYV38"/>
      <c r="FYW38"/>
      <c r="FYX38"/>
      <c r="FYY38"/>
      <c r="FYZ38"/>
      <c r="FZA38"/>
      <c r="FZB38"/>
      <c r="FZC38"/>
      <c r="FZD38"/>
      <c r="FZE38"/>
      <c r="FZF38"/>
      <c r="FZG38"/>
      <c r="FZH38"/>
      <c r="FZI38"/>
      <c r="FZJ38"/>
      <c r="FZK38"/>
      <c r="FZL38"/>
      <c r="FZM38"/>
      <c r="FZN38"/>
      <c r="FZO38"/>
      <c r="FZP38"/>
      <c r="FZQ38"/>
      <c r="FZR38"/>
      <c r="FZS38"/>
      <c r="FZT38"/>
      <c r="FZU38"/>
      <c r="FZV38"/>
      <c r="FZW38"/>
      <c r="FZX38"/>
      <c r="FZY38"/>
      <c r="FZZ38"/>
      <c r="GAA38"/>
      <c r="GAB38"/>
      <c r="GAC38"/>
      <c r="GAD38"/>
      <c r="GAE38"/>
      <c r="GAF38"/>
      <c r="GAG38"/>
      <c r="GAH38"/>
      <c r="GAI38"/>
      <c r="GAJ38"/>
      <c r="GAK38"/>
      <c r="GAL38"/>
      <c r="GAM38"/>
      <c r="GAN38"/>
      <c r="GAO38"/>
      <c r="GAP38"/>
      <c r="GAQ38"/>
      <c r="GAR38"/>
      <c r="GAS38"/>
      <c r="GAT38"/>
      <c r="GAU38"/>
      <c r="GAV38"/>
      <c r="GAW38"/>
      <c r="GAX38"/>
      <c r="GAY38"/>
      <c r="GAZ38"/>
      <c r="GBA38"/>
      <c r="GBB38"/>
      <c r="GBC38"/>
      <c r="GBD38"/>
      <c r="GBE38"/>
      <c r="GBF38"/>
      <c r="GBG38"/>
      <c r="GBH38"/>
      <c r="GBI38"/>
      <c r="GBJ38"/>
      <c r="GBK38"/>
      <c r="GBL38"/>
      <c r="GBM38"/>
      <c r="GBN38"/>
      <c r="GBO38"/>
      <c r="GBP38"/>
      <c r="GBQ38"/>
      <c r="GBR38"/>
      <c r="GBS38"/>
      <c r="GBT38"/>
      <c r="GBU38"/>
      <c r="GBV38"/>
      <c r="GBW38"/>
      <c r="GBX38"/>
      <c r="GBY38"/>
      <c r="GBZ38"/>
      <c r="GCA38"/>
      <c r="GCB38"/>
      <c r="GCC38"/>
      <c r="GCD38"/>
      <c r="GCE38"/>
      <c r="GCF38"/>
      <c r="GCG38"/>
      <c r="GCH38"/>
      <c r="GCI38"/>
      <c r="GCJ38"/>
      <c r="GCK38"/>
      <c r="GCL38"/>
      <c r="GCM38"/>
      <c r="GCN38"/>
      <c r="GCO38"/>
      <c r="GCP38"/>
      <c r="GCQ38"/>
      <c r="GCR38"/>
      <c r="GCS38"/>
      <c r="GCT38"/>
      <c r="GCU38"/>
      <c r="GCV38"/>
      <c r="GCW38"/>
      <c r="GCX38"/>
      <c r="GCY38"/>
      <c r="GCZ38"/>
      <c r="GDA38"/>
      <c r="GDB38"/>
      <c r="GDC38"/>
      <c r="GDD38"/>
      <c r="GDE38"/>
      <c r="GDF38"/>
      <c r="GDG38"/>
      <c r="GDH38"/>
      <c r="GDI38"/>
      <c r="GDJ38"/>
      <c r="GDK38"/>
      <c r="GDL38"/>
      <c r="GDM38"/>
      <c r="GDN38"/>
      <c r="GDO38"/>
      <c r="GDP38"/>
      <c r="GDQ38"/>
      <c r="GDR38"/>
      <c r="GDS38"/>
      <c r="GDT38"/>
      <c r="GDU38"/>
      <c r="GDV38"/>
      <c r="GDW38"/>
      <c r="GDX38"/>
      <c r="GDY38"/>
      <c r="GDZ38"/>
      <c r="GEA38"/>
      <c r="GEB38"/>
      <c r="GEC38"/>
      <c r="GED38"/>
      <c r="GEE38"/>
      <c r="GEF38"/>
      <c r="GEG38"/>
      <c r="GEH38"/>
      <c r="GEI38"/>
      <c r="GEJ38"/>
      <c r="GEK38"/>
      <c r="GEL38"/>
      <c r="GEM38"/>
      <c r="GEN38"/>
      <c r="GEO38"/>
      <c r="GEP38"/>
      <c r="GEQ38"/>
      <c r="GER38"/>
      <c r="GES38"/>
      <c r="GET38"/>
      <c r="GEU38"/>
      <c r="GEV38"/>
      <c r="GEW38"/>
      <c r="GEX38"/>
      <c r="GEY38"/>
      <c r="GEZ38"/>
      <c r="GFA38"/>
      <c r="GFB38"/>
      <c r="GFC38"/>
      <c r="GFD38"/>
      <c r="GFE38"/>
      <c r="GFF38"/>
      <c r="GFG38"/>
      <c r="GFH38"/>
      <c r="GFI38"/>
      <c r="GFJ38"/>
      <c r="GFK38"/>
      <c r="GFL38"/>
      <c r="GFM38"/>
      <c r="GFN38"/>
      <c r="GFO38"/>
      <c r="GFP38"/>
      <c r="GFQ38"/>
      <c r="GFR38"/>
      <c r="GFS38"/>
      <c r="GFT38"/>
      <c r="GFU38"/>
      <c r="GFV38"/>
      <c r="GFW38"/>
      <c r="GFX38"/>
      <c r="GFY38"/>
      <c r="GFZ38"/>
      <c r="GGA38"/>
      <c r="GGB38"/>
      <c r="GGC38"/>
      <c r="GGD38"/>
      <c r="GGE38"/>
      <c r="GGF38"/>
      <c r="GGG38"/>
      <c r="GGH38"/>
      <c r="GGI38"/>
      <c r="GGJ38"/>
      <c r="GGK38"/>
      <c r="GGL38"/>
      <c r="GGM38"/>
      <c r="GGN38"/>
      <c r="GGO38"/>
      <c r="GGP38"/>
      <c r="GGQ38"/>
      <c r="GGR38"/>
      <c r="GGS38"/>
      <c r="GGT38"/>
      <c r="GGU38"/>
      <c r="GGV38"/>
      <c r="GGW38"/>
      <c r="GGX38"/>
      <c r="GGY38"/>
      <c r="GGZ38"/>
      <c r="GHA38"/>
      <c r="GHB38"/>
      <c r="GHC38"/>
      <c r="GHD38"/>
      <c r="GHE38"/>
      <c r="GHF38"/>
      <c r="GHG38"/>
      <c r="GHH38"/>
      <c r="GHI38"/>
      <c r="GHJ38"/>
      <c r="GHK38"/>
      <c r="GHL38"/>
      <c r="GHM38"/>
      <c r="GHN38"/>
      <c r="GHO38"/>
      <c r="GHP38"/>
      <c r="GHQ38"/>
      <c r="GHR38"/>
      <c r="GHS38"/>
      <c r="GHT38"/>
      <c r="GHU38"/>
      <c r="GHV38"/>
      <c r="GHW38"/>
      <c r="GHX38"/>
      <c r="GHY38"/>
      <c r="GHZ38"/>
      <c r="GIA38"/>
      <c r="GIB38"/>
      <c r="GIC38"/>
      <c r="GID38"/>
      <c r="GIE38"/>
      <c r="GIF38"/>
      <c r="GIG38"/>
      <c r="GIH38"/>
      <c r="GII38"/>
      <c r="GIJ38"/>
      <c r="GIK38"/>
      <c r="GIL38"/>
      <c r="GIM38"/>
      <c r="GIN38"/>
      <c r="GIO38"/>
      <c r="GIP38"/>
      <c r="GIQ38"/>
      <c r="GIR38"/>
      <c r="GIS38"/>
      <c r="GIT38"/>
      <c r="GIU38"/>
      <c r="GIV38"/>
      <c r="GIW38"/>
      <c r="GIX38"/>
      <c r="GIY38"/>
      <c r="GIZ38"/>
      <c r="GJA38"/>
      <c r="GJB38"/>
      <c r="GJC38"/>
      <c r="GJD38"/>
      <c r="GJE38"/>
      <c r="GJF38"/>
      <c r="GJG38"/>
      <c r="GJH38"/>
      <c r="GJI38"/>
      <c r="GJJ38"/>
      <c r="GJK38"/>
      <c r="GJL38"/>
      <c r="GJM38"/>
      <c r="GJN38"/>
      <c r="GJO38"/>
      <c r="GJP38"/>
      <c r="GJQ38"/>
      <c r="GJR38"/>
      <c r="GJS38"/>
      <c r="GJT38"/>
      <c r="GJU38"/>
      <c r="GJV38"/>
      <c r="GJW38"/>
      <c r="GJX38"/>
      <c r="GJY38"/>
      <c r="GJZ38"/>
      <c r="GKA38"/>
      <c r="GKB38"/>
      <c r="GKC38"/>
      <c r="GKD38"/>
      <c r="GKE38"/>
      <c r="GKF38"/>
      <c r="GKG38"/>
      <c r="GKH38"/>
      <c r="GKI38"/>
      <c r="GKJ38"/>
      <c r="GKK38"/>
      <c r="GKL38"/>
      <c r="GKM38"/>
      <c r="GKN38"/>
      <c r="GKO38"/>
      <c r="GKP38"/>
      <c r="GKQ38"/>
      <c r="GKR38"/>
      <c r="GKS38"/>
      <c r="GKT38"/>
      <c r="GKU38"/>
      <c r="GKV38"/>
      <c r="GKW38"/>
      <c r="GKX38"/>
      <c r="GKY38"/>
      <c r="GKZ38"/>
      <c r="GLA38"/>
      <c r="GLB38"/>
      <c r="GLC38"/>
      <c r="GLD38"/>
      <c r="GLE38"/>
      <c r="GLF38"/>
      <c r="GLG38"/>
      <c r="GLH38"/>
      <c r="GLI38"/>
      <c r="GLJ38"/>
      <c r="GLK38"/>
      <c r="GLL38"/>
      <c r="GLM38"/>
      <c r="GLN38"/>
      <c r="GLO38"/>
      <c r="GLP38"/>
      <c r="GLQ38"/>
      <c r="GLR38"/>
      <c r="GLS38"/>
      <c r="GLT38"/>
      <c r="GLU38"/>
      <c r="GLV38"/>
      <c r="GLW38"/>
      <c r="GLX38"/>
      <c r="GLY38"/>
      <c r="GLZ38"/>
      <c r="GMA38"/>
      <c r="GMB38"/>
      <c r="GMC38"/>
      <c r="GMD38"/>
      <c r="GME38"/>
      <c r="GMF38"/>
      <c r="GMG38"/>
      <c r="GMH38"/>
      <c r="GMI38"/>
      <c r="GMJ38"/>
      <c r="GMK38"/>
      <c r="GML38"/>
      <c r="GMM38"/>
      <c r="GMN38"/>
      <c r="GMO38"/>
      <c r="GMP38"/>
      <c r="GMQ38"/>
      <c r="GMR38"/>
      <c r="GMS38"/>
      <c r="GMT38"/>
      <c r="GMU38"/>
      <c r="GMV38"/>
      <c r="GMW38"/>
      <c r="GMX38"/>
      <c r="GMY38"/>
      <c r="GMZ38"/>
      <c r="GNA38"/>
      <c r="GNB38"/>
      <c r="GNC38"/>
      <c r="GND38"/>
      <c r="GNE38"/>
      <c r="GNF38"/>
      <c r="GNG38"/>
      <c r="GNH38"/>
      <c r="GNI38"/>
      <c r="GNJ38"/>
      <c r="GNK38"/>
      <c r="GNL38"/>
      <c r="GNM38"/>
      <c r="GNN38"/>
      <c r="GNO38"/>
      <c r="GNP38"/>
      <c r="GNQ38"/>
      <c r="GNR38"/>
      <c r="GNS38"/>
      <c r="GNT38"/>
      <c r="GNU38"/>
      <c r="GNV38"/>
      <c r="GNW38"/>
      <c r="GNX38"/>
      <c r="GNY38"/>
      <c r="GNZ38"/>
      <c r="GOA38"/>
      <c r="GOB38"/>
      <c r="GOC38"/>
      <c r="GOD38"/>
      <c r="GOE38"/>
      <c r="GOF38"/>
      <c r="GOG38"/>
      <c r="GOH38"/>
      <c r="GOI38"/>
      <c r="GOJ38"/>
      <c r="GOK38"/>
      <c r="GOL38"/>
      <c r="GOM38"/>
      <c r="GON38"/>
      <c r="GOO38"/>
      <c r="GOP38"/>
      <c r="GOQ38"/>
      <c r="GOR38"/>
      <c r="GOS38"/>
      <c r="GOT38"/>
      <c r="GOU38"/>
      <c r="GOV38"/>
      <c r="GOW38"/>
      <c r="GOX38"/>
      <c r="GOY38"/>
      <c r="GOZ38"/>
      <c r="GPA38"/>
      <c r="GPB38"/>
      <c r="GPC38"/>
      <c r="GPD38"/>
      <c r="GPE38"/>
      <c r="GPF38"/>
      <c r="GPG38"/>
      <c r="GPH38"/>
      <c r="GPI38"/>
      <c r="GPJ38"/>
      <c r="GPK38"/>
      <c r="GPL38"/>
      <c r="GPM38"/>
      <c r="GPN38"/>
      <c r="GPO38"/>
      <c r="GPP38"/>
      <c r="GPQ38"/>
      <c r="GPR38"/>
      <c r="GPS38"/>
      <c r="GPT38"/>
      <c r="GPU38"/>
      <c r="GPV38"/>
      <c r="GPW38"/>
      <c r="GPX38"/>
      <c r="GPY38"/>
      <c r="GPZ38"/>
      <c r="GQA38"/>
      <c r="GQB38"/>
      <c r="GQC38"/>
      <c r="GQD38"/>
      <c r="GQE38"/>
      <c r="GQF38"/>
      <c r="GQG38"/>
      <c r="GQH38"/>
      <c r="GQI38"/>
      <c r="GQJ38"/>
      <c r="GQK38"/>
      <c r="GQL38"/>
      <c r="GQM38"/>
      <c r="GQN38"/>
      <c r="GQO38"/>
      <c r="GQP38"/>
      <c r="GQQ38"/>
      <c r="GQR38"/>
      <c r="GQS38"/>
      <c r="GQT38"/>
      <c r="GQU38"/>
      <c r="GQV38"/>
      <c r="GQW38"/>
      <c r="GQX38"/>
      <c r="GQY38"/>
      <c r="GQZ38"/>
      <c r="GRA38"/>
      <c r="GRB38"/>
      <c r="GRC38"/>
      <c r="GRD38"/>
      <c r="GRE38"/>
      <c r="GRF38"/>
      <c r="GRG38"/>
      <c r="GRH38"/>
      <c r="GRI38"/>
      <c r="GRJ38"/>
      <c r="GRK38"/>
      <c r="GRL38"/>
      <c r="GRM38"/>
      <c r="GRN38"/>
      <c r="GRO38"/>
      <c r="GRP38"/>
      <c r="GRQ38"/>
      <c r="GRR38"/>
      <c r="GRS38"/>
      <c r="GRT38"/>
      <c r="GRU38"/>
      <c r="GRV38"/>
      <c r="GRW38"/>
      <c r="GRX38"/>
      <c r="GRY38"/>
      <c r="GRZ38"/>
      <c r="GSA38"/>
      <c r="GSB38"/>
      <c r="GSC38"/>
      <c r="GSD38"/>
      <c r="GSE38"/>
      <c r="GSF38"/>
      <c r="GSG38"/>
      <c r="GSH38"/>
      <c r="GSI38"/>
      <c r="GSJ38"/>
      <c r="GSK38"/>
      <c r="GSL38"/>
      <c r="GSM38"/>
      <c r="GSN38"/>
      <c r="GSO38"/>
      <c r="GSP38"/>
      <c r="GSQ38"/>
      <c r="GSR38"/>
      <c r="GSS38"/>
      <c r="GST38"/>
      <c r="GSU38"/>
      <c r="GSV38"/>
      <c r="GSW38"/>
      <c r="GSX38"/>
      <c r="GSY38"/>
      <c r="GSZ38"/>
      <c r="GTA38"/>
      <c r="GTB38"/>
      <c r="GTC38"/>
      <c r="GTD38"/>
      <c r="GTE38"/>
      <c r="GTF38"/>
      <c r="GTG38"/>
      <c r="GTH38"/>
      <c r="GTI38"/>
      <c r="GTJ38"/>
      <c r="GTK38"/>
      <c r="GTL38"/>
      <c r="GTM38"/>
      <c r="GTN38"/>
      <c r="GTO38"/>
      <c r="GTP38"/>
      <c r="GTQ38"/>
      <c r="GTR38"/>
      <c r="GTS38"/>
      <c r="GTT38"/>
      <c r="GTU38"/>
      <c r="GTV38"/>
      <c r="GTW38"/>
      <c r="GTX38"/>
      <c r="GTY38"/>
      <c r="GTZ38"/>
      <c r="GUA38"/>
      <c r="GUB38"/>
      <c r="GUC38"/>
      <c r="GUD38"/>
      <c r="GUE38"/>
      <c r="GUF38"/>
      <c r="GUG38"/>
      <c r="GUH38"/>
      <c r="GUI38"/>
      <c r="GUJ38"/>
      <c r="GUK38"/>
      <c r="GUL38"/>
      <c r="GUM38"/>
      <c r="GUN38"/>
      <c r="GUO38"/>
      <c r="GUP38"/>
      <c r="GUQ38"/>
      <c r="GUR38"/>
      <c r="GUS38"/>
      <c r="GUT38"/>
      <c r="GUU38"/>
      <c r="GUV38"/>
      <c r="GUW38"/>
      <c r="GUX38"/>
      <c r="GUY38"/>
      <c r="GUZ38"/>
      <c r="GVA38"/>
      <c r="GVB38"/>
      <c r="GVC38"/>
      <c r="GVD38"/>
      <c r="GVE38"/>
      <c r="GVF38"/>
      <c r="GVG38"/>
      <c r="GVH38"/>
      <c r="GVI38"/>
      <c r="GVJ38"/>
      <c r="GVK38"/>
      <c r="GVL38"/>
      <c r="GVM38"/>
      <c r="GVN38"/>
      <c r="GVO38"/>
      <c r="GVP38"/>
      <c r="GVQ38"/>
      <c r="GVR38"/>
      <c r="GVS38"/>
      <c r="GVT38"/>
      <c r="GVU38"/>
      <c r="GVV38"/>
      <c r="GVW38"/>
      <c r="GVX38"/>
      <c r="GVY38"/>
      <c r="GVZ38"/>
      <c r="GWA38"/>
      <c r="GWB38"/>
      <c r="GWC38"/>
      <c r="GWD38"/>
      <c r="GWE38"/>
      <c r="GWF38"/>
      <c r="GWG38"/>
      <c r="GWH38"/>
      <c r="GWI38"/>
      <c r="GWJ38"/>
      <c r="GWK38"/>
      <c r="GWL38"/>
      <c r="GWM38"/>
      <c r="GWN38"/>
      <c r="GWO38"/>
      <c r="GWP38"/>
      <c r="GWQ38"/>
      <c r="GWR38"/>
      <c r="GWS38"/>
      <c r="GWT38"/>
      <c r="GWU38"/>
      <c r="GWV38"/>
      <c r="GWW38"/>
      <c r="GWX38"/>
      <c r="GWY38"/>
      <c r="GWZ38"/>
      <c r="GXA38"/>
      <c r="GXB38"/>
      <c r="GXC38"/>
      <c r="GXD38"/>
      <c r="GXE38"/>
      <c r="GXF38"/>
      <c r="GXG38"/>
      <c r="GXH38"/>
      <c r="GXI38"/>
      <c r="GXJ38"/>
      <c r="GXK38"/>
      <c r="GXL38"/>
      <c r="GXM38"/>
      <c r="GXN38"/>
      <c r="GXO38"/>
      <c r="GXP38"/>
      <c r="GXQ38"/>
      <c r="GXR38"/>
      <c r="GXS38"/>
      <c r="GXT38"/>
      <c r="GXU38"/>
      <c r="GXV38"/>
      <c r="GXW38"/>
      <c r="GXX38"/>
      <c r="GXY38"/>
      <c r="GXZ38"/>
      <c r="GYA38"/>
      <c r="GYB38"/>
      <c r="GYC38"/>
      <c r="GYD38"/>
      <c r="GYE38"/>
      <c r="GYF38"/>
      <c r="GYG38"/>
      <c r="GYH38"/>
      <c r="GYI38"/>
      <c r="GYJ38"/>
      <c r="GYK38"/>
      <c r="GYL38"/>
      <c r="GYM38"/>
      <c r="GYN38"/>
      <c r="GYO38"/>
      <c r="GYP38"/>
      <c r="GYQ38"/>
      <c r="GYR38"/>
      <c r="GYS38"/>
      <c r="GYT38"/>
      <c r="GYU38"/>
      <c r="GYV38"/>
      <c r="GYW38"/>
      <c r="GYX38"/>
      <c r="GYY38"/>
      <c r="GYZ38"/>
      <c r="GZA38"/>
      <c r="GZB38"/>
      <c r="GZC38"/>
      <c r="GZD38"/>
      <c r="GZE38"/>
      <c r="GZF38"/>
      <c r="GZG38"/>
      <c r="GZH38"/>
      <c r="GZI38"/>
      <c r="GZJ38"/>
      <c r="GZK38"/>
      <c r="GZL38"/>
      <c r="GZM38"/>
      <c r="GZN38"/>
      <c r="GZO38"/>
      <c r="GZP38"/>
      <c r="GZQ38"/>
      <c r="GZR38"/>
      <c r="GZS38"/>
      <c r="GZT38"/>
      <c r="GZU38"/>
      <c r="GZV38"/>
      <c r="GZW38"/>
      <c r="GZX38"/>
      <c r="GZY38"/>
      <c r="GZZ38"/>
      <c r="HAA38"/>
      <c r="HAB38"/>
      <c r="HAC38"/>
      <c r="HAD38"/>
      <c r="HAE38"/>
      <c r="HAF38"/>
      <c r="HAG38"/>
      <c r="HAH38"/>
      <c r="HAI38"/>
      <c r="HAJ38"/>
      <c r="HAK38"/>
      <c r="HAL38"/>
      <c r="HAM38"/>
      <c r="HAN38"/>
      <c r="HAO38"/>
      <c r="HAP38"/>
      <c r="HAQ38"/>
      <c r="HAR38"/>
      <c r="HAS38"/>
      <c r="HAT38"/>
      <c r="HAU38"/>
      <c r="HAV38"/>
      <c r="HAW38"/>
      <c r="HAX38"/>
      <c r="HAY38"/>
      <c r="HAZ38"/>
      <c r="HBA38"/>
      <c r="HBB38"/>
      <c r="HBC38"/>
      <c r="HBD38"/>
      <c r="HBE38"/>
      <c r="HBF38"/>
      <c r="HBG38"/>
      <c r="HBH38"/>
      <c r="HBI38"/>
      <c r="HBJ38"/>
      <c r="HBK38"/>
      <c r="HBL38"/>
      <c r="HBM38"/>
      <c r="HBN38"/>
      <c r="HBO38"/>
      <c r="HBP38"/>
      <c r="HBQ38"/>
      <c r="HBR38"/>
      <c r="HBS38"/>
      <c r="HBT38"/>
      <c r="HBU38"/>
      <c r="HBV38"/>
      <c r="HBW38"/>
      <c r="HBX38"/>
      <c r="HBY38"/>
      <c r="HBZ38"/>
      <c r="HCA38"/>
      <c r="HCB38"/>
      <c r="HCC38"/>
      <c r="HCD38"/>
      <c r="HCE38"/>
      <c r="HCF38"/>
      <c r="HCG38"/>
      <c r="HCH38"/>
      <c r="HCI38"/>
      <c r="HCJ38"/>
      <c r="HCK38"/>
      <c r="HCL38"/>
      <c r="HCM38"/>
      <c r="HCN38"/>
      <c r="HCO38"/>
      <c r="HCP38"/>
      <c r="HCQ38"/>
      <c r="HCR38"/>
      <c r="HCS38"/>
      <c r="HCT38"/>
      <c r="HCU38"/>
      <c r="HCV38"/>
      <c r="HCW38"/>
      <c r="HCX38"/>
      <c r="HCY38"/>
      <c r="HCZ38"/>
      <c r="HDA38"/>
      <c r="HDB38"/>
      <c r="HDC38"/>
      <c r="HDD38"/>
      <c r="HDE38"/>
      <c r="HDF38"/>
      <c r="HDG38"/>
      <c r="HDH38"/>
      <c r="HDI38"/>
      <c r="HDJ38"/>
      <c r="HDK38"/>
      <c r="HDL38"/>
      <c r="HDM38"/>
      <c r="HDN38"/>
      <c r="HDO38"/>
      <c r="HDP38"/>
      <c r="HDQ38"/>
      <c r="HDR38"/>
      <c r="HDS38"/>
      <c r="HDT38"/>
      <c r="HDU38"/>
      <c r="HDV38"/>
      <c r="HDW38"/>
      <c r="HDX38"/>
      <c r="HDY38"/>
      <c r="HDZ38"/>
      <c r="HEA38"/>
      <c r="HEB38"/>
      <c r="HEC38"/>
      <c r="HED38"/>
      <c r="HEE38"/>
      <c r="HEF38"/>
      <c r="HEG38"/>
      <c r="HEH38"/>
      <c r="HEI38"/>
      <c r="HEJ38"/>
      <c r="HEK38"/>
      <c r="HEL38"/>
      <c r="HEM38"/>
      <c r="HEN38"/>
      <c r="HEO38"/>
      <c r="HEP38"/>
      <c r="HEQ38"/>
      <c r="HER38"/>
      <c r="HES38"/>
      <c r="HET38"/>
      <c r="HEU38"/>
      <c r="HEV38"/>
      <c r="HEW38"/>
      <c r="HEX38"/>
      <c r="HEY38"/>
      <c r="HEZ38"/>
      <c r="HFA38"/>
      <c r="HFB38"/>
      <c r="HFC38"/>
      <c r="HFD38"/>
      <c r="HFE38"/>
      <c r="HFF38"/>
      <c r="HFG38"/>
      <c r="HFH38"/>
      <c r="HFI38"/>
      <c r="HFJ38"/>
      <c r="HFK38"/>
      <c r="HFL38"/>
      <c r="HFM38"/>
      <c r="HFN38"/>
      <c r="HFO38"/>
      <c r="HFP38"/>
      <c r="HFQ38"/>
      <c r="HFR38"/>
      <c r="HFS38"/>
      <c r="HFT38"/>
      <c r="HFU38"/>
      <c r="HFV38"/>
      <c r="HFW38"/>
      <c r="HFX38"/>
      <c r="HFY38"/>
      <c r="HFZ38"/>
      <c r="HGA38"/>
      <c r="HGB38"/>
      <c r="HGC38"/>
      <c r="HGD38"/>
      <c r="HGE38"/>
      <c r="HGF38"/>
      <c r="HGG38"/>
      <c r="HGH38"/>
      <c r="HGI38"/>
      <c r="HGJ38"/>
      <c r="HGK38"/>
      <c r="HGL38"/>
      <c r="HGM38"/>
      <c r="HGN38"/>
      <c r="HGO38"/>
      <c r="HGP38"/>
      <c r="HGQ38"/>
      <c r="HGR38"/>
      <c r="HGS38"/>
      <c r="HGT38"/>
      <c r="HGU38"/>
      <c r="HGV38"/>
      <c r="HGW38"/>
      <c r="HGX38"/>
      <c r="HGY38"/>
      <c r="HGZ38"/>
      <c r="HHA38"/>
      <c r="HHB38"/>
      <c r="HHC38"/>
      <c r="HHD38"/>
      <c r="HHE38"/>
      <c r="HHF38"/>
      <c r="HHG38"/>
      <c r="HHH38"/>
      <c r="HHI38"/>
      <c r="HHJ38"/>
      <c r="HHK38"/>
      <c r="HHL38"/>
      <c r="HHM38"/>
      <c r="HHN38"/>
      <c r="HHO38"/>
      <c r="HHP38"/>
      <c r="HHQ38"/>
      <c r="HHR38"/>
      <c r="HHS38"/>
      <c r="HHT38"/>
      <c r="HHU38"/>
      <c r="HHV38"/>
      <c r="HHW38"/>
      <c r="HHX38"/>
      <c r="HHY38"/>
      <c r="HHZ38"/>
      <c r="HIA38"/>
      <c r="HIB38"/>
      <c r="HIC38"/>
      <c r="HID38"/>
      <c r="HIE38"/>
      <c r="HIF38"/>
      <c r="HIG38"/>
      <c r="HIH38"/>
      <c r="HII38"/>
      <c r="HIJ38"/>
      <c r="HIK38"/>
      <c r="HIL38"/>
      <c r="HIM38"/>
      <c r="HIN38"/>
      <c r="HIO38"/>
      <c r="HIP38"/>
      <c r="HIQ38"/>
      <c r="HIR38"/>
      <c r="HIS38"/>
      <c r="HIT38"/>
      <c r="HIU38"/>
      <c r="HIV38"/>
      <c r="HIW38"/>
      <c r="HIX38"/>
      <c r="HIY38"/>
      <c r="HIZ38"/>
      <c r="HJA38"/>
      <c r="HJB38"/>
      <c r="HJC38"/>
      <c r="HJD38"/>
      <c r="HJE38"/>
      <c r="HJF38"/>
      <c r="HJG38"/>
      <c r="HJH38"/>
      <c r="HJI38"/>
      <c r="HJJ38"/>
      <c r="HJK38"/>
      <c r="HJL38"/>
      <c r="HJM38"/>
      <c r="HJN38"/>
      <c r="HJO38"/>
      <c r="HJP38"/>
      <c r="HJQ38"/>
      <c r="HJR38"/>
      <c r="HJS38"/>
      <c r="HJT38"/>
      <c r="HJU38"/>
      <c r="HJV38"/>
      <c r="HJW38"/>
      <c r="HJX38"/>
      <c r="HJY38"/>
      <c r="HJZ38"/>
      <c r="HKA38"/>
      <c r="HKB38"/>
      <c r="HKC38"/>
      <c r="HKD38"/>
      <c r="HKE38"/>
      <c r="HKF38"/>
      <c r="HKG38"/>
      <c r="HKH38"/>
      <c r="HKI38"/>
      <c r="HKJ38"/>
      <c r="HKK38"/>
      <c r="HKL38"/>
      <c r="HKM38"/>
      <c r="HKN38"/>
      <c r="HKO38"/>
      <c r="HKP38"/>
      <c r="HKQ38"/>
      <c r="HKR38"/>
      <c r="HKS38"/>
      <c r="HKT38"/>
      <c r="HKU38"/>
      <c r="HKV38"/>
      <c r="HKW38"/>
      <c r="HKX38"/>
      <c r="HKY38"/>
      <c r="HKZ38"/>
      <c r="HLA38"/>
      <c r="HLB38"/>
      <c r="HLC38"/>
      <c r="HLD38"/>
      <c r="HLE38"/>
      <c r="HLF38"/>
      <c r="HLG38"/>
      <c r="HLH38"/>
      <c r="HLI38"/>
      <c r="HLJ38"/>
      <c r="HLK38"/>
      <c r="HLL38"/>
      <c r="HLM38"/>
      <c r="HLN38"/>
      <c r="HLO38"/>
      <c r="HLP38"/>
      <c r="HLQ38"/>
      <c r="HLR38"/>
      <c r="HLS38"/>
      <c r="HLT38"/>
      <c r="HLU38"/>
      <c r="HLV38"/>
      <c r="HLW38"/>
      <c r="HLX38"/>
      <c r="HLY38"/>
      <c r="HLZ38"/>
      <c r="HMA38"/>
      <c r="HMB38"/>
      <c r="HMC38"/>
      <c r="HMD38"/>
      <c r="HME38"/>
      <c r="HMF38"/>
      <c r="HMG38"/>
      <c r="HMH38"/>
      <c r="HMI38"/>
      <c r="HMJ38"/>
      <c r="HMK38"/>
      <c r="HML38"/>
      <c r="HMM38"/>
      <c r="HMN38"/>
      <c r="HMO38"/>
      <c r="HMP38"/>
      <c r="HMQ38"/>
      <c r="HMR38"/>
      <c r="HMS38"/>
      <c r="HMT38"/>
      <c r="HMU38"/>
      <c r="HMV38"/>
      <c r="HMW38"/>
      <c r="HMX38"/>
      <c r="HMY38"/>
      <c r="HMZ38"/>
      <c r="HNA38"/>
      <c r="HNB38"/>
      <c r="HNC38"/>
      <c r="HND38"/>
      <c r="HNE38"/>
      <c r="HNF38"/>
      <c r="HNG38"/>
      <c r="HNH38"/>
      <c r="HNI38"/>
      <c r="HNJ38"/>
      <c r="HNK38"/>
      <c r="HNL38"/>
      <c r="HNM38"/>
      <c r="HNN38"/>
      <c r="HNO38"/>
      <c r="HNP38"/>
      <c r="HNQ38"/>
      <c r="HNR38"/>
      <c r="HNS38"/>
      <c r="HNT38"/>
      <c r="HNU38"/>
      <c r="HNV38"/>
      <c r="HNW38"/>
      <c r="HNX38"/>
      <c r="HNY38"/>
      <c r="HNZ38"/>
      <c r="HOA38"/>
      <c r="HOB38"/>
      <c r="HOC38"/>
      <c r="HOD38"/>
      <c r="HOE38"/>
      <c r="HOF38"/>
      <c r="HOG38"/>
      <c r="HOH38"/>
      <c r="HOI38"/>
      <c r="HOJ38"/>
      <c r="HOK38"/>
      <c r="HOL38"/>
      <c r="HOM38"/>
      <c r="HON38"/>
      <c r="HOO38"/>
      <c r="HOP38"/>
      <c r="HOQ38"/>
      <c r="HOR38"/>
      <c r="HOS38"/>
      <c r="HOT38"/>
      <c r="HOU38"/>
      <c r="HOV38"/>
      <c r="HOW38"/>
      <c r="HOX38"/>
      <c r="HOY38"/>
      <c r="HOZ38"/>
      <c r="HPA38"/>
      <c r="HPB38"/>
      <c r="HPC38"/>
      <c r="HPD38"/>
      <c r="HPE38"/>
      <c r="HPF38"/>
      <c r="HPG38"/>
      <c r="HPH38"/>
      <c r="HPI38"/>
      <c r="HPJ38"/>
      <c r="HPK38"/>
      <c r="HPL38"/>
      <c r="HPM38"/>
      <c r="HPN38"/>
      <c r="HPO38"/>
      <c r="HPP38"/>
      <c r="HPQ38"/>
      <c r="HPR38"/>
      <c r="HPS38"/>
      <c r="HPT38"/>
      <c r="HPU38"/>
      <c r="HPV38"/>
      <c r="HPW38"/>
      <c r="HPX38"/>
      <c r="HPY38"/>
      <c r="HPZ38"/>
      <c r="HQA38"/>
      <c r="HQB38"/>
      <c r="HQC38"/>
      <c r="HQD38"/>
      <c r="HQE38"/>
      <c r="HQF38"/>
      <c r="HQG38"/>
      <c r="HQH38"/>
      <c r="HQI38"/>
      <c r="HQJ38"/>
      <c r="HQK38"/>
      <c r="HQL38"/>
      <c r="HQM38"/>
      <c r="HQN38"/>
      <c r="HQO38"/>
      <c r="HQP38"/>
      <c r="HQQ38"/>
      <c r="HQR38"/>
      <c r="HQS38"/>
      <c r="HQT38"/>
      <c r="HQU38"/>
      <c r="HQV38"/>
      <c r="HQW38"/>
      <c r="HQX38"/>
      <c r="HQY38"/>
      <c r="HQZ38"/>
      <c r="HRA38"/>
      <c r="HRB38"/>
      <c r="HRC38"/>
      <c r="HRD38"/>
      <c r="HRE38"/>
      <c r="HRF38"/>
      <c r="HRG38"/>
      <c r="HRH38"/>
      <c r="HRI38"/>
      <c r="HRJ38"/>
      <c r="HRK38"/>
      <c r="HRL38"/>
      <c r="HRM38"/>
      <c r="HRN38"/>
      <c r="HRO38"/>
      <c r="HRP38"/>
      <c r="HRQ38"/>
      <c r="HRR38"/>
      <c r="HRS38"/>
      <c r="HRT38"/>
      <c r="HRU38"/>
      <c r="HRV38"/>
      <c r="HRW38"/>
      <c r="HRX38"/>
      <c r="HRY38"/>
      <c r="HRZ38"/>
      <c r="HSA38"/>
      <c r="HSB38"/>
      <c r="HSC38"/>
      <c r="HSD38"/>
      <c r="HSE38"/>
      <c r="HSF38"/>
      <c r="HSG38"/>
      <c r="HSH38"/>
      <c r="HSI38"/>
      <c r="HSJ38"/>
      <c r="HSK38"/>
      <c r="HSL38"/>
      <c r="HSM38"/>
      <c r="HSN38"/>
      <c r="HSO38"/>
      <c r="HSP38"/>
      <c r="HSQ38"/>
      <c r="HSR38"/>
      <c r="HSS38"/>
      <c r="HST38"/>
      <c r="HSU38"/>
      <c r="HSV38"/>
      <c r="HSW38"/>
      <c r="HSX38"/>
      <c r="HSY38"/>
      <c r="HSZ38"/>
      <c r="HTA38"/>
      <c r="HTB38"/>
      <c r="HTC38"/>
      <c r="HTD38"/>
      <c r="HTE38"/>
      <c r="HTF38"/>
      <c r="HTG38"/>
      <c r="HTH38"/>
      <c r="HTI38"/>
      <c r="HTJ38"/>
      <c r="HTK38"/>
      <c r="HTL38"/>
      <c r="HTM38"/>
      <c r="HTN38"/>
      <c r="HTO38"/>
      <c r="HTP38"/>
      <c r="HTQ38"/>
      <c r="HTR38"/>
      <c r="HTS38"/>
      <c r="HTT38"/>
      <c r="HTU38"/>
      <c r="HTV38"/>
      <c r="HTW38"/>
      <c r="HTX38"/>
      <c r="HTY38"/>
      <c r="HTZ38"/>
      <c r="HUA38"/>
      <c r="HUB38"/>
      <c r="HUC38"/>
      <c r="HUD38"/>
      <c r="HUE38"/>
      <c r="HUF38"/>
      <c r="HUG38"/>
      <c r="HUH38"/>
      <c r="HUI38"/>
      <c r="HUJ38"/>
      <c r="HUK38"/>
      <c r="HUL38"/>
      <c r="HUM38"/>
      <c r="HUN38"/>
      <c r="HUO38"/>
      <c r="HUP38"/>
      <c r="HUQ38"/>
      <c r="HUR38"/>
      <c r="HUS38"/>
      <c r="HUT38"/>
      <c r="HUU38"/>
      <c r="HUV38"/>
      <c r="HUW38"/>
      <c r="HUX38"/>
      <c r="HUY38"/>
      <c r="HUZ38"/>
      <c r="HVA38"/>
      <c r="HVB38"/>
      <c r="HVC38"/>
      <c r="HVD38"/>
      <c r="HVE38"/>
      <c r="HVF38"/>
      <c r="HVG38"/>
      <c r="HVH38"/>
      <c r="HVI38"/>
      <c r="HVJ38"/>
      <c r="HVK38"/>
      <c r="HVL38"/>
      <c r="HVM38"/>
      <c r="HVN38"/>
      <c r="HVO38"/>
      <c r="HVP38"/>
      <c r="HVQ38"/>
      <c r="HVR38"/>
      <c r="HVS38"/>
      <c r="HVT38"/>
      <c r="HVU38"/>
      <c r="HVV38"/>
      <c r="HVW38"/>
      <c r="HVX38"/>
      <c r="HVY38"/>
      <c r="HVZ38"/>
      <c r="HWA38"/>
      <c r="HWB38"/>
      <c r="HWC38"/>
      <c r="HWD38"/>
      <c r="HWE38"/>
      <c r="HWF38"/>
      <c r="HWG38"/>
      <c r="HWH38"/>
      <c r="HWI38"/>
      <c r="HWJ38"/>
      <c r="HWK38"/>
      <c r="HWL38"/>
      <c r="HWM38"/>
      <c r="HWN38"/>
      <c r="HWO38"/>
      <c r="HWP38"/>
      <c r="HWQ38"/>
      <c r="HWR38"/>
      <c r="HWS38"/>
      <c r="HWT38"/>
      <c r="HWU38"/>
      <c r="HWV38"/>
      <c r="HWW38"/>
      <c r="HWX38"/>
      <c r="HWY38"/>
      <c r="HWZ38"/>
      <c r="HXA38"/>
      <c r="HXB38"/>
      <c r="HXC38"/>
      <c r="HXD38"/>
      <c r="HXE38"/>
      <c r="HXF38"/>
      <c r="HXG38"/>
      <c r="HXH38"/>
      <c r="HXI38"/>
      <c r="HXJ38"/>
      <c r="HXK38"/>
      <c r="HXL38"/>
      <c r="HXM38"/>
      <c r="HXN38"/>
      <c r="HXO38"/>
      <c r="HXP38"/>
      <c r="HXQ38"/>
      <c r="HXR38"/>
      <c r="HXS38"/>
      <c r="HXT38"/>
      <c r="HXU38"/>
      <c r="HXV38"/>
      <c r="HXW38"/>
      <c r="HXX38"/>
      <c r="HXY38"/>
      <c r="HXZ38"/>
      <c r="HYA38"/>
      <c r="HYB38"/>
      <c r="HYC38"/>
      <c r="HYD38"/>
      <c r="HYE38"/>
      <c r="HYF38"/>
      <c r="HYG38"/>
      <c r="HYH38"/>
      <c r="HYI38"/>
      <c r="HYJ38"/>
      <c r="HYK38"/>
      <c r="HYL38"/>
      <c r="HYM38"/>
      <c r="HYN38"/>
      <c r="HYO38"/>
      <c r="HYP38"/>
      <c r="HYQ38"/>
      <c r="HYR38"/>
      <c r="HYS38"/>
      <c r="HYT38"/>
      <c r="HYU38"/>
      <c r="HYV38"/>
      <c r="HYW38"/>
      <c r="HYX38"/>
      <c r="HYY38"/>
      <c r="HYZ38"/>
      <c r="HZA38"/>
      <c r="HZB38"/>
      <c r="HZC38"/>
      <c r="HZD38"/>
      <c r="HZE38"/>
      <c r="HZF38"/>
      <c r="HZG38"/>
      <c r="HZH38"/>
      <c r="HZI38"/>
      <c r="HZJ38"/>
      <c r="HZK38"/>
      <c r="HZL38"/>
      <c r="HZM38"/>
      <c r="HZN38"/>
      <c r="HZO38"/>
      <c r="HZP38"/>
      <c r="HZQ38"/>
      <c r="HZR38"/>
      <c r="HZS38"/>
      <c r="HZT38"/>
      <c r="HZU38"/>
      <c r="HZV38"/>
      <c r="HZW38"/>
      <c r="HZX38"/>
      <c r="HZY38"/>
      <c r="HZZ38"/>
      <c r="IAA38"/>
      <c r="IAB38"/>
      <c r="IAC38"/>
      <c r="IAD38"/>
      <c r="IAE38"/>
      <c r="IAF38"/>
      <c r="IAG38"/>
      <c r="IAH38"/>
      <c r="IAI38"/>
      <c r="IAJ38"/>
      <c r="IAK38"/>
      <c r="IAL38"/>
      <c r="IAM38"/>
      <c r="IAN38"/>
      <c r="IAO38"/>
      <c r="IAP38"/>
      <c r="IAQ38"/>
      <c r="IAR38"/>
      <c r="IAS38"/>
      <c r="IAT38"/>
      <c r="IAU38"/>
      <c r="IAV38"/>
      <c r="IAW38"/>
      <c r="IAX38"/>
      <c r="IAY38"/>
      <c r="IAZ38"/>
      <c r="IBA38"/>
      <c r="IBB38"/>
      <c r="IBC38"/>
      <c r="IBD38"/>
      <c r="IBE38"/>
      <c r="IBF38"/>
      <c r="IBG38"/>
      <c r="IBH38"/>
      <c r="IBI38"/>
      <c r="IBJ38"/>
      <c r="IBK38"/>
      <c r="IBL38"/>
      <c r="IBM38"/>
      <c r="IBN38"/>
      <c r="IBO38"/>
      <c r="IBP38"/>
      <c r="IBQ38"/>
      <c r="IBR38"/>
      <c r="IBS38"/>
      <c r="IBT38"/>
      <c r="IBU38"/>
      <c r="IBV38"/>
      <c r="IBW38"/>
      <c r="IBX38"/>
      <c r="IBY38"/>
      <c r="IBZ38"/>
      <c r="ICA38"/>
      <c r="ICB38"/>
      <c r="ICC38"/>
      <c r="ICD38"/>
      <c r="ICE38"/>
      <c r="ICF38"/>
      <c r="ICG38"/>
      <c r="ICH38"/>
      <c r="ICI38"/>
      <c r="ICJ38"/>
      <c r="ICK38"/>
      <c r="ICL38"/>
      <c r="ICM38"/>
      <c r="ICN38"/>
      <c r="ICO38"/>
      <c r="ICP38"/>
      <c r="ICQ38"/>
      <c r="ICR38"/>
      <c r="ICS38"/>
      <c r="ICT38"/>
      <c r="ICU38"/>
      <c r="ICV38"/>
      <c r="ICW38"/>
      <c r="ICX38"/>
      <c r="ICY38"/>
      <c r="ICZ38"/>
      <c r="IDA38"/>
      <c r="IDB38"/>
      <c r="IDC38"/>
      <c r="IDD38"/>
      <c r="IDE38"/>
      <c r="IDF38"/>
      <c r="IDG38"/>
      <c r="IDH38"/>
      <c r="IDI38"/>
      <c r="IDJ38"/>
      <c r="IDK38"/>
      <c r="IDL38"/>
      <c r="IDM38"/>
      <c r="IDN38"/>
      <c r="IDO38"/>
      <c r="IDP38"/>
      <c r="IDQ38"/>
      <c r="IDR38"/>
      <c r="IDS38"/>
      <c r="IDT38"/>
      <c r="IDU38"/>
      <c r="IDV38"/>
      <c r="IDW38"/>
      <c r="IDX38"/>
      <c r="IDY38"/>
      <c r="IDZ38"/>
      <c r="IEA38"/>
      <c r="IEB38"/>
      <c r="IEC38"/>
      <c r="IED38"/>
      <c r="IEE38"/>
      <c r="IEF38"/>
      <c r="IEG38"/>
      <c r="IEH38"/>
      <c r="IEI38"/>
      <c r="IEJ38"/>
      <c r="IEK38"/>
      <c r="IEL38"/>
      <c r="IEM38"/>
      <c r="IEN38"/>
      <c r="IEO38"/>
      <c r="IEP38"/>
      <c r="IEQ38"/>
      <c r="IER38"/>
      <c r="IES38"/>
      <c r="IET38"/>
      <c r="IEU38"/>
      <c r="IEV38"/>
      <c r="IEW38"/>
      <c r="IEX38"/>
      <c r="IEY38"/>
      <c r="IEZ38"/>
      <c r="IFA38"/>
      <c r="IFB38"/>
      <c r="IFC38"/>
      <c r="IFD38"/>
      <c r="IFE38"/>
      <c r="IFF38"/>
      <c r="IFG38"/>
      <c r="IFH38"/>
      <c r="IFI38"/>
      <c r="IFJ38"/>
      <c r="IFK38"/>
      <c r="IFL38"/>
      <c r="IFM38"/>
      <c r="IFN38"/>
      <c r="IFO38"/>
      <c r="IFP38"/>
      <c r="IFQ38"/>
      <c r="IFR38"/>
      <c r="IFS38"/>
      <c r="IFT38"/>
      <c r="IFU38"/>
      <c r="IFV38"/>
      <c r="IFW38"/>
      <c r="IFX38"/>
      <c r="IFY38"/>
      <c r="IFZ38"/>
      <c r="IGA38"/>
      <c r="IGB38"/>
      <c r="IGC38"/>
      <c r="IGD38"/>
      <c r="IGE38"/>
      <c r="IGF38"/>
      <c r="IGG38"/>
      <c r="IGH38"/>
      <c r="IGI38"/>
      <c r="IGJ38"/>
      <c r="IGK38"/>
      <c r="IGL38"/>
      <c r="IGM38"/>
      <c r="IGN38"/>
      <c r="IGO38"/>
      <c r="IGP38"/>
      <c r="IGQ38"/>
      <c r="IGR38"/>
      <c r="IGS38"/>
      <c r="IGT38"/>
      <c r="IGU38"/>
      <c r="IGV38"/>
      <c r="IGW38"/>
      <c r="IGX38"/>
      <c r="IGY38"/>
      <c r="IGZ38"/>
      <c r="IHA38"/>
      <c r="IHB38"/>
      <c r="IHC38"/>
      <c r="IHD38"/>
      <c r="IHE38"/>
      <c r="IHF38"/>
      <c r="IHG38"/>
      <c r="IHH38"/>
      <c r="IHI38"/>
      <c r="IHJ38"/>
      <c r="IHK38"/>
      <c r="IHL38"/>
      <c r="IHM38"/>
      <c r="IHN38"/>
      <c r="IHO38"/>
      <c r="IHP38"/>
      <c r="IHQ38"/>
      <c r="IHR38"/>
      <c r="IHS38"/>
      <c r="IHT38"/>
      <c r="IHU38"/>
      <c r="IHV38"/>
      <c r="IHW38"/>
      <c r="IHX38"/>
      <c r="IHY38"/>
      <c r="IHZ38"/>
      <c r="IIA38"/>
      <c r="IIB38"/>
      <c r="IIC38"/>
      <c r="IID38"/>
      <c r="IIE38"/>
      <c r="IIF38"/>
      <c r="IIG38"/>
      <c r="IIH38"/>
      <c r="III38"/>
      <c r="IIJ38"/>
      <c r="IIK38"/>
      <c r="IIL38"/>
      <c r="IIM38"/>
      <c r="IIN38"/>
      <c r="IIO38"/>
      <c r="IIP38"/>
      <c r="IIQ38"/>
      <c r="IIR38"/>
      <c r="IIS38"/>
      <c r="IIT38"/>
      <c r="IIU38"/>
      <c r="IIV38"/>
      <c r="IIW38"/>
      <c r="IIX38"/>
      <c r="IIY38"/>
      <c r="IIZ38"/>
      <c r="IJA38"/>
      <c r="IJB38"/>
      <c r="IJC38"/>
      <c r="IJD38"/>
      <c r="IJE38"/>
      <c r="IJF38"/>
      <c r="IJG38"/>
      <c r="IJH38"/>
      <c r="IJI38"/>
      <c r="IJJ38"/>
      <c r="IJK38"/>
      <c r="IJL38"/>
      <c r="IJM38"/>
      <c r="IJN38"/>
      <c r="IJO38"/>
      <c r="IJP38"/>
      <c r="IJQ38"/>
      <c r="IJR38"/>
      <c r="IJS38"/>
      <c r="IJT38"/>
      <c r="IJU38"/>
      <c r="IJV38"/>
      <c r="IJW38"/>
      <c r="IJX38"/>
      <c r="IJY38"/>
      <c r="IJZ38"/>
      <c r="IKA38"/>
      <c r="IKB38"/>
      <c r="IKC38"/>
      <c r="IKD38"/>
      <c r="IKE38"/>
      <c r="IKF38"/>
      <c r="IKG38"/>
      <c r="IKH38"/>
      <c r="IKI38"/>
      <c r="IKJ38"/>
      <c r="IKK38"/>
      <c r="IKL38"/>
      <c r="IKM38"/>
      <c r="IKN38"/>
      <c r="IKO38"/>
      <c r="IKP38"/>
      <c r="IKQ38"/>
      <c r="IKR38"/>
      <c r="IKS38"/>
      <c r="IKT38"/>
      <c r="IKU38"/>
      <c r="IKV38"/>
      <c r="IKW38"/>
      <c r="IKX38"/>
      <c r="IKY38"/>
      <c r="IKZ38"/>
      <c r="ILA38"/>
      <c r="ILB38"/>
      <c r="ILC38"/>
      <c r="ILD38"/>
      <c r="ILE38"/>
      <c r="ILF38"/>
      <c r="ILG38"/>
      <c r="ILH38"/>
      <c r="ILI38"/>
      <c r="ILJ38"/>
      <c r="ILK38"/>
      <c r="ILL38"/>
      <c r="ILM38"/>
      <c r="ILN38"/>
      <c r="ILO38"/>
      <c r="ILP38"/>
      <c r="ILQ38"/>
      <c r="ILR38"/>
      <c r="ILS38"/>
      <c r="ILT38"/>
      <c r="ILU38"/>
      <c r="ILV38"/>
      <c r="ILW38"/>
      <c r="ILX38"/>
      <c r="ILY38"/>
      <c r="ILZ38"/>
      <c r="IMA38"/>
      <c r="IMB38"/>
      <c r="IMC38"/>
      <c r="IMD38"/>
      <c r="IME38"/>
      <c r="IMF38"/>
      <c r="IMG38"/>
      <c r="IMH38"/>
      <c r="IMI38"/>
      <c r="IMJ38"/>
      <c r="IMK38"/>
      <c r="IML38"/>
      <c r="IMM38"/>
      <c r="IMN38"/>
      <c r="IMO38"/>
      <c r="IMP38"/>
      <c r="IMQ38"/>
      <c r="IMR38"/>
      <c r="IMS38"/>
      <c r="IMT38"/>
      <c r="IMU38"/>
      <c r="IMV38"/>
      <c r="IMW38"/>
      <c r="IMX38"/>
      <c r="IMY38"/>
      <c r="IMZ38"/>
      <c r="INA38"/>
      <c r="INB38"/>
      <c r="INC38"/>
      <c r="IND38"/>
      <c r="INE38"/>
      <c r="INF38"/>
      <c r="ING38"/>
      <c r="INH38"/>
      <c r="INI38"/>
      <c r="INJ38"/>
      <c r="INK38"/>
      <c r="INL38"/>
      <c r="INM38"/>
      <c r="INN38"/>
      <c r="INO38"/>
      <c r="INP38"/>
      <c r="INQ38"/>
      <c r="INR38"/>
      <c r="INS38"/>
      <c r="INT38"/>
      <c r="INU38"/>
      <c r="INV38"/>
      <c r="INW38"/>
      <c r="INX38"/>
      <c r="INY38"/>
      <c r="INZ38"/>
      <c r="IOA38"/>
      <c r="IOB38"/>
      <c r="IOC38"/>
      <c r="IOD38"/>
      <c r="IOE38"/>
      <c r="IOF38"/>
      <c r="IOG38"/>
      <c r="IOH38"/>
      <c r="IOI38"/>
      <c r="IOJ38"/>
      <c r="IOK38"/>
      <c r="IOL38"/>
      <c r="IOM38"/>
      <c r="ION38"/>
      <c r="IOO38"/>
      <c r="IOP38"/>
      <c r="IOQ38"/>
      <c r="IOR38"/>
      <c r="IOS38"/>
      <c r="IOT38"/>
      <c r="IOU38"/>
      <c r="IOV38"/>
      <c r="IOW38"/>
      <c r="IOX38"/>
      <c r="IOY38"/>
      <c r="IOZ38"/>
      <c r="IPA38"/>
      <c r="IPB38"/>
      <c r="IPC38"/>
      <c r="IPD38"/>
      <c r="IPE38"/>
      <c r="IPF38"/>
      <c r="IPG38"/>
      <c r="IPH38"/>
      <c r="IPI38"/>
      <c r="IPJ38"/>
      <c r="IPK38"/>
      <c r="IPL38"/>
      <c r="IPM38"/>
      <c r="IPN38"/>
      <c r="IPO38"/>
      <c r="IPP38"/>
      <c r="IPQ38"/>
      <c r="IPR38"/>
      <c r="IPS38"/>
      <c r="IPT38"/>
      <c r="IPU38"/>
      <c r="IPV38"/>
      <c r="IPW38"/>
      <c r="IPX38"/>
      <c r="IPY38"/>
      <c r="IPZ38"/>
      <c r="IQA38"/>
      <c r="IQB38"/>
      <c r="IQC38"/>
      <c r="IQD38"/>
      <c r="IQE38"/>
      <c r="IQF38"/>
      <c r="IQG38"/>
      <c r="IQH38"/>
      <c r="IQI38"/>
      <c r="IQJ38"/>
      <c r="IQK38"/>
      <c r="IQL38"/>
      <c r="IQM38"/>
      <c r="IQN38"/>
      <c r="IQO38"/>
      <c r="IQP38"/>
      <c r="IQQ38"/>
      <c r="IQR38"/>
      <c r="IQS38"/>
      <c r="IQT38"/>
      <c r="IQU38"/>
      <c r="IQV38"/>
      <c r="IQW38"/>
      <c r="IQX38"/>
      <c r="IQY38"/>
      <c r="IQZ38"/>
      <c r="IRA38"/>
      <c r="IRB38"/>
      <c r="IRC38"/>
      <c r="IRD38"/>
      <c r="IRE38"/>
      <c r="IRF38"/>
      <c r="IRG38"/>
      <c r="IRH38"/>
      <c r="IRI38"/>
      <c r="IRJ38"/>
      <c r="IRK38"/>
      <c r="IRL38"/>
      <c r="IRM38"/>
      <c r="IRN38"/>
      <c r="IRO38"/>
      <c r="IRP38"/>
      <c r="IRQ38"/>
      <c r="IRR38"/>
      <c r="IRS38"/>
      <c r="IRT38"/>
      <c r="IRU38"/>
      <c r="IRV38"/>
      <c r="IRW38"/>
      <c r="IRX38"/>
      <c r="IRY38"/>
      <c r="IRZ38"/>
      <c r="ISA38"/>
      <c r="ISB38"/>
      <c r="ISC38"/>
      <c r="ISD38"/>
      <c r="ISE38"/>
      <c r="ISF38"/>
      <c r="ISG38"/>
      <c r="ISH38"/>
      <c r="ISI38"/>
      <c r="ISJ38"/>
      <c r="ISK38"/>
      <c r="ISL38"/>
      <c r="ISM38"/>
      <c r="ISN38"/>
      <c r="ISO38"/>
      <c r="ISP38"/>
      <c r="ISQ38"/>
      <c r="ISR38"/>
      <c r="ISS38"/>
      <c r="IST38"/>
      <c r="ISU38"/>
      <c r="ISV38"/>
      <c r="ISW38"/>
      <c r="ISX38"/>
      <c r="ISY38"/>
      <c r="ISZ38"/>
      <c r="ITA38"/>
      <c r="ITB38"/>
      <c r="ITC38"/>
      <c r="ITD38"/>
      <c r="ITE38"/>
      <c r="ITF38"/>
      <c r="ITG38"/>
      <c r="ITH38"/>
      <c r="ITI38"/>
      <c r="ITJ38"/>
      <c r="ITK38"/>
      <c r="ITL38"/>
      <c r="ITM38"/>
      <c r="ITN38"/>
      <c r="ITO38"/>
      <c r="ITP38"/>
      <c r="ITQ38"/>
      <c r="ITR38"/>
      <c r="ITS38"/>
      <c r="ITT38"/>
      <c r="ITU38"/>
      <c r="ITV38"/>
      <c r="ITW38"/>
      <c r="ITX38"/>
      <c r="ITY38"/>
      <c r="ITZ38"/>
      <c r="IUA38"/>
      <c r="IUB38"/>
      <c r="IUC38"/>
      <c r="IUD38"/>
      <c r="IUE38"/>
      <c r="IUF38"/>
      <c r="IUG38"/>
      <c r="IUH38"/>
      <c r="IUI38"/>
      <c r="IUJ38"/>
      <c r="IUK38"/>
      <c r="IUL38"/>
      <c r="IUM38"/>
      <c r="IUN38"/>
      <c r="IUO38"/>
      <c r="IUP38"/>
      <c r="IUQ38"/>
      <c r="IUR38"/>
      <c r="IUS38"/>
      <c r="IUT38"/>
      <c r="IUU38"/>
      <c r="IUV38"/>
      <c r="IUW38"/>
      <c r="IUX38"/>
      <c r="IUY38"/>
      <c r="IUZ38"/>
      <c r="IVA38"/>
      <c r="IVB38"/>
      <c r="IVC38"/>
      <c r="IVD38"/>
      <c r="IVE38"/>
      <c r="IVF38"/>
      <c r="IVG38"/>
      <c r="IVH38"/>
      <c r="IVI38"/>
      <c r="IVJ38"/>
      <c r="IVK38"/>
      <c r="IVL38"/>
      <c r="IVM38"/>
      <c r="IVN38"/>
      <c r="IVO38"/>
      <c r="IVP38"/>
      <c r="IVQ38"/>
      <c r="IVR38"/>
      <c r="IVS38"/>
      <c r="IVT38"/>
      <c r="IVU38"/>
      <c r="IVV38"/>
      <c r="IVW38"/>
      <c r="IVX38"/>
      <c r="IVY38"/>
      <c r="IVZ38"/>
      <c r="IWA38"/>
      <c r="IWB38"/>
      <c r="IWC38"/>
      <c r="IWD38"/>
      <c r="IWE38"/>
      <c r="IWF38"/>
      <c r="IWG38"/>
      <c r="IWH38"/>
      <c r="IWI38"/>
      <c r="IWJ38"/>
      <c r="IWK38"/>
      <c r="IWL38"/>
      <c r="IWM38"/>
      <c r="IWN38"/>
      <c r="IWO38"/>
      <c r="IWP38"/>
      <c r="IWQ38"/>
      <c r="IWR38"/>
      <c r="IWS38"/>
      <c r="IWT38"/>
      <c r="IWU38"/>
      <c r="IWV38"/>
      <c r="IWW38"/>
      <c r="IWX38"/>
      <c r="IWY38"/>
      <c r="IWZ38"/>
      <c r="IXA38"/>
      <c r="IXB38"/>
      <c r="IXC38"/>
      <c r="IXD38"/>
      <c r="IXE38"/>
      <c r="IXF38"/>
      <c r="IXG38"/>
      <c r="IXH38"/>
      <c r="IXI38"/>
      <c r="IXJ38"/>
      <c r="IXK38"/>
      <c r="IXL38"/>
      <c r="IXM38"/>
      <c r="IXN38"/>
      <c r="IXO38"/>
      <c r="IXP38"/>
      <c r="IXQ38"/>
      <c r="IXR38"/>
      <c r="IXS38"/>
      <c r="IXT38"/>
      <c r="IXU38"/>
      <c r="IXV38"/>
      <c r="IXW38"/>
      <c r="IXX38"/>
      <c r="IXY38"/>
      <c r="IXZ38"/>
      <c r="IYA38"/>
      <c r="IYB38"/>
      <c r="IYC38"/>
      <c r="IYD38"/>
      <c r="IYE38"/>
      <c r="IYF38"/>
      <c r="IYG38"/>
      <c r="IYH38"/>
      <c r="IYI38"/>
      <c r="IYJ38"/>
      <c r="IYK38"/>
      <c r="IYL38"/>
      <c r="IYM38"/>
      <c r="IYN38"/>
      <c r="IYO38"/>
      <c r="IYP38"/>
      <c r="IYQ38"/>
      <c r="IYR38"/>
      <c r="IYS38"/>
      <c r="IYT38"/>
      <c r="IYU38"/>
      <c r="IYV38"/>
      <c r="IYW38"/>
      <c r="IYX38"/>
      <c r="IYY38"/>
      <c r="IYZ38"/>
      <c r="IZA38"/>
      <c r="IZB38"/>
      <c r="IZC38"/>
      <c r="IZD38"/>
      <c r="IZE38"/>
      <c r="IZF38"/>
      <c r="IZG38"/>
      <c r="IZH38"/>
      <c r="IZI38"/>
      <c r="IZJ38"/>
      <c r="IZK38"/>
      <c r="IZL38"/>
      <c r="IZM38"/>
      <c r="IZN38"/>
      <c r="IZO38"/>
      <c r="IZP38"/>
      <c r="IZQ38"/>
      <c r="IZR38"/>
      <c r="IZS38"/>
      <c r="IZT38"/>
      <c r="IZU38"/>
      <c r="IZV38"/>
      <c r="IZW38"/>
      <c r="IZX38"/>
      <c r="IZY38"/>
      <c r="IZZ38"/>
      <c r="JAA38"/>
      <c r="JAB38"/>
      <c r="JAC38"/>
      <c r="JAD38"/>
      <c r="JAE38"/>
      <c r="JAF38"/>
      <c r="JAG38"/>
      <c r="JAH38"/>
      <c r="JAI38"/>
      <c r="JAJ38"/>
      <c r="JAK38"/>
      <c r="JAL38"/>
      <c r="JAM38"/>
      <c r="JAN38"/>
      <c r="JAO38"/>
      <c r="JAP38"/>
      <c r="JAQ38"/>
      <c r="JAR38"/>
      <c r="JAS38"/>
      <c r="JAT38"/>
      <c r="JAU38"/>
      <c r="JAV38"/>
      <c r="JAW38"/>
      <c r="JAX38"/>
      <c r="JAY38"/>
      <c r="JAZ38"/>
      <c r="JBA38"/>
      <c r="JBB38"/>
      <c r="JBC38"/>
      <c r="JBD38"/>
      <c r="JBE38"/>
      <c r="JBF38"/>
      <c r="JBG38"/>
      <c r="JBH38"/>
      <c r="JBI38"/>
      <c r="JBJ38"/>
      <c r="JBK38"/>
      <c r="JBL38"/>
      <c r="JBM38"/>
      <c r="JBN38"/>
      <c r="JBO38"/>
      <c r="JBP38"/>
      <c r="JBQ38"/>
      <c r="JBR38"/>
      <c r="JBS38"/>
      <c r="JBT38"/>
      <c r="JBU38"/>
      <c r="JBV38"/>
      <c r="JBW38"/>
      <c r="JBX38"/>
      <c r="JBY38"/>
      <c r="JBZ38"/>
      <c r="JCA38"/>
      <c r="JCB38"/>
      <c r="JCC38"/>
      <c r="JCD38"/>
      <c r="JCE38"/>
      <c r="JCF38"/>
      <c r="JCG38"/>
      <c r="JCH38"/>
      <c r="JCI38"/>
      <c r="JCJ38"/>
      <c r="JCK38"/>
      <c r="JCL38"/>
      <c r="JCM38"/>
      <c r="JCN38"/>
      <c r="JCO38"/>
      <c r="JCP38"/>
      <c r="JCQ38"/>
      <c r="JCR38"/>
      <c r="JCS38"/>
      <c r="JCT38"/>
      <c r="JCU38"/>
      <c r="JCV38"/>
      <c r="JCW38"/>
      <c r="JCX38"/>
      <c r="JCY38"/>
      <c r="JCZ38"/>
      <c r="JDA38"/>
      <c r="JDB38"/>
      <c r="JDC38"/>
      <c r="JDD38"/>
      <c r="JDE38"/>
      <c r="JDF38"/>
      <c r="JDG38"/>
      <c r="JDH38"/>
      <c r="JDI38"/>
      <c r="JDJ38"/>
      <c r="JDK38"/>
      <c r="JDL38"/>
      <c r="JDM38"/>
      <c r="JDN38"/>
      <c r="JDO38"/>
      <c r="JDP38"/>
      <c r="JDQ38"/>
      <c r="JDR38"/>
      <c r="JDS38"/>
      <c r="JDT38"/>
      <c r="JDU38"/>
      <c r="JDV38"/>
      <c r="JDW38"/>
      <c r="JDX38"/>
      <c r="JDY38"/>
      <c r="JDZ38"/>
      <c r="JEA38"/>
      <c r="JEB38"/>
      <c r="JEC38"/>
      <c r="JED38"/>
      <c r="JEE38"/>
      <c r="JEF38"/>
      <c r="JEG38"/>
      <c r="JEH38"/>
      <c r="JEI38"/>
      <c r="JEJ38"/>
      <c r="JEK38"/>
      <c r="JEL38"/>
      <c r="JEM38"/>
      <c r="JEN38"/>
      <c r="JEO38"/>
      <c r="JEP38"/>
      <c r="JEQ38"/>
      <c r="JER38"/>
      <c r="JES38"/>
      <c r="JET38"/>
      <c r="JEU38"/>
      <c r="JEV38"/>
      <c r="JEW38"/>
      <c r="JEX38"/>
      <c r="JEY38"/>
      <c r="JEZ38"/>
      <c r="JFA38"/>
      <c r="JFB38"/>
      <c r="JFC38"/>
      <c r="JFD38"/>
      <c r="JFE38"/>
      <c r="JFF38"/>
      <c r="JFG38"/>
      <c r="JFH38"/>
      <c r="JFI38"/>
      <c r="JFJ38"/>
      <c r="JFK38"/>
      <c r="JFL38"/>
      <c r="JFM38"/>
      <c r="JFN38"/>
      <c r="JFO38"/>
      <c r="JFP38"/>
      <c r="JFQ38"/>
      <c r="JFR38"/>
      <c r="JFS38"/>
      <c r="JFT38"/>
      <c r="JFU38"/>
      <c r="JFV38"/>
      <c r="JFW38"/>
      <c r="JFX38"/>
      <c r="JFY38"/>
      <c r="JFZ38"/>
      <c r="JGA38"/>
      <c r="JGB38"/>
      <c r="JGC38"/>
      <c r="JGD38"/>
      <c r="JGE38"/>
      <c r="JGF38"/>
      <c r="JGG38"/>
      <c r="JGH38"/>
      <c r="JGI38"/>
      <c r="JGJ38"/>
      <c r="JGK38"/>
      <c r="JGL38"/>
      <c r="JGM38"/>
      <c r="JGN38"/>
      <c r="JGO38"/>
      <c r="JGP38"/>
      <c r="JGQ38"/>
      <c r="JGR38"/>
      <c r="JGS38"/>
      <c r="JGT38"/>
      <c r="JGU38"/>
      <c r="JGV38"/>
      <c r="JGW38"/>
      <c r="JGX38"/>
      <c r="JGY38"/>
      <c r="JGZ38"/>
      <c r="JHA38"/>
      <c r="JHB38"/>
      <c r="JHC38"/>
      <c r="JHD38"/>
      <c r="JHE38"/>
      <c r="JHF38"/>
      <c r="JHG38"/>
      <c r="JHH38"/>
      <c r="JHI38"/>
      <c r="JHJ38"/>
      <c r="JHK38"/>
      <c r="JHL38"/>
      <c r="JHM38"/>
      <c r="JHN38"/>
      <c r="JHO38"/>
      <c r="JHP38"/>
      <c r="JHQ38"/>
      <c r="JHR38"/>
      <c r="JHS38"/>
      <c r="JHT38"/>
      <c r="JHU38"/>
      <c r="JHV38"/>
      <c r="JHW38"/>
      <c r="JHX38"/>
      <c r="JHY38"/>
      <c r="JHZ38"/>
      <c r="JIA38"/>
      <c r="JIB38"/>
      <c r="JIC38"/>
      <c r="JID38"/>
      <c r="JIE38"/>
      <c r="JIF38"/>
      <c r="JIG38"/>
      <c r="JIH38"/>
      <c r="JII38"/>
      <c r="JIJ38"/>
      <c r="JIK38"/>
      <c r="JIL38"/>
      <c r="JIM38"/>
      <c r="JIN38"/>
      <c r="JIO38"/>
      <c r="JIP38"/>
      <c r="JIQ38"/>
      <c r="JIR38"/>
      <c r="JIS38"/>
      <c r="JIT38"/>
      <c r="JIU38"/>
      <c r="JIV38"/>
      <c r="JIW38"/>
      <c r="JIX38"/>
      <c r="JIY38"/>
      <c r="JIZ38"/>
      <c r="JJA38"/>
      <c r="JJB38"/>
      <c r="JJC38"/>
      <c r="JJD38"/>
      <c r="JJE38"/>
      <c r="JJF38"/>
      <c r="JJG38"/>
      <c r="JJH38"/>
      <c r="JJI38"/>
      <c r="JJJ38"/>
      <c r="JJK38"/>
      <c r="JJL38"/>
      <c r="JJM38"/>
      <c r="JJN38"/>
      <c r="JJO38"/>
      <c r="JJP38"/>
      <c r="JJQ38"/>
      <c r="JJR38"/>
      <c r="JJS38"/>
      <c r="JJT38"/>
      <c r="JJU38"/>
      <c r="JJV38"/>
      <c r="JJW38"/>
      <c r="JJX38"/>
      <c r="JJY38"/>
      <c r="JJZ38"/>
      <c r="JKA38"/>
      <c r="JKB38"/>
      <c r="JKC38"/>
      <c r="JKD38"/>
      <c r="JKE38"/>
      <c r="JKF38"/>
      <c r="JKG38"/>
      <c r="JKH38"/>
      <c r="JKI38"/>
      <c r="JKJ38"/>
      <c r="JKK38"/>
      <c r="JKL38"/>
      <c r="JKM38"/>
      <c r="JKN38"/>
      <c r="JKO38"/>
      <c r="JKP38"/>
      <c r="JKQ38"/>
      <c r="JKR38"/>
      <c r="JKS38"/>
      <c r="JKT38"/>
      <c r="JKU38"/>
      <c r="JKV38"/>
      <c r="JKW38"/>
      <c r="JKX38"/>
      <c r="JKY38"/>
      <c r="JKZ38"/>
      <c r="JLA38"/>
      <c r="JLB38"/>
      <c r="JLC38"/>
      <c r="JLD38"/>
      <c r="JLE38"/>
      <c r="JLF38"/>
      <c r="JLG38"/>
      <c r="JLH38"/>
      <c r="JLI38"/>
      <c r="JLJ38"/>
      <c r="JLK38"/>
      <c r="JLL38"/>
      <c r="JLM38"/>
      <c r="JLN38"/>
      <c r="JLO38"/>
      <c r="JLP38"/>
      <c r="JLQ38"/>
      <c r="JLR38"/>
      <c r="JLS38"/>
      <c r="JLT38"/>
      <c r="JLU38"/>
      <c r="JLV38"/>
      <c r="JLW38"/>
      <c r="JLX38"/>
      <c r="JLY38"/>
      <c r="JLZ38"/>
      <c r="JMA38"/>
      <c r="JMB38"/>
      <c r="JMC38"/>
      <c r="JMD38"/>
      <c r="JME38"/>
      <c r="JMF38"/>
      <c r="JMG38"/>
      <c r="JMH38"/>
      <c r="JMI38"/>
      <c r="JMJ38"/>
      <c r="JMK38"/>
      <c r="JML38"/>
      <c r="JMM38"/>
      <c r="JMN38"/>
      <c r="JMO38"/>
      <c r="JMP38"/>
      <c r="JMQ38"/>
      <c r="JMR38"/>
      <c r="JMS38"/>
      <c r="JMT38"/>
      <c r="JMU38"/>
      <c r="JMV38"/>
      <c r="JMW38"/>
      <c r="JMX38"/>
      <c r="JMY38"/>
      <c r="JMZ38"/>
      <c r="JNA38"/>
      <c r="JNB38"/>
      <c r="JNC38"/>
      <c r="JND38"/>
      <c r="JNE38"/>
      <c r="JNF38"/>
      <c r="JNG38"/>
      <c r="JNH38"/>
      <c r="JNI38"/>
      <c r="JNJ38"/>
      <c r="JNK38"/>
      <c r="JNL38"/>
      <c r="JNM38"/>
      <c r="JNN38"/>
      <c r="JNO38"/>
      <c r="JNP38"/>
      <c r="JNQ38"/>
      <c r="JNR38"/>
      <c r="JNS38"/>
      <c r="JNT38"/>
      <c r="JNU38"/>
      <c r="JNV38"/>
      <c r="JNW38"/>
      <c r="JNX38"/>
      <c r="JNY38"/>
      <c r="JNZ38"/>
      <c r="JOA38"/>
      <c r="JOB38"/>
      <c r="JOC38"/>
      <c r="JOD38"/>
      <c r="JOE38"/>
      <c r="JOF38"/>
      <c r="JOG38"/>
      <c r="JOH38"/>
      <c r="JOI38"/>
      <c r="JOJ38"/>
      <c r="JOK38"/>
      <c r="JOL38"/>
      <c r="JOM38"/>
      <c r="JON38"/>
      <c r="JOO38"/>
      <c r="JOP38"/>
      <c r="JOQ38"/>
      <c r="JOR38"/>
      <c r="JOS38"/>
      <c r="JOT38"/>
      <c r="JOU38"/>
      <c r="JOV38"/>
      <c r="JOW38"/>
      <c r="JOX38"/>
      <c r="JOY38"/>
      <c r="JOZ38"/>
      <c r="JPA38"/>
      <c r="JPB38"/>
      <c r="JPC38"/>
      <c r="JPD38"/>
      <c r="JPE38"/>
      <c r="JPF38"/>
      <c r="JPG38"/>
      <c r="JPH38"/>
      <c r="JPI38"/>
      <c r="JPJ38"/>
      <c r="JPK38"/>
      <c r="JPL38"/>
      <c r="JPM38"/>
      <c r="JPN38"/>
      <c r="JPO38"/>
      <c r="JPP38"/>
      <c r="JPQ38"/>
      <c r="JPR38"/>
      <c r="JPS38"/>
      <c r="JPT38"/>
      <c r="JPU38"/>
      <c r="JPV38"/>
      <c r="JPW38"/>
      <c r="JPX38"/>
      <c r="JPY38"/>
      <c r="JPZ38"/>
      <c r="JQA38"/>
      <c r="JQB38"/>
      <c r="JQC38"/>
      <c r="JQD38"/>
      <c r="JQE38"/>
      <c r="JQF38"/>
      <c r="JQG38"/>
      <c r="JQH38"/>
      <c r="JQI38"/>
      <c r="JQJ38"/>
      <c r="JQK38"/>
      <c r="JQL38"/>
      <c r="JQM38"/>
      <c r="JQN38"/>
      <c r="JQO38"/>
      <c r="JQP38"/>
      <c r="JQQ38"/>
      <c r="JQR38"/>
      <c r="JQS38"/>
      <c r="JQT38"/>
      <c r="JQU38"/>
      <c r="JQV38"/>
      <c r="JQW38"/>
      <c r="JQX38"/>
      <c r="JQY38"/>
      <c r="JQZ38"/>
      <c r="JRA38"/>
      <c r="JRB38"/>
      <c r="JRC38"/>
      <c r="JRD38"/>
      <c r="JRE38"/>
      <c r="JRF38"/>
      <c r="JRG38"/>
      <c r="JRH38"/>
      <c r="JRI38"/>
      <c r="JRJ38"/>
      <c r="JRK38"/>
      <c r="JRL38"/>
      <c r="JRM38"/>
      <c r="JRN38"/>
      <c r="JRO38"/>
      <c r="JRP38"/>
      <c r="JRQ38"/>
      <c r="JRR38"/>
      <c r="JRS38"/>
      <c r="JRT38"/>
      <c r="JRU38"/>
      <c r="JRV38"/>
      <c r="JRW38"/>
      <c r="JRX38"/>
      <c r="JRY38"/>
      <c r="JRZ38"/>
      <c r="JSA38"/>
      <c r="JSB38"/>
      <c r="JSC38"/>
      <c r="JSD38"/>
      <c r="JSE38"/>
      <c r="JSF38"/>
      <c r="JSG38"/>
      <c r="JSH38"/>
      <c r="JSI38"/>
      <c r="JSJ38"/>
      <c r="JSK38"/>
      <c r="JSL38"/>
      <c r="JSM38"/>
      <c r="JSN38"/>
      <c r="JSO38"/>
      <c r="JSP38"/>
      <c r="JSQ38"/>
      <c r="JSR38"/>
      <c r="JSS38"/>
      <c r="JST38"/>
      <c r="JSU38"/>
      <c r="JSV38"/>
      <c r="JSW38"/>
      <c r="JSX38"/>
      <c r="JSY38"/>
      <c r="JSZ38"/>
      <c r="JTA38"/>
      <c r="JTB38"/>
      <c r="JTC38"/>
      <c r="JTD38"/>
      <c r="JTE38"/>
      <c r="JTF38"/>
      <c r="JTG38"/>
      <c r="JTH38"/>
      <c r="JTI38"/>
      <c r="JTJ38"/>
      <c r="JTK38"/>
      <c r="JTL38"/>
      <c r="JTM38"/>
      <c r="JTN38"/>
      <c r="JTO38"/>
      <c r="JTP38"/>
      <c r="JTQ38"/>
      <c r="JTR38"/>
      <c r="JTS38"/>
      <c r="JTT38"/>
      <c r="JTU38"/>
      <c r="JTV38"/>
      <c r="JTW38"/>
      <c r="JTX38"/>
      <c r="JTY38"/>
      <c r="JTZ38"/>
      <c r="JUA38"/>
      <c r="JUB38"/>
      <c r="JUC38"/>
      <c r="JUD38"/>
      <c r="JUE38"/>
      <c r="JUF38"/>
      <c r="JUG38"/>
      <c r="JUH38"/>
      <c r="JUI38"/>
      <c r="JUJ38"/>
      <c r="JUK38"/>
      <c r="JUL38"/>
      <c r="JUM38"/>
      <c r="JUN38"/>
      <c r="JUO38"/>
      <c r="JUP38"/>
      <c r="JUQ38"/>
      <c r="JUR38"/>
      <c r="JUS38"/>
      <c r="JUT38"/>
      <c r="JUU38"/>
      <c r="JUV38"/>
      <c r="JUW38"/>
      <c r="JUX38"/>
      <c r="JUY38"/>
      <c r="JUZ38"/>
      <c r="JVA38"/>
      <c r="JVB38"/>
      <c r="JVC38"/>
      <c r="JVD38"/>
      <c r="JVE38"/>
      <c r="JVF38"/>
      <c r="JVG38"/>
      <c r="JVH38"/>
      <c r="JVI38"/>
      <c r="JVJ38"/>
      <c r="JVK38"/>
      <c r="JVL38"/>
      <c r="JVM38"/>
      <c r="JVN38"/>
      <c r="JVO38"/>
      <c r="JVP38"/>
      <c r="JVQ38"/>
      <c r="JVR38"/>
      <c r="JVS38"/>
      <c r="JVT38"/>
      <c r="JVU38"/>
      <c r="JVV38"/>
      <c r="JVW38"/>
      <c r="JVX38"/>
      <c r="JVY38"/>
      <c r="JVZ38"/>
      <c r="JWA38"/>
      <c r="JWB38"/>
      <c r="JWC38"/>
      <c r="JWD38"/>
      <c r="JWE38"/>
      <c r="JWF38"/>
      <c r="JWG38"/>
      <c r="JWH38"/>
      <c r="JWI38"/>
      <c r="JWJ38"/>
      <c r="JWK38"/>
      <c r="JWL38"/>
      <c r="JWM38"/>
      <c r="JWN38"/>
      <c r="JWO38"/>
      <c r="JWP38"/>
      <c r="JWQ38"/>
      <c r="JWR38"/>
      <c r="JWS38"/>
      <c r="JWT38"/>
      <c r="JWU38"/>
      <c r="JWV38"/>
      <c r="JWW38"/>
      <c r="JWX38"/>
      <c r="JWY38"/>
      <c r="JWZ38"/>
      <c r="JXA38"/>
      <c r="JXB38"/>
      <c r="JXC38"/>
      <c r="JXD38"/>
      <c r="JXE38"/>
      <c r="JXF38"/>
      <c r="JXG38"/>
      <c r="JXH38"/>
      <c r="JXI38"/>
      <c r="JXJ38"/>
      <c r="JXK38"/>
      <c r="JXL38"/>
      <c r="JXM38"/>
      <c r="JXN38"/>
      <c r="JXO38"/>
      <c r="JXP38"/>
      <c r="JXQ38"/>
      <c r="JXR38"/>
      <c r="JXS38"/>
      <c r="JXT38"/>
      <c r="JXU38"/>
      <c r="JXV38"/>
      <c r="JXW38"/>
      <c r="JXX38"/>
      <c r="JXY38"/>
      <c r="JXZ38"/>
      <c r="JYA38"/>
      <c r="JYB38"/>
      <c r="JYC38"/>
      <c r="JYD38"/>
      <c r="JYE38"/>
      <c r="JYF38"/>
      <c r="JYG38"/>
      <c r="JYH38"/>
      <c r="JYI38"/>
      <c r="JYJ38"/>
      <c r="JYK38"/>
      <c r="JYL38"/>
      <c r="JYM38"/>
      <c r="JYN38"/>
      <c r="JYO38"/>
      <c r="JYP38"/>
      <c r="JYQ38"/>
      <c r="JYR38"/>
      <c r="JYS38"/>
      <c r="JYT38"/>
      <c r="JYU38"/>
      <c r="JYV38"/>
      <c r="JYW38"/>
      <c r="JYX38"/>
      <c r="JYY38"/>
      <c r="JYZ38"/>
      <c r="JZA38"/>
      <c r="JZB38"/>
      <c r="JZC38"/>
      <c r="JZD38"/>
      <c r="JZE38"/>
      <c r="JZF38"/>
      <c r="JZG38"/>
      <c r="JZH38"/>
      <c r="JZI38"/>
      <c r="JZJ38"/>
      <c r="JZK38"/>
      <c r="JZL38"/>
      <c r="JZM38"/>
      <c r="JZN38"/>
      <c r="JZO38"/>
      <c r="JZP38"/>
      <c r="JZQ38"/>
      <c r="JZR38"/>
      <c r="JZS38"/>
      <c r="JZT38"/>
      <c r="JZU38"/>
      <c r="JZV38"/>
      <c r="JZW38"/>
      <c r="JZX38"/>
      <c r="JZY38"/>
      <c r="JZZ38"/>
      <c r="KAA38"/>
      <c r="KAB38"/>
      <c r="KAC38"/>
      <c r="KAD38"/>
      <c r="KAE38"/>
      <c r="KAF38"/>
      <c r="KAG38"/>
      <c r="KAH38"/>
      <c r="KAI38"/>
      <c r="KAJ38"/>
      <c r="KAK38"/>
      <c r="KAL38"/>
      <c r="KAM38"/>
      <c r="KAN38"/>
      <c r="KAO38"/>
      <c r="KAP38"/>
      <c r="KAQ38"/>
      <c r="KAR38"/>
      <c r="KAS38"/>
      <c r="KAT38"/>
      <c r="KAU38"/>
      <c r="KAV38"/>
      <c r="KAW38"/>
      <c r="KAX38"/>
      <c r="KAY38"/>
      <c r="KAZ38"/>
      <c r="KBA38"/>
      <c r="KBB38"/>
      <c r="KBC38"/>
      <c r="KBD38"/>
      <c r="KBE38"/>
      <c r="KBF38"/>
      <c r="KBG38"/>
      <c r="KBH38"/>
      <c r="KBI38"/>
      <c r="KBJ38"/>
      <c r="KBK38"/>
      <c r="KBL38"/>
      <c r="KBM38"/>
      <c r="KBN38"/>
      <c r="KBO38"/>
      <c r="KBP38"/>
      <c r="KBQ38"/>
      <c r="KBR38"/>
      <c r="KBS38"/>
      <c r="KBT38"/>
      <c r="KBU38"/>
      <c r="KBV38"/>
      <c r="KBW38"/>
      <c r="KBX38"/>
      <c r="KBY38"/>
      <c r="KBZ38"/>
      <c r="KCA38"/>
      <c r="KCB38"/>
      <c r="KCC38"/>
      <c r="KCD38"/>
      <c r="KCE38"/>
      <c r="KCF38"/>
      <c r="KCG38"/>
      <c r="KCH38"/>
      <c r="KCI38"/>
      <c r="KCJ38"/>
      <c r="KCK38"/>
      <c r="KCL38"/>
      <c r="KCM38"/>
      <c r="KCN38"/>
      <c r="KCO38"/>
      <c r="KCP38"/>
      <c r="KCQ38"/>
      <c r="KCR38"/>
      <c r="KCS38"/>
      <c r="KCT38"/>
      <c r="KCU38"/>
      <c r="KCV38"/>
      <c r="KCW38"/>
      <c r="KCX38"/>
      <c r="KCY38"/>
      <c r="KCZ38"/>
      <c r="KDA38"/>
      <c r="KDB38"/>
      <c r="KDC38"/>
      <c r="KDD38"/>
      <c r="KDE38"/>
      <c r="KDF38"/>
      <c r="KDG38"/>
      <c r="KDH38"/>
      <c r="KDI38"/>
      <c r="KDJ38"/>
      <c r="KDK38"/>
      <c r="KDL38"/>
      <c r="KDM38"/>
      <c r="KDN38"/>
      <c r="KDO38"/>
      <c r="KDP38"/>
      <c r="KDQ38"/>
      <c r="KDR38"/>
      <c r="KDS38"/>
      <c r="KDT38"/>
      <c r="KDU38"/>
      <c r="KDV38"/>
      <c r="KDW38"/>
      <c r="KDX38"/>
      <c r="KDY38"/>
      <c r="KDZ38"/>
      <c r="KEA38"/>
      <c r="KEB38"/>
      <c r="KEC38"/>
      <c r="KED38"/>
      <c r="KEE38"/>
      <c r="KEF38"/>
      <c r="KEG38"/>
      <c r="KEH38"/>
      <c r="KEI38"/>
      <c r="KEJ38"/>
      <c r="KEK38"/>
      <c r="KEL38"/>
      <c r="KEM38"/>
      <c r="KEN38"/>
      <c r="KEO38"/>
      <c r="KEP38"/>
      <c r="KEQ38"/>
      <c r="KER38"/>
      <c r="KES38"/>
      <c r="KET38"/>
      <c r="KEU38"/>
      <c r="KEV38"/>
      <c r="KEW38"/>
      <c r="KEX38"/>
      <c r="KEY38"/>
      <c r="KEZ38"/>
      <c r="KFA38"/>
      <c r="KFB38"/>
      <c r="KFC38"/>
      <c r="KFD38"/>
      <c r="KFE38"/>
      <c r="KFF38"/>
      <c r="KFG38"/>
      <c r="KFH38"/>
      <c r="KFI38"/>
      <c r="KFJ38"/>
      <c r="KFK38"/>
      <c r="KFL38"/>
      <c r="KFM38"/>
      <c r="KFN38"/>
      <c r="KFO38"/>
      <c r="KFP38"/>
      <c r="KFQ38"/>
      <c r="KFR38"/>
      <c r="KFS38"/>
      <c r="KFT38"/>
      <c r="KFU38"/>
      <c r="KFV38"/>
      <c r="KFW38"/>
      <c r="KFX38"/>
      <c r="KFY38"/>
      <c r="KFZ38"/>
      <c r="KGA38"/>
      <c r="KGB38"/>
      <c r="KGC38"/>
      <c r="KGD38"/>
      <c r="KGE38"/>
      <c r="KGF38"/>
      <c r="KGG38"/>
      <c r="KGH38"/>
      <c r="KGI38"/>
      <c r="KGJ38"/>
      <c r="KGK38"/>
      <c r="KGL38"/>
      <c r="KGM38"/>
      <c r="KGN38"/>
      <c r="KGO38"/>
      <c r="KGP38"/>
      <c r="KGQ38"/>
      <c r="KGR38"/>
      <c r="KGS38"/>
      <c r="KGT38"/>
      <c r="KGU38"/>
      <c r="KGV38"/>
      <c r="KGW38"/>
      <c r="KGX38"/>
      <c r="KGY38"/>
      <c r="KGZ38"/>
      <c r="KHA38"/>
      <c r="KHB38"/>
      <c r="KHC38"/>
      <c r="KHD38"/>
      <c r="KHE38"/>
      <c r="KHF38"/>
      <c r="KHG38"/>
      <c r="KHH38"/>
      <c r="KHI38"/>
      <c r="KHJ38"/>
      <c r="KHK38"/>
      <c r="KHL38"/>
      <c r="KHM38"/>
      <c r="KHN38"/>
      <c r="KHO38"/>
      <c r="KHP38"/>
      <c r="KHQ38"/>
      <c r="KHR38"/>
      <c r="KHS38"/>
      <c r="KHT38"/>
      <c r="KHU38"/>
      <c r="KHV38"/>
      <c r="KHW38"/>
      <c r="KHX38"/>
      <c r="KHY38"/>
      <c r="KHZ38"/>
      <c r="KIA38"/>
      <c r="KIB38"/>
      <c r="KIC38"/>
      <c r="KID38"/>
      <c r="KIE38"/>
      <c r="KIF38"/>
      <c r="KIG38"/>
      <c r="KIH38"/>
      <c r="KII38"/>
      <c r="KIJ38"/>
      <c r="KIK38"/>
      <c r="KIL38"/>
      <c r="KIM38"/>
      <c r="KIN38"/>
      <c r="KIO38"/>
      <c r="KIP38"/>
      <c r="KIQ38"/>
      <c r="KIR38"/>
      <c r="KIS38"/>
      <c r="KIT38"/>
      <c r="KIU38"/>
      <c r="KIV38"/>
      <c r="KIW38"/>
      <c r="KIX38"/>
      <c r="KIY38"/>
      <c r="KIZ38"/>
      <c r="KJA38"/>
      <c r="KJB38"/>
      <c r="KJC38"/>
      <c r="KJD38"/>
      <c r="KJE38"/>
      <c r="KJF38"/>
      <c r="KJG38"/>
      <c r="KJH38"/>
      <c r="KJI38"/>
      <c r="KJJ38"/>
      <c r="KJK38"/>
      <c r="KJL38"/>
      <c r="KJM38"/>
      <c r="KJN38"/>
      <c r="KJO38"/>
      <c r="KJP38"/>
      <c r="KJQ38"/>
      <c r="KJR38"/>
      <c r="KJS38"/>
      <c r="KJT38"/>
      <c r="KJU38"/>
      <c r="KJV38"/>
      <c r="KJW38"/>
      <c r="KJX38"/>
      <c r="KJY38"/>
      <c r="KJZ38"/>
      <c r="KKA38"/>
      <c r="KKB38"/>
      <c r="KKC38"/>
      <c r="KKD38"/>
      <c r="KKE38"/>
      <c r="KKF38"/>
      <c r="KKG38"/>
      <c r="KKH38"/>
      <c r="KKI38"/>
      <c r="KKJ38"/>
      <c r="KKK38"/>
      <c r="KKL38"/>
      <c r="KKM38"/>
      <c r="KKN38"/>
      <c r="KKO38"/>
      <c r="KKP38"/>
      <c r="KKQ38"/>
      <c r="KKR38"/>
      <c r="KKS38"/>
      <c r="KKT38"/>
      <c r="KKU38"/>
      <c r="KKV38"/>
      <c r="KKW38"/>
      <c r="KKX38"/>
      <c r="KKY38"/>
      <c r="KKZ38"/>
      <c r="KLA38"/>
      <c r="KLB38"/>
      <c r="KLC38"/>
      <c r="KLD38"/>
      <c r="KLE38"/>
      <c r="KLF38"/>
      <c r="KLG38"/>
      <c r="KLH38"/>
      <c r="KLI38"/>
      <c r="KLJ38"/>
      <c r="KLK38"/>
      <c r="KLL38"/>
      <c r="KLM38"/>
      <c r="KLN38"/>
      <c r="KLO38"/>
      <c r="KLP38"/>
      <c r="KLQ38"/>
      <c r="KLR38"/>
      <c r="KLS38"/>
      <c r="KLT38"/>
      <c r="KLU38"/>
      <c r="KLV38"/>
      <c r="KLW38"/>
      <c r="KLX38"/>
      <c r="KLY38"/>
      <c r="KLZ38"/>
      <c r="KMA38"/>
      <c r="KMB38"/>
      <c r="KMC38"/>
      <c r="KMD38"/>
      <c r="KME38"/>
      <c r="KMF38"/>
      <c r="KMG38"/>
      <c r="KMH38"/>
      <c r="KMI38"/>
      <c r="KMJ38"/>
      <c r="KMK38"/>
      <c r="KML38"/>
      <c r="KMM38"/>
      <c r="KMN38"/>
      <c r="KMO38"/>
      <c r="KMP38"/>
      <c r="KMQ38"/>
      <c r="KMR38"/>
      <c r="KMS38"/>
      <c r="KMT38"/>
      <c r="KMU38"/>
      <c r="KMV38"/>
      <c r="KMW38"/>
      <c r="KMX38"/>
      <c r="KMY38"/>
      <c r="KMZ38"/>
      <c r="KNA38"/>
      <c r="KNB38"/>
      <c r="KNC38"/>
      <c r="KND38"/>
      <c r="KNE38"/>
      <c r="KNF38"/>
      <c r="KNG38"/>
      <c r="KNH38"/>
      <c r="KNI38"/>
      <c r="KNJ38"/>
      <c r="KNK38"/>
      <c r="KNL38"/>
      <c r="KNM38"/>
      <c r="KNN38"/>
      <c r="KNO38"/>
      <c r="KNP38"/>
      <c r="KNQ38"/>
      <c r="KNR38"/>
      <c r="KNS38"/>
      <c r="KNT38"/>
      <c r="KNU38"/>
      <c r="KNV38"/>
      <c r="KNW38"/>
      <c r="KNX38"/>
      <c r="KNY38"/>
      <c r="KNZ38"/>
      <c r="KOA38"/>
      <c r="KOB38"/>
      <c r="KOC38"/>
      <c r="KOD38"/>
      <c r="KOE38"/>
      <c r="KOF38"/>
      <c r="KOG38"/>
      <c r="KOH38"/>
      <c r="KOI38"/>
      <c r="KOJ38"/>
      <c r="KOK38"/>
      <c r="KOL38"/>
      <c r="KOM38"/>
      <c r="KON38"/>
      <c r="KOO38"/>
      <c r="KOP38"/>
      <c r="KOQ38"/>
      <c r="KOR38"/>
      <c r="KOS38"/>
      <c r="KOT38"/>
      <c r="KOU38"/>
      <c r="KOV38"/>
      <c r="KOW38"/>
      <c r="KOX38"/>
      <c r="KOY38"/>
      <c r="KOZ38"/>
      <c r="KPA38"/>
      <c r="KPB38"/>
      <c r="KPC38"/>
      <c r="KPD38"/>
      <c r="KPE38"/>
      <c r="KPF38"/>
      <c r="KPG38"/>
      <c r="KPH38"/>
      <c r="KPI38"/>
      <c r="KPJ38"/>
      <c r="KPK38"/>
      <c r="KPL38"/>
      <c r="KPM38"/>
      <c r="KPN38"/>
      <c r="KPO38"/>
      <c r="KPP38"/>
      <c r="KPQ38"/>
      <c r="KPR38"/>
      <c r="KPS38"/>
      <c r="KPT38"/>
      <c r="KPU38"/>
      <c r="KPV38"/>
      <c r="KPW38"/>
      <c r="KPX38"/>
      <c r="KPY38"/>
      <c r="KPZ38"/>
      <c r="KQA38"/>
      <c r="KQB38"/>
      <c r="KQC38"/>
      <c r="KQD38"/>
      <c r="KQE38"/>
      <c r="KQF38"/>
      <c r="KQG38"/>
      <c r="KQH38"/>
      <c r="KQI38"/>
      <c r="KQJ38"/>
      <c r="KQK38"/>
      <c r="KQL38"/>
      <c r="KQM38"/>
      <c r="KQN38"/>
      <c r="KQO38"/>
      <c r="KQP38"/>
      <c r="KQQ38"/>
      <c r="KQR38"/>
      <c r="KQS38"/>
      <c r="KQT38"/>
      <c r="KQU38"/>
      <c r="KQV38"/>
      <c r="KQW38"/>
      <c r="KQX38"/>
      <c r="KQY38"/>
      <c r="KQZ38"/>
      <c r="KRA38"/>
      <c r="KRB38"/>
      <c r="KRC38"/>
      <c r="KRD38"/>
      <c r="KRE38"/>
      <c r="KRF38"/>
      <c r="KRG38"/>
      <c r="KRH38"/>
      <c r="KRI38"/>
      <c r="KRJ38"/>
      <c r="KRK38"/>
      <c r="KRL38"/>
      <c r="KRM38"/>
      <c r="KRN38"/>
      <c r="KRO38"/>
      <c r="KRP38"/>
      <c r="KRQ38"/>
      <c r="KRR38"/>
      <c r="KRS38"/>
      <c r="KRT38"/>
      <c r="KRU38"/>
      <c r="KRV38"/>
      <c r="KRW38"/>
      <c r="KRX38"/>
      <c r="KRY38"/>
      <c r="KRZ38"/>
      <c r="KSA38"/>
      <c r="KSB38"/>
      <c r="KSC38"/>
      <c r="KSD38"/>
      <c r="KSE38"/>
      <c r="KSF38"/>
      <c r="KSG38"/>
      <c r="KSH38"/>
      <c r="KSI38"/>
      <c r="KSJ38"/>
      <c r="KSK38"/>
      <c r="KSL38"/>
      <c r="KSM38"/>
      <c r="KSN38"/>
      <c r="KSO38"/>
      <c r="KSP38"/>
      <c r="KSQ38"/>
      <c r="KSR38"/>
      <c r="KSS38"/>
      <c r="KST38"/>
      <c r="KSU38"/>
      <c r="KSV38"/>
      <c r="KSW38"/>
      <c r="KSX38"/>
      <c r="KSY38"/>
      <c r="KSZ38"/>
      <c r="KTA38"/>
      <c r="KTB38"/>
      <c r="KTC38"/>
      <c r="KTD38"/>
      <c r="KTE38"/>
      <c r="KTF38"/>
      <c r="KTG38"/>
      <c r="KTH38"/>
      <c r="KTI38"/>
      <c r="KTJ38"/>
      <c r="KTK38"/>
      <c r="KTL38"/>
      <c r="KTM38"/>
      <c r="KTN38"/>
      <c r="KTO38"/>
      <c r="KTP38"/>
      <c r="KTQ38"/>
      <c r="KTR38"/>
      <c r="KTS38"/>
      <c r="KTT38"/>
      <c r="KTU38"/>
      <c r="KTV38"/>
      <c r="KTW38"/>
      <c r="KTX38"/>
      <c r="KTY38"/>
      <c r="KTZ38"/>
      <c r="KUA38"/>
      <c r="KUB38"/>
      <c r="KUC38"/>
      <c r="KUD38"/>
      <c r="KUE38"/>
      <c r="KUF38"/>
      <c r="KUG38"/>
      <c r="KUH38"/>
      <c r="KUI38"/>
      <c r="KUJ38"/>
      <c r="KUK38"/>
      <c r="KUL38"/>
      <c r="KUM38"/>
      <c r="KUN38"/>
      <c r="KUO38"/>
      <c r="KUP38"/>
      <c r="KUQ38"/>
      <c r="KUR38"/>
      <c r="KUS38"/>
      <c r="KUT38"/>
      <c r="KUU38"/>
      <c r="KUV38"/>
      <c r="KUW38"/>
      <c r="KUX38"/>
      <c r="KUY38"/>
      <c r="KUZ38"/>
      <c r="KVA38"/>
      <c r="KVB38"/>
      <c r="KVC38"/>
      <c r="KVD38"/>
      <c r="KVE38"/>
      <c r="KVF38"/>
      <c r="KVG38"/>
      <c r="KVH38"/>
      <c r="KVI38"/>
      <c r="KVJ38"/>
      <c r="KVK38"/>
      <c r="KVL38"/>
      <c r="KVM38"/>
      <c r="KVN38"/>
      <c r="KVO38"/>
      <c r="KVP38"/>
      <c r="KVQ38"/>
      <c r="KVR38"/>
      <c r="KVS38"/>
      <c r="KVT38"/>
      <c r="KVU38"/>
      <c r="KVV38"/>
      <c r="KVW38"/>
      <c r="KVX38"/>
      <c r="KVY38"/>
      <c r="KVZ38"/>
      <c r="KWA38"/>
      <c r="KWB38"/>
      <c r="KWC38"/>
      <c r="KWD38"/>
      <c r="KWE38"/>
      <c r="KWF38"/>
      <c r="KWG38"/>
      <c r="KWH38"/>
      <c r="KWI38"/>
      <c r="KWJ38"/>
      <c r="KWK38"/>
      <c r="KWL38"/>
      <c r="KWM38"/>
      <c r="KWN38"/>
      <c r="KWO38"/>
      <c r="KWP38"/>
      <c r="KWQ38"/>
      <c r="KWR38"/>
      <c r="KWS38"/>
      <c r="KWT38"/>
      <c r="KWU38"/>
      <c r="KWV38"/>
      <c r="KWW38"/>
      <c r="KWX38"/>
      <c r="KWY38"/>
      <c r="KWZ38"/>
      <c r="KXA38"/>
      <c r="KXB38"/>
      <c r="KXC38"/>
      <c r="KXD38"/>
      <c r="KXE38"/>
      <c r="KXF38"/>
      <c r="KXG38"/>
      <c r="KXH38"/>
      <c r="KXI38"/>
      <c r="KXJ38"/>
      <c r="KXK38"/>
      <c r="KXL38"/>
      <c r="KXM38"/>
      <c r="KXN38"/>
      <c r="KXO38"/>
      <c r="KXP38"/>
      <c r="KXQ38"/>
      <c r="KXR38"/>
      <c r="KXS38"/>
      <c r="KXT38"/>
      <c r="KXU38"/>
      <c r="KXV38"/>
      <c r="KXW38"/>
      <c r="KXX38"/>
      <c r="KXY38"/>
      <c r="KXZ38"/>
      <c r="KYA38"/>
      <c r="KYB38"/>
      <c r="KYC38"/>
      <c r="KYD38"/>
      <c r="KYE38"/>
      <c r="KYF38"/>
      <c r="KYG38"/>
      <c r="KYH38"/>
      <c r="KYI38"/>
      <c r="KYJ38"/>
      <c r="KYK38"/>
      <c r="KYL38"/>
      <c r="KYM38"/>
      <c r="KYN38"/>
      <c r="KYO38"/>
      <c r="KYP38"/>
      <c r="KYQ38"/>
      <c r="KYR38"/>
      <c r="KYS38"/>
      <c r="KYT38"/>
      <c r="KYU38"/>
      <c r="KYV38"/>
      <c r="KYW38"/>
      <c r="KYX38"/>
      <c r="KYY38"/>
      <c r="KYZ38"/>
      <c r="KZA38"/>
      <c r="KZB38"/>
      <c r="KZC38"/>
      <c r="KZD38"/>
      <c r="KZE38"/>
      <c r="KZF38"/>
      <c r="KZG38"/>
      <c r="KZH38"/>
      <c r="KZI38"/>
      <c r="KZJ38"/>
      <c r="KZK38"/>
      <c r="KZL38"/>
      <c r="KZM38"/>
      <c r="KZN38"/>
      <c r="KZO38"/>
      <c r="KZP38"/>
      <c r="KZQ38"/>
      <c r="KZR38"/>
      <c r="KZS38"/>
      <c r="KZT38"/>
      <c r="KZU38"/>
      <c r="KZV38"/>
      <c r="KZW38"/>
      <c r="KZX38"/>
      <c r="KZY38"/>
      <c r="KZZ38"/>
      <c r="LAA38"/>
      <c r="LAB38"/>
      <c r="LAC38"/>
      <c r="LAD38"/>
      <c r="LAE38"/>
      <c r="LAF38"/>
      <c r="LAG38"/>
      <c r="LAH38"/>
      <c r="LAI38"/>
      <c r="LAJ38"/>
      <c r="LAK38"/>
      <c r="LAL38"/>
      <c r="LAM38"/>
      <c r="LAN38"/>
      <c r="LAO38"/>
      <c r="LAP38"/>
      <c r="LAQ38"/>
      <c r="LAR38"/>
      <c r="LAS38"/>
      <c r="LAT38"/>
      <c r="LAU38"/>
      <c r="LAV38"/>
      <c r="LAW38"/>
      <c r="LAX38"/>
      <c r="LAY38"/>
      <c r="LAZ38"/>
      <c r="LBA38"/>
      <c r="LBB38"/>
      <c r="LBC38"/>
      <c r="LBD38"/>
      <c r="LBE38"/>
      <c r="LBF38"/>
      <c r="LBG38"/>
      <c r="LBH38"/>
      <c r="LBI38"/>
      <c r="LBJ38"/>
      <c r="LBK38"/>
      <c r="LBL38"/>
      <c r="LBM38"/>
      <c r="LBN38"/>
      <c r="LBO38"/>
      <c r="LBP38"/>
      <c r="LBQ38"/>
      <c r="LBR38"/>
      <c r="LBS38"/>
      <c r="LBT38"/>
      <c r="LBU38"/>
      <c r="LBV38"/>
      <c r="LBW38"/>
      <c r="LBX38"/>
      <c r="LBY38"/>
      <c r="LBZ38"/>
      <c r="LCA38"/>
      <c r="LCB38"/>
      <c r="LCC38"/>
      <c r="LCD38"/>
      <c r="LCE38"/>
      <c r="LCF38"/>
      <c r="LCG38"/>
      <c r="LCH38"/>
      <c r="LCI38"/>
      <c r="LCJ38"/>
      <c r="LCK38"/>
      <c r="LCL38"/>
      <c r="LCM38"/>
      <c r="LCN38"/>
      <c r="LCO38"/>
      <c r="LCP38"/>
      <c r="LCQ38"/>
      <c r="LCR38"/>
      <c r="LCS38"/>
      <c r="LCT38"/>
      <c r="LCU38"/>
      <c r="LCV38"/>
      <c r="LCW38"/>
      <c r="LCX38"/>
      <c r="LCY38"/>
      <c r="LCZ38"/>
      <c r="LDA38"/>
      <c r="LDB38"/>
      <c r="LDC38"/>
      <c r="LDD38"/>
      <c r="LDE38"/>
      <c r="LDF38"/>
      <c r="LDG38"/>
      <c r="LDH38"/>
      <c r="LDI38"/>
      <c r="LDJ38"/>
      <c r="LDK38"/>
      <c r="LDL38"/>
      <c r="LDM38"/>
      <c r="LDN38"/>
      <c r="LDO38"/>
      <c r="LDP38"/>
      <c r="LDQ38"/>
      <c r="LDR38"/>
      <c r="LDS38"/>
      <c r="LDT38"/>
      <c r="LDU38"/>
      <c r="LDV38"/>
      <c r="LDW38"/>
      <c r="LDX38"/>
      <c r="LDY38"/>
      <c r="LDZ38"/>
      <c r="LEA38"/>
      <c r="LEB38"/>
      <c r="LEC38"/>
      <c r="LED38"/>
      <c r="LEE38"/>
      <c r="LEF38"/>
      <c r="LEG38"/>
      <c r="LEH38"/>
      <c r="LEI38"/>
      <c r="LEJ38"/>
      <c r="LEK38"/>
      <c r="LEL38"/>
      <c r="LEM38"/>
      <c r="LEN38"/>
      <c r="LEO38"/>
      <c r="LEP38"/>
      <c r="LEQ38"/>
      <c r="LER38"/>
      <c r="LES38"/>
      <c r="LET38"/>
      <c r="LEU38"/>
      <c r="LEV38"/>
      <c r="LEW38"/>
      <c r="LEX38"/>
      <c r="LEY38"/>
      <c r="LEZ38"/>
      <c r="LFA38"/>
      <c r="LFB38"/>
      <c r="LFC38"/>
      <c r="LFD38"/>
      <c r="LFE38"/>
      <c r="LFF38"/>
      <c r="LFG38"/>
      <c r="LFH38"/>
      <c r="LFI38"/>
      <c r="LFJ38"/>
      <c r="LFK38"/>
      <c r="LFL38"/>
      <c r="LFM38"/>
      <c r="LFN38"/>
      <c r="LFO38"/>
      <c r="LFP38"/>
      <c r="LFQ38"/>
      <c r="LFR38"/>
      <c r="LFS38"/>
      <c r="LFT38"/>
      <c r="LFU38"/>
      <c r="LFV38"/>
      <c r="LFW38"/>
      <c r="LFX38"/>
      <c r="LFY38"/>
      <c r="LFZ38"/>
      <c r="LGA38"/>
      <c r="LGB38"/>
      <c r="LGC38"/>
      <c r="LGD38"/>
      <c r="LGE38"/>
      <c r="LGF38"/>
      <c r="LGG38"/>
      <c r="LGH38"/>
      <c r="LGI38"/>
      <c r="LGJ38"/>
      <c r="LGK38"/>
      <c r="LGL38"/>
      <c r="LGM38"/>
      <c r="LGN38"/>
      <c r="LGO38"/>
      <c r="LGP38"/>
      <c r="LGQ38"/>
      <c r="LGR38"/>
      <c r="LGS38"/>
      <c r="LGT38"/>
      <c r="LGU38"/>
      <c r="LGV38"/>
      <c r="LGW38"/>
      <c r="LGX38"/>
      <c r="LGY38"/>
      <c r="LGZ38"/>
      <c r="LHA38"/>
      <c r="LHB38"/>
      <c r="LHC38"/>
      <c r="LHD38"/>
      <c r="LHE38"/>
      <c r="LHF38"/>
      <c r="LHG38"/>
      <c r="LHH38"/>
      <c r="LHI38"/>
      <c r="LHJ38"/>
      <c r="LHK38"/>
      <c r="LHL38"/>
      <c r="LHM38"/>
      <c r="LHN38"/>
      <c r="LHO38"/>
      <c r="LHP38"/>
      <c r="LHQ38"/>
      <c r="LHR38"/>
      <c r="LHS38"/>
      <c r="LHT38"/>
      <c r="LHU38"/>
      <c r="LHV38"/>
      <c r="LHW38"/>
      <c r="LHX38"/>
      <c r="LHY38"/>
      <c r="LHZ38"/>
      <c r="LIA38"/>
      <c r="LIB38"/>
      <c r="LIC38"/>
      <c r="LID38"/>
      <c r="LIE38"/>
      <c r="LIF38"/>
      <c r="LIG38"/>
      <c r="LIH38"/>
      <c r="LII38"/>
      <c r="LIJ38"/>
      <c r="LIK38"/>
      <c r="LIL38"/>
      <c r="LIM38"/>
      <c r="LIN38"/>
      <c r="LIO38"/>
      <c r="LIP38"/>
      <c r="LIQ38"/>
      <c r="LIR38"/>
      <c r="LIS38"/>
      <c r="LIT38"/>
      <c r="LIU38"/>
      <c r="LIV38"/>
      <c r="LIW38"/>
      <c r="LIX38"/>
      <c r="LIY38"/>
      <c r="LIZ38"/>
      <c r="LJA38"/>
      <c r="LJB38"/>
      <c r="LJC38"/>
      <c r="LJD38"/>
      <c r="LJE38"/>
      <c r="LJF38"/>
      <c r="LJG38"/>
      <c r="LJH38"/>
      <c r="LJI38"/>
      <c r="LJJ38"/>
      <c r="LJK38"/>
      <c r="LJL38"/>
      <c r="LJM38"/>
      <c r="LJN38"/>
      <c r="LJO38"/>
      <c r="LJP38"/>
      <c r="LJQ38"/>
      <c r="LJR38"/>
      <c r="LJS38"/>
      <c r="LJT38"/>
      <c r="LJU38"/>
      <c r="LJV38"/>
      <c r="LJW38"/>
      <c r="LJX38"/>
      <c r="LJY38"/>
      <c r="LJZ38"/>
      <c r="LKA38"/>
      <c r="LKB38"/>
      <c r="LKC38"/>
      <c r="LKD38"/>
      <c r="LKE38"/>
      <c r="LKF38"/>
      <c r="LKG38"/>
      <c r="LKH38"/>
      <c r="LKI38"/>
      <c r="LKJ38"/>
      <c r="LKK38"/>
      <c r="LKL38"/>
      <c r="LKM38"/>
      <c r="LKN38"/>
      <c r="LKO38"/>
      <c r="LKP38"/>
      <c r="LKQ38"/>
      <c r="LKR38"/>
      <c r="LKS38"/>
      <c r="LKT38"/>
      <c r="LKU38"/>
      <c r="LKV38"/>
      <c r="LKW38"/>
      <c r="LKX38"/>
      <c r="LKY38"/>
      <c r="LKZ38"/>
      <c r="LLA38"/>
      <c r="LLB38"/>
      <c r="LLC38"/>
      <c r="LLD38"/>
      <c r="LLE38"/>
      <c r="LLF38"/>
      <c r="LLG38"/>
      <c r="LLH38"/>
      <c r="LLI38"/>
      <c r="LLJ38"/>
      <c r="LLK38"/>
      <c r="LLL38"/>
      <c r="LLM38"/>
      <c r="LLN38"/>
      <c r="LLO38"/>
      <c r="LLP38"/>
      <c r="LLQ38"/>
      <c r="LLR38"/>
      <c r="LLS38"/>
      <c r="LLT38"/>
      <c r="LLU38"/>
      <c r="LLV38"/>
      <c r="LLW38"/>
      <c r="LLX38"/>
      <c r="LLY38"/>
      <c r="LLZ38"/>
      <c r="LMA38"/>
      <c r="LMB38"/>
      <c r="LMC38"/>
      <c r="LMD38"/>
      <c r="LME38"/>
      <c r="LMF38"/>
      <c r="LMG38"/>
      <c r="LMH38"/>
      <c r="LMI38"/>
      <c r="LMJ38"/>
      <c r="LMK38"/>
      <c r="LML38"/>
      <c r="LMM38"/>
      <c r="LMN38"/>
      <c r="LMO38"/>
      <c r="LMP38"/>
      <c r="LMQ38"/>
      <c r="LMR38"/>
      <c r="LMS38"/>
      <c r="LMT38"/>
      <c r="LMU38"/>
      <c r="LMV38"/>
      <c r="LMW38"/>
      <c r="LMX38"/>
      <c r="LMY38"/>
      <c r="LMZ38"/>
      <c r="LNA38"/>
      <c r="LNB38"/>
      <c r="LNC38"/>
      <c r="LND38"/>
      <c r="LNE38"/>
      <c r="LNF38"/>
      <c r="LNG38"/>
      <c r="LNH38"/>
      <c r="LNI38"/>
      <c r="LNJ38"/>
      <c r="LNK38"/>
      <c r="LNL38"/>
      <c r="LNM38"/>
      <c r="LNN38"/>
      <c r="LNO38"/>
      <c r="LNP38"/>
      <c r="LNQ38"/>
      <c r="LNR38"/>
      <c r="LNS38"/>
      <c r="LNT38"/>
      <c r="LNU38"/>
      <c r="LNV38"/>
      <c r="LNW38"/>
      <c r="LNX38"/>
      <c r="LNY38"/>
      <c r="LNZ38"/>
      <c r="LOA38"/>
      <c r="LOB38"/>
      <c r="LOC38"/>
      <c r="LOD38"/>
      <c r="LOE38"/>
      <c r="LOF38"/>
      <c r="LOG38"/>
      <c r="LOH38"/>
      <c r="LOI38"/>
      <c r="LOJ38"/>
      <c r="LOK38"/>
      <c r="LOL38"/>
      <c r="LOM38"/>
      <c r="LON38"/>
      <c r="LOO38"/>
      <c r="LOP38"/>
      <c r="LOQ38"/>
      <c r="LOR38"/>
      <c r="LOS38"/>
      <c r="LOT38"/>
      <c r="LOU38"/>
      <c r="LOV38"/>
      <c r="LOW38"/>
      <c r="LOX38"/>
      <c r="LOY38"/>
      <c r="LOZ38"/>
      <c r="LPA38"/>
      <c r="LPB38"/>
      <c r="LPC38"/>
      <c r="LPD38"/>
      <c r="LPE38"/>
      <c r="LPF38"/>
      <c r="LPG38"/>
      <c r="LPH38"/>
      <c r="LPI38"/>
      <c r="LPJ38"/>
      <c r="LPK38"/>
      <c r="LPL38"/>
      <c r="LPM38"/>
      <c r="LPN38"/>
      <c r="LPO38"/>
      <c r="LPP38"/>
      <c r="LPQ38"/>
      <c r="LPR38"/>
      <c r="LPS38"/>
      <c r="LPT38"/>
      <c r="LPU38"/>
      <c r="LPV38"/>
      <c r="LPW38"/>
      <c r="LPX38"/>
      <c r="LPY38"/>
      <c r="LPZ38"/>
      <c r="LQA38"/>
      <c r="LQB38"/>
      <c r="LQC38"/>
      <c r="LQD38"/>
      <c r="LQE38"/>
      <c r="LQF38"/>
      <c r="LQG38"/>
      <c r="LQH38"/>
      <c r="LQI38"/>
      <c r="LQJ38"/>
      <c r="LQK38"/>
      <c r="LQL38"/>
      <c r="LQM38"/>
      <c r="LQN38"/>
      <c r="LQO38"/>
      <c r="LQP38"/>
      <c r="LQQ38"/>
      <c r="LQR38"/>
      <c r="LQS38"/>
      <c r="LQT38"/>
      <c r="LQU38"/>
      <c r="LQV38"/>
      <c r="LQW38"/>
      <c r="LQX38"/>
      <c r="LQY38"/>
      <c r="LQZ38"/>
      <c r="LRA38"/>
      <c r="LRB38"/>
      <c r="LRC38"/>
      <c r="LRD38"/>
      <c r="LRE38"/>
      <c r="LRF38"/>
      <c r="LRG38"/>
      <c r="LRH38"/>
      <c r="LRI38"/>
      <c r="LRJ38"/>
      <c r="LRK38"/>
      <c r="LRL38"/>
      <c r="LRM38"/>
      <c r="LRN38"/>
      <c r="LRO38"/>
      <c r="LRP38"/>
      <c r="LRQ38"/>
      <c r="LRR38"/>
      <c r="LRS38"/>
      <c r="LRT38"/>
      <c r="LRU38"/>
      <c r="LRV38"/>
      <c r="LRW38"/>
      <c r="LRX38"/>
      <c r="LRY38"/>
      <c r="LRZ38"/>
      <c r="LSA38"/>
      <c r="LSB38"/>
      <c r="LSC38"/>
      <c r="LSD38"/>
      <c r="LSE38"/>
      <c r="LSF38"/>
      <c r="LSG38"/>
      <c r="LSH38"/>
      <c r="LSI38"/>
      <c r="LSJ38"/>
      <c r="LSK38"/>
      <c r="LSL38"/>
      <c r="LSM38"/>
      <c r="LSN38"/>
      <c r="LSO38"/>
      <c r="LSP38"/>
      <c r="LSQ38"/>
      <c r="LSR38"/>
      <c r="LSS38"/>
      <c r="LST38"/>
      <c r="LSU38"/>
      <c r="LSV38"/>
      <c r="LSW38"/>
      <c r="LSX38"/>
      <c r="LSY38"/>
      <c r="LSZ38"/>
      <c r="LTA38"/>
      <c r="LTB38"/>
      <c r="LTC38"/>
      <c r="LTD38"/>
      <c r="LTE38"/>
      <c r="LTF38"/>
      <c r="LTG38"/>
      <c r="LTH38"/>
      <c r="LTI38"/>
      <c r="LTJ38"/>
      <c r="LTK38"/>
      <c r="LTL38"/>
      <c r="LTM38"/>
      <c r="LTN38"/>
      <c r="LTO38"/>
      <c r="LTP38"/>
      <c r="LTQ38"/>
      <c r="LTR38"/>
      <c r="LTS38"/>
      <c r="LTT38"/>
      <c r="LTU38"/>
      <c r="LTV38"/>
      <c r="LTW38"/>
      <c r="LTX38"/>
      <c r="LTY38"/>
      <c r="LTZ38"/>
      <c r="LUA38"/>
      <c r="LUB38"/>
      <c r="LUC38"/>
      <c r="LUD38"/>
      <c r="LUE38"/>
      <c r="LUF38"/>
      <c r="LUG38"/>
      <c r="LUH38"/>
      <c r="LUI38"/>
      <c r="LUJ38"/>
      <c r="LUK38"/>
      <c r="LUL38"/>
      <c r="LUM38"/>
      <c r="LUN38"/>
      <c r="LUO38"/>
      <c r="LUP38"/>
      <c r="LUQ38"/>
      <c r="LUR38"/>
      <c r="LUS38"/>
      <c r="LUT38"/>
      <c r="LUU38"/>
      <c r="LUV38"/>
      <c r="LUW38"/>
      <c r="LUX38"/>
      <c r="LUY38"/>
      <c r="LUZ38"/>
      <c r="LVA38"/>
      <c r="LVB38"/>
      <c r="LVC38"/>
      <c r="LVD38"/>
      <c r="LVE38"/>
      <c r="LVF38"/>
      <c r="LVG38"/>
      <c r="LVH38"/>
      <c r="LVI38"/>
      <c r="LVJ38"/>
      <c r="LVK38"/>
      <c r="LVL38"/>
      <c r="LVM38"/>
      <c r="LVN38"/>
      <c r="LVO38"/>
      <c r="LVP38"/>
      <c r="LVQ38"/>
      <c r="LVR38"/>
      <c r="LVS38"/>
      <c r="LVT38"/>
      <c r="LVU38"/>
      <c r="LVV38"/>
      <c r="LVW38"/>
      <c r="LVX38"/>
      <c r="LVY38"/>
      <c r="LVZ38"/>
      <c r="LWA38"/>
      <c r="LWB38"/>
      <c r="LWC38"/>
      <c r="LWD38"/>
      <c r="LWE38"/>
      <c r="LWF38"/>
      <c r="LWG38"/>
      <c r="LWH38"/>
      <c r="LWI38"/>
      <c r="LWJ38"/>
      <c r="LWK38"/>
      <c r="LWL38"/>
      <c r="LWM38"/>
      <c r="LWN38"/>
      <c r="LWO38"/>
      <c r="LWP38"/>
      <c r="LWQ38"/>
      <c r="LWR38"/>
      <c r="LWS38"/>
      <c r="LWT38"/>
      <c r="LWU38"/>
      <c r="LWV38"/>
      <c r="LWW38"/>
      <c r="LWX38"/>
      <c r="LWY38"/>
      <c r="LWZ38"/>
      <c r="LXA38"/>
      <c r="LXB38"/>
      <c r="LXC38"/>
      <c r="LXD38"/>
      <c r="LXE38"/>
      <c r="LXF38"/>
      <c r="LXG38"/>
      <c r="LXH38"/>
      <c r="LXI38"/>
      <c r="LXJ38"/>
      <c r="LXK38"/>
      <c r="LXL38"/>
      <c r="LXM38"/>
      <c r="LXN38"/>
      <c r="LXO38"/>
      <c r="LXP38"/>
      <c r="LXQ38"/>
      <c r="LXR38"/>
      <c r="LXS38"/>
      <c r="LXT38"/>
      <c r="LXU38"/>
      <c r="LXV38"/>
      <c r="LXW38"/>
      <c r="LXX38"/>
      <c r="LXY38"/>
      <c r="LXZ38"/>
      <c r="LYA38"/>
      <c r="LYB38"/>
      <c r="LYC38"/>
      <c r="LYD38"/>
      <c r="LYE38"/>
      <c r="LYF38"/>
      <c r="LYG38"/>
      <c r="LYH38"/>
      <c r="LYI38"/>
      <c r="LYJ38"/>
      <c r="LYK38"/>
      <c r="LYL38"/>
      <c r="LYM38"/>
      <c r="LYN38"/>
      <c r="LYO38"/>
      <c r="LYP38"/>
      <c r="LYQ38"/>
      <c r="LYR38"/>
      <c r="LYS38"/>
      <c r="LYT38"/>
      <c r="LYU38"/>
      <c r="LYV38"/>
      <c r="LYW38"/>
      <c r="LYX38"/>
      <c r="LYY38"/>
      <c r="LYZ38"/>
      <c r="LZA38"/>
      <c r="LZB38"/>
      <c r="LZC38"/>
      <c r="LZD38"/>
      <c r="LZE38"/>
      <c r="LZF38"/>
      <c r="LZG38"/>
      <c r="LZH38"/>
      <c r="LZI38"/>
      <c r="LZJ38"/>
      <c r="LZK38"/>
      <c r="LZL38"/>
      <c r="LZM38"/>
      <c r="LZN38"/>
      <c r="LZO38"/>
      <c r="LZP38"/>
      <c r="LZQ38"/>
      <c r="LZR38"/>
      <c r="LZS38"/>
      <c r="LZT38"/>
      <c r="LZU38"/>
      <c r="LZV38"/>
      <c r="LZW38"/>
      <c r="LZX38"/>
      <c r="LZY38"/>
      <c r="LZZ38"/>
      <c r="MAA38"/>
      <c r="MAB38"/>
      <c r="MAC38"/>
      <c r="MAD38"/>
      <c r="MAE38"/>
      <c r="MAF38"/>
      <c r="MAG38"/>
      <c r="MAH38"/>
      <c r="MAI38"/>
      <c r="MAJ38"/>
      <c r="MAK38"/>
      <c r="MAL38"/>
      <c r="MAM38"/>
      <c r="MAN38"/>
      <c r="MAO38"/>
      <c r="MAP38"/>
      <c r="MAQ38"/>
      <c r="MAR38"/>
      <c r="MAS38"/>
      <c r="MAT38"/>
      <c r="MAU38"/>
      <c r="MAV38"/>
      <c r="MAW38"/>
      <c r="MAX38"/>
      <c r="MAY38"/>
      <c r="MAZ38"/>
      <c r="MBA38"/>
      <c r="MBB38"/>
      <c r="MBC38"/>
      <c r="MBD38"/>
      <c r="MBE38"/>
      <c r="MBF38"/>
      <c r="MBG38"/>
      <c r="MBH38"/>
      <c r="MBI38"/>
      <c r="MBJ38"/>
      <c r="MBK38"/>
      <c r="MBL38"/>
      <c r="MBM38"/>
      <c r="MBN38"/>
      <c r="MBO38"/>
      <c r="MBP38"/>
      <c r="MBQ38"/>
      <c r="MBR38"/>
      <c r="MBS38"/>
      <c r="MBT38"/>
      <c r="MBU38"/>
      <c r="MBV38"/>
      <c r="MBW38"/>
      <c r="MBX38"/>
      <c r="MBY38"/>
      <c r="MBZ38"/>
      <c r="MCA38"/>
      <c r="MCB38"/>
      <c r="MCC38"/>
      <c r="MCD38"/>
      <c r="MCE38"/>
      <c r="MCF38"/>
      <c r="MCG38"/>
      <c r="MCH38"/>
      <c r="MCI38"/>
      <c r="MCJ38"/>
      <c r="MCK38"/>
      <c r="MCL38"/>
      <c r="MCM38"/>
      <c r="MCN38"/>
      <c r="MCO38"/>
      <c r="MCP38"/>
      <c r="MCQ38"/>
      <c r="MCR38"/>
      <c r="MCS38"/>
      <c r="MCT38"/>
      <c r="MCU38"/>
      <c r="MCV38"/>
      <c r="MCW38"/>
      <c r="MCX38"/>
      <c r="MCY38"/>
      <c r="MCZ38"/>
      <c r="MDA38"/>
      <c r="MDB38"/>
      <c r="MDC38"/>
      <c r="MDD38"/>
      <c r="MDE38"/>
      <c r="MDF38"/>
      <c r="MDG38"/>
      <c r="MDH38"/>
      <c r="MDI38"/>
      <c r="MDJ38"/>
      <c r="MDK38"/>
      <c r="MDL38"/>
      <c r="MDM38"/>
      <c r="MDN38"/>
      <c r="MDO38"/>
      <c r="MDP38"/>
      <c r="MDQ38"/>
      <c r="MDR38"/>
      <c r="MDS38"/>
      <c r="MDT38"/>
      <c r="MDU38"/>
      <c r="MDV38"/>
      <c r="MDW38"/>
      <c r="MDX38"/>
      <c r="MDY38"/>
      <c r="MDZ38"/>
      <c r="MEA38"/>
      <c r="MEB38"/>
      <c r="MEC38"/>
      <c r="MED38"/>
      <c r="MEE38"/>
      <c r="MEF38"/>
      <c r="MEG38"/>
      <c r="MEH38"/>
      <c r="MEI38"/>
      <c r="MEJ38"/>
      <c r="MEK38"/>
      <c r="MEL38"/>
      <c r="MEM38"/>
      <c r="MEN38"/>
      <c r="MEO38"/>
      <c r="MEP38"/>
      <c r="MEQ38"/>
      <c r="MER38"/>
      <c r="MES38"/>
      <c r="MET38"/>
      <c r="MEU38"/>
      <c r="MEV38"/>
      <c r="MEW38"/>
      <c r="MEX38"/>
      <c r="MEY38"/>
      <c r="MEZ38"/>
      <c r="MFA38"/>
      <c r="MFB38"/>
      <c r="MFC38"/>
      <c r="MFD38"/>
      <c r="MFE38"/>
      <c r="MFF38"/>
      <c r="MFG38"/>
      <c r="MFH38"/>
      <c r="MFI38"/>
      <c r="MFJ38"/>
      <c r="MFK38"/>
      <c r="MFL38"/>
      <c r="MFM38"/>
      <c r="MFN38"/>
      <c r="MFO38"/>
      <c r="MFP38"/>
      <c r="MFQ38"/>
      <c r="MFR38"/>
      <c r="MFS38"/>
      <c r="MFT38"/>
      <c r="MFU38"/>
      <c r="MFV38"/>
      <c r="MFW38"/>
      <c r="MFX38"/>
      <c r="MFY38"/>
      <c r="MFZ38"/>
      <c r="MGA38"/>
      <c r="MGB38"/>
      <c r="MGC38"/>
      <c r="MGD38"/>
      <c r="MGE38"/>
      <c r="MGF38"/>
      <c r="MGG38"/>
      <c r="MGH38"/>
      <c r="MGI38"/>
      <c r="MGJ38"/>
      <c r="MGK38"/>
      <c r="MGL38"/>
      <c r="MGM38"/>
      <c r="MGN38"/>
      <c r="MGO38"/>
      <c r="MGP38"/>
      <c r="MGQ38"/>
      <c r="MGR38"/>
      <c r="MGS38"/>
      <c r="MGT38"/>
      <c r="MGU38"/>
      <c r="MGV38"/>
      <c r="MGW38"/>
      <c r="MGX38"/>
      <c r="MGY38"/>
      <c r="MGZ38"/>
      <c r="MHA38"/>
      <c r="MHB38"/>
      <c r="MHC38"/>
      <c r="MHD38"/>
      <c r="MHE38"/>
      <c r="MHF38"/>
      <c r="MHG38"/>
      <c r="MHH38"/>
      <c r="MHI38"/>
      <c r="MHJ38"/>
      <c r="MHK38"/>
      <c r="MHL38"/>
      <c r="MHM38"/>
      <c r="MHN38"/>
      <c r="MHO38"/>
      <c r="MHP38"/>
      <c r="MHQ38"/>
      <c r="MHR38"/>
      <c r="MHS38"/>
      <c r="MHT38"/>
      <c r="MHU38"/>
      <c r="MHV38"/>
      <c r="MHW38"/>
      <c r="MHX38"/>
      <c r="MHY38"/>
      <c r="MHZ38"/>
      <c r="MIA38"/>
      <c r="MIB38"/>
      <c r="MIC38"/>
      <c r="MID38"/>
      <c r="MIE38"/>
      <c r="MIF38"/>
      <c r="MIG38"/>
      <c r="MIH38"/>
      <c r="MII38"/>
      <c r="MIJ38"/>
      <c r="MIK38"/>
      <c r="MIL38"/>
      <c r="MIM38"/>
      <c r="MIN38"/>
      <c r="MIO38"/>
      <c r="MIP38"/>
      <c r="MIQ38"/>
      <c r="MIR38"/>
      <c r="MIS38"/>
      <c r="MIT38"/>
      <c r="MIU38"/>
      <c r="MIV38"/>
      <c r="MIW38"/>
      <c r="MIX38"/>
      <c r="MIY38"/>
      <c r="MIZ38"/>
      <c r="MJA38"/>
      <c r="MJB38"/>
      <c r="MJC38"/>
      <c r="MJD38"/>
      <c r="MJE38"/>
      <c r="MJF38"/>
      <c r="MJG38"/>
      <c r="MJH38"/>
      <c r="MJI38"/>
      <c r="MJJ38"/>
      <c r="MJK38"/>
      <c r="MJL38"/>
      <c r="MJM38"/>
      <c r="MJN38"/>
      <c r="MJO38"/>
      <c r="MJP38"/>
      <c r="MJQ38"/>
      <c r="MJR38"/>
      <c r="MJS38"/>
      <c r="MJT38"/>
      <c r="MJU38"/>
      <c r="MJV38"/>
      <c r="MJW38"/>
      <c r="MJX38"/>
      <c r="MJY38"/>
      <c r="MJZ38"/>
      <c r="MKA38"/>
      <c r="MKB38"/>
      <c r="MKC38"/>
      <c r="MKD38"/>
      <c r="MKE38"/>
      <c r="MKF38"/>
      <c r="MKG38"/>
      <c r="MKH38"/>
      <c r="MKI38"/>
      <c r="MKJ38"/>
      <c r="MKK38"/>
      <c r="MKL38"/>
      <c r="MKM38"/>
      <c r="MKN38"/>
      <c r="MKO38"/>
      <c r="MKP38"/>
      <c r="MKQ38"/>
      <c r="MKR38"/>
      <c r="MKS38"/>
      <c r="MKT38"/>
      <c r="MKU38"/>
      <c r="MKV38"/>
      <c r="MKW38"/>
      <c r="MKX38"/>
      <c r="MKY38"/>
      <c r="MKZ38"/>
      <c r="MLA38"/>
      <c r="MLB38"/>
      <c r="MLC38"/>
      <c r="MLD38"/>
      <c r="MLE38"/>
      <c r="MLF38"/>
      <c r="MLG38"/>
      <c r="MLH38"/>
      <c r="MLI38"/>
      <c r="MLJ38"/>
      <c r="MLK38"/>
      <c r="MLL38"/>
      <c r="MLM38"/>
      <c r="MLN38"/>
      <c r="MLO38"/>
      <c r="MLP38"/>
      <c r="MLQ38"/>
      <c r="MLR38"/>
      <c r="MLS38"/>
      <c r="MLT38"/>
      <c r="MLU38"/>
      <c r="MLV38"/>
      <c r="MLW38"/>
      <c r="MLX38"/>
      <c r="MLY38"/>
      <c r="MLZ38"/>
      <c r="MMA38"/>
      <c r="MMB38"/>
      <c r="MMC38"/>
      <c r="MMD38"/>
      <c r="MME38"/>
      <c r="MMF38"/>
      <c r="MMG38"/>
      <c r="MMH38"/>
      <c r="MMI38"/>
      <c r="MMJ38"/>
      <c r="MMK38"/>
      <c r="MML38"/>
      <c r="MMM38"/>
      <c r="MMN38"/>
      <c r="MMO38"/>
      <c r="MMP38"/>
      <c r="MMQ38"/>
      <c r="MMR38"/>
      <c r="MMS38"/>
      <c r="MMT38"/>
      <c r="MMU38"/>
      <c r="MMV38"/>
      <c r="MMW38"/>
      <c r="MMX38"/>
      <c r="MMY38"/>
      <c r="MMZ38"/>
      <c r="MNA38"/>
      <c r="MNB38"/>
      <c r="MNC38"/>
      <c r="MND38"/>
      <c r="MNE38"/>
      <c r="MNF38"/>
      <c r="MNG38"/>
      <c r="MNH38"/>
      <c r="MNI38"/>
      <c r="MNJ38"/>
      <c r="MNK38"/>
      <c r="MNL38"/>
      <c r="MNM38"/>
      <c r="MNN38"/>
      <c r="MNO38"/>
      <c r="MNP38"/>
      <c r="MNQ38"/>
      <c r="MNR38"/>
      <c r="MNS38"/>
      <c r="MNT38"/>
      <c r="MNU38"/>
      <c r="MNV38"/>
      <c r="MNW38"/>
      <c r="MNX38"/>
      <c r="MNY38"/>
      <c r="MNZ38"/>
      <c r="MOA38"/>
      <c r="MOB38"/>
      <c r="MOC38"/>
      <c r="MOD38"/>
      <c r="MOE38"/>
      <c r="MOF38"/>
      <c r="MOG38"/>
      <c r="MOH38"/>
      <c r="MOI38"/>
      <c r="MOJ38"/>
      <c r="MOK38"/>
      <c r="MOL38"/>
      <c r="MOM38"/>
      <c r="MON38"/>
      <c r="MOO38"/>
      <c r="MOP38"/>
      <c r="MOQ38"/>
      <c r="MOR38"/>
      <c r="MOS38"/>
      <c r="MOT38"/>
      <c r="MOU38"/>
      <c r="MOV38"/>
      <c r="MOW38"/>
      <c r="MOX38"/>
      <c r="MOY38"/>
      <c r="MOZ38"/>
      <c r="MPA38"/>
      <c r="MPB38"/>
      <c r="MPC38"/>
      <c r="MPD38"/>
      <c r="MPE38"/>
      <c r="MPF38"/>
      <c r="MPG38"/>
      <c r="MPH38"/>
      <c r="MPI38"/>
      <c r="MPJ38"/>
      <c r="MPK38"/>
      <c r="MPL38"/>
      <c r="MPM38"/>
      <c r="MPN38"/>
      <c r="MPO38"/>
      <c r="MPP38"/>
      <c r="MPQ38"/>
      <c r="MPR38"/>
      <c r="MPS38"/>
      <c r="MPT38"/>
      <c r="MPU38"/>
      <c r="MPV38"/>
      <c r="MPW38"/>
      <c r="MPX38"/>
      <c r="MPY38"/>
      <c r="MPZ38"/>
      <c r="MQA38"/>
      <c r="MQB38"/>
      <c r="MQC38"/>
      <c r="MQD38"/>
      <c r="MQE38"/>
      <c r="MQF38"/>
      <c r="MQG38"/>
      <c r="MQH38"/>
      <c r="MQI38"/>
      <c r="MQJ38"/>
      <c r="MQK38"/>
      <c r="MQL38"/>
      <c r="MQM38"/>
      <c r="MQN38"/>
      <c r="MQO38"/>
      <c r="MQP38"/>
      <c r="MQQ38"/>
      <c r="MQR38"/>
      <c r="MQS38"/>
      <c r="MQT38"/>
      <c r="MQU38"/>
      <c r="MQV38"/>
      <c r="MQW38"/>
      <c r="MQX38"/>
      <c r="MQY38"/>
      <c r="MQZ38"/>
      <c r="MRA38"/>
      <c r="MRB38"/>
      <c r="MRC38"/>
      <c r="MRD38"/>
      <c r="MRE38"/>
      <c r="MRF38"/>
      <c r="MRG38"/>
      <c r="MRH38"/>
      <c r="MRI38"/>
      <c r="MRJ38"/>
      <c r="MRK38"/>
      <c r="MRL38"/>
      <c r="MRM38"/>
      <c r="MRN38"/>
      <c r="MRO38"/>
      <c r="MRP38"/>
      <c r="MRQ38"/>
      <c r="MRR38"/>
      <c r="MRS38"/>
      <c r="MRT38"/>
      <c r="MRU38"/>
      <c r="MRV38"/>
      <c r="MRW38"/>
      <c r="MRX38"/>
      <c r="MRY38"/>
      <c r="MRZ38"/>
      <c r="MSA38"/>
      <c r="MSB38"/>
      <c r="MSC38"/>
      <c r="MSD38"/>
      <c r="MSE38"/>
      <c r="MSF38"/>
      <c r="MSG38"/>
      <c r="MSH38"/>
      <c r="MSI38"/>
      <c r="MSJ38"/>
      <c r="MSK38"/>
      <c r="MSL38"/>
      <c r="MSM38"/>
      <c r="MSN38"/>
      <c r="MSO38"/>
      <c r="MSP38"/>
      <c r="MSQ38"/>
      <c r="MSR38"/>
      <c r="MSS38"/>
      <c r="MST38"/>
      <c r="MSU38"/>
      <c r="MSV38"/>
      <c r="MSW38"/>
      <c r="MSX38"/>
      <c r="MSY38"/>
      <c r="MSZ38"/>
      <c r="MTA38"/>
      <c r="MTB38"/>
      <c r="MTC38"/>
      <c r="MTD38"/>
      <c r="MTE38"/>
      <c r="MTF38"/>
      <c r="MTG38"/>
      <c r="MTH38"/>
      <c r="MTI38"/>
      <c r="MTJ38"/>
      <c r="MTK38"/>
      <c r="MTL38"/>
      <c r="MTM38"/>
      <c r="MTN38"/>
      <c r="MTO38"/>
      <c r="MTP38"/>
      <c r="MTQ38"/>
      <c r="MTR38"/>
      <c r="MTS38"/>
      <c r="MTT38"/>
      <c r="MTU38"/>
      <c r="MTV38"/>
      <c r="MTW38"/>
      <c r="MTX38"/>
      <c r="MTY38"/>
      <c r="MTZ38"/>
      <c r="MUA38"/>
      <c r="MUB38"/>
      <c r="MUC38"/>
      <c r="MUD38"/>
      <c r="MUE38"/>
      <c r="MUF38"/>
      <c r="MUG38"/>
      <c r="MUH38"/>
      <c r="MUI38"/>
      <c r="MUJ38"/>
      <c r="MUK38"/>
      <c r="MUL38"/>
      <c r="MUM38"/>
      <c r="MUN38"/>
      <c r="MUO38"/>
      <c r="MUP38"/>
      <c r="MUQ38"/>
      <c r="MUR38"/>
      <c r="MUS38"/>
      <c r="MUT38"/>
      <c r="MUU38"/>
      <c r="MUV38"/>
      <c r="MUW38"/>
      <c r="MUX38"/>
      <c r="MUY38"/>
      <c r="MUZ38"/>
      <c r="MVA38"/>
      <c r="MVB38"/>
      <c r="MVC38"/>
      <c r="MVD38"/>
      <c r="MVE38"/>
      <c r="MVF38"/>
      <c r="MVG38"/>
      <c r="MVH38"/>
      <c r="MVI38"/>
      <c r="MVJ38"/>
      <c r="MVK38"/>
      <c r="MVL38"/>
      <c r="MVM38"/>
      <c r="MVN38"/>
      <c r="MVO38"/>
      <c r="MVP38"/>
      <c r="MVQ38"/>
      <c r="MVR38"/>
      <c r="MVS38"/>
      <c r="MVT38"/>
      <c r="MVU38"/>
      <c r="MVV38"/>
      <c r="MVW38"/>
      <c r="MVX38"/>
      <c r="MVY38"/>
      <c r="MVZ38"/>
      <c r="MWA38"/>
      <c r="MWB38"/>
      <c r="MWC38"/>
      <c r="MWD38"/>
      <c r="MWE38"/>
      <c r="MWF38"/>
      <c r="MWG38"/>
      <c r="MWH38"/>
      <c r="MWI38"/>
      <c r="MWJ38"/>
      <c r="MWK38"/>
      <c r="MWL38"/>
      <c r="MWM38"/>
      <c r="MWN38"/>
      <c r="MWO38"/>
      <c r="MWP38"/>
      <c r="MWQ38"/>
      <c r="MWR38"/>
      <c r="MWS38"/>
      <c r="MWT38"/>
      <c r="MWU38"/>
      <c r="MWV38"/>
      <c r="MWW38"/>
      <c r="MWX38"/>
      <c r="MWY38"/>
      <c r="MWZ38"/>
      <c r="MXA38"/>
      <c r="MXB38"/>
      <c r="MXC38"/>
      <c r="MXD38"/>
      <c r="MXE38"/>
      <c r="MXF38"/>
      <c r="MXG38"/>
      <c r="MXH38"/>
      <c r="MXI38"/>
      <c r="MXJ38"/>
      <c r="MXK38"/>
      <c r="MXL38"/>
      <c r="MXM38"/>
      <c r="MXN38"/>
      <c r="MXO38"/>
      <c r="MXP38"/>
      <c r="MXQ38"/>
      <c r="MXR38"/>
      <c r="MXS38"/>
      <c r="MXT38"/>
      <c r="MXU38"/>
      <c r="MXV38"/>
      <c r="MXW38"/>
      <c r="MXX38"/>
      <c r="MXY38"/>
      <c r="MXZ38"/>
      <c r="MYA38"/>
      <c r="MYB38"/>
      <c r="MYC38"/>
      <c r="MYD38"/>
      <c r="MYE38"/>
      <c r="MYF38"/>
      <c r="MYG38"/>
      <c r="MYH38"/>
      <c r="MYI38"/>
      <c r="MYJ38"/>
      <c r="MYK38"/>
      <c r="MYL38"/>
      <c r="MYM38"/>
      <c r="MYN38"/>
      <c r="MYO38"/>
      <c r="MYP38"/>
      <c r="MYQ38"/>
      <c r="MYR38"/>
      <c r="MYS38"/>
      <c r="MYT38"/>
      <c r="MYU38"/>
      <c r="MYV38"/>
      <c r="MYW38"/>
      <c r="MYX38"/>
      <c r="MYY38"/>
      <c r="MYZ38"/>
      <c r="MZA38"/>
      <c r="MZB38"/>
      <c r="MZC38"/>
      <c r="MZD38"/>
      <c r="MZE38"/>
      <c r="MZF38"/>
      <c r="MZG38"/>
      <c r="MZH38"/>
      <c r="MZI38"/>
      <c r="MZJ38"/>
      <c r="MZK38"/>
      <c r="MZL38"/>
      <c r="MZM38"/>
      <c r="MZN38"/>
      <c r="MZO38"/>
      <c r="MZP38"/>
      <c r="MZQ38"/>
      <c r="MZR38"/>
      <c r="MZS38"/>
      <c r="MZT38"/>
      <c r="MZU38"/>
      <c r="MZV38"/>
      <c r="MZW38"/>
      <c r="MZX38"/>
      <c r="MZY38"/>
      <c r="MZZ38"/>
      <c r="NAA38"/>
      <c r="NAB38"/>
      <c r="NAC38"/>
      <c r="NAD38"/>
      <c r="NAE38"/>
      <c r="NAF38"/>
      <c r="NAG38"/>
      <c r="NAH38"/>
      <c r="NAI38"/>
      <c r="NAJ38"/>
      <c r="NAK38"/>
      <c r="NAL38"/>
      <c r="NAM38"/>
      <c r="NAN38"/>
      <c r="NAO38"/>
      <c r="NAP38"/>
      <c r="NAQ38"/>
      <c r="NAR38"/>
      <c r="NAS38"/>
      <c r="NAT38"/>
      <c r="NAU38"/>
      <c r="NAV38"/>
      <c r="NAW38"/>
      <c r="NAX38"/>
      <c r="NAY38"/>
      <c r="NAZ38"/>
      <c r="NBA38"/>
      <c r="NBB38"/>
      <c r="NBC38"/>
      <c r="NBD38"/>
      <c r="NBE38"/>
      <c r="NBF38"/>
      <c r="NBG38"/>
      <c r="NBH38"/>
      <c r="NBI38"/>
      <c r="NBJ38"/>
      <c r="NBK38"/>
      <c r="NBL38"/>
      <c r="NBM38"/>
      <c r="NBN38"/>
      <c r="NBO38"/>
      <c r="NBP38"/>
      <c r="NBQ38"/>
      <c r="NBR38"/>
      <c r="NBS38"/>
      <c r="NBT38"/>
      <c r="NBU38"/>
      <c r="NBV38"/>
      <c r="NBW38"/>
      <c r="NBX38"/>
      <c r="NBY38"/>
      <c r="NBZ38"/>
      <c r="NCA38"/>
      <c r="NCB38"/>
      <c r="NCC38"/>
      <c r="NCD38"/>
      <c r="NCE38"/>
      <c r="NCF38"/>
      <c r="NCG38"/>
      <c r="NCH38"/>
      <c r="NCI38"/>
      <c r="NCJ38"/>
      <c r="NCK38"/>
      <c r="NCL38"/>
      <c r="NCM38"/>
      <c r="NCN38"/>
      <c r="NCO38"/>
      <c r="NCP38"/>
      <c r="NCQ38"/>
      <c r="NCR38"/>
      <c r="NCS38"/>
      <c r="NCT38"/>
      <c r="NCU38"/>
      <c r="NCV38"/>
      <c r="NCW38"/>
      <c r="NCX38"/>
      <c r="NCY38"/>
      <c r="NCZ38"/>
      <c r="NDA38"/>
      <c r="NDB38"/>
      <c r="NDC38"/>
      <c r="NDD38"/>
      <c r="NDE38"/>
      <c r="NDF38"/>
      <c r="NDG38"/>
      <c r="NDH38"/>
      <c r="NDI38"/>
      <c r="NDJ38"/>
      <c r="NDK38"/>
      <c r="NDL38"/>
      <c r="NDM38"/>
      <c r="NDN38"/>
      <c r="NDO38"/>
      <c r="NDP38"/>
      <c r="NDQ38"/>
      <c r="NDR38"/>
      <c r="NDS38"/>
      <c r="NDT38"/>
      <c r="NDU38"/>
      <c r="NDV38"/>
      <c r="NDW38"/>
      <c r="NDX38"/>
      <c r="NDY38"/>
      <c r="NDZ38"/>
      <c r="NEA38"/>
      <c r="NEB38"/>
      <c r="NEC38"/>
      <c r="NED38"/>
      <c r="NEE38"/>
      <c r="NEF38"/>
      <c r="NEG38"/>
      <c r="NEH38"/>
      <c r="NEI38"/>
      <c r="NEJ38"/>
      <c r="NEK38"/>
      <c r="NEL38"/>
      <c r="NEM38"/>
      <c r="NEN38"/>
      <c r="NEO38"/>
      <c r="NEP38"/>
      <c r="NEQ38"/>
      <c r="NER38"/>
      <c r="NES38"/>
      <c r="NET38"/>
      <c r="NEU38"/>
      <c r="NEV38"/>
      <c r="NEW38"/>
      <c r="NEX38"/>
      <c r="NEY38"/>
      <c r="NEZ38"/>
      <c r="NFA38"/>
      <c r="NFB38"/>
      <c r="NFC38"/>
      <c r="NFD38"/>
      <c r="NFE38"/>
      <c r="NFF38"/>
      <c r="NFG38"/>
      <c r="NFH38"/>
      <c r="NFI38"/>
      <c r="NFJ38"/>
      <c r="NFK38"/>
      <c r="NFL38"/>
      <c r="NFM38"/>
      <c r="NFN38"/>
      <c r="NFO38"/>
      <c r="NFP38"/>
      <c r="NFQ38"/>
      <c r="NFR38"/>
      <c r="NFS38"/>
      <c r="NFT38"/>
      <c r="NFU38"/>
      <c r="NFV38"/>
      <c r="NFW38"/>
      <c r="NFX38"/>
      <c r="NFY38"/>
      <c r="NFZ38"/>
      <c r="NGA38"/>
      <c r="NGB38"/>
      <c r="NGC38"/>
      <c r="NGD38"/>
      <c r="NGE38"/>
      <c r="NGF38"/>
      <c r="NGG38"/>
      <c r="NGH38"/>
      <c r="NGI38"/>
      <c r="NGJ38"/>
      <c r="NGK38"/>
      <c r="NGL38"/>
      <c r="NGM38"/>
      <c r="NGN38"/>
      <c r="NGO38"/>
      <c r="NGP38"/>
      <c r="NGQ38"/>
      <c r="NGR38"/>
      <c r="NGS38"/>
      <c r="NGT38"/>
      <c r="NGU38"/>
      <c r="NGV38"/>
      <c r="NGW38"/>
      <c r="NGX38"/>
      <c r="NGY38"/>
      <c r="NGZ38"/>
      <c r="NHA38"/>
      <c r="NHB38"/>
      <c r="NHC38"/>
      <c r="NHD38"/>
      <c r="NHE38"/>
      <c r="NHF38"/>
      <c r="NHG38"/>
      <c r="NHH38"/>
      <c r="NHI38"/>
      <c r="NHJ38"/>
      <c r="NHK38"/>
      <c r="NHL38"/>
      <c r="NHM38"/>
      <c r="NHN38"/>
      <c r="NHO38"/>
      <c r="NHP38"/>
      <c r="NHQ38"/>
      <c r="NHR38"/>
      <c r="NHS38"/>
      <c r="NHT38"/>
      <c r="NHU38"/>
      <c r="NHV38"/>
      <c r="NHW38"/>
      <c r="NHX38"/>
      <c r="NHY38"/>
      <c r="NHZ38"/>
      <c r="NIA38"/>
      <c r="NIB38"/>
      <c r="NIC38"/>
      <c r="NID38"/>
      <c r="NIE38"/>
      <c r="NIF38"/>
      <c r="NIG38"/>
      <c r="NIH38"/>
      <c r="NII38"/>
      <c r="NIJ38"/>
      <c r="NIK38"/>
      <c r="NIL38"/>
      <c r="NIM38"/>
      <c r="NIN38"/>
      <c r="NIO38"/>
      <c r="NIP38"/>
      <c r="NIQ38"/>
      <c r="NIR38"/>
      <c r="NIS38"/>
      <c r="NIT38"/>
      <c r="NIU38"/>
      <c r="NIV38"/>
      <c r="NIW38"/>
      <c r="NIX38"/>
      <c r="NIY38"/>
      <c r="NIZ38"/>
      <c r="NJA38"/>
      <c r="NJB38"/>
      <c r="NJC38"/>
      <c r="NJD38"/>
      <c r="NJE38"/>
      <c r="NJF38"/>
      <c r="NJG38"/>
      <c r="NJH38"/>
      <c r="NJI38"/>
      <c r="NJJ38"/>
      <c r="NJK38"/>
      <c r="NJL38"/>
      <c r="NJM38"/>
      <c r="NJN38"/>
      <c r="NJO38"/>
      <c r="NJP38"/>
      <c r="NJQ38"/>
      <c r="NJR38"/>
      <c r="NJS38"/>
      <c r="NJT38"/>
      <c r="NJU38"/>
      <c r="NJV38"/>
      <c r="NJW38"/>
      <c r="NJX38"/>
      <c r="NJY38"/>
      <c r="NJZ38"/>
      <c r="NKA38"/>
      <c r="NKB38"/>
      <c r="NKC38"/>
      <c r="NKD38"/>
      <c r="NKE38"/>
      <c r="NKF38"/>
      <c r="NKG38"/>
      <c r="NKH38"/>
      <c r="NKI38"/>
      <c r="NKJ38"/>
      <c r="NKK38"/>
      <c r="NKL38"/>
      <c r="NKM38"/>
      <c r="NKN38"/>
      <c r="NKO38"/>
      <c r="NKP38"/>
      <c r="NKQ38"/>
      <c r="NKR38"/>
      <c r="NKS38"/>
      <c r="NKT38"/>
      <c r="NKU38"/>
      <c r="NKV38"/>
      <c r="NKW38"/>
      <c r="NKX38"/>
      <c r="NKY38"/>
      <c r="NKZ38"/>
      <c r="NLA38"/>
      <c r="NLB38"/>
      <c r="NLC38"/>
      <c r="NLD38"/>
      <c r="NLE38"/>
      <c r="NLF38"/>
      <c r="NLG38"/>
      <c r="NLH38"/>
      <c r="NLI38"/>
      <c r="NLJ38"/>
      <c r="NLK38"/>
      <c r="NLL38"/>
      <c r="NLM38"/>
      <c r="NLN38"/>
      <c r="NLO38"/>
      <c r="NLP38"/>
      <c r="NLQ38"/>
      <c r="NLR38"/>
      <c r="NLS38"/>
      <c r="NLT38"/>
      <c r="NLU38"/>
      <c r="NLV38"/>
      <c r="NLW38"/>
      <c r="NLX38"/>
      <c r="NLY38"/>
      <c r="NLZ38"/>
      <c r="NMA38"/>
      <c r="NMB38"/>
      <c r="NMC38"/>
      <c r="NMD38"/>
      <c r="NME38"/>
      <c r="NMF38"/>
      <c r="NMG38"/>
      <c r="NMH38"/>
      <c r="NMI38"/>
      <c r="NMJ38"/>
      <c r="NMK38"/>
      <c r="NML38"/>
      <c r="NMM38"/>
      <c r="NMN38"/>
      <c r="NMO38"/>
      <c r="NMP38"/>
      <c r="NMQ38"/>
      <c r="NMR38"/>
      <c r="NMS38"/>
      <c r="NMT38"/>
      <c r="NMU38"/>
      <c r="NMV38"/>
      <c r="NMW38"/>
      <c r="NMX38"/>
      <c r="NMY38"/>
      <c r="NMZ38"/>
      <c r="NNA38"/>
      <c r="NNB38"/>
      <c r="NNC38"/>
      <c r="NND38"/>
      <c r="NNE38"/>
      <c r="NNF38"/>
      <c r="NNG38"/>
      <c r="NNH38"/>
      <c r="NNI38"/>
      <c r="NNJ38"/>
      <c r="NNK38"/>
      <c r="NNL38"/>
      <c r="NNM38"/>
      <c r="NNN38"/>
      <c r="NNO38"/>
      <c r="NNP38"/>
      <c r="NNQ38"/>
      <c r="NNR38"/>
      <c r="NNS38"/>
      <c r="NNT38"/>
      <c r="NNU38"/>
      <c r="NNV38"/>
      <c r="NNW38"/>
      <c r="NNX38"/>
      <c r="NNY38"/>
      <c r="NNZ38"/>
      <c r="NOA38"/>
      <c r="NOB38"/>
      <c r="NOC38"/>
      <c r="NOD38"/>
      <c r="NOE38"/>
      <c r="NOF38"/>
      <c r="NOG38"/>
      <c r="NOH38"/>
      <c r="NOI38"/>
      <c r="NOJ38"/>
      <c r="NOK38"/>
      <c r="NOL38"/>
      <c r="NOM38"/>
      <c r="NON38"/>
      <c r="NOO38"/>
      <c r="NOP38"/>
      <c r="NOQ38"/>
      <c r="NOR38"/>
      <c r="NOS38"/>
      <c r="NOT38"/>
      <c r="NOU38"/>
      <c r="NOV38"/>
      <c r="NOW38"/>
      <c r="NOX38"/>
      <c r="NOY38"/>
      <c r="NOZ38"/>
      <c r="NPA38"/>
      <c r="NPB38"/>
      <c r="NPC38"/>
      <c r="NPD38"/>
      <c r="NPE38"/>
      <c r="NPF38"/>
      <c r="NPG38"/>
      <c r="NPH38"/>
      <c r="NPI38"/>
      <c r="NPJ38"/>
      <c r="NPK38"/>
      <c r="NPL38"/>
      <c r="NPM38"/>
      <c r="NPN38"/>
      <c r="NPO38"/>
      <c r="NPP38"/>
      <c r="NPQ38"/>
      <c r="NPR38"/>
      <c r="NPS38"/>
      <c r="NPT38"/>
      <c r="NPU38"/>
      <c r="NPV38"/>
      <c r="NPW38"/>
      <c r="NPX38"/>
      <c r="NPY38"/>
      <c r="NPZ38"/>
      <c r="NQA38"/>
      <c r="NQB38"/>
      <c r="NQC38"/>
      <c r="NQD38"/>
      <c r="NQE38"/>
      <c r="NQF38"/>
      <c r="NQG38"/>
      <c r="NQH38"/>
      <c r="NQI38"/>
      <c r="NQJ38"/>
      <c r="NQK38"/>
      <c r="NQL38"/>
      <c r="NQM38"/>
      <c r="NQN38"/>
      <c r="NQO38"/>
      <c r="NQP38"/>
      <c r="NQQ38"/>
      <c r="NQR38"/>
      <c r="NQS38"/>
      <c r="NQT38"/>
      <c r="NQU38"/>
      <c r="NQV38"/>
      <c r="NQW38"/>
      <c r="NQX38"/>
      <c r="NQY38"/>
      <c r="NQZ38"/>
      <c r="NRA38"/>
      <c r="NRB38"/>
      <c r="NRC38"/>
      <c r="NRD38"/>
      <c r="NRE38"/>
      <c r="NRF38"/>
      <c r="NRG38"/>
      <c r="NRH38"/>
      <c r="NRI38"/>
      <c r="NRJ38"/>
      <c r="NRK38"/>
      <c r="NRL38"/>
      <c r="NRM38"/>
      <c r="NRN38"/>
      <c r="NRO38"/>
      <c r="NRP38"/>
      <c r="NRQ38"/>
      <c r="NRR38"/>
      <c r="NRS38"/>
      <c r="NRT38"/>
      <c r="NRU38"/>
      <c r="NRV38"/>
      <c r="NRW38"/>
      <c r="NRX38"/>
      <c r="NRY38"/>
      <c r="NRZ38"/>
      <c r="NSA38"/>
      <c r="NSB38"/>
      <c r="NSC38"/>
      <c r="NSD38"/>
      <c r="NSE38"/>
      <c r="NSF38"/>
      <c r="NSG38"/>
      <c r="NSH38"/>
      <c r="NSI38"/>
      <c r="NSJ38"/>
      <c r="NSK38"/>
      <c r="NSL38"/>
      <c r="NSM38"/>
      <c r="NSN38"/>
      <c r="NSO38"/>
      <c r="NSP38"/>
      <c r="NSQ38"/>
      <c r="NSR38"/>
      <c r="NSS38"/>
      <c r="NST38"/>
      <c r="NSU38"/>
      <c r="NSV38"/>
      <c r="NSW38"/>
      <c r="NSX38"/>
      <c r="NSY38"/>
      <c r="NSZ38"/>
      <c r="NTA38"/>
      <c r="NTB38"/>
      <c r="NTC38"/>
      <c r="NTD38"/>
      <c r="NTE38"/>
      <c r="NTF38"/>
      <c r="NTG38"/>
      <c r="NTH38"/>
      <c r="NTI38"/>
      <c r="NTJ38"/>
      <c r="NTK38"/>
      <c r="NTL38"/>
      <c r="NTM38"/>
      <c r="NTN38"/>
      <c r="NTO38"/>
      <c r="NTP38"/>
      <c r="NTQ38"/>
      <c r="NTR38"/>
      <c r="NTS38"/>
      <c r="NTT38"/>
      <c r="NTU38"/>
      <c r="NTV38"/>
      <c r="NTW38"/>
      <c r="NTX38"/>
      <c r="NTY38"/>
      <c r="NTZ38"/>
      <c r="NUA38"/>
      <c r="NUB38"/>
      <c r="NUC38"/>
      <c r="NUD38"/>
      <c r="NUE38"/>
      <c r="NUF38"/>
      <c r="NUG38"/>
      <c r="NUH38"/>
      <c r="NUI38"/>
      <c r="NUJ38"/>
      <c r="NUK38"/>
      <c r="NUL38"/>
      <c r="NUM38"/>
      <c r="NUN38"/>
      <c r="NUO38"/>
      <c r="NUP38"/>
      <c r="NUQ38"/>
      <c r="NUR38"/>
      <c r="NUS38"/>
      <c r="NUT38"/>
      <c r="NUU38"/>
      <c r="NUV38"/>
      <c r="NUW38"/>
      <c r="NUX38"/>
      <c r="NUY38"/>
      <c r="NUZ38"/>
      <c r="NVA38"/>
      <c r="NVB38"/>
      <c r="NVC38"/>
      <c r="NVD38"/>
      <c r="NVE38"/>
      <c r="NVF38"/>
      <c r="NVG38"/>
      <c r="NVH38"/>
      <c r="NVI38"/>
      <c r="NVJ38"/>
      <c r="NVK38"/>
      <c r="NVL38"/>
      <c r="NVM38"/>
      <c r="NVN38"/>
      <c r="NVO38"/>
      <c r="NVP38"/>
      <c r="NVQ38"/>
      <c r="NVR38"/>
      <c r="NVS38"/>
      <c r="NVT38"/>
      <c r="NVU38"/>
      <c r="NVV38"/>
      <c r="NVW38"/>
      <c r="NVX38"/>
      <c r="NVY38"/>
      <c r="NVZ38"/>
      <c r="NWA38"/>
      <c r="NWB38"/>
      <c r="NWC38"/>
      <c r="NWD38"/>
      <c r="NWE38"/>
      <c r="NWF38"/>
      <c r="NWG38"/>
      <c r="NWH38"/>
      <c r="NWI38"/>
      <c r="NWJ38"/>
      <c r="NWK38"/>
      <c r="NWL38"/>
      <c r="NWM38"/>
      <c r="NWN38"/>
      <c r="NWO38"/>
      <c r="NWP38"/>
      <c r="NWQ38"/>
      <c r="NWR38"/>
      <c r="NWS38"/>
      <c r="NWT38"/>
      <c r="NWU38"/>
      <c r="NWV38"/>
      <c r="NWW38"/>
      <c r="NWX38"/>
      <c r="NWY38"/>
      <c r="NWZ38"/>
      <c r="NXA38"/>
      <c r="NXB38"/>
      <c r="NXC38"/>
      <c r="NXD38"/>
      <c r="NXE38"/>
      <c r="NXF38"/>
      <c r="NXG38"/>
      <c r="NXH38"/>
      <c r="NXI38"/>
      <c r="NXJ38"/>
      <c r="NXK38"/>
      <c r="NXL38"/>
      <c r="NXM38"/>
      <c r="NXN38"/>
      <c r="NXO38"/>
      <c r="NXP38"/>
      <c r="NXQ38"/>
      <c r="NXR38"/>
      <c r="NXS38"/>
      <c r="NXT38"/>
      <c r="NXU38"/>
      <c r="NXV38"/>
      <c r="NXW38"/>
      <c r="NXX38"/>
      <c r="NXY38"/>
      <c r="NXZ38"/>
      <c r="NYA38"/>
      <c r="NYB38"/>
      <c r="NYC38"/>
      <c r="NYD38"/>
      <c r="NYE38"/>
      <c r="NYF38"/>
      <c r="NYG38"/>
      <c r="NYH38"/>
      <c r="NYI38"/>
      <c r="NYJ38"/>
      <c r="NYK38"/>
      <c r="NYL38"/>
      <c r="NYM38"/>
      <c r="NYN38"/>
      <c r="NYO38"/>
      <c r="NYP38"/>
      <c r="NYQ38"/>
      <c r="NYR38"/>
      <c r="NYS38"/>
      <c r="NYT38"/>
      <c r="NYU38"/>
      <c r="NYV38"/>
      <c r="NYW38"/>
      <c r="NYX38"/>
      <c r="NYY38"/>
      <c r="NYZ38"/>
      <c r="NZA38"/>
      <c r="NZB38"/>
      <c r="NZC38"/>
      <c r="NZD38"/>
      <c r="NZE38"/>
      <c r="NZF38"/>
      <c r="NZG38"/>
      <c r="NZH38"/>
      <c r="NZI38"/>
      <c r="NZJ38"/>
      <c r="NZK38"/>
      <c r="NZL38"/>
      <c r="NZM38"/>
      <c r="NZN38"/>
      <c r="NZO38"/>
      <c r="NZP38"/>
      <c r="NZQ38"/>
      <c r="NZR38"/>
      <c r="NZS38"/>
      <c r="NZT38"/>
      <c r="NZU38"/>
      <c r="NZV38"/>
      <c r="NZW38"/>
      <c r="NZX38"/>
      <c r="NZY38"/>
      <c r="NZZ38"/>
      <c r="OAA38"/>
      <c r="OAB38"/>
      <c r="OAC38"/>
      <c r="OAD38"/>
      <c r="OAE38"/>
      <c r="OAF38"/>
      <c r="OAG38"/>
      <c r="OAH38"/>
      <c r="OAI38"/>
      <c r="OAJ38"/>
      <c r="OAK38"/>
      <c r="OAL38"/>
      <c r="OAM38"/>
      <c r="OAN38"/>
      <c r="OAO38"/>
      <c r="OAP38"/>
      <c r="OAQ38"/>
      <c r="OAR38"/>
      <c r="OAS38"/>
      <c r="OAT38"/>
      <c r="OAU38"/>
      <c r="OAV38"/>
      <c r="OAW38"/>
      <c r="OAX38"/>
      <c r="OAY38"/>
      <c r="OAZ38"/>
      <c r="OBA38"/>
      <c r="OBB38"/>
      <c r="OBC38"/>
      <c r="OBD38"/>
      <c r="OBE38"/>
      <c r="OBF38"/>
      <c r="OBG38"/>
      <c r="OBH38"/>
      <c r="OBI38"/>
      <c r="OBJ38"/>
      <c r="OBK38"/>
      <c r="OBL38"/>
      <c r="OBM38"/>
      <c r="OBN38"/>
      <c r="OBO38"/>
      <c r="OBP38"/>
      <c r="OBQ38"/>
      <c r="OBR38"/>
      <c r="OBS38"/>
      <c r="OBT38"/>
      <c r="OBU38"/>
      <c r="OBV38"/>
      <c r="OBW38"/>
      <c r="OBX38"/>
      <c r="OBY38"/>
      <c r="OBZ38"/>
      <c r="OCA38"/>
      <c r="OCB38"/>
      <c r="OCC38"/>
      <c r="OCD38"/>
      <c r="OCE38"/>
      <c r="OCF38"/>
      <c r="OCG38"/>
      <c r="OCH38"/>
      <c r="OCI38"/>
      <c r="OCJ38"/>
      <c r="OCK38"/>
      <c r="OCL38"/>
      <c r="OCM38"/>
      <c r="OCN38"/>
      <c r="OCO38"/>
      <c r="OCP38"/>
      <c r="OCQ38"/>
      <c r="OCR38"/>
      <c r="OCS38"/>
      <c r="OCT38"/>
      <c r="OCU38"/>
      <c r="OCV38"/>
      <c r="OCW38"/>
      <c r="OCX38"/>
      <c r="OCY38"/>
      <c r="OCZ38"/>
      <c r="ODA38"/>
      <c r="ODB38"/>
      <c r="ODC38"/>
      <c r="ODD38"/>
      <c r="ODE38"/>
      <c r="ODF38"/>
      <c r="ODG38"/>
      <c r="ODH38"/>
      <c r="ODI38"/>
      <c r="ODJ38"/>
      <c r="ODK38"/>
      <c r="ODL38"/>
      <c r="ODM38"/>
      <c r="ODN38"/>
      <c r="ODO38"/>
      <c r="ODP38"/>
      <c r="ODQ38"/>
      <c r="ODR38"/>
      <c r="ODS38"/>
      <c r="ODT38"/>
      <c r="ODU38"/>
      <c r="ODV38"/>
      <c r="ODW38"/>
      <c r="ODX38"/>
      <c r="ODY38"/>
      <c r="ODZ38"/>
      <c r="OEA38"/>
      <c r="OEB38"/>
      <c r="OEC38"/>
      <c r="OED38"/>
      <c r="OEE38"/>
      <c r="OEF38"/>
      <c r="OEG38"/>
      <c r="OEH38"/>
      <c r="OEI38"/>
      <c r="OEJ38"/>
      <c r="OEK38"/>
      <c r="OEL38"/>
      <c r="OEM38"/>
      <c r="OEN38"/>
      <c r="OEO38"/>
      <c r="OEP38"/>
      <c r="OEQ38"/>
      <c r="OER38"/>
      <c r="OES38"/>
      <c r="OET38"/>
      <c r="OEU38"/>
      <c r="OEV38"/>
      <c r="OEW38"/>
      <c r="OEX38"/>
      <c r="OEY38"/>
      <c r="OEZ38"/>
      <c r="OFA38"/>
      <c r="OFB38"/>
      <c r="OFC38"/>
      <c r="OFD38"/>
      <c r="OFE38"/>
      <c r="OFF38"/>
      <c r="OFG38"/>
      <c r="OFH38"/>
      <c r="OFI38"/>
      <c r="OFJ38"/>
      <c r="OFK38"/>
      <c r="OFL38"/>
      <c r="OFM38"/>
      <c r="OFN38"/>
      <c r="OFO38"/>
      <c r="OFP38"/>
      <c r="OFQ38"/>
      <c r="OFR38"/>
      <c r="OFS38"/>
      <c r="OFT38"/>
      <c r="OFU38"/>
      <c r="OFV38"/>
      <c r="OFW38"/>
      <c r="OFX38"/>
      <c r="OFY38"/>
      <c r="OFZ38"/>
      <c r="OGA38"/>
      <c r="OGB38"/>
      <c r="OGC38"/>
      <c r="OGD38"/>
      <c r="OGE38"/>
      <c r="OGF38"/>
      <c r="OGG38"/>
      <c r="OGH38"/>
      <c r="OGI38"/>
      <c r="OGJ38"/>
      <c r="OGK38"/>
      <c r="OGL38"/>
      <c r="OGM38"/>
      <c r="OGN38"/>
      <c r="OGO38"/>
      <c r="OGP38"/>
      <c r="OGQ38"/>
      <c r="OGR38"/>
      <c r="OGS38"/>
      <c r="OGT38"/>
      <c r="OGU38"/>
      <c r="OGV38"/>
      <c r="OGW38"/>
      <c r="OGX38"/>
      <c r="OGY38"/>
      <c r="OGZ38"/>
      <c r="OHA38"/>
      <c r="OHB38"/>
      <c r="OHC38"/>
      <c r="OHD38"/>
      <c r="OHE38"/>
      <c r="OHF38"/>
      <c r="OHG38"/>
      <c r="OHH38"/>
      <c r="OHI38"/>
      <c r="OHJ38"/>
      <c r="OHK38"/>
      <c r="OHL38"/>
      <c r="OHM38"/>
      <c r="OHN38"/>
      <c r="OHO38"/>
      <c r="OHP38"/>
      <c r="OHQ38"/>
      <c r="OHR38"/>
      <c r="OHS38"/>
      <c r="OHT38"/>
      <c r="OHU38"/>
      <c r="OHV38"/>
      <c r="OHW38"/>
      <c r="OHX38"/>
      <c r="OHY38"/>
      <c r="OHZ38"/>
      <c r="OIA38"/>
      <c r="OIB38"/>
      <c r="OIC38"/>
      <c r="OID38"/>
      <c r="OIE38"/>
      <c r="OIF38"/>
      <c r="OIG38"/>
      <c r="OIH38"/>
      <c r="OII38"/>
      <c r="OIJ38"/>
      <c r="OIK38"/>
      <c r="OIL38"/>
      <c r="OIM38"/>
      <c r="OIN38"/>
      <c r="OIO38"/>
      <c r="OIP38"/>
      <c r="OIQ38"/>
      <c r="OIR38"/>
      <c r="OIS38"/>
      <c r="OIT38"/>
      <c r="OIU38"/>
      <c r="OIV38"/>
      <c r="OIW38"/>
      <c r="OIX38"/>
      <c r="OIY38"/>
      <c r="OIZ38"/>
      <c r="OJA38"/>
      <c r="OJB38"/>
      <c r="OJC38"/>
      <c r="OJD38"/>
      <c r="OJE38"/>
      <c r="OJF38"/>
      <c r="OJG38"/>
      <c r="OJH38"/>
      <c r="OJI38"/>
      <c r="OJJ38"/>
      <c r="OJK38"/>
      <c r="OJL38"/>
      <c r="OJM38"/>
      <c r="OJN38"/>
      <c r="OJO38"/>
      <c r="OJP38"/>
      <c r="OJQ38"/>
      <c r="OJR38"/>
      <c r="OJS38"/>
      <c r="OJT38"/>
      <c r="OJU38"/>
      <c r="OJV38"/>
      <c r="OJW38"/>
      <c r="OJX38"/>
      <c r="OJY38"/>
      <c r="OJZ38"/>
      <c r="OKA38"/>
      <c r="OKB38"/>
      <c r="OKC38"/>
      <c r="OKD38"/>
      <c r="OKE38"/>
      <c r="OKF38"/>
      <c r="OKG38"/>
      <c r="OKH38"/>
      <c r="OKI38"/>
      <c r="OKJ38"/>
      <c r="OKK38"/>
      <c r="OKL38"/>
      <c r="OKM38"/>
      <c r="OKN38"/>
      <c r="OKO38"/>
      <c r="OKP38"/>
      <c r="OKQ38"/>
      <c r="OKR38"/>
      <c r="OKS38"/>
      <c r="OKT38"/>
      <c r="OKU38"/>
      <c r="OKV38"/>
      <c r="OKW38"/>
      <c r="OKX38"/>
      <c r="OKY38"/>
      <c r="OKZ38"/>
      <c r="OLA38"/>
      <c r="OLB38"/>
      <c r="OLC38"/>
      <c r="OLD38"/>
      <c r="OLE38"/>
      <c r="OLF38"/>
      <c r="OLG38"/>
      <c r="OLH38"/>
      <c r="OLI38"/>
      <c r="OLJ38"/>
      <c r="OLK38"/>
      <c r="OLL38"/>
      <c r="OLM38"/>
      <c r="OLN38"/>
      <c r="OLO38"/>
      <c r="OLP38"/>
      <c r="OLQ38"/>
      <c r="OLR38"/>
      <c r="OLS38"/>
      <c r="OLT38"/>
      <c r="OLU38"/>
      <c r="OLV38"/>
      <c r="OLW38"/>
      <c r="OLX38"/>
      <c r="OLY38"/>
      <c r="OLZ38"/>
      <c r="OMA38"/>
      <c r="OMB38"/>
      <c r="OMC38"/>
      <c r="OMD38"/>
      <c r="OME38"/>
      <c r="OMF38"/>
      <c r="OMG38"/>
      <c r="OMH38"/>
      <c r="OMI38"/>
      <c r="OMJ38"/>
      <c r="OMK38"/>
      <c r="OML38"/>
      <c r="OMM38"/>
      <c r="OMN38"/>
      <c r="OMO38"/>
      <c r="OMP38"/>
      <c r="OMQ38"/>
      <c r="OMR38"/>
      <c r="OMS38"/>
      <c r="OMT38"/>
      <c r="OMU38"/>
      <c r="OMV38"/>
      <c r="OMW38"/>
      <c r="OMX38"/>
      <c r="OMY38"/>
      <c r="OMZ38"/>
      <c r="ONA38"/>
      <c r="ONB38"/>
      <c r="ONC38"/>
      <c r="OND38"/>
      <c r="ONE38"/>
      <c r="ONF38"/>
      <c r="ONG38"/>
      <c r="ONH38"/>
      <c r="ONI38"/>
      <c r="ONJ38"/>
      <c r="ONK38"/>
      <c r="ONL38"/>
      <c r="ONM38"/>
      <c r="ONN38"/>
      <c r="ONO38"/>
      <c r="ONP38"/>
      <c r="ONQ38"/>
      <c r="ONR38"/>
      <c r="ONS38"/>
      <c r="ONT38"/>
      <c r="ONU38"/>
      <c r="ONV38"/>
      <c r="ONW38"/>
      <c r="ONX38"/>
      <c r="ONY38"/>
      <c r="ONZ38"/>
      <c r="OOA38"/>
      <c r="OOB38"/>
      <c r="OOC38"/>
      <c r="OOD38"/>
      <c r="OOE38"/>
      <c r="OOF38"/>
      <c r="OOG38"/>
      <c r="OOH38"/>
      <c r="OOI38"/>
      <c r="OOJ38"/>
      <c r="OOK38"/>
      <c r="OOL38"/>
      <c r="OOM38"/>
      <c r="OON38"/>
      <c r="OOO38"/>
      <c r="OOP38"/>
      <c r="OOQ38"/>
      <c r="OOR38"/>
      <c r="OOS38"/>
      <c r="OOT38"/>
      <c r="OOU38"/>
      <c r="OOV38"/>
      <c r="OOW38"/>
      <c r="OOX38"/>
      <c r="OOY38"/>
      <c r="OOZ38"/>
      <c r="OPA38"/>
      <c r="OPB38"/>
      <c r="OPC38"/>
      <c r="OPD38"/>
      <c r="OPE38"/>
      <c r="OPF38"/>
      <c r="OPG38"/>
      <c r="OPH38"/>
      <c r="OPI38"/>
      <c r="OPJ38"/>
      <c r="OPK38"/>
      <c r="OPL38"/>
      <c r="OPM38"/>
      <c r="OPN38"/>
      <c r="OPO38"/>
      <c r="OPP38"/>
      <c r="OPQ38"/>
      <c r="OPR38"/>
      <c r="OPS38"/>
      <c r="OPT38"/>
      <c r="OPU38"/>
      <c r="OPV38"/>
      <c r="OPW38"/>
      <c r="OPX38"/>
      <c r="OPY38"/>
      <c r="OPZ38"/>
      <c r="OQA38"/>
      <c r="OQB38"/>
      <c r="OQC38"/>
      <c r="OQD38"/>
      <c r="OQE38"/>
      <c r="OQF38"/>
      <c r="OQG38"/>
      <c r="OQH38"/>
      <c r="OQI38"/>
      <c r="OQJ38"/>
      <c r="OQK38"/>
      <c r="OQL38"/>
      <c r="OQM38"/>
      <c r="OQN38"/>
      <c r="OQO38"/>
      <c r="OQP38"/>
      <c r="OQQ38"/>
      <c r="OQR38"/>
      <c r="OQS38"/>
      <c r="OQT38"/>
      <c r="OQU38"/>
      <c r="OQV38"/>
      <c r="OQW38"/>
      <c r="OQX38"/>
      <c r="OQY38"/>
      <c r="OQZ38"/>
      <c r="ORA38"/>
      <c r="ORB38"/>
      <c r="ORC38"/>
      <c r="ORD38"/>
      <c r="ORE38"/>
      <c r="ORF38"/>
      <c r="ORG38"/>
      <c r="ORH38"/>
      <c r="ORI38"/>
      <c r="ORJ38"/>
      <c r="ORK38"/>
      <c r="ORL38"/>
      <c r="ORM38"/>
      <c r="ORN38"/>
      <c r="ORO38"/>
      <c r="ORP38"/>
      <c r="ORQ38"/>
      <c r="ORR38"/>
      <c r="ORS38"/>
      <c r="ORT38"/>
      <c r="ORU38"/>
      <c r="ORV38"/>
      <c r="ORW38"/>
      <c r="ORX38"/>
      <c r="ORY38"/>
      <c r="ORZ38"/>
      <c r="OSA38"/>
      <c r="OSB38"/>
      <c r="OSC38"/>
      <c r="OSD38"/>
      <c r="OSE38"/>
      <c r="OSF38"/>
      <c r="OSG38"/>
      <c r="OSH38"/>
      <c r="OSI38"/>
      <c r="OSJ38"/>
      <c r="OSK38"/>
      <c r="OSL38"/>
      <c r="OSM38"/>
      <c r="OSN38"/>
      <c r="OSO38"/>
      <c r="OSP38"/>
      <c r="OSQ38"/>
      <c r="OSR38"/>
      <c r="OSS38"/>
      <c r="OST38"/>
      <c r="OSU38"/>
      <c r="OSV38"/>
      <c r="OSW38"/>
      <c r="OSX38"/>
      <c r="OSY38"/>
      <c r="OSZ38"/>
      <c r="OTA38"/>
      <c r="OTB38"/>
      <c r="OTC38"/>
      <c r="OTD38"/>
      <c r="OTE38"/>
      <c r="OTF38"/>
      <c r="OTG38"/>
      <c r="OTH38"/>
      <c r="OTI38"/>
      <c r="OTJ38"/>
      <c r="OTK38"/>
      <c r="OTL38"/>
      <c r="OTM38"/>
      <c r="OTN38"/>
      <c r="OTO38"/>
      <c r="OTP38"/>
      <c r="OTQ38"/>
      <c r="OTR38"/>
      <c r="OTS38"/>
      <c r="OTT38"/>
      <c r="OTU38"/>
      <c r="OTV38"/>
      <c r="OTW38"/>
      <c r="OTX38"/>
      <c r="OTY38"/>
      <c r="OTZ38"/>
      <c r="OUA38"/>
      <c r="OUB38"/>
      <c r="OUC38"/>
      <c r="OUD38"/>
      <c r="OUE38"/>
      <c r="OUF38"/>
      <c r="OUG38"/>
      <c r="OUH38"/>
      <c r="OUI38"/>
      <c r="OUJ38"/>
      <c r="OUK38"/>
      <c r="OUL38"/>
      <c r="OUM38"/>
      <c r="OUN38"/>
      <c r="OUO38"/>
      <c r="OUP38"/>
      <c r="OUQ38"/>
      <c r="OUR38"/>
      <c r="OUS38"/>
      <c r="OUT38"/>
      <c r="OUU38"/>
      <c r="OUV38"/>
      <c r="OUW38"/>
      <c r="OUX38"/>
      <c r="OUY38"/>
      <c r="OUZ38"/>
      <c r="OVA38"/>
      <c r="OVB38"/>
      <c r="OVC38"/>
      <c r="OVD38"/>
      <c r="OVE38"/>
      <c r="OVF38"/>
      <c r="OVG38"/>
      <c r="OVH38"/>
      <c r="OVI38"/>
      <c r="OVJ38"/>
      <c r="OVK38"/>
      <c r="OVL38"/>
      <c r="OVM38"/>
      <c r="OVN38"/>
      <c r="OVO38"/>
      <c r="OVP38"/>
      <c r="OVQ38"/>
      <c r="OVR38"/>
      <c r="OVS38"/>
      <c r="OVT38"/>
      <c r="OVU38"/>
      <c r="OVV38"/>
      <c r="OVW38"/>
      <c r="OVX38"/>
      <c r="OVY38"/>
      <c r="OVZ38"/>
      <c r="OWA38"/>
      <c r="OWB38"/>
      <c r="OWC38"/>
      <c r="OWD38"/>
      <c r="OWE38"/>
      <c r="OWF38"/>
      <c r="OWG38"/>
      <c r="OWH38"/>
      <c r="OWI38"/>
      <c r="OWJ38"/>
      <c r="OWK38"/>
      <c r="OWL38"/>
      <c r="OWM38"/>
      <c r="OWN38"/>
      <c r="OWO38"/>
      <c r="OWP38"/>
      <c r="OWQ38"/>
      <c r="OWR38"/>
      <c r="OWS38"/>
      <c r="OWT38"/>
      <c r="OWU38"/>
      <c r="OWV38"/>
      <c r="OWW38"/>
      <c r="OWX38"/>
      <c r="OWY38"/>
      <c r="OWZ38"/>
      <c r="OXA38"/>
      <c r="OXB38"/>
      <c r="OXC38"/>
      <c r="OXD38"/>
      <c r="OXE38"/>
      <c r="OXF38"/>
      <c r="OXG38"/>
      <c r="OXH38"/>
      <c r="OXI38"/>
      <c r="OXJ38"/>
      <c r="OXK38"/>
      <c r="OXL38"/>
      <c r="OXM38"/>
      <c r="OXN38"/>
      <c r="OXO38"/>
      <c r="OXP38"/>
      <c r="OXQ38"/>
      <c r="OXR38"/>
      <c r="OXS38"/>
      <c r="OXT38"/>
      <c r="OXU38"/>
      <c r="OXV38"/>
      <c r="OXW38"/>
      <c r="OXX38"/>
      <c r="OXY38"/>
      <c r="OXZ38"/>
      <c r="OYA38"/>
      <c r="OYB38"/>
      <c r="OYC38"/>
      <c r="OYD38"/>
      <c r="OYE38"/>
      <c r="OYF38"/>
      <c r="OYG38"/>
      <c r="OYH38"/>
      <c r="OYI38"/>
      <c r="OYJ38"/>
      <c r="OYK38"/>
      <c r="OYL38"/>
      <c r="OYM38"/>
      <c r="OYN38"/>
      <c r="OYO38"/>
      <c r="OYP38"/>
      <c r="OYQ38"/>
      <c r="OYR38"/>
      <c r="OYS38"/>
      <c r="OYT38"/>
      <c r="OYU38"/>
      <c r="OYV38"/>
      <c r="OYW38"/>
      <c r="OYX38"/>
      <c r="OYY38"/>
      <c r="OYZ38"/>
      <c r="OZA38"/>
      <c r="OZB38"/>
      <c r="OZC38"/>
      <c r="OZD38"/>
      <c r="OZE38"/>
      <c r="OZF38"/>
      <c r="OZG38"/>
      <c r="OZH38"/>
      <c r="OZI38"/>
      <c r="OZJ38"/>
      <c r="OZK38"/>
      <c r="OZL38"/>
      <c r="OZM38"/>
      <c r="OZN38"/>
      <c r="OZO38"/>
      <c r="OZP38"/>
      <c r="OZQ38"/>
      <c r="OZR38"/>
      <c r="OZS38"/>
      <c r="OZT38"/>
      <c r="OZU38"/>
      <c r="OZV38"/>
      <c r="OZW38"/>
      <c r="OZX38"/>
      <c r="OZY38"/>
      <c r="OZZ38"/>
      <c r="PAA38"/>
      <c r="PAB38"/>
      <c r="PAC38"/>
      <c r="PAD38"/>
      <c r="PAE38"/>
      <c r="PAF38"/>
      <c r="PAG38"/>
      <c r="PAH38"/>
      <c r="PAI38"/>
      <c r="PAJ38"/>
      <c r="PAK38"/>
      <c r="PAL38"/>
      <c r="PAM38"/>
      <c r="PAN38"/>
      <c r="PAO38"/>
      <c r="PAP38"/>
      <c r="PAQ38"/>
      <c r="PAR38"/>
      <c r="PAS38"/>
      <c r="PAT38"/>
      <c r="PAU38"/>
      <c r="PAV38"/>
      <c r="PAW38"/>
      <c r="PAX38"/>
      <c r="PAY38"/>
      <c r="PAZ38"/>
      <c r="PBA38"/>
      <c r="PBB38"/>
      <c r="PBC38"/>
      <c r="PBD38"/>
      <c r="PBE38"/>
      <c r="PBF38"/>
      <c r="PBG38"/>
      <c r="PBH38"/>
      <c r="PBI38"/>
      <c r="PBJ38"/>
      <c r="PBK38"/>
      <c r="PBL38"/>
      <c r="PBM38"/>
      <c r="PBN38"/>
      <c r="PBO38"/>
      <c r="PBP38"/>
      <c r="PBQ38"/>
      <c r="PBR38"/>
      <c r="PBS38"/>
      <c r="PBT38"/>
      <c r="PBU38"/>
      <c r="PBV38"/>
      <c r="PBW38"/>
      <c r="PBX38"/>
      <c r="PBY38"/>
      <c r="PBZ38"/>
      <c r="PCA38"/>
      <c r="PCB38"/>
      <c r="PCC38"/>
      <c r="PCD38"/>
      <c r="PCE38"/>
      <c r="PCF38"/>
      <c r="PCG38"/>
      <c r="PCH38"/>
      <c r="PCI38"/>
      <c r="PCJ38"/>
      <c r="PCK38"/>
      <c r="PCL38"/>
      <c r="PCM38"/>
      <c r="PCN38"/>
      <c r="PCO38"/>
      <c r="PCP38"/>
      <c r="PCQ38"/>
      <c r="PCR38"/>
      <c r="PCS38"/>
      <c r="PCT38"/>
      <c r="PCU38"/>
      <c r="PCV38"/>
      <c r="PCW38"/>
      <c r="PCX38"/>
      <c r="PCY38"/>
      <c r="PCZ38"/>
      <c r="PDA38"/>
      <c r="PDB38"/>
      <c r="PDC38"/>
      <c r="PDD38"/>
      <c r="PDE38"/>
      <c r="PDF38"/>
      <c r="PDG38"/>
      <c r="PDH38"/>
      <c r="PDI38"/>
      <c r="PDJ38"/>
      <c r="PDK38"/>
      <c r="PDL38"/>
      <c r="PDM38"/>
      <c r="PDN38"/>
      <c r="PDO38"/>
      <c r="PDP38"/>
      <c r="PDQ38"/>
      <c r="PDR38"/>
      <c r="PDS38"/>
      <c r="PDT38"/>
      <c r="PDU38"/>
      <c r="PDV38"/>
      <c r="PDW38"/>
      <c r="PDX38"/>
      <c r="PDY38"/>
      <c r="PDZ38"/>
      <c r="PEA38"/>
      <c r="PEB38"/>
      <c r="PEC38"/>
      <c r="PED38"/>
      <c r="PEE38"/>
      <c r="PEF38"/>
      <c r="PEG38"/>
      <c r="PEH38"/>
      <c r="PEI38"/>
      <c r="PEJ38"/>
      <c r="PEK38"/>
      <c r="PEL38"/>
      <c r="PEM38"/>
      <c r="PEN38"/>
      <c r="PEO38"/>
      <c r="PEP38"/>
      <c r="PEQ38"/>
      <c r="PER38"/>
      <c r="PES38"/>
      <c r="PET38"/>
      <c r="PEU38"/>
      <c r="PEV38"/>
      <c r="PEW38"/>
      <c r="PEX38"/>
      <c r="PEY38"/>
      <c r="PEZ38"/>
      <c r="PFA38"/>
      <c r="PFB38"/>
      <c r="PFC38"/>
      <c r="PFD38"/>
      <c r="PFE38"/>
      <c r="PFF38"/>
      <c r="PFG38"/>
      <c r="PFH38"/>
      <c r="PFI38"/>
      <c r="PFJ38"/>
      <c r="PFK38"/>
      <c r="PFL38"/>
      <c r="PFM38"/>
      <c r="PFN38"/>
      <c r="PFO38"/>
      <c r="PFP38"/>
      <c r="PFQ38"/>
      <c r="PFR38"/>
      <c r="PFS38"/>
      <c r="PFT38"/>
      <c r="PFU38"/>
      <c r="PFV38"/>
      <c r="PFW38"/>
      <c r="PFX38"/>
      <c r="PFY38"/>
      <c r="PFZ38"/>
      <c r="PGA38"/>
      <c r="PGB38"/>
      <c r="PGC38"/>
      <c r="PGD38"/>
      <c r="PGE38"/>
      <c r="PGF38"/>
      <c r="PGG38"/>
      <c r="PGH38"/>
      <c r="PGI38"/>
      <c r="PGJ38"/>
      <c r="PGK38"/>
      <c r="PGL38"/>
      <c r="PGM38"/>
      <c r="PGN38"/>
      <c r="PGO38"/>
      <c r="PGP38"/>
      <c r="PGQ38"/>
      <c r="PGR38"/>
      <c r="PGS38"/>
      <c r="PGT38"/>
      <c r="PGU38"/>
      <c r="PGV38"/>
      <c r="PGW38"/>
      <c r="PGX38"/>
      <c r="PGY38"/>
      <c r="PGZ38"/>
      <c r="PHA38"/>
      <c r="PHB38"/>
      <c r="PHC38"/>
      <c r="PHD38"/>
      <c r="PHE38"/>
      <c r="PHF38"/>
      <c r="PHG38"/>
      <c r="PHH38"/>
      <c r="PHI38"/>
      <c r="PHJ38"/>
      <c r="PHK38"/>
      <c r="PHL38"/>
      <c r="PHM38"/>
      <c r="PHN38"/>
      <c r="PHO38"/>
      <c r="PHP38"/>
      <c r="PHQ38"/>
      <c r="PHR38"/>
      <c r="PHS38"/>
      <c r="PHT38"/>
      <c r="PHU38"/>
      <c r="PHV38"/>
      <c r="PHW38"/>
      <c r="PHX38"/>
      <c r="PHY38"/>
      <c r="PHZ38"/>
      <c r="PIA38"/>
      <c r="PIB38"/>
      <c r="PIC38"/>
      <c r="PID38"/>
      <c r="PIE38"/>
      <c r="PIF38"/>
      <c r="PIG38"/>
      <c r="PIH38"/>
      <c r="PII38"/>
      <c r="PIJ38"/>
      <c r="PIK38"/>
      <c r="PIL38"/>
      <c r="PIM38"/>
      <c r="PIN38"/>
      <c r="PIO38"/>
      <c r="PIP38"/>
      <c r="PIQ38"/>
      <c r="PIR38"/>
      <c r="PIS38"/>
      <c r="PIT38"/>
      <c r="PIU38"/>
      <c r="PIV38"/>
      <c r="PIW38"/>
      <c r="PIX38"/>
      <c r="PIY38"/>
      <c r="PIZ38"/>
      <c r="PJA38"/>
      <c r="PJB38"/>
      <c r="PJC38"/>
      <c r="PJD38"/>
      <c r="PJE38"/>
      <c r="PJF38"/>
      <c r="PJG38"/>
      <c r="PJH38"/>
      <c r="PJI38"/>
      <c r="PJJ38"/>
      <c r="PJK38"/>
      <c r="PJL38"/>
      <c r="PJM38"/>
      <c r="PJN38"/>
      <c r="PJO38"/>
      <c r="PJP38"/>
      <c r="PJQ38"/>
      <c r="PJR38"/>
      <c r="PJS38"/>
      <c r="PJT38"/>
      <c r="PJU38"/>
      <c r="PJV38"/>
      <c r="PJW38"/>
      <c r="PJX38"/>
      <c r="PJY38"/>
      <c r="PJZ38"/>
      <c r="PKA38"/>
      <c r="PKB38"/>
      <c r="PKC38"/>
      <c r="PKD38"/>
      <c r="PKE38"/>
      <c r="PKF38"/>
      <c r="PKG38"/>
      <c r="PKH38"/>
      <c r="PKI38"/>
      <c r="PKJ38"/>
      <c r="PKK38"/>
      <c r="PKL38"/>
      <c r="PKM38"/>
      <c r="PKN38"/>
      <c r="PKO38"/>
      <c r="PKP38"/>
      <c r="PKQ38"/>
      <c r="PKR38"/>
      <c r="PKS38"/>
      <c r="PKT38"/>
      <c r="PKU38"/>
      <c r="PKV38"/>
      <c r="PKW38"/>
      <c r="PKX38"/>
      <c r="PKY38"/>
      <c r="PKZ38"/>
      <c r="PLA38"/>
      <c r="PLB38"/>
      <c r="PLC38"/>
      <c r="PLD38"/>
      <c r="PLE38"/>
      <c r="PLF38"/>
      <c r="PLG38"/>
      <c r="PLH38"/>
      <c r="PLI38"/>
      <c r="PLJ38"/>
      <c r="PLK38"/>
      <c r="PLL38"/>
      <c r="PLM38"/>
      <c r="PLN38"/>
      <c r="PLO38"/>
      <c r="PLP38"/>
      <c r="PLQ38"/>
      <c r="PLR38"/>
      <c r="PLS38"/>
      <c r="PLT38"/>
      <c r="PLU38"/>
      <c r="PLV38"/>
      <c r="PLW38"/>
      <c r="PLX38"/>
      <c r="PLY38"/>
      <c r="PLZ38"/>
      <c r="PMA38"/>
      <c r="PMB38"/>
      <c r="PMC38"/>
      <c r="PMD38"/>
      <c r="PME38"/>
      <c r="PMF38"/>
      <c r="PMG38"/>
      <c r="PMH38"/>
      <c r="PMI38"/>
      <c r="PMJ38"/>
      <c r="PMK38"/>
      <c r="PML38"/>
      <c r="PMM38"/>
      <c r="PMN38"/>
      <c r="PMO38"/>
      <c r="PMP38"/>
      <c r="PMQ38"/>
      <c r="PMR38"/>
      <c r="PMS38"/>
      <c r="PMT38"/>
      <c r="PMU38"/>
      <c r="PMV38"/>
      <c r="PMW38"/>
      <c r="PMX38"/>
      <c r="PMY38"/>
      <c r="PMZ38"/>
      <c r="PNA38"/>
      <c r="PNB38"/>
      <c r="PNC38"/>
      <c r="PND38"/>
      <c r="PNE38"/>
      <c r="PNF38"/>
      <c r="PNG38"/>
      <c r="PNH38"/>
      <c r="PNI38"/>
      <c r="PNJ38"/>
      <c r="PNK38"/>
      <c r="PNL38"/>
      <c r="PNM38"/>
      <c r="PNN38"/>
      <c r="PNO38"/>
      <c r="PNP38"/>
      <c r="PNQ38"/>
      <c r="PNR38"/>
      <c r="PNS38"/>
      <c r="PNT38"/>
      <c r="PNU38"/>
      <c r="PNV38"/>
      <c r="PNW38"/>
      <c r="PNX38"/>
      <c r="PNY38"/>
      <c r="PNZ38"/>
      <c r="POA38"/>
      <c r="POB38"/>
      <c r="POC38"/>
      <c r="POD38"/>
      <c r="POE38"/>
      <c r="POF38"/>
      <c r="POG38"/>
      <c r="POH38"/>
      <c r="POI38"/>
      <c r="POJ38"/>
      <c r="POK38"/>
      <c r="POL38"/>
      <c r="POM38"/>
      <c r="PON38"/>
      <c r="POO38"/>
      <c r="POP38"/>
      <c r="POQ38"/>
      <c r="POR38"/>
      <c r="POS38"/>
      <c r="POT38"/>
      <c r="POU38"/>
      <c r="POV38"/>
      <c r="POW38"/>
      <c r="POX38"/>
      <c r="POY38"/>
      <c r="POZ38"/>
      <c r="PPA38"/>
      <c r="PPB38"/>
      <c r="PPC38"/>
      <c r="PPD38"/>
      <c r="PPE38"/>
      <c r="PPF38"/>
      <c r="PPG38"/>
      <c r="PPH38"/>
      <c r="PPI38"/>
      <c r="PPJ38"/>
      <c r="PPK38"/>
      <c r="PPL38"/>
      <c r="PPM38"/>
      <c r="PPN38"/>
      <c r="PPO38"/>
      <c r="PPP38"/>
      <c r="PPQ38"/>
      <c r="PPR38"/>
      <c r="PPS38"/>
      <c r="PPT38"/>
      <c r="PPU38"/>
      <c r="PPV38"/>
      <c r="PPW38"/>
      <c r="PPX38"/>
      <c r="PPY38"/>
      <c r="PPZ38"/>
      <c r="PQA38"/>
      <c r="PQB38"/>
      <c r="PQC38"/>
      <c r="PQD38"/>
      <c r="PQE38"/>
      <c r="PQF38"/>
      <c r="PQG38"/>
      <c r="PQH38"/>
      <c r="PQI38"/>
      <c r="PQJ38"/>
      <c r="PQK38"/>
      <c r="PQL38"/>
      <c r="PQM38"/>
      <c r="PQN38"/>
      <c r="PQO38"/>
      <c r="PQP38"/>
      <c r="PQQ38"/>
      <c r="PQR38"/>
      <c r="PQS38"/>
      <c r="PQT38"/>
      <c r="PQU38"/>
      <c r="PQV38"/>
      <c r="PQW38"/>
      <c r="PQX38"/>
      <c r="PQY38"/>
      <c r="PQZ38"/>
      <c r="PRA38"/>
      <c r="PRB38"/>
      <c r="PRC38"/>
      <c r="PRD38"/>
      <c r="PRE38"/>
      <c r="PRF38"/>
      <c r="PRG38"/>
      <c r="PRH38"/>
      <c r="PRI38"/>
      <c r="PRJ38"/>
      <c r="PRK38"/>
      <c r="PRL38"/>
      <c r="PRM38"/>
      <c r="PRN38"/>
      <c r="PRO38"/>
      <c r="PRP38"/>
      <c r="PRQ38"/>
      <c r="PRR38"/>
      <c r="PRS38"/>
      <c r="PRT38"/>
      <c r="PRU38"/>
      <c r="PRV38"/>
      <c r="PRW38"/>
      <c r="PRX38"/>
      <c r="PRY38"/>
      <c r="PRZ38"/>
      <c r="PSA38"/>
      <c r="PSB38"/>
      <c r="PSC38"/>
      <c r="PSD38"/>
      <c r="PSE38"/>
      <c r="PSF38"/>
      <c r="PSG38"/>
      <c r="PSH38"/>
      <c r="PSI38"/>
      <c r="PSJ38"/>
      <c r="PSK38"/>
      <c r="PSL38"/>
      <c r="PSM38"/>
      <c r="PSN38"/>
      <c r="PSO38"/>
      <c r="PSP38"/>
      <c r="PSQ38"/>
      <c r="PSR38"/>
      <c r="PSS38"/>
      <c r="PST38"/>
      <c r="PSU38"/>
      <c r="PSV38"/>
      <c r="PSW38"/>
      <c r="PSX38"/>
      <c r="PSY38"/>
      <c r="PSZ38"/>
      <c r="PTA38"/>
      <c r="PTB38"/>
      <c r="PTC38"/>
      <c r="PTD38"/>
      <c r="PTE38"/>
      <c r="PTF38"/>
      <c r="PTG38"/>
      <c r="PTH38"/>
      <c r="PTI38"/>
      <c r="PTJ38"/>
      <c r="PTK38"/>
      <c r="PTL38"/>
      <c r="PTM38"/>
      <c r="PTN38"/>
      <c r="PTO38"/>
      <c r="PTP38"/>
      <c r="PTQ38"/>
      <c r="PTR38"/>
      <c r="PTS38"/>
      <c r="PTT38"/>
      <c r="PTU38"/>
      <c r="PTV38"/>
      <c r="PTW38"/>
      <c r="PTX38"/>
      <c r="PTY38"/>
      <c r="PTZ38"/>
      <c r="PUA38"/>
      <c r="PUB38"/>
      <c r="PUC38"/>
      <c r="PUD38"/>
      <c r="PUE38"/>
      <c r="PUF38"/>
      <c r="PUG38"/>
      <c r="PUH38"/>
      <c r="PUI38"/>
      <c r="PUJ38"/>
      <c r="PUK38"/>
      <c r="PUL38"/>
      <c r="PUM38"/>
      <c r="PUN38"/>
      <c r="PUO38"/>
      <c r="PUP38"/>
      <c r="PUQ38"/>
      <c r="PUR38"/>
      <c r="PUS38"/>
      <c r="PUT38"/>
      <c r="PUU38"/>
      <c r="PUV38"/>
      <c r="PUW38"/>
      <c r="PUX38"/>
      <c r="PUY38"/>
      <c r="PUZ38"/>
      <c r="PVA38"/>
      <c r="PVB38"/>
      <c r="PVC38"/>
      <c r="PVD38"/>
      <c r="PVE38"/>
      <c r="PVF38"/>
      <c r="PVG38"/>
      <c r="PVH38"/>
      <c r="PVI38"/>
      <c r="PVJ38"/>
      <c r="PVK38"/>
      <c r="PVL38"/>
      <c r="PVM38"/>
      <c r="PVN38"/>
      <c r="PVO38"/>
      <c r="PVP38"/>
      <c r="PVQ38"/>
      <c r="PVR38"/>
      <c r="PVS38"/>
      <c r="PVT38"/>
      <c r="PVU38"/>
      <c r="PVV38"/>
      <c r="PVW38"/>
      <c r="PVX38"/>
      <c r="PVY38"/>
      <c r="PVZ38"/>
      <c r="PWA38"/>
      <c r="PWB38"/>
      <c r="PWC38"/>
      <c r="PWD38"/>
      <c r="PWE38"/>
      <c r="PWF38"/>
      <c r="PWG38"/>
      <c r="PWH38"/>
      <c r="PWI38"/>
      <c r="PWJ38"/>
      <c r="PWK38"/>
      <c r="PWL38"/>
      <c r="PWM38"/>
      <c r="PWN38"/>
      <c r="PWO38"/>
      <c r="PWP38"/>
      <c r="PWQ38"/>
      <c r="PWR38"/>
      <c r="PWS38"/>
      <c r="PWT38"/>
      <c r="PWU38"/>
      <c r="PWV38"/>
      <c r="PWW38"/>
      <c r="PWX38"/>
      <c r="PWY38"/>
      <c r="PWZ38"/>
      <c r="PXA38"/>
      <c r="PXB38"/>
      <c r="PXC38"/>
      <c r="PXD38"/>
      <c r="PXE38"/>
      <c r="PXF38"/>
      <c r="PXG38"/>
      <c r="PXH38"/>
      <c r="PXI38"/>
      <c r="PXJ38"/>
      <c r="PXK38"/>
      <c r="PXL38"/>
      <c r="PXM38"/>
      <c r="PXN38"/>
      <c r="PXO38"/>
      <c r="PXP38"/>
      <c r="PXQ38"/>
      <c r="PXR38"/>
      <c r="PXS38"/>
      <c r="PXT38"/>
      <c r="PXU38"/>
      <c r="PXV38"/>
      <c r="PXW38"/>
      <c r="PXX38"/>
      <c r="PXY38"/>
      <c r="PXZ38"/>
      <c r="PYA38"/>
      <c r="PYB38"/>
      <c r="PYC38"/>
      <c r="PYD38"/>
      <c r="PYE38"/>
      <c r="PYF38"/>
      <c r="PYG38"/>
      <c r="PYH38"/>
      <c r="PYI38"/>
      <c r="PYJ38"/>
      <c r="PYK38"/>
      <c r="PYL38"/>
      <c r="PYM38"/>
      <c r="PYN38"/>
      <c r="PYO38"/>
      <c r="PYP38"/>
      <c r="PYQ38"/>
      <c r="PYR38"/>
      <c r="PYS38"/>
      <c r="PYT38"/>
      <c r="PYU38"/>
      <c r="PYV38"/>
      <c r="PYW38"/>
      <c r="PYX38"/>
      <c r="PYY38"/>
      <c r="PYZ38"/>
      <c r="PZA38"/>
      <c r="PZB38"/>
      <c r="PZC38"/>
      <c r="PZD38"/>
      <c r="PZE38"/>
      <c r="PZF38"/>
      <c r="PZG38"/>
      <c r="PZH38"/>
      <c r="PZI38"/>
      <c r="PZJ38"/>
      <c r="PZK38"/>
      <c r="PZL38"/>
      <c r="PZM38"/>
      <c r="PZN38"/>
      <c r="PZO38"/>
      <c r="PZP38"/>
      <c r="PZQ38"/>
      <c r="PZR38"/>
      <c r="PZS38"/>
      <c r="PZT38"/>
      <c r="PZU38"/>
      <c r="PZV38"/>
      <c r="PZW38"/>
      <c r="PZX38"/>
      <c r="PZY38"/>
      <c r="PZZ38"/>
      <c r="QAA38"/>
      <c r="QAB38"/>
      <c r="QAC38"/>
      <c r="QAD38"/>
      <c r="QAE38"/>
      <c r="QAF38"/>
      <c r="QAG38"/>
      <c r="QAH38"/>
      <c r="QAI38"/>
      <c r="QAJ38"/>
      <c r="QAK38"/>
      <c r="QAL38"/>
      <c r="QAM38"/>
      <c r="QAN38"/>
      <c r="QAO38"/>
      <c r="QAP38"/>
      <c r="QAQ38"/>
      <c r="QAR38"/>
      <c r="QAS38"/>
      <c r="QAT38"/>
      <c r="QAU38"/>
      <c r="QAV38"/>
      <c r="QAW38"/>
      <c r="QAX38"/>
      <c r="QAY38"/>
      <c r="QAZ38"/>
      <c r="QBA38"/>
      <c r="QBB38"/>
      <c r="QBC38"/>
      <c r="QBD38"/>
      <c r="QBE38"/>
      <c r="QBF38"/>
      <c r="QBG38"/>
      <c r="QBH38"/>
      <c r="QBI38"/>
      <c r="QBJ38"/>
      <c r="QBK38"/>
      <c r="QBL38"/>
      <c r="QBM38"/>
      <c r="QBN38"/>
      <c r="QBO38"/>
      <c r="QBP38"/>
      <c r="QBQ38"/>
      <c r="QBR38"/>
      <c r="QBS38"/>
      <c r="QBT38"/>
      <c r="QBU38"/>
      <c r="QBV38"/>
      <c r="QBW38"/>
      <c r="QBX38"/>
      <c r="QBY38"/>
      <c r="QBZ38"/>
      <c r="QCA38"/>
      <c r="QCB38"/>
      <c r="QCC38"/>
      <c r="QCD38"/>
      <c r="QCE38"/>
      <c r="QCF38"/>
      <c r="QCG38"/>
      <c r="QCH38"/>
      <c r="QCI38"/>
      <c r="QCJ38"/>
      <c r="QCK38"/>
      <c r="QCL38"/>
      <c r="QCM38"/>
      <c r="QCN38"/>
      <c r="QCO38"/>
      <c r="QCP38"/>
      <c r="QCQ38"/>
      <c r="QCR38"/>
      <c r="QCS38"/>
      <c r="QCT38"/>
      <c r="QCU38"/>
      <c r="QCV38"/>
      <c r="QCW38"/>
      <c r="QCX38"/>
      <c r="QCY38"/>
      <c r="QCZ38"/>
      <c r="QDA38"/>
      <c r="QDB38"/>
      <c r="QDC38"/>
      <c r="QDD38"/>
      <c r="QDE38"/>
      <c r="QDF38"/>
      <c r="QDG38"/>
      <c r="QDH38"/>
      <c r="QDI38"/>
      <c r="QDJ38"/>
      <c r="QDK38"/>
      <c r="QDL38"/>
      <c r="QDM38"/>
      <c r="QDN38"/>
      <c r="QDO38"/>
      <c r="QDP38"/>
      <c r="QDQ38"/>
      <c r="QDR38"/>
      <c r="QDS38"/>
      <c r="QDT38"/>
      <c r="QDU38"/>
      <c r="QDV38"/>
      <c r="QDW38"/>
      <c r="QDX38"/>
      <c r="QDY38"/>
      <c r="QDZ38"/>
      <c r="QEA38"/>
      <c r="QEB38"/>
      <c r="QEC38"/>
      <c r="QED38"/>
      <c r="QEE38"/>
      <c r="QEF38"/>
      <c r="QEG38"/>
      <c r="QEH38"/>
      <c r="QEI38"/>
      <c r="QEJ38"/>
      <c r="QEK38"/>
      <c r="QEL38"/>
      <c r="QEM38"/>
      <c r="QEN38"/>
      <c r="QEO38"/>
      <c r="QEP38"/>
      <c r="QEQ38"/>
      <c r="QER38"/>
      <c r="QES38"/>
      <c r="QET38"/>
      <c r="QEU38"/>
      <c r="QEV38"/>
      <c r="QEW38"/>
      <c r="QEX38"/>
      <c r="QEY38"/>
      <c r="QEZ38"/>
      <c r="QFA38"/>
      <c r="QFB38"/>
      <c r="QFC38"/>
      <c r="QFD38"/>
      <c r="QFE38"/>
      <c r="QFF38"/>
      <c r="QFG38"/>
      <c r="QFH38"/>
      <c r="QFI38"/>
      <c r="QFJ38"/>
      <c r="QFK38"/>
      <c r="QFL38"/>
      <c r="QFM38"/>
      <c r="QFN38"/>
      <c r="QFO38"/>
      <c r="QFP38"/>
      <c r="QFQ38"/>
      <c r="QFR38"/>
      <c r="QFS38"/>
      <c r="QFT38"/>
      <c r="QFU38"/>
      <c r="QFV38"/>
      <c r="QFW38"/>
      <c r="QFX38"/>
      <c r="QFY38"/>
      <c r="QFZ38"/>
      <c r="QGA38"/>
      <c r="QGB38"/>
      <c r="QGC38"/>
      <c r="QGD38"/>
      <c r="QGE38"/>
      <c r="QGF38"/>
      <c r="QGG38"/>
      <c r="QGH38"/>
      <c r="QGI38"/>
      <c r="QGJ38"/>
      <c r="QGK38"/>
      <c r="QGL38"/>
      <c r="QGM38"/>
      <c r="QGN38"/>
      <c r="QGO38"/>
      <c r="QGP38"/>
      <c r="QGQ38"/>
      <c r="QGR38"/>
      <c r="QGS38"/>
      <c r="QGT38"/>
      <c r="QGU38"/>
      <c r="QGV38"/>
      <c r="QGW38"/>
      <c r="QGX38"/>
      <c r="QGY38"/>
      <c r="QGZ38"/>
      <c r="QHA38"/>
      <c r="QHB38"/>
      <c r="QHC38"/>
      <c r="QHD38"/>
      <c r="QHE38"/>
      <c r="QHF38"/>
      <c r="QHG38"/>
      <c r="QHH38"/>
      <c r="QHI38"/>
      <c r="QHJ38"/>
      <c r="QHK38"/>
      <c r="QHL38"/>
      <c r="QHM38"/>
      <c r="QHN38"/>
      <c r="QHO38"/>
      <c r="QHP38"/>
      <c r="QHQ38"/>
      <c r="QHR38"/>
      <c r="QHS38"/>
      <c r="QHT38"/>
      <c r="QHU38"/>
      <c r="QHV38"/>
      <c r="QHW38"/>
      <c r="QHX38"/>
      <c r="QHY38"/>
      <c r="QHZ38"/>
      <c r="QIA38"/>
      <c r="QIB38"/>
      <c r="QIC38"/>
      <c r="QID38"/>
      <c r="QIE38"/>
      <c r="QIF38"/>
      <c r="QIG38"/>
      <c r="QIH38"/>
      <c r="QII38"/>
      <c r="QIJ38"/>
      <c r="QIK38"/>
      <c r="QIL38"/>
      <c r="QIM38"/>
      <c r="QIN38"/>
      <c r="QIO38"/>
      <c r="QIP38"/>
      <c r="QIQ38"/>
      <c r="QIR38"/>
      <c r="QIS38"/>
      <c r="QIT38"/>
      <c r="QIU38"/>
      <c r="QIV38"/>
      <c r="QIW38"/>
      <c r="QIX38"/>
      <c r="QIY38"/>
      <c r="QIZ38"/>
      <c r="QJA38"/>
      <c r="QJB38"/>
      <c r="QJC38"/>
      <c r="QJD38"/>
      <c r="QJE38"/>
      <c r="QJF38"/>
      <c r="QJG38"/>
      <c r="QJH38"/>
      <c r="QJI38"/>
      <c r="QJJ38"/>
      <c r="QJK38"/>
      <c r="QJL38"/>
      <c r="QJM38"/>
      <c r="QJN38"/>
      <c r="QJO38"/>
      <c r="QJP38"/>
      <c r="QJQ38"/>
      <c r="QJR38"/>
      <c r="QJS38"/>
      <c r="QJT38"/>
      <c r="QJU38"/>
      <c r="QJV38"/>
      <c r="QJW38"/>
      <c r="QJX38"/>
      <c r="QJY38"/>
      <c r="QJZ38"/>
      <c r="QKA38"/>
      <c r="QKB38"/>
      <c r="QKC38"/>
      <c r="QKD38"/>
      <c r="QKE38"/>
      <c r="QKF38"/>
      <c r="QKG38"/>
      <c r="QKH38"/>
      <c r="QKI38"/>
      <c r="QKJ38"/>
      <c r="QKK38"/>
      <c r="QKL38"/>
      <c r="QKM38"/>
      <c r="QKN38"/>
      <c r="QKO38"/>
      <c r="QKP38"/>
      <c r="QKQ38"/>
      <c r="QKR38"/>
      <c r="QKS38"/>
      <c r="QKT38"/>
      <c r="QKU38"/>
      <c r="QKV38"/>
      <c r="QKW38"/>
      <c r="QKX38"/>
      <c r="QKY38"/>
      <c r="QKZ38"/>
      <c r="QLA38"/>
      <c r="QLB38"/>
      <c r="QLC38"/>
      <c r="QLD38"/>
      <c r="QLE38"/>
      <c r="QLF38"/>
      <c r="QLG38"/>
      <c r="QLH38"/>
      <c r="QLI38"/>
      <c r="QLJ38"/>
      <c r="QLK38"/>
      <c r="QLL38"/>
      <c r="QLM38"/>
      <c r="QLN38"/>
      <c r="QLO38"/>
      <c r="QLP38"/>
      <c r="QLQ38"/>
      <c r="QLR38"/>
      <c r="QLS38"/>
      <c r="QLT38"/>
      <c r="QLU38"/>
      <c r="QLV38"/>
      <c r="QLW38"/>
      <c r="QLX38"/>
      <c r="QLY38"/>
      <c r="QLZ38"/>
      <c r="QMA38"/>
      <c r="QMB38"/>
      <c r="QMC38"/>
      <c r="QMD38"/>
      <c r="QME38"/>
      <c r="QMF38"/>
      <c r="QMG38"/>
      <c r="QMH38"/>
      <c r="QMI38"/>
      <c r="QMJ38"/>
      <c r="QMK38"/>
      <c r="QML38"/>
      <c r="QMM38"/>
      <c r="QMN38"/>
      <c r="QMO38"/>
      <c r="QMP38"/>
      <c r="QMQ38"/>
      <c r="QMR38"/>
      <c r="QMS38"/>
      <c r="QMT38"/>
      <c r="QMU38"/>
      <c r="QMV38"/>
      <c r="QMW38"/>
      <c r="QMX38"/>
      <c r="QMY38"/>
      <c r="QMZ38"/>
      <c r="QNA38"/>
      <c r="QNB38"/>
      <c r="QNC38"/>
      <c r="QND38"/>
      <c r="QNE38"/>
      <c r="QNF38"/>
      <c r="QNG38"/>
      <c r="QNH38"/>
      <c r="QNI38"/>
      <c r="QNJ38"/>
      <c r="QNK38"/>
      <c r="QNL38"/>
      <c r="QNM38"/>
      <c r="QNN38"/>
      <c r="QNO38"/>
      <c r="QNP38"/>
      <c r="QNQ38"/>
      <c r="QNR38"/>
      <c r="QNS38"/>
      <c r="QNT38"/>
      <c r="QNU38"/>
      <c r="QNV38"/>
      <c r="QNW38"/>
      <c r="QNX38"/>
      <c r="QNY38"/>
      <c r="QNZ38"/>
      <c r="QOA38"/>
      <c r="QOB38"/>
      <c r="QOC38"/>
      <c r="QOD38"/>
      <c r="QOE38"/>
      <c r="QOF38"/>
      <c r="QOG38"/>
      <c r="QOH38"/>
      <c r="QOI38"/>
      <c r="QOJ38"/>
      <c r="QOK38"/>
      <c r="QOL38"/>
      <c r="QOM38"/>
      <c r="QON38"/>
      <c r="QOO38"/>
      <c r="QOP38"/>
      <c r="QOQ38"/>
      <c r="QOR38"/>
      <c r="QOS38"/>
      <c r="QOT38"/>
      <c r="QOU38"/>
      <c r="QOV38"/>
      <c r="QOW38"/>
      <c r="QOX38"/>
      <c r="QOY38"/>
      <c r="QOZ38"/>
      <c r="QPA38"/>
      <c r="QPB38"/>
      <c r="QPC38"/>
      <c r="QPD38"/>
      <c r="QPE38"/>
      <c r="QPF38"/>
      <c r="QPG38"/>
      <c r="QPH38"/>
      <c r="QPI38"/>
      <c r="QPJ38"/>
      <c r="QPK38"/>
      <c r="QPL38"/>
      <c r="QPM38"/>
      <c r="QPN38"/>
      <c r="QPO38"/>
      <c r="QPP38"/>
      <c r="QPQ38"/>
      <c r="QPR38"/>
      <c r="QPS38"/>
      <c r="QPT38"/>
      <c r="QPU38"/>
      <c r="QPV38"/>
      <c r="QPW38"/>
      <c r="QPX38"/>
      <c r="QPY38"/>
      <c r="QPZ38"/>
      <c r="QQA38"/>
      <c r="QQB38"/>
      <c r="QQC38"/>
      <c r="QQD38"/>
      <c r="QQE38"/>
      <c r="QQF38"/>
      <c r="QQG38"/>
      <c r="QQH38"/>
      <c r="QQI38"/>
      <c r="QQJ38"/>
      <c r="QQK38"/>
      <c r="QQL38"/>
      <c r="QQM38"/>
      <c r="QQN38"/>
      <c r="QQO38"/>
      <c r="QQP38"/>
      <c r="QQQ38"/>
      <c r="QQR38"/>
      <c r="QQS38"/>
      <c r="QQT38"/>
      <c r="QQU38"/>
      <c r="QQV38"/>
      <c r="QQW38"/>
      <c r="QQX38"/>
      <c r="QQY38"/>
      <c r="QQZ38"/>
      <c r="QRA38"/>
      <c r="QRB38"/>
      <c r="QRC38"/>
      <c r="QRD38"/>
      <c r="QRE38"/>
      <c r="QRF38"/>
      <c r="QRG38"/>
      <c r="QRH38"/>
      <c r="QRI38"/>
      <c r="QRJ38"/>
      <c r="QRK38"/>
      <c r="QRL38"/>
      <c r="QRM38"/>
      <c r="QRN38"/>
      <c r="QRO38"/>
      <c r="QRP38"/>
      <c r="QRQ38"/>
      <c r="QRR38"/>
      <c r="QRS38"/>
      <c r="QRT38"/>
      <c r="QRU38"/>
      <c r="QRV38"/>
      <c r="QRW38"/>
      <c r="QRX38"/>
      <c r="QRY38"/>
      <c r="QRZ38"/>
      <c r="QSA38"/>
      <c r="QSB38"/>
      <c r="QSC38"/>
      <c r="QSD38"/>
      <c r="QSE38"/>
      <c r="QSF38"/>
      <c r="QSG38"/>
      <c r="QSH38"/>
      <c r="QSI38"/>
      <c r="QSJ38"/>
      <c r="QSK38"/>
      <c r="QSL38"/>
      <c r="QSM38"/>
      <c r="QSN38"/>
      <c r="QSO38"/>
      <c r="QSP38"/>
      <c r="QSQ38"/>
      <c r="QSR38"/>
      <c r="QSS38"/>
      <c r="QST38"/>
      <c r="QSU38"/>
      <c r="QSV38"/>
      <c r="QSW38"/>
      <c r="QSX38"/>
      <c r="QSY38"/>
      <c r="QSZ38"/>
      <c r="QTA38"/>
      <c r="QTB38"/>
      <c r="QTC38"/>
      <c r="QTD38"/>
      <c r="QTE38"/>
      <c r="QTF38"/>
      <c r="QTG38"/>
      <c r="QTH38"/>
      <c r="QTI38"/>
      <c r="QTJ38"/>
      <c r="QTK38"/>
      <c r="QTL38"/>
      <c r="QTM38"/>
      <c r="QTN38"/>
      <c r="QTO38"/>
      <c r="QTP38"/>
      <c r="QTQ38"/>
      <c r="QTR38"/>
      <c r="QTS38"/>
      <c r="QTT38"/>
      <c r="QTU38"/>
      <c r="QTV38"/>
      <c r="QTW38"/>
      <c r="QTX38"/>
      <c r="QTY38"/>
      <c r="QTZ38"/>
      <c r="QUA38"/>
      <c r="QUB38"/>
      <c r="QUC38"/>
      <c r="QUD38"/>
      <c r="QUE38"/>
      <c r="QUF38"/>
      <c r="QUG38"/>
      <c r="QUH38"/>
      <c r="QUI38"/>
      <c r="QUJ38"/>
      <c r="QUK38"/>
      <c r="QUL38"/>
      <c r="QUM38"/>
      <c r="QUN38"/>
      <c r="QUO38"/>
      <c r="QUP38"/>
      <c r="QUQ38"/>
      <c r="QUR38"/>
      <c r="QUS38"/>
      <c r="QUT38"/>
      <c r="QUU38"/>
      <c r="QUV38"/>
      <c r="QUW38"/>
      <c r="QUX38"/>
      <c r="QUY38"/>
      <c r="QUZ38"/>
      <c r="QVA38"/>
      <c r="QVB38"/>
      <c r="QVC38"/>
      <c r="QVD38"/>
      <c r="QVE38"/>
      <c r="QVF38"/>
      <c r="QVG38"/>
      <c r="QVH38"/>
      <c r="QVI38"/>
      <c r="QVJ38"/>
      <c r="QVK38"/>
      <c r="QVL38"/>
      <c r="QVM38"/>
      <c r="QVN38"/>
      <c r="QVO38"/>
      <c r="QVP38"/>
      <c r="QVQ38"/>
      <c r="QVR38"/>
      <c r="QVS38"/>
      <c r="QVT38"/>
      <c r="QVU38"/>
      <c r="QVV38"/>
      <c r="QVW38"/>
      <c r="QVX38"/>
      <c r="QVY38"/>
      <c r="QVZ38"/>
      <c r="QWA38"/>
      <c r="QWB38"/>
      <c r="QWC38"/>
      <c r="QWD38"/>
      <c r="QWE38"/>
      <c r="QWF38"/>
      <c r="QWG38"/>
      <c r="QWH38"/>
      <c r="QWI38"/>
      <c r="QWJ38"/>
      <c r="QWK38"/>
      <c r="QWL38"/>
      <c r="QWM38"/>
      <c r="QWN38"/>
      <c r="QWO38"/>
      <c r="QWP38"/>
      <c r="QWQ38"/>
      <c r="QWR38"/>
      <c r="QWS38"/>
      <c r="QWT38"/>
      <c r="QWU38"/>
      <c r="QWV38"/>
      <c r="QWW38"/>
      <c r="QWX38"/>
      <c r="QWY38"/>
      <c r="QWZ38"/>
      <c r="QXA38"/>
      <c r="QXB38"/>
      <c r="QXC38"/>
      <c r="QXD38"/>
      <c r="QXE38"/>
      <c r="QXF38"/>
      <c r="QXG38"/>
      <c r="QXH38"/>
      <c r="QXI38"/>
      <c r="QXJ38"/>
      <c r="QXK38"/>
      <c r="QXL38"/>
      <c r="QXM38"/>
      <c r="QXN38"/>
      <c r="QXO38"/>
      <c r="QXP38"/>
      <c r="QXQ38"/>
      <c r="QXR38"/>
      <c r="QXS38"/>
      <c r="QXT38"/>
      <c r="QXU38"/>
      <c r="QXV38"/>
      <c r="QXW38"/>
      <c r="QXX38"/>
      <c r="QXY38"/>
      <c r="QXZ38"/>
      <c r="QYA38"/>
      <c r="QYB38"/>
      <c r="QYC38"/>
      <c r="QYD38"/>
      <c r="QYE38"/>
      <c r="QYF38"/>
      <c r="QYG38"/>
      <c r="QYH38"/>
      <c r="QYI38"/>
      <c r="QYJ38"/>
      <c r="QYK38"/>
      <c r="QYL38"/>
      <c r="QYM38"/>
      <c r="QYN38"/>
      <c r="QYO38"/>
      <c r="QYP38"/>
      <c r="QYQ38"/>
      <c r="QYR38"/>
      <c r="QYS38"/>
      <c r="QYT38"/>
      <c r="QYU38"/>
      <c r="QYV38"/>
      <c r="QYW38"/>
      <c r="QYX38"/>
      <c r="QYY38"/>
      <c r="QYZ38"/>
      <c r="QZA38"/>
      <c r="QZB38"/>
      <c r="QZC38"/>
      <c r="QZD38"/>
      <c r="QZE38"/>
      <c r="QZF38"/>
      <c r="QZG38"/>
      <c r="QZH38"/>
      <c r="QZI38"/>
      <c r="QZJ38"/>
      <c r="QZK38"/>
      <c r="QZL38"/>
      <c r="QZM38"/>
      <c r="QZN38"/>
      <c r="QZO38"/>
      <c r="QZP38"/>
      <c r="QZQ38"/>
      <c r="QZR38"/>
      <c r="QZS38"/>
      <c r="QZT38"/>
      <c r="QZU38"/>
      <c r="QZV38"/>
      <c r="QZW38"/>
      <c r="QZX38"/>
      <c r="QZY38"/>
      <c r="QZZ38"/>
      <c r="RAA38"/>
      <c r="RAB38"/>
      <c r="RAC38"/>
      <c r="RAD38"/>
      <c r="RAE38"/>
      <c r="RAF38"/>
      <c r="RAG38"/>
      <c r="RAH38"/>
      <c r="RAI38"/>
      <c r="RAJ38"/>
      <c r="RAK38"/>
      <c r="RAL38"/>
      <c r="RAM38"/>
      <c r="RAN38"/>
      <c r="RAO38"/>
      <c r="RAP38"/>
      <c r="RAQ38"/>
      <c r="RAR38"/>
      <c r="RAS38"/>
      <c r="RAT38"/>
      <c r="RAU38"/>
      <c r="RAV38"/>
      <c r="RAW38"/>
      <c r="RAX38"/>
      <c r="RAY38"/>
      <c r="RAZ38"/>
      <c r="RBA38"/>
      <c r="RBB38"/>
      <c r="RBC38"/>
      <c r="RBD38"/>
      <c r="RBE38"/>
      <c r="RBF38"/>
      <c r="RBG38"/>
      <c r="RBH38"/>
      <c r="RBI38"/>
      <c r="RBJ38"/>
      <c r="RBK38"/>
      <c r="RBL38"/>
      <c r="RBM38"/>
      <c r="RBN38"/>
      <c r="RBO38"/>
      <c r="RBP38"/>
      <c r="RBQ38"/>
      <c r="RBR38"/>
      <c r="RBS38"/>
      <c r="RBT38"/>
      <c r="RBU38"/>
      <c r="RBV38"/>
      <c r="RBW38"/>
      <c r="RBX38"/>
      <c r="RBY38"/>
      <c r="RBZ38"/>
      <c r="RCA38"/>
      <c r="RCB38"/>
      <c r="RCC38"/>
      <c r="RCD38"/>
      <c r="RCE38"/>
      <c r="RCF38"/>
      <c r="RCG38"/>
      <c r="RCH38"/>
      <c r="RCI38"/>
      <c r="RCJ38"/>
      <c r="RCK38"/>
      <c r="RCL38"/>
      <c r="RCM38"/>
      <c r="RCN38"/>
      <c r="RCO38"/>
      <c r="RCP38"/>
      <c r="RCQ38"/>
      <c r="RCR38"/>
      <c r="RCS38"/>
      <c r="RCT38"/>
      <c r="RCU38"/>
      <c r="RCV38"/>
      <c r="RCW38"/>
      <c r="RCX38"/>
      <c r="RCY38"/>
      <c r="RCZ38"/>
      <c r="RDA38"/>
      <c r="RDB38"/>
      <c r="RDC38"/>
      <c r="RDD38"/>
      <c r="RDE38"/>
      <c r="RDF38"/>
      <c r="RDG38"/>
      <c r="RDH38"/>
      <c r="RDI38"/>
      <c r="RDJ38"/>
      <c r="RDK38"/>
      <c r="RDL38"/>
      <c r="RDM38"/>
      <c r="RDN38"/>
      <c r="RDO38"/>
      <c r="RDP38"/>
      <c r="RDQ38"/>
      <c r="RDR38"/>
      <c r="RDS38"/>
      <c r="RDT38"/>
      <c r="RDU38"/>
      <c r="RDV38"/>
      <c r="RDW38"/>
      <c r="RDX38"/>
      <c r="RDY38"/>
      <c r="RDZ38"/>
      <c r="REA38"/>
      <c r="REB38"/>
      <c r="REC38"/>
      <c r="RED38"/>
      <c r="REE38"/>
      <c r="REF38"/>
      <c r="REG38"/>
      <c r="REH38"/>
      <c r="REI38"/>
      <c r="REJ38"/>
      <c r="REK38"/>
      <c r="REL38"/>
      <c r="REM38"/>
      <c r="REN38"/>
      <c r="REO38"/>
      <c r="REP38"/>
      <c r="REQ38"/>
      <c r="RER38"/>
      <c r="RES38"/>
      <c r="RET38"/>
      <c r="REU38"/>
      <c r="REV38"/>
      <c r="REW38"/>
      <c r="REX38"/>
      <c r="REY38"/>
      <c r="REZ38"/>
      <c r="RFA38"/>
      <c r="RFB38"/>
      <c r="RFC38"/>
      <c r="RFD38"/>
      <c r="RFE38"/>
      <c r="RFF38"/>
      <c r="RFG38"/>
      <c r="RFH38"/>
      <c r="RFI38"/>
      <c r="RFJ38"/>
      <c r="RFK38"/>
      <c r="RFL38"/>
      <c r="RFM38"/>
      <c r="RFN38"/>
      <c r="RFO38"/>
      <c r="RFP38"/>
      <c r="RFQ38"/>
      <c r="RFR38"/>
      <c r="RFS38"/>
      <c r="RFT38"/>
      <c r="RFU38"/>
      <c r="RFV38"/>
      <c r="RFW38"/>
      <c r="RFX38"/>
      <c r="RFY38"/>
      <c r="RFZ38"/>
      <c r="RGA38"/>
      <c r="RGB38"/>
      <c r="RGC38"/>
      <c r="RGD38"/>
      <c r="RGE38"/>
      <c r="RGF38"/>
      <c r="RGG38"/>
      <c r="RGH38"/>
      <c r="RGI38"/>
      <c r="RGJ38"/>
      <c r="RGK38"/>
      <c r="RGL38"/>
      <c r="RGM38"/>
      <c r="RGN38"/>
      <c r="RGO38"/>
      <c r="RGP38"/>
      <c r="RGQ38"/>
      <c r="RGR38"/>
      <c r="RGS38"/>
      <c r="RGT38"/>
      <c r="RGU38"/>
      <c r="RGV38"/>
      <c r="RGW38"/>
      <c r="RGX38"/>
      <c r="RGY38"/>
      <c r="RGZ38"/>
      <c r="RHA38"/>
      <c r="RHB38"/>
      <c r="RHC38"/>
      <c r="RHD38"/>
      <c r="RHE38"/>
      <c r="RHF38"/>
      <c r="RHG38"/>
      <c r="RHH38"/>
      <c r="RHI38"/>
      <c r="RHJ38"/>
      <c r="RHK38"/>
      <c r="RHL38"/>
      <c r="RHM38"/>
      <c r="RHN38"/>
      <c r="RHO38"/>
      <c r="RHP38"/>
      <c r="RHQ38"/>
      <c r="RHR38"/>
      <c r="RHS38"/>
      <c r="RHT38"/>
      <c r="RHU38"/>
      <c r="RHV38"/>
      <c r="RHW38"/>
      <c r="RHX38"/>
      <c r="RHY38"/>
      <c r="RHZ38"/>
      <c r="RIA38"/>
      <c r="RIB38"/>
      <c r="RIC38"/>
      <c r="RID38"/>
      <c r="RIE38"/>
      <c r="RIF38"/>
      <c r="RIG38"/>
      <c r="RIH38"/>
      <c r="RII38"/>
      <c r="RIJ38"/>
      <c r="RIK38"/>
      <c r="RIL38"/>
      <c r="RIM38"/>
      <c r="RIN38"/>
      <c r="RIO38"/>
      <c r="RIP38"/>
      <c r="RIQ38"/>
      <c r="RIR38"/>
      <c r="RIS38"/>
      <c r="RIT38"/>
      <c r="RIU38"/>
      <c r="RIV38"/>
      <c r="RIW38"/>
      <c r="RIX38"/>
      <c r="RIY38"/>
      <c r="RIZ38"/>
      <c r="RJA38"/>
      <c r="RJB38"/>
      <c r="RJC38"/>
      <c r="RJD38"/>
      <c r="RJE38"/>
      <c r="RJF38"/>
      <c r="RJG38"/>
      <c r="RJH38"/>
      <c r="RJI38"/>
      <c r="RJJ38"/>
      <c r="RJK38"/>
      <c r="RJL38"/>
      <c r="RJM38"/>
      <c r="RJN38"/>
      <c r="RJO38"/>
      <c r="RJP38"/>
      <c r="RJQ38"/>
      <c r="RJR38"/>
      <c r="RJS38"/>
      <c r="RJT38"/>
      <c r="RJU38"/>
      <c r="RJV38"/>
      <c r="RJW38"/>
      <c r="RJX38"/>
      <c r="RJY38"/>
      <c r="RJZ38"/>
      <c r="RKA38"/>
      <c r="RKB38"/>
      <c r="RKC38"/>
      <c r="RKD38"/>
      <c r="RKE38"/>
      <c r="RKF38"/>
      <c r="RKG38"/>
      <c r="RKH38"/>
      <c r="RKI38"/>
      <c r="RKJ38"/>
      <c r="RKK38"/>
      <c r="RKL38"/>
      <c r="RKM38"/>
      <c r="RKN38"/>
      <c r="RKO38"/>
      <c r="RKP38"/>
      <c r="RKQ38"/>
      <c r="RKR38"/>
      <c r="RKS38"/>
      <c r="RKT38"/>
      <c r="RKU38"/>
      <c r="RKV38"/>
      <c r="RKW38"/>
      <c r="RKX38"/>
      <c r="RKY38"/>
      <c r="RKZ38"/>
      <c r="RLA38"/>
      <c r="RLB38"/>
      <c r="RLC38"/>
      <c r="RLD38"/>
      <c r="RLE38"/>
      <c r="RLF38"/>
      <c r="RLG38"/>
      <c r="RLH38"/>
      <c r="RLI38"/>
      <c r="RLJ38"/>
      <c r="RLK38"/>
      <c r="RLL38"/>
      <c r="RLM38"/>
      <c r="RLN38"/>
      <c r="RLO38"/>
      <c r="RLP38"/>
      <c r="RLQ38"/>
      <c r="RLR38"/>
      <c r="RLS38"/>
      <c r="RLT38"/>
      <c r="RLU38"/>
      <c r="RLV38"/>
      <c r="RLW38"/>
      <c r="RLX38"/>
      <c r="RLY38"/>
      <c r="RLZ38"/>
      <c r="RMA38"/>
      <c r="RMB38"/>
      <c r="RMC38"/>
      <c r="RMD38"/>
      <c r="RME38"/>
      <c r="RMF38"/>
      <c r="RMG38"/>
      <c r="RMH38"/>
      <c r="RMI38"/>
      <c r="RMJ38"/>
      <c r="RMK38"/>
      <c r="RML38"/>
      <c r="RMM38"/>
      <c r="RMN38"/>
      <c r="RMO38"/>
      <c r="RMP38"/>
      <c r="RMQ38"/>
      <c r="RMR38"/>
      <c r="RMS38"/>
      <c r="RMT38"/>
      <c r="RMU38"/>
      <c r="RMV38"/>
      <c r="RMW38"/>
      <c r="RMX38"/>
      <c r="RMY38"/>
      <c r="RMZ38"/>
      <c r="RNA38"/>
      <c r="RNB38"/>
      <c r="RNC38"/>
      <c r="RND38"/>
      <c r="RNE38"/>
      <c r="RNF38"/>
      <c r="RNG38"/>
      <c r="RNH38"/>
      <c r="RNI38"/>
      <c r="RNJ38"/>
      <c r="RNK38"/>
      <c r="RNL38"/>
      <c r="RNM38"/>
      <c r="RNN38"/>
      <c r="RNO38"/>
      <c r="RNP38"/>
      <c r="RNQ38"/>
      <c r="RNR38"/>
      <c r="RNS38"/>
      <c r="RNT38"/>
      <c r="RNU38"/>
      <c r="RNV38"/>
      <c r="RNW38"/>
      <c r="RNX38"/>
      <c r="RNY38"/>
      <c r="RNZ38"/>
      <c r="ROA38"/>
      <c r="ROB38"/>
      <c r="ROC38"/>
      <c r="ROD38"/>
      <c r="ROE38"/>
      <c r="ROF38"/>
      <c r="ROG38"/>
      <c r="ROH38"/>
      <c r="ROI38"/>
      <c r="ROJ38"/>
      <c r="ROK38"/>
      <c r="ROL38"/>
      <c r="ROM38"/>
      <c r="RON38"/>
      <c r="ROO38"/>
      <c r="ROP38"/>
      <c r="ROQ38"/>
      <c r="ROR38"/>
      <c r="ROS38"/>
      <c r="ROT38"/>
      <c r="ROU38"/>
      <c r="ROV38"/>
      <c r="ROW38"/>
      <c r="ROX38"/>
      <c r="ROY38"/>
      <c r="ROZ38"/>
      <c r="RPA38"/>
      <c r="RPB38"/>
      <c r="RPC38"/>
      <c r="RPD38"/>
      <c r="RPE38"/>
      <c r="RPF38"/>
      <c r="RPG38"/>
      <c r="RPH38"/>
      <c r="RPI38"/>
      <c r="RPJ38"/>
      <c r="RPK38"/>
      <c r="RPL38"/>
      <c r="RPM38"/>
      <c r="RPN38"/>
      <c r="RPO38"/>
      <c r="RPP38"/>
      <c r="RPQ38"/>
      <c r="RPR38"/>
      <c r="RPS38"/>
      <c r="RPT38"/>
      <c r="RPU38"/>
      <c r="RPV38"/>
      <c r="RPW38"/>
      <c r="RPX38"/>
      <c r="RPY38"/>
      <c r="RPZ38"/>
      <c r="RQA38"/>
      <c r="RQB38"/>
      <c r="RQC38"/>
      <c r="RQD38"/>
      <c r="RQE38"/>
      <c r="RQF38"/>
      <c r="RQG38"/>
      <c r="RQH38"/>
      <c r="RQI38"/>
      <c r="RQJ38"/>
      <c r="RQK38"/>
      <c r="RQL38"/>
      <c r="RQM38"/>
      <c r="RQN38"/>
      <c r="RQO38"/>
      <c r="RQP38"/>
      <c r="RQQ38"/>
      <c r="RQR38"/>
      <c r="RQS38"/>
      <c r="RQT38"/>
      <c r="RQU38"/>
      <c r="RQV38"/>
      <c r="RQW38"/>
      <c r="RQX38"/>
      <c r="RQY38"/>
      <c r="RQZ38"/>
      <c r="RRA38"/>
      <c r="RRB38"/>
      <c r="RRC38"/>
      <c r="RRD38"/>
      <c r="RRE38"/>
      <c r="RRF38"/>
      <c r="RRG38"/>
      <c r="RRH38"/>
      <c r="RRI38"/>
      <c r="RRJ38"/>
      <c r="RRK38"/>
      <c r="RRL38"/>
      <c r="RRM38"/>
      <c r="RRN38"/>
      <c r="RRO38"/>
      <c r="RRP38"/>
      <c r="RRQ38"/>
      <c r="RRR38"/>
      <c r="RRS38"/>
      <c r="RRT38"/>
      <c r="RRU38"/>
      <c r="RRV38"/>
      <c r="RRW38"/>
      <c r="RRX38"/>
      <c r="RRY38"/>
      <c r="RRZ38"/>
      <c r="RSA38"/>
      <c r="RSB38"/>
      <c r="RSC38"/>
      <c r="RSD38"/>
      <c r="RSE38"/>
      <c r="RSF38"/>
      <c r="RSG38"/>
      <c r="RSH38"/>
      <c r="RSI38"/>
      <c r="RSJ38"/>
      <c r="RSK38"/>
      <c r="RSL38"/>
      <c r="RSM38"/>
      <c r="RSN38"/>
      <c r="RSO38"/>
      <c r="RSP38"/>
      <c r="RSQ38"/>
      <c r="RSR38"/>
      <c r="RSS38"/>
      <c r="RST38"/>
      <c r="RSU38"/>
      <c r="RSV38"/>
      <c r="RSW38"/>
      <c r="RSX38"/>
      <c r="RSY38"/>
      <c r="RSZ38"/>
      <c r="RTA38"/>
      <c r="RTB38"/>
      <c r="RTC38"/>
      <c r="RTD38"/>
      <c r="RTE38"/>
      <c r="RTF38"/>
      <c r="RTG38"/>
      <c r="RTH38"/>
      <c r="RTI38"/>
      <c r="RTJ38"/>
      <c r="RTK38"/>
      <c r="RTL38"/>
      <c r="RTM38"/>
      <c r="RTN38"/>
      <c r="RTO38"/>
      <c r="RTP38"/>
      <c r="RTQ38"/>
      <c r="RTR38"/>
      <c r="RTS38"/>
      <c r="RTT38"/>
      <c r="RTU38"/>
      <c r="RTV38"/>
      <c r="RTW38"/>
      <c r="RTX38"/>
      <c r="RTY38"/>
      <c r="RTZ38"/>
      <c r="RUA38"/>
      <c r="RUB38"/>
      <c r="RUC38"/>
      <c r="RUD38"/>
      <c r="RUE38"/>
      <c r="RUF38"/>
      <c r="RUG38"/>
      <c r="RUH38"/>
      <c r="RUI38"/>
      <c r="RUJ38"/>
      <c r="RUK38"/>
      <c r="RUL38"/>
      <c r="RUM38"/>
      <c r="RUN38"/>
      <c r="RUO38"/>
      <c r="RUP38"/>
      <c r="RUQ38"/>
      <c r="RUR38"/>
      <c r="RUS38"/>
      <c r="RUT38"/>
      <c r="RUU38"/>
      <c r="RUV38"/>
      <c r="RUW38"/>
      <c r="RUX38"/>
      <c r="RUY38"/>
      <c r="RUZ38"/>
      <c r="RVA38"/>
      <c r="RVB38"/>
      <c r="RVC38"/>
      <c r="RVD38"/>
      <c r="RVE38"/>
      <c r="RVF38"/>
      <c r="RVG38"/>
      <c r="RVH38"/>
      <c r="RVI38"/>
      <c r="RVJ38"/>
      <c r="RVK38"/>
      <c r="RVL38"/>
      <c r="RVM38"/>
      <c r="RVN38"/>
      <c r="RVO38"/>
      <c r="RVP38"/>
      <c r="RVQ38"/>
      <c r="RVR38"/>
      <c r="RVS38"/>
      <c r="RVT38"/>
      <c r="RVU38"/>
      <c r="RVV38"/>
      <c r="RVW38"/>
      <c r="RVX38"/>
      <c r="RVY38"/>
      <c r="RVZ38"/>
      <c r="RWA38"/>
      <c r="RWB38"/>
      <c r="RWC38"/>
      <c r="RWD38"/>
      <c r="RWE38"/>
      <c r="RWF38"/>
      <c r="RWG38"/>
      <c r="RWH38"/>
      <c r="RWI38"/>
      <c r="RWJ38"/>
      <c r="RWK38"/>
      <c r="RWL38"/>
      <c r="RWM38"/>
      <c r="RWN38"/>
      <c r="RWO38"/>
      <c r="RWP38"/>
      <c r="RWQ38"/>
      <c r="RWR38"/>
      <c r="RWS38"/>
      <c r="RWT38"/>
      <c r="RWU38"/>
      <c r="RWV38"/>
      <c r="RWW38"/>
      <c r="RWX38"/>
      <c r="RWY38"/>
      <c r="RWZ38"/>
      <c r="RXA38"/>
      <c r="RXB38"/>
      <c r="RXC38"/>
      <c r="RXD38"/>
      <c r="RXE38"/>
      <c r="RXF38"/>
      <c r="RXG38"/>
      <c r="RXH38"/>
      <c r="RXI38"/>
      <c r="RXJ38"/>
      <c r="RXK38"/>
      <c r="RXL38"/>
      <c r="RXM38"/>
      <c r="RXN38"/>
      <c r="RXO38"/>
      <c r="RXP38"/>
      <c r="RXQ38"/>
      <c r="RXR38"/>
      <c r="RXS38"/>
      <c r="RXT38"/>
      <c r="RXU38"/>
      <c r="RXV38"/>
      <c r="RXW38"/>
      <c r="RXX38"/>
      <c r="RXY38"/>
      <c r="RXZ38"/>
      <c r="RYA38"/>
      <c r="RYB38"/>
      <c r="RYC38"/>
      <c r="RYD38"/>
      <c r="RYE38"/>
      <c r="RYF38"/>
      <c r="RYG38"/>
      <c r="RYH38"/>
      <c r="RYI38"/>
      <c r="RYJ38"/>
      <c r="RYK38"/>
      <c r="RYL38"/>
      <c r="RYM38"/>
      <c r="RYN38"/>
      <c r="RYO38"/>
      <c r="RYP38"/>
      <c r="RYQ38"/>
      <c r="RYR38"/>
      <c r="RYS38"/>
      <c r="RYT38"/>
      <c r="RYU38"/>
      <c r="RYV38"/>
      <c r="RYW38"/>
      <c r="RYX38"/>
      <c r="RYY38"/>
      <c r="RYZ38"/>
      <c r="RZA38"/>
      <c r="RZB38"/>
      <c r="RZC38"/>
      <c r="RZD38"/>
      <c r="RZE38"/>
      <c r="RZF38"/>
      <c r="RZG38"/>
      <c r="RZH38"/>
      <c r="RZI38"/>
      <c r="RZJ38"/>
      <c r="RZK38"/>
      <c r="RZL38"/>
      <c r="RZM38"/>
      <c r="RZN38"/>
      <c r="RZO38"/>
      <c r="RZP38"/>
      <c r="RZQ38"/>
      <c r="RZR38"/>
      <c r="RZS38"/>
      <c r="RZT38"/>
      <c r="RZU38"/>
      <c r="RZV38"/>
      <c r="RZW38"/>
      <c r="RZX38"/>
      <c r="RZY38"/>
      <c r="RZZ38"/>
      <c r="SAA38"/>
      <c r="SAB38"/>
      <c r="SAC38"/>
      <c r="SAD38"/>
      <c r="SAE38"/>
      <c r="SAF38"/>
      <c r="SAG38"/>
      <c r="SAH38"/>
      <c r="SAI38"/>
      <c r="SAJ38"/>
      <c r="SAK38"/>
      <c r="SAL38"/>
      <c r="SAM38"/>
      <c r="SAN38"/>
      <c r="SAO38"/>
      <c r="SAP38"/>
      <c r="SAQ38"/>
      <c r="SAR38"/>
      <c r="SAS38"/>
      <c r="SAT38"/>
      <c r="SAU38"/>
      <c r="SAV38"/>
      <c r="SAW38"/>
      <c r="SAX38"/>
      <c r="SAY38"/>
      <c r="SAZ38"/>
      <c r="SBA38"/>
      <c r="SBB38"/>
      <c r="SBC38"/>
      <c r="SBD38"/>
      <c r="SBE38"/>
      <c r="SBF38"/>
      <c r="SBG38"/>
      <c r="SBH38"/>
      <c r="SBI38"/>
      <c r="SBJ38"/>
      <c r="SBK38"/>
      <c r="SBL38"/>
      <c r="SBM38"/>
      <c r="SBN38"/>
      <c r="SBO38"/>
      <c r="SBP38"/>
      <c r="SBQ38"/>
      <c r="SBR38"/>
      <c r="SBS38"/>
      <c r="SBT38"/>
      <c r="SBU38"/>
      <c r="SBV38"/>
      <c r="SBW38"/>
      <c r="SBX38"/>
      <c r="SBY38"/>
      <c r="SBZ38"/>
      <c r="SCA38"/>
      <c r="SCB38"/>
      <c r="SCC38"/>
      <c r="SCD38"/>
      <c r="SCE38"/>
      <c r="SCF38"/>
      <c r="SCG38"/>
      <c r="SCH38"/>
      <c r="SCI38"/>
      <c r="SCJ38"/>
      <c r="SCK38"/>
      <c r="SCL38"/>
      <c r="SCM38"/>
      <c r="SCN38"/>
      <c r="SCO38"/>
      <c r="SCP38"/>
      <c r="SCQ38"/>
      <c r="SCR38"/>
      <c r="SCS38"/>
      <c r="SCT38"/>
      <c r="SCU38"/>
      <c r="SCV38"/>
      <c r="SCW38"/>
      <c r="SCX38"/>
      <c r="SCY38"/>
      <c r="SCZ38"/>
      <c r="SDA38"/>
      <c r="SDB38"/>
      <c r="SDC38"/>
      <c r="SDD38"/>
      <c r="SDE38"/>
      <c r="SDF38"/>
      <c r="SDG38"/>
      <c r="SDH38"/>
      <c r="SDI38"/>
      <c r="SDJ38"/>
      <c r="SDK38"/>
      <c r="SDL38"/>
      <c r="SDM38"/>
      <c r="SDN38"/>
      <c r="SDO38"/>
      <c r="SDP38"/>
      <c r="SDQ38"/>
      <c r="SDR38"/>
      <c r="SDS38"/>
      <c r="SDT38"/>
      <c r="SDU38"/>
      <c r="SDV38"/>
      <c r="SDW38"/>
      <c r="SDX38"/>
      <c r="SDY38"/>
      <c r="SDZ38"/>
      <c r="SEA38"/>
      <c r="SEB38"/>
      <c r="SEC38"/>
      <c r="SED38"/>
      <c r="SEE38"/>
      <c r="SEF38"/>
      <c r="SEG38"/>
      <c r="SEH38"/>
      <c r="SEI38"/>
      <c r="SEJ38"/>
      <c r="SEK38"/>
      <c r="SEL38"/>
      <c r="SEM38"/>
      <c r="SEN38"/>
      <c r="SEO38"/>
      <c r="SEP38"/>
      <c r="SEQ38"/>
      <c r="SER38"/>
      <c r="SES38"/>
      <c r="SET38"/>
      <c r="SEU38"/>
      <c r="SEV38"/>
      <c r="SEW38"/>
      <c r="SEX38"/>
      <c r="SEY38"/>
      <c r="SEZ38"/>
      <c r="SFA38"/>
      <c r="SFB38"/>
      <c r="SFC38"/>
      <c r="SFD38"/>
      <c r="SFE38"/>
      <c r="SFF38"/>
      <c r="SFG38"/>
      <c r="SFH38"/>
      <c r="SFI38"/>
      <c r="SFJ38"/>
      <c r="SFK38"/>
      <c r="SFL38"/>
      <c r="SFM38"/>
      <c r="SFN38"/>
      <c r="SFO38"/>
      <c r="SFP38"/>
      <c r="SFQ38"/>
      <c r="SFR38"/>
      <c r="SFS38"/>
      <c r="SFT38"/>
      <c r="SFU38"/>
      <c r="SFV38"/>
      <c r="SFW38"/>
      <c r="SFX38"/>
      <c r="SFY38"/>
      <c r="SFZ38"/>
      <c r="SGA38"/>
      <c r="SGB38"/>
      <c r="SGC38"/>
      <c r="SGD38"/>
      <c r="SGE38"/>
      <c r="SGF38"/>
      <c r="SGG38"/>
      <c r="SGH38"/>
      <c r="SGI38"/>
      <c r="SGJ38"/>
      <c r="SGK38"/>
      <c r="SGL38"/>
      <c r="SGM38"/>
      <c r="SGN38"/>
      <c r="SGO38"/>
      <c r="SGP38"/>
      <c r="SGQ38"/>
      <c r="SGR38"/>
      <c r="SGS38"/>
      <c r="SGT38"/>
      <c r="SGU38"/>
      <c r="SGV38"/>
      <c r="SGW38"/>
      <c r="SGX38"/>
      <c r="SGY38"/>
      <c r="SGZ38"/>
      <c r="SHA38"/>
      <c r="SHB38"/>
      <c r="SHC38"/>
      <c r="SHD38"/>
      <c r="SHE38"/>
      <c r="SHF38"/>
      <c r="SHG38"/>
      <c r="SHH38"/>
      <c r="SHI38"/>
      <c r="SHJ38"/>
      <c r="SHK38"/>
      <c r="SHL38"/>
      <c r="SHM38"/>
      <c r="SHN38"/>
      <c r="SHO38"/>
      <c r="SHP38"/>
      <c r="SHQ38"/>
      <c r="SHR38"/>
      <c r="SHS38"/>
      <c r="SHT38"/>
      <c r="SHU38"/>
      <c r="SHV38"/>
      <c r="SHW38"/>
      <c r="SHX38"/>
      <c r="SHY38"/>
      <c r="SHZ38"/>
      <c r="SIA38"/>
      <c r="SIB38"/>
      <c r="SIC38"/>
      <c r="SID38"/>
      <c r="SIE38"/>
      <c r="SIF38"/>
      <c r="SIG38"/>
      <c r="SIH38"/>
      <c r="SII38"/>
      <c r="SIJ38"/>
      <c r="SIK38"/>
      <c r="SIL38"/>
      <c r="SIM38"/>
      <c r="SIN38"/>
      <c r="SIO38"/>
      <c r="SIP38"/>
      <c r="SIQ38"/>
      <c r="SIR38"/>
      <c r="SIS38"/>
      <c r="SIT38"/>
      <c r="SIU38"/>
      <c r="SIV38"/>
      <c r="SIW38"/>
      <c r="SIX38"/>
      <c r="SIY38"/>
      <c r="SIZ38"/>
      <c r="SJA38"/>
      <c r="SJB38"/>
      <c r="SJC38"/>
      <c r="SJD38"/>
      <c r="SJE38"/>
      <c r="SJF38"/>
      <c r="SJG38"/>
      <c r="SJH38"/>
      <c r="SJI38"/>
      <c r="SJJ38"/>
      <c r="SJK38"/>
      <c r="SJL38"/>
      <c r="SJM38"/>
      <c r="SJN38"/>
      <c r="SJO38"/>
      <c r="SJP38"/>
      <c r="SJQ38"/>
      <c r="SJR38"/>
      <c r="SJS38"/>
      <c r="SJT38"/>
      <c r="SJU38"/>
      <c r="SJV38"/>
      <c r="SJW38"/>
      <c r="SJX38"/>
      <c r="SJY38"/>
      <c r="SJZ38"/>
      <c r="SKA38"/>
      <c r="SKB38"/>
      <c r="SKC38"/>
      <c r="SKD38"/>
      <c r="SKE38"/>
      <c r="SKF38"/>
      <c r="SKG38"/>
      <c r="SKH38"/>
      <c r="SKI38"/>
      <c r="SKJ38"/>
      <c r="SKK38"/>
      <c r="SKL38"/>
      <c r="SKM38"/>
      <c r="SKN38"/>
      <c r="SKO38"/>
      <c r="SKP38"/>
      <c r="SKQ38"/>
      <c r="SKR38"/>
      <c r="SKS38"/>
      <c r="SKT38"/>
      <c r="SKU38"/>
      <c r="SKV38"/>
      <c r="SKW38"/>
      <c r="SKX38"/>
      <c r="SKY38"/>
      <c r="SKZ38"/>
      <c r="SLA38"/>
      <c r="SLB38"/>
      <c r="SLC38"/>
      <c r="SLD38"/>
      <c r="SLE38"/>
      <c r="SLF38"/>
      <c r="SLG38"/>
      <c r="SLH38"/>
      <c r="SLI38"/>
      <c r="SLJ38"/>
      <c r="SLK38"/>
      <c r="SLL38"/>
      <c r="SLM38"/>
      <c r="SLN38"/>
      <c r="SLO38"/>
      <c r="SLP38"/>
      <c r="SLQ38"/>
      <c r="SLR38"/>
      <c r="SLS38"/>
      <c r="SLT38"/>
      <c r="SLU38"/>
      <c r="SLV38"/>
      <c r="SLW38"/>
      <c r="SLX38"/>
      <c r="SLY38"/>
      <c r="SLZ38"/>
      <c r="SMA38"/>
      <c r="SMB38"/>
      <c r="SMC38"/>
      <c r="SMD38"/>
      <c r="SME38"/>
      <c r="SMF38"/>
      <c r="SMG38"/>
      <c r="SMH38"/>
      <c r="SMI38"/>
      <c r="SMJ38"/>
      <c r="SMK38"/>
      <c r="SML38"/>
      <c r="SMM38"/>
      <c r="SMN38"/>
      <c r="SMO38"/>
      <c r="SMP38"/>
      <c r="SMQ38"/>
      <c r="SMR38"/>
      <c r="SMS38"/>
      <c r="SMT38"/>
      <c r="SMU38"/>
      <c r="SMV38"/>
      <c r="SMW38"/>
      <c r="SMX38"/>
      <c r="SMY38"/>
      <c r="SMZ38"/>
      <c r="SNA38"/>
      <c r="SNB38"/>
      <c r="SNC38"/>
      <c r="SND38"/>
      <c r="SNE38"/>
      <c r="SNF38"/>
      <c r="SNG38"/>
      <c r="SNH38"/>
      <c r="SNI38"/>
      <c r="SNJ38"/>
      <c r="SNK38"/>
      <c r="SNL38"/>
      <c r="SNM38"/>
      <c r="SNN38"/>
      <c r="SNO38"/>
      <c r="SNP38"/>
      <c r="SNQ38"/>
      <c r="SNR38"/>
      <c r="SNS38"/>
      <c r="SNT38"/>
      <c r="SNU38"/>
      <c r="SNV38"/>
      <c r="SNW38"/>
      <c r="SNX38"/>
      <c r="SNY38"/>
      <c r="SNZ38"/>
      <c r="SOA38"/>
      <c r="SOB38"/>
      <c r="SOC38"/>
      <c r="SOD38"/>
      <c r="SOE38"/>
      <c r="SOF38"/>
      <c r="SOG38"/>
      <c r="SOH38"/>
      <c r="SOI38"/>
      <c r="SOJ38"/>
      <c r="SOK38"/>
      <c r="SOL38"/>
      <c r="SOM38"/>
      <c r="SON38"/>
      <c r="SOO38"/>
      <c r="SOP38"/>
      <c r="SOQ38"/>
      <c r="SOR38"/>
      <c r="SOS38"/>
      <c r="SOT38"/>
      <c r="SOU38"/>
      <c r="SOV38"/>
      <c r="SOW38"/>
      <c r="SOX38"/>
      <c r="SOY38"/>
      <c r="SOZ38"/>
      <c r="SPA38"/>
      <c r="SPB38"/>
      <c r="SPC38"/>
      <c r="SPD38"/>
      <c r="SPE38"/>
      <c r="SPF38"/>
      <c r="SPG38"/>
      <c r="SPH38"/>
      <c r="SPI38"/>
      <c r="SPJ38"/>
      <c r="SPK38"/>
      <c r="SPL38"/>
      <c r="SPM38"/>
      <c r="SPN38"/>
      <c r="SPO38"/>
      <c r="SPP38"/>
      <c r="SPQ38"/>
      <c r="SPR38"/>
      <c r="SPS38"/>
      <c r="SPT38"/>
      <c r="SPU38"/>
      <c r="SPV38"/>
      <c r="SPW38"/>
      <c r="SPX38"/>
      <c r="SPY38"/>
      <c r="SPZ38"/>
      <c r="SQA38"/>
      <c r="SQB38"/>
      <c r="SQC38"/>
      <c r="SQD38"/>
      <c r="SQE38"/>
      <c r="SQF38"/>
      <c r="SQG38"/>
      <c r="SQH38"/>
      <c r="SQI38"/>
      <c r="SQJ38"/>
      <c r="SQK38"/>
      <c r="SQL38"/>
      <c r="SQM38"/>
      <c r="SQN38"/>
      <c r="SQO38"/>
      <c r="SQP38"/>
      <c r="SQQ38"/>
      <c r="SQR38"/>
      <c r="SQS38"/>
      <c r="SQT38"/>
      <c r="SQU38"/>
      <c r="SQV38"/>
      <c r="SQW38"/>
      <c r="SQX38"/>
      <c r="SQY38"/>
      <c r="SQZ38"/>
      <c r="SRA38"/>
      <c r="SRB38"/>
      <c r="SRC38"/>
      <c r="SRD38"/>
      <c r="SRE38"/>
      <c r="SRF38"/>
      <c r="SRG38"/>
      <c r="SRH38"/>
      <c r="SRI38"/>
      <c r="SRJ38"/>
      <c r="SRK38"/>
      <c r="SRL38"/>
      <c r="SRM38"/>
      <c r="SRN38"/>
      <c r="SRO38"/>
      <c r="SRP38"/>
      <c r="SRQ38"/>
      <c r="SRR38"/>
      <c r="SRS38"/>
      <c r="SRT38"/>
      <c r="SRU38"/>
      <c r="SRV38"/>
      <c r="SRW38"/>
      <c r="SRX38"/>
      <c r="SRY38"/>
      <c r="SRZ38"/>
      <c r="SSA38"/>
      <c r="SSB38"/>
      <c r="SSC38"/>
      <c r="SSD38"/>
      <c r="SSE38"/>
      <c r="SSF38"/>
      <c r="SSG38"/>
      <c r="SSH38"/>
      <c r="SSI38"/>
      <c r="SSJ38"/>
      <c r="SSK38"/>
      <c r="SSL38"/>
      <c r="SSM38"/>
      <c r="SSN38"/>
      <c r="SSO38"/>
      <c r="SSP38"/>
      <c r="SSQ38"/>
      <c r="SSR38"/>
      <c r="SSS38"/>
      <c r="SST38"/>
      <c r="SSU38"/>
      <c r="SSV38"/>
      <c r="SSW38"/>
      <c r="SSX38"/>
      <c r="SSY38"/>
      <c r="SSZ38"/>
      <c r="STA38"/>
      <c r="STB38"/>
      <c r="STC38"/>
      <c r="STD38"/>
      <c r="STE38"/>
      <c r="STF38"/>
      <c r="STG38"/>
      <c r="STH38"/>
      <c r="STI38"/>
      <c r="STJ38"/>
      <c r="STK38"/>
      <c r="STL38"/>
      <c r="STM38"/>
      <c r="STN38"/>
      <c r="STO38"/>
      <c r="STP38"/>
      <c r="STQ38"/>
      <c r="STR38"/>
      <c r="STS38"/>
      <c r="STT38"/>
      <c r="STU38"/>
      <c r="STV38"/>
      <c r="STW38"/>
      <c r="STX38"/>
      <c r="STY38"/>
      <c r="STZ38"/>
      <c r="SUA38"/>
      <c r="SUB38"/>
      <c r="SUC38"/>
      <c r="SUD38"/>
      <c r="SUE38"/>
      <c r="SUF38"/>
      <c r="SUG38"/>
      <c r="SUH38"/>
      <c r="SUI38"/>
      <c r="SUJ38"/>
      <c r="SUK38"/>
      <c r="SUL38"/>
      <c r="SUM38"/>
      <c r="SUN38"/>
      <c r="SUO38"/>
      <c r="SUP38"/>
      <c r="SUQ38"/>
      <c r="SUR38"/>
      <c r="SUS38"/>
      <c r="SUT38"/>
      <c r="SUU38"/>
      <c r="SUV38"/>
      <c r="SUW38"/>
      <c r="SUX38"/>
      <c r="SUY38"/>
      <c r="SUZ38"/>
      <c r="SVA38"/>
      <c r="SVB38"/>
      <c r="SVC38"/>
      <c r="SVD38"/>
      <c r="SVE38"/>
      <c r="SVF38"/>
      <c r="SVG38"/>
      <c r="SVH38"/>
      <c r="SVI38"/>
      <c r="SVJ38"/>
      <c r="SVK38"/>
      <c r="SVL38"/>
      <c r="SVM38"/>
      <c r="SVN38"/>
      <c r="SVO38"/>
      <c r="SVP38"/>
      <c r="SVQ38"/>
      <c r="SVR38"/>
      <c r="SVS38"/>
      <c r="SVT38"/>
      <c r="SVU38"/>
      <c r="SVV38"/>
      <c r="SVW38"/>
      <c r="SVX38"/>
      <c r="SVY38"/>
      <c r="SVZ38"/>
      <c r="SWA38"/>
      <c r="SWB38"/>
      <c r="SWC38"/>
      <c r="SWD38"/>
      <c r="SWE38"/>
      <c r="SWF38"/>
      <c r="SWG38"/>
      <c r="SWH38"/>
      <c r="SWI38"/>
      <c r="SWJ38"/>
      <c r="SWK38"/>
      <c r="SWL38"/>
      <c r="SWM38"/>
      <c r="SWN38"/>
      <c r="SWO38"/>
      <c r="SWP38"/>
      <c r="SWQ38"/>
      <c r="SWR38"/>
      <c r="SWS38"/>
      <c r="SWT38"/>
      <c r="SWU38"/>
      <c r="SWV38"/>
      <c r="SWW38"/>
      <c r="SWX38"/>
      <c r="SWY38"/>
      <c r="SWZ38"/>
      <c r="SXA38"/>
      <c r="SXB38"/>
      <c r="SXC38"/>
      <c r="SXD38"/>
      <c r="SXE38"/>
      <c r="SXF38"/>
      <c r="SXG38"/>
      <c r="SXH38"/>
      <c r="SXI38"/>
      <c r="SXJ38"/>
      <c r="SXK38"/>
      <c r="SXL38"/>
      <c r="SXM38"/>
      <c r="SXN38"/>
      <c r="SXO38"/>
      <c r="SXP38"/>
      <c r="SXQ38"/>
      <c r="SXR38"/>
      <c r="SXS38"/>
      <c r="SXT38"/>
      <c r="SXU38"/>
      <c r="SXV38"/>
      <c r="SXW38"/>
      <c r="SXX38"/>
      <c r="SXY38"/>
      <c r="SXZ38"/>
      <c r="SYA38"/>
      <c r="SYB38"/>
      <c r="SYC38"/>
      <c r="SYD38"/>
      <c r="SYE38"/>
      <c r="SYF38"/>
      <c r="SYG38"/>
      <c r="SYH38"/>
      <c r="SYI38"/>
      <c r="SYJ38"/>
      <c r="SYK38"/>
      <c r="SYL38"/>
      <c r="SYM38"/>
      <c r="SYN38"/>
      <c r="SYO38"/>
      <c r="SYP38"/>
      <c r="SYQ38"/>
      <c r="SYR38"/>
      <c r="SYS38"/>
      <c r="SYT38"/>
      <c r="SYU38"/>
      <c r="SYV38"/>
      <c r="SYW38"/>
      <c r="SYX38"/>
      <c r="SYY38"/>
      <c r="SYZ38"/>
      <c r="SZA38"/>
      <c r="SZB38"/>
      <c r="SZC38"/>
      <c r="SZD38"/>
      <c r="SZE38"/>
      <c r="SZF38"/>
      <c r="SZG38"/>
      <c r="SZH38"/>
      <c r="SZI38"/>
      <c r="SZJ38"/>
      <c r="SZK38"/>
      <c r="SZL38"/>
      <c r="SZM38"/>
      <c r="SZN38"/>
      <c r="SZO38"/>
      <c r="SZP38"/>
      <c r="SZQ38"/>
      <c r="SZR38"/>
      <c r="SZS38"/>
      <c r="SZT38"/>
      <c r="SZU38"/>
      <c r="SZV38"/>
      <c r="SZW38"/>
      <c r="SZX38"/>
      <c r="SZY38"/>
      <c r="SZZ38"/>
      <c r="TAA38"/>
      <c r="TAB38"/>
      <c r="TAC38"/>
      <c r="TAD38"/>
      <c r="TAE38"/>
      <c r="TAF38"/>
      <c r="TAG38"/>
      <c r="TAH38"/>
      <c r="TAI38"/>
      <c r="TAJ38"/>
      <c r="TAK38"/>
      <c r="TAL38"/>
      <c r="TAM38"/>
      <c r="TAN38"/>
      <c r="TAO38"/>
      <c r="TAP38"/>
      <c r="TAQ38"/>
      <c r="TAR38"/>
      <c r="TAS38"/>
      <c r="TAT38"/>
      <c r="TAU38"/>
      <c r="TAV38"/>
      <c r="TAW38"/>
      <c r="TAX38"/>
      <c r="TAY38"/>
      <c r="TAZ38"/>
      <c r="TBA38"/>
      <c r="TBB38"/>
      <c r="TBC38"/>
      <c r="TBD38"/>
      <c r="TBE38"/>
      <c r="TBF38"/>
      <c r="TBG38"/>
      <c r="TBH38"/>
      <c r="TBI38"/>
      <c r="TBJ38"/>
      <c r="TBK38"/>
      <c r="TBL38"/>
      <c r="TBM38"/>
      <c r="TBN38"/>
      <c r="TBO38"/>
      <c r="TBP38"/>
      <c r="TBQ38"/>
      <c r="TBR38"/>
      <c r="TBS38"/>
      <c r="TBT38"/>
      <c r="TBU38"/>
      <c r="TBV38"/>
      <c r="TBW38"/>
      <c r="TBX38"/>
      <c r="TBY38"/>
      <c r="TBZ38"/>
      <c r="TCA38"/>
      <c r="TCB38"/>
      <c r="TCC38"/>
      <c r="TCD38"/>
      <c r="TCE38"/>
      <c r="TCF38"/>
      <c r="TCG38"/>
      <c r="TCH38"/>
      <c r="TCI38"/>
      <c r="TCJ38"/>
      <c r="TCK38"/>
      <c r="TCL38"/>
      <c r="TCM38"/>
      <c r="TCN38"/>
      <c r="TCO38"/>
      <c r="TCP38"/>
      <c r="TCQ38"/>
      <c r="TCR38"/>
      <c r="TCS38"/>
      <c r="TCT38"/>
      <c r="TCU38"/>
      <c r="TCV38"/>
      <c r="TCW38"/>
      <c r="TCX38"/>
      <c r="TCY38"/>
      <c r="TCZ38"/>
      <c r="TDA38"/>
      <c r="TDB38"/>
      <c r="TDC38"/>
      <c r="TDD38"/>
      <c r="TDE38"/>
      <c r="TDF38"/>
      <c r="TDG38"/>
      <c r="TDH38"/>
      <c r="TDI38"/>
      <c r="TDJ38"/>
      <c r="TDK38"/>
      <c r="TDL38"/>
      <c r="TDM38"/>
      <c r="TDN38"/>
      <c r="TDO38"/>
      <c r="TDP38"/>
      <c r="TDQ38"/>
      <c r="TDR38"/>
      <c r="TDS38"/>
      <c r="TDT38"/>
      <c r="TDU38"/>
      <c r="TDV38"/>
      <c r="TDW38"/>
      <c r="TDX38"/>
      <c r="TDY38"/>
      <c r="TDZ38"/>
      <c r="TEA38"/>
      <c r="TEB38"/>
      <c r="TEC38"/>
      <c r="TED38"/>
      <c r="TEE38"/>
      <c r="TEF38"/>
      <c r="TEG38"/>
      <c r="TEH38"/>
      <c r="TEI38"/>
      <c r="TEJ38"/>
      <c r="TEK38"/>
      <c r="TEL38"/>
      <c r="TEM38"/>
      <c r="TEN38"/>
      <c r="TEO38"/>
      <c r="TEP38"/>
      <c r="TEQ38"/>
      <c r="TER38"/>
      <c r="TES38"/>
      <c r="TET38"/>
      <c r="TEU38"/>
      <c r="TEV38"/>
      <c r="TEW38"/>
      <c r="TEX38"/>
      <c r="TEY38"/>
      <c r="TEZ38"/>
      <c r="TFA38"/>
      <c r="TFB38"/>
      <c r="TFC38"/>
      <c r="TFD38"/>
      <c r="TFE38"/>
      <c r="TFF38"/>
      <c r="TFG38"/>
      <c r="TFH38"/>
      <c r="TFI38"/>
      <c r="TFJ38"/>
      <c r="TFK38"/>
      <c r="TFL38"/>
      <c r="TFM38"/>
      <c r="TFN38"/>
      <c r="TFO38"/>
      <c r="TFP38"/>
      <c r="TFQ38"/>
      <c r="TFR38"/>
      <c r="TFS38"/>
      <c r="TFT38"/>
      <c r="TFU38"/>
      <c r="TFV38"/>
      <c r="TFW38"/>
      <c r="TFX38"/>
      <c r="TFY38"/>
      <c r="TFZ38"/>
      <c r="TGA38"/>
      <c r="TGB38"/>
      <c r="TGC38"/>
      <c r="TGD38"/>
      <c r="TGE38"/>
      <c r="TGF38"/>
      <c r="TGG38"/>
      <c r="TGH38"/>
      <c r="TGI38"/>
      <c r="TGJ38"/>
      <c r="TGK38"/>
      <c r="TGL38"/>
      <c r="TGM38"/>
      <c r="TGN38"/>
      <c r="TGO38"/>
      <c r="TGP38"/>
      <c r="TGQ38"/>
      <c r="TGR38"/>
      <c r="TGS38"/>
      <c r="TGT38"/>
      <c r="TGU38"/>
      <c r="TGV38"/>
      <c r="TGW38"/>
      <c r="TGX38"/>
      <c r="TGY38"/>
      <c r="TGZ38"/>
      <c r="THA38"/>
      <c r="THB38"/>
      <c r="THC38"/>
      <c r="THD38"/>
      <c r="THE38"/>
      <c r="THF38"/>
      <c r="THG38"/>
      <c r="THH38"/>
      <c r="THI38"/>
      <c r="THJ38"/>
      <c r="THK38"/>
      <c r="THL38"/>
      <c r="THM38"/>
      <c r="THN38"/>
      <c r="THO38"/>
      <c r="THP38"/>
      <c r="THQ38"/>
      <c r="THR38"/>
      <c r="THS38"/>
      <c r="THT38"/>
      <c r="THU38"/>
      <c r="THV38"/>
      <c r="THW38"/>
      <c r="THX38"/>
      <c r="THY38"/>
      <c r="THZ38"/>
      <c r="TIA38"/>
      <c r="TIB38"/>
      <c r="TIC38"/>
      <c r="TID38"/>
      <c r="TIE38"/>
      <c r="TIF38"/>
      <c r="TIG38"/>
      <c r="TIH38"/>
      <c r="TII38"/>
      <c r="TIJ38"/>
      <c r="TIK38"/>
      <c r="TIL38"/>
      <c r="TIM38"/>
      <c r="TIN38"/>
      <c r="TIO38"/>
      <c r="TIP38"/>
      <c r="TIQ38"/>
      <c r="TIR38"/>
      <c r="TIS38"/>
      <c r="TIT38"/>
      <c r="TIU38"/>
      <c r="TIV38"/>
      <c r="TIW38"/>
      <c r="TIX38"/>
      <c r="TIY38"/>
      <c r="TIZ38"/>
      <c r="TJA38"/>
      <c r="TJB38"/>
      <c r="TJC38"/>
      <c r="TJD38"/>
      <c r="TJE38"/>
      <c r="TJF38"/>
      <c r="TJG38"/>
      <c r="TJH38"/>
      <c r="TJI38"/>
      <c r="TJJ38"/>
      <c r="TJK38"/>
      <c r="TJL38"/>
      <c r="TJM38"/>
      <c r="TJN38"/>
      <c r="TJO38"/>
      <c r="TJP38"/>
      <c r="TJQ38"/>
      <c r="TJR38"/>
      <c r="TJS38"/>
      <c r="TJT38"/>
      <c r="TJU38"/>
      <c r="TJV38"/>
      <c r="TJW38"/>
      <c r="TJX38"/>
      <c r="TJY38"/>
      <c r="TJZ38"/>
      <c r="TKA38"/>
      <c r="TKB38"/>
      <c r="TKC38"/>
      <c r="TKD38"/>
      <c r="TKE38"/>
      <c r="TKF38"/>
      <c r="TKG38"/>
      <c r="TKH38"/>
      <c r="TKI38"/>
      <c r="TKJ38"/>
      <c r="TKK38"/>
      <c r="TKL38"/>
      <c r="TKM38"/>
      <c r="TKN38"/>
      <c r="TKO38"/>
      <c r="TKP38"/>
      <c r="TKQ38"/>
      <c r="TKR38"/>
      <c r="TKS38"/>
      <c r="TKT38"/>
      <c r="TKU38"/>
      <c r="TKV38"/>
      <c r="TKW38"/>
      <c r="TKX38"/>
      <c r="TKY38"/>
      <c r="TKZ38"/>
      <c r="TLA38"/>
      <c r="TLB38"/>
      <c r="TLC38"/>
      <c r="TLD38"/>
      <c r="TLE38"/>
      <c r="TLF38"/>
      <c r="TLG38"/>
      <c r="TLH38"/>
      <c r="TLI38"/>
      <c r="TLJ38"/>
      <c r="TLK38"/>
      <c r="TLL38"/>
      <c r="TLM38"/>
      <c r="TLN38"/>
      <c r="TLO38"/>
      <c r="TLP38"/>
      <c r="TLQ38"/>
      <c r="TLR38"/>
      <c r="TLS38"/>
      <c r="TLT38"/>
      <c r="TLU38"/>
      <c r="TLV38"/>
      <c r="TLW38"/>
      <c r="TLX38"/>
      <c r="TLY38"/>
      <c r="TLZ38"/>
      <c r="TMA38"/>
      <c r="TMB38"/>
      <c r="TMC38"/>
      <c r="TMD38"/>
      <c r="TME38"/>
      <c r="TMF38"/>
      <c r="TMG38"/>
      <c r="TMH38"/>
      <c r="TMI38"/>
      <c r="TMJ38"/>
      <c r="TMK38"/>
      <c r="TML38"/>
      <c r="TMM38"/>
      <c r="TMN38"/>
      <c r="TMO38"/>
      <c r="TMP38"/>
      <c r="TMQ38"/>
      <c r="TMR38"/>
      <c r="TMS38"/>
      <c r="TMT38"/>
      <c r="TMU38"/>
      <c r="TMV38"/>
      <c r="TMW38"/>
      <c r="TMX38"/>
      <c r="TMY38"/>
      <c r="TMZ38"/>
      <c r="TNA38"/>
      <c r="TNB38"/>
      <c r="TNC38"/>
      <c r="TND38"/>
      <c r="TNE38"/>
      <c r="TNF38"/>
      <c r="TNG38"/>
      <c r="TNH38"/>
      <c r="TNI38"/>
      <c r="TNJ38"/>
      <c r="TNK38"/>
      <c r="TNL38"/>
      <c r="TNM38"/>
      <c r="TNN38"/>
      <c r="TNO38"/>
      <c r="TNP38"/>
      <c r="TNQ38"/>
      <c r="TNR38"/>
      <c r="TNS38"/>
      <c r="TNT38"/>
      <c r="TNU38"/>
      <c r="TNV38"/>
      <c r="TNW38"/>
      <c r="TNX38"/>
      <c r="TNY38"/>
      <c r="TNZ38"/>
      <c r="TOA38"/>
      <c r="TOB38"/>
      <c r="TOC38"/>
      <c r="TOD38"/>
      <c r="TOE38"/>
      <c r="TOF38"/>
      <c r="TOG38"/>
      <c r="TOH38"/>
      <c r="TOI38"/>
      <c r="TOJ38"/>
      <c r="TOK38"/>
      <c r="TOL38"/>
      <c r="TOM38"/>
      <c r="TON38"/>
      <c r="TOO38"/>
      <c r="TOP38"/>
      <c r="TOQ38"/>
      <c r="TOR38"/>
      <c r="TOS38"/>
      <c r="TOT38"/>
      <c r="TOU38"/>
      <c r="TOV38"/>
      <c r="TOW38"/>
      <c r="TOX38"/>
      <c r="TOY38"/>
      <c r="TOZ38"/>
      <c r="TPA38"/>
      <c r="TPB38"/>
      <c r="TPC38"/>
      <c r="TPD38"/>
      <c r="TPE38"/>
      <c r="TPF38"/>
      <c r="TPG38"/>
      <c r="TPH38"/>
      <c r="TPI38"/>
      <c r="TPJ38"/>
      <c r="TPK38"/>
      <c r="TPL38"/>
      <c r="TPM38"/>
      <c r="TPN38"/>
      <c r="TPO38"/>
      <c r="TPP38"/>
      <c r="TPQ38"/>
      <c r="TPR38"/>
      <c r="TPS38"/>
      <c r="TPT38"/>
      <c r="TPU38"/>
      <c r="TPV38"/>
      <c r="TPW38"/>
      <c r="TPX38"/>
      <c r="TPY38"/>
      <c r="TPZ38"/>
      <c r="TQA38"/>
      <c r="TQB38"/>
      <c r="TQC38"/>
      <c r="TQD38"/>
      <c r="TQE38"/>
      <c r="TQF38"/>
      <c r="TQG38"/>
      <c r="TQH38"/>
      <c r="TQI38"/>
      <c r="TQJ38"/>
      <c r="TQK38"/>
      <c r="TQL38"/>
      <c r="TQM38"/>
      <c r="TQN38"/>
      <c r="TQO38"/>
      <c r="TQP38"/>
      <c r="TQQ38"/>
      <c r="TQR38"/>
      <c r="TQS38"/>
      <c r="TQT38"/>
      <c r="TQU38"/>
      <c r="TQV38"/>
      <c r="TQW38"/>
      <c r="TQX38"/>
      <c r="TQY38"/>
      <c r="TQZ38"/>
      <c r="TRA38"/>
      <c r="TRB38"/>
      <c r="TRC38"/>
      <c r="TRD38"/>
      <c r="TRE38"/>
      <c r="TRF38"/>
      <c r="TRG38"/>
      <c r="TRH38"/>
      <c r="TRI38"/>
      <c r="TRJ38"/>
      <c r="TRK38"/>
      <c r="TRL38"/>
      <c r="TRM38"/>
      <c r="TRN38"/>
      <c r="TRO38"/>
      <c r="TRP38"/>
      <c r="TRQ38"/>
      <c r="TRR38"/>
      <c r="TRS38"/>
      <c r="TRT38"/>
      <c r="TRU38"/>
      <c r="TRV38"/>
      <c r="TRW38"/>
      <c r="TRX38"/>
      <c r="TRY38"/>
      <c r="TRZ38"/>
      <c r="TSA38"/>
      <c r="TSB38"/>
      <c r="TSC38"/>
      <c r="TSD38"/>
      <c r="TSE38"/>
      <c r="TSF38"/>
      <c r="TSG38"/>
      <c r="TSH38"/>
      <c r="TSI38"/>
      <c r="TSJ38"/>
      <c r="TSK38"/>
      <c r="TSL38"/>
      <c r="TSM38"/>
      <c r="TSN38"/>
      <c r="TSO38"/>
      <c r="TSP38"/>
      <c r="TSQ38"/>
      <c r="TSR38"/>
      <c r="TSS38"/>
      <c r="TST38"/>
      <c r="TSU38"/>
      <c r="TSV38"/>
      <c r="TSW38"/>
      <c r="TSX38"/>
      <c r="TSY38"/>
      <c r="TSZ38"/>
      <c r="TTA38"/>
      <c r="TTB38"/>
      <c r="TTC38"/>
      <c r="TTD38"/>
      <c r="TTE38"/>
      <c r="TTF38"/>
      <c r="TTG38"/>
      <c r="TTH38"/>
      <c r="TTI38"/>
      <c r="TTJ38"/>
      <c r="TTK38"/>
      <c r="TTL38"/>
      <c r="TTM38"/>
      <c r="TTN38"/>
      <c r="TTO38"/>
      <c r="TTP38"/>
      <c r="TTQ38"/>
      <c r="TTR38"/>
      <c r="TTS38"/>
      <c r="TTT38"/>
      <c r="TTU38"/>
      <c r="TTV38"/>
      <c r="TTW38"/>
      <c r="TTX38"/>
      <c r="TTY38"/>
      <c r="TTZ38"/>
      <c r="TUA38"/>
      <c r="TUB38"/>
      <c r="TUC38"/>
      <c r="TUD38"/>
      <c r="TUE38"/>
      <c r="TUF38"/>
      <c r="TUG38"/>
      <c r="TUH38"/>
      <c r="TUI38"/>
      <c r="TUJ38"/>
      <c r="TUK38"/>
      <c r="TUL38"/>
      <c r="TUM38"/>
      <c r="TUN38"/>
      <c r="TUO38"/>
      <c r="TUP38"/>
      <c r="TUQ38"/>
      <c r="TUR38"/>
      <c r="TUS38"/>
      <c r="TUT38"/>
      <c r="TUU38"/>
      <c r="TUV38"/>
      <c r="TUW38"/>
      <c r="TUX38"/>
      <c r="TUY38"/>
      <c r="TUZ38"/>
      <c r="TVA38"/>
      <c r="TVB38"/>
      <c r="TVC38"/>
      <c r="TVD38"/>
      <c r="TVE38"/>
      <c r="TVF38"/>
      <c r="TVG38"/>
      <c r="TVH38"/>
      <c r="TVI38"/>
      <c r="TVJ38"/>
      <c r="TVK38"/>
      <c r="TVL38"/>
      <c r="TVM38"/>
      <c r="TVN38"/>
      <c r="TVO38"/>
      <c r="TVP38"/>
      <c r="TVQ38"/>
      <c r="TVR38"/>
      <c r="TVS38"/>
      <c r="TVT38"/>
      <c r="TVU38"/>
      <c r="TVV38"/>
      <c r="TVW38"/>
      <c r="TVX38"/>
      <c r="TVY38"/>
      <c r="TVZ38"/>
      <c r="TWA38"/>
      <c r="TWB38"/>
      <c r="TWC38"/>
      <c r="TWD38"/>
      <c r="TWE38"/>
      <c r="TWF38"/>
      <c r="TWG38"/>
      <c r="TWH38"/>
      <c r="TWI38"/>
      <c r="TWJ38"/>
      <c r="TWK38"/>
      <c r="TWL38"/>
      <c r="TWM38"/>
      <c r="TWN38"/>
      <c r="TWO38"/>
      <c r="TWP38"/>
      <c r="TWQ38"/>
      <c r="TWR38"/>
      <c r="TWS38"/>
      <c r="TWT38"/>
      <c r="TWU38"/>
      <c r="TWV38"/>
      <c r="TWW38"/>
      <c r="TWX38"/>
      <c r="TWY38"/>
      <c r="TWZ38"/>
      <c r="TXA38"/>
      <c r="TXB38"/>
      <c r="TXC38"/>
      <c r="TXD38"/>
      <c r="TXE38"/>
      <c r="TXF38"/>
      <c r="TXG38"/>
      <c r="TXH38"/>
      <c r="TXI38"/>
      <c r="TXJ38"/>
      <c r="TXK38"/>
      <c r="TXL38"/>
      <c r="TXM38"/>
      <c r="TXN38"/>
      <c r="TXO38"/>
      <c r="TXP38"/>
      <c r="TXQ38"/>
      <c r="TXR38"/>
      <c r="TXS38"/>
      <c r="TXT38"/>
      <c r="TXU38"/>
      <c r="TXV38"/>
      <c r="TXW38"/>
      <c r="TXX38"/>
      <c r="TXY38"/>
      <c r="TXZ38"/>
      <c r="TYA38"/>
      <c r="TYB38"/>
      <c r="TYC38"/>
      <c r="TYD38"/>
      <c r="TYE38"/>
      <c r="TYF38"/>
      <c r="TYG38"/>
      <c r="TYH38"/>
      <c r="TYI38"/>
      <c r="TYJ38"/>
      <c r="TYK38"/>
      <c r="TYL38"/>
      <c r="TYM38"/>
      <c r="TYN38"/>
      <c r="TYO38"/>
      <c r="TYP38"/>
      <c r="TYQ38"/>
      <c r="TYR38"/>
      <c r="TYS38"/>
      <c r="TYT38"/>
      <c r="TYU38"/>
      <c r="TYV38"/>
      <c r="TYW38"/>
      <c r="TYX38"/>
      <c r="TYY38"/>
      <c r="TYZ38"/>
      <c r="TZA38"/>
      <c r="TZB38"/>
      <c r="TZC38"/>
      <c r="TZD38"/>
      <c r="TZE38"/>
      <c r="TZF38"/>
      <c r="TZG38"/>
      <c r="TZH38"/>
      <c r="TZI38"/>
      <c r="TZJ38"/>
      <c r="TZK38"/>
      <c r="TZL38"/>
      <c r="TZM38"/>
      <c r="TZN38"/>
      <c r="TZO38"/>
      <c r="TZP38"/>
      <c r="TZQ38"/>
      <c r="TZR38"/>
      <c r="TZS38"/>
      <c r="TZT38"/>
      <c r="TZU38"/>
      <c r="TZV38"/>
      <c r="TZW38"/>
      <c r="TZX38"/>
      <c r="TZY38"/>
      <c r="TZZ38"/>
      <c r="UAA38"/>
      <c r="UAB38"/>
      <c r="UAC38"/>
      <c r="UAD38"/>
      <c r="UAE38"/>
      <c r="UAF38"/>
      <c r="UAG38"/>
      <c r="UAH38"/>
      <c r="UAI38"/>
      <c r="UAJ38"/>
      <c r="UAK38"/>
      <c r="UAL38"/>
      <c r="UAM38"/>
      <c r="UAN38"/>
      <c r="UAO38"/>
      <c r="UAP38"/>
      <c r="UAQ38"/>
      <c r="UAR38"/>
      <c r="UAS38"/>
      <c r="UAT38"/>
      <c r="UAU38"/>
      <c r="UAV38"/>
      <c r="UAW38"/>
      <c r="UAX38"/>
      <c r="UAY38"/>
      <c r="UAZ38"/>
      <c r="UBA38"/>
      <c r="UBB38"/>
      <c r="UBC38"/>
      <c r="UBD38"/>
      <c r="UBE38"/>
      <c r="UBF38"/>
      <c r="UBG38"/>
      <c r="UBH38"/>
      <c r="UBI38"/>
      <c r="UBJ38"/>
      <c r="UBK38"/>
      <c r="UBL38"/>
      <c r="UBM38"/>
      <c r="UBN38"/>
      <c r="UBO38"/>
      <c r="UBP38"/>
      <c r="UBQ38"/>
      <c r="UBR38"/>
      <c r="UBS38"/>
      <c r="UBT38"/>
      <c r="UBU38"/>
      <c r="UBV38"/>
      <c r="UBW38"/>
      <c r="UBX38"/>
      <c r="UBY38"/>
      <c r="UBZ38"/>
      <c r="UCA38"/>
      <c r="UCB38"/>
      <c r="UCC38"/>
      <c r="UCD38"/>
      <c r="UCE38"/>
      <c r="UCF38"/>
      <c r="UCG38"/>
      <c r="UCH38"/>
      <c r="UCI38"/>
      <c r="UCJ38"/>
      <c r="UCK38"/>
      <c r="UCL38"/>
      <c r="UCM38"/>
      <c r="UCN38"/>
      <c r="UCO38"/>
      <c r="UCP38"/>
      <c r="UCQ38"/>
      <c r="UCR38"/>
      <c r="UCS38"/>
      <c r="UCT38"/>
      <c r="UCU38"/>
      <c r="UCV38"/>
      <c r="UCW38"/>
      <c r="UCX38"/>
      <c r="UCY38"/>
      <c r="UCZ38"/>
      <c r="UDA38"/>
      <c r="UDB38"/>
      <c r="UDC38"/>
      <c r="UDD38"/>
      <c r="UDE38"/>
      <c r="UDF38"/>
      <c r="UDG38"/>
      <c r="UDH38"/>
      <c r="UDI38"/>
      <c r="UDJ38"/>
      <c r="UDK38"/>
      <c r="UDL38"/>
      <c r="UDM38"/>
      <c r="UDN38"/>
      <c r="UDO38"/>
      <c r="UDP38"/>
      <c r="UDQ38"/>
      <c r="UDR38"/>
      <c r="UDS38"/>
      <c r="UDT38"/>
      <c r="UDU38"/>
      <c r="UDV38"/>
      <c r="UDW38"/>
      <c r="UDX38"/>
      <c r="UDY38"/>
      <c r="UDZ38"/>
      <c r="UEA38"/>
      <c r="UEB38"/>
      <c r="UEC38"/>
      <c r="UED38"/>
      <c r="UEE38"/>
      <c r="UEF38"/>
      <c r="UEG38"/>
      <c r="UEH38"/>
      <c r="UEI38"/>
      <c r="UEJ38"/>
      <c r="UEK38"/>
      <c r="UEL38"/>
      <c r="UEM38"/>
      <c r="UEN38"/>
      <c r="UEO38"/>
      <c r="UEP38"/>
      <c r="UEQ38"/>
      <c r="UER38"/>
      <c r="UES38"/>
      <c r="UET38"/>
      <c r="UEU38"/>
      <c r="UEV38"/>
      <c r="UEW38"/>
      <c r="UEX38"/>
      <c r="UEY38"/>
      <c r="UEZ38"/>
      <c r="UFA38"/>
      <c r="UFB38"/>
      <c r="UFC38"/>
      <c r="UFD38"/>
      <c r="UFE38"/>
      <c r="UFF38"/>
      <c r="UFG38"/>
      <c r="UFH38"/>
      <c r="UFI38"/>
      <c r="UFJ38"/>
      <c r="UFK38"/>
      <c r="UFL38"/>
      <c r="UFM38"/>
      <c r="UFN38"/>
      <c r="UFO38"/>
      <c r="UFP38"/>
      <c r="UFQ38"/>
      <c r="UFR38"/>
      <c r="UFS38"/>
      <c r="UFT38"/>
      <c r="UFU38"/>
      <c r="UFV38"/>
      <c r="UFW38"/>
      <c r="UFX38"/>
      <c r="UFY38"/>
      <c r="UFZ38"/>
      <c r="UGA38"/>
      <c r="UGB38"/>
      <c r="UGC38"/>
      <c r="UGD38"/>
      <c r="UGE38"/>
      <c r="UGF38"/>
      <c r="UGG38"/>
      <c r="UGH38"/>
      <c r="UGI38"/>
      <c r="UGJ38"/>
      <c r="UGK38"/>
      <c r="UGL38"/>
      <c r="UGM38"/>
      <c r="UGN38"/>
      <c r="UGO38"/>
      <c r="UGP38"/>
      <c r="UGQ38"/>
      <c r="UGR38"/>
      <c r="UGS38"/>
      <c r="UGT38"/>
      <c r="UGU38"/>
      <c r="UGV38"/>
      <c r="UGW38"/>
      <c r="UGX38"/>
      <c r="UGY38"/>
      <c r="UGZ38"/>
      <c r="UHA38"/>
      <c r="UHB38"/>
      <c r="UHC38"/>
      <c r="UHD38"/>
      <c r="UHE38"/>
      <c r="UHF38"/>
      <c r="UHG38"/>
      <c r="UHH38"/>
      <c r="UHI38"/>
      <c r="UHJ38"/>
      <c r="UHK38"/>
      <c r="UHL38"/>
      <c r="UHM38"/>
      <c r="UHN38"/>
      <c r="UHO38"/>
      <c r="UHP38"/>
      <c r="UHQ38"/>
      <c r="UHR38"/>
      <c r="UHS38"/>
      <c r="UHT38"/>
      <c r="UHU38"/>
      <c r="UHV38"/>
      <c r="UHW38"/>
      <c r="UHX38"/>
      <c r="UHY38"/>
      <c r="UHZ38"/>
      <c r="UIA38"/>
      <c r="UIB38"/>
      <c r="UIC38"/>
      <c r="UID38"/>
      <c r="UIE38"/>
      <c r="UIF38"/>
      <c r="UIG38"/>
      <c r="UIH38"/>
      <c r="UII38"/>
      <c r="UIJ38"/>
      <c r="UIK38"/>
      <c r="UIL38"/>
      <c r="UIM38"/>
      <c r="UIN38"/>
      <c r="UIO38"/>
      <c r="UIP38"/>
      <c r="UIQ38"/>
      <c r="UIR38"/>
      <c r="UIS38"/>
      <c r="UIT38"/>
      <c r="UIU38"/>
      <c r="UIV38"/>
      <c r="UIW38"/>
      <c r="UIX38"/>
      <c r="UIY38"/>
      <c r="UIZ38"/>
      <c r="UJA38"/>
      <c r="UJB38"/>
      <c r="UJC38"/>
      <c r="UJD38"/>
      <c r="UJE38"/>
      <c r="UJF38"/>
      <c r="UJG38"/>
      <c r="UJH38"/>
      <c r="UJI38"/>
      <c r="UJJ38"/>
      <c r="UJK38"/>
      <c r="UJL38"/>
      <c r="UJM38"/>
      <c r="UJN38"/>
      <c r="UJO38"/>
      <c r="UJP38"/>
      <c r="UJQ38"/>
      <c r="UJR38"/>
      <c r="UJS38"/>
      <c r="UJT38"/>
      <c r="UJU38"/>
      <c r="UJV38"/>
      <c r="UJW38"/>
      <c r="UJX38"/>
      <c r="UJY38"/>
      <c r="UJZ38"/>
      <c r="UKA38"/>
      <c r="UKB38"/>
      <c r="UKC38"/>
      <c r="UKD38"/>
      <c r="UKE38"/>
      <c r="UKF38"/>
      <c r="UKG38"/>
      <c r="UKH38"/>
      <c r="UKI38"/>
      <c r="UKJ38"/>
      <c r="UKK38"/>
      <c r="UKL38"/>
      <c r="UKM38"/>
      <c r="UKN38"/>
      <c r="UKO38"/>
      <c r="UKP38"/>
      <c r="UKQ38"/>
      <c r="UKR38"/>
      <c r="UKS38"/>
      <c r="UKT38"/>
      <c r="UKU38"/>
      <c r="UKV38"/>
      <c r="UKW38"/>
      <c r="UKX38"/>
      <c r="UKY38"/>
      <c r="UKZ38"/>
      <c r="ULA38"/>
      <c r="ULB38"/>
      <c r="ULC38"/>
      <c r="ULD38"/>
      <c r="ULE38"/>
      <c r="ULF38"/>
      <c r="ULG38"/>
      <c r="ULH38"/>
      <c r="ULI38"/>
      <c r="ULJ38"/>
      <c r="ULK38"/>
      <c r="ULL38"/>
      <c r="ULM38"/>
      <c r="ULN38"/>
      <c r="ULO38"/>
      <c r="ULP38"/>
      <c r="ULQ38"/>
      <c r="ULR38"/>
      <c r="ULS38"/>
      <c r="ULT38"/>
      <c r="ULU38"/>
      <c r="ULV38"/>
      <c r="ULW38"/>
      <c r="ULX38"/>
      <c r="ULY38"/>
      <c r="ULZ38"/>
      <c r="UMA38"/>
      <c r="UMB38"/>
      <c r="UMC38"/>
      <c r="UMD38"/>
      <c r="UME38"/>
      <c r="UMF38"/>
      <c r="UMG38"/>
      <c r="UMH38"/>
      <c r="UMI38"/>
      <c r="UMJ38"/>
      <c r="UMK38"/>
      <c r="UML38"/>
      <c r="UMM38"/>
      <c r="UMN38"/>
      <c r="UMO38"/>
      <c r="UMP38"/>
      <c r="UMQ38"/>
      <c r="UMR38"/>
      <c r="UMS38"/>
      <c r="UMT38"/>
      <c r="UMU38"/>
      <c r="UMV38"/>
      <c r="UMW38"/>
      <c r="UMX38"/>
      <c r="UMY38"/>
      <c r="UMZ38"/>
      <c r="UNA38"/>
      <c r="UNB38"/>
      <c r="UNC38"/>
      <c r="UND38"/>
      <c r="UNE38"/>
      <c r="UNF38"/>
      <c r="UNG38"/>
      <c r="UNH38"/>
      <c r="UNI38"/>
      <c r="UNJ38"/>
      <c r="UNK38"/>
      <c r="UNL38"/>
      <c r="UNM38"/>
      <c r="UNN38"/>
      <c r="UNO38"/>
      <c r="UNP38"/>
      <c r="UNQ38"/>
      <c r="UNR38"/>
      <c r="UNS38"/>
      <c r="UNT38"/>
      <c r="UNU38"/>
      <c r="UNV38"/>
      <c r="UNW38"/>
      <c r="UNX38"/>
      <c r="UNY38"/>
      <c r="UNZ38"/>
      <c r="UOA38"/>
      <c r="UOB38"/>
      <c r="UOC38"/>
      <c r="UOD38"/>
      <c r="UOE38"/>
      <c r="UOF38"/>
      <c r="UOG38"/>
      <c r="UOH38"/>
      <c r="UOI38"/>
      <c r="UOJ38"/>
      <c r="UOK38"/>
      <c r="UOL38"/>
      <c r="UOM38"/>
      <c r="UON38"/>
      <c r="UOO38"/>
      <c r="UOP38"/>
      <c r="UOQ38"/>
      <c r="UOR38"/>
      <c r="UOS38"/>
      <c r="UOT38"/>
      <c r="UOU38"/>
      <c r="UOV38"/>
      <c r="UOW38"/>
      <c r="UOX38"/>
      <c r="UOY38"/>
      <c r="UOZ38"/>
      <c r="UPA38"/>
      <c r="UPB38"/>
      <c r="UPC38"/>
      <c r="UPD38"/>
      <c r="UPE38"/>
      <c r="UPF38"/>
      <c r="UPG38"/>
      <c r="UPH38"/>
      <c r="UPI38"/>
      <c r="UPJ38"/>
      <c r="UPK38"/>
      <c r="UPL38"/>
      <c r="UPM38"/>
      <c r="UPN38"/>
      <c r="UPO38"/>
      <c r="UPP38"/>
      <c r="UPQ38"/>
      <c r="UPR38"/>
      <c r="UPS38"/>
      <c r="UPT38"/>
      <c r="UPU38"/>
      <c r="UPV38"/>
      <c r="UPW38"/>
      <c r="UPX38"/>
      <c r="UPY38"/>
      <c r="UPZ38"/>
      <c r="UQA38"/>
      <c r="UQB38"/>
      <c r="UQC38"/>
      <c r="UQD38"/>
      <c r="UQE38"/>
      <c r="UQF38"/>
      <c r="UQG38"/>
      <c r="UQH38"/>
      <c r="UQI38"/>
      <c r="UQJ38"/>
      <c r="UQK38"/>
      <c r="UQL38"/>
      <c r="UQM38"/>
      <c r="UQN38"/>
      <c r="UQO38"/>
      <c r="UQP38"/>
      <c r="UQQ38"/>
      <c r="UQR38"/>
      <c r="UQS38"/>
      <c r="UQT38"/>
      <c r="UQU38"/>
      <c r="UQV38"/>
      <c r="UQW38"/>
      <c r="UQX38"/>
      <c r="UQY38"/>
      <c r="UQZ38"/>
      <c r="URA38"/>
      <c r="URB38"/>
      <c r="URC38"/>
      <c r="URD38"/>
      <c r="URE38"/>
      <c r="URF38"/>
      <c r="URG38"/>
      <c r="URH38"/>
      <c r="URI38"/>
      <c r="URJ38"/>
      <c r="URK38"/>
      <c r="URL38"/>
      <c r="URM38"/>
      <c r="URN38"/>
      <c r="URO38"/>
      <c r="URP38"/>
      <c r="URQ38"/>
      <c r="URR38"/>
      <c r="URS38"/>
      <c r="URT38"/>
      <c r="URU38"/>
      <c r="URV38"/>
      <c r="URW38"/>
      <c r="URX38"/>
      <c r="URY38"/>
      <c r="URZ38"/>
      <c r="USA38"/>
      <c r="USB38"/>
      <c r="USC38"/>
      <c r="USD38"/>
      <c r="USE38"/>
      <c r="USF38"/>
      <c r="USG38"/>
      <c r="USH38"/>
      <c r="USI38"/>
      <c r="USJ38"/>
      <c r="USK38"/>
      <c r="USL38"/>
      <c r="USM38"/>
      <c r="USN38"/>
      <c r="USO38"/>
      <c r="USP38"/>
      <c r="USQ38"/>
      <c r="USR38"/>
      <c r="USS38"/>
      <c r="UST38"/>
      <c r="USU38"/>
      <c r="USV38"/>
      <c r="USW38"/>
      <c r="USX38"/>
      <c r="USY38"/>
      <c r="USZ38"/>
      <c r="UTA38"/>
      <c r="UTB38"/>
      <c r="UTC38"/>
      <c r="UTD38"/>
      <c r="UTE38"/>
      <c r="UTF38"/>
      <c r="UTG38"/>
      <c r="UTH38"/>
      <c r="UTI38"/>
      <c r="UTJ38"/>
      <c r="UTK38"/>
      <c r="UTL38"/>
      <c r="UTM38"/>
      <c r="UTN38"/>
      <c r="UTO38"/>
      <c r="UTP38"/>
      <c r="UTQ38"/>
      <c r="UTR38"/>
      <c r="UTS38"/>
      <c r="UTT38"/>
      <c r="UTU38"/>
      <c r="UTV38"/>
      <c r="UTW38"/>
      <c r="UTX38"/>
      <c r="UTY38"/>
      <c r="UTZ38"/>
      <c r="UUA38"/>
      <c r="UUB38"/>
      <c r="UUC38"/>
      <c r="UUD38"/>
      <c r="UUE38"/>
      <c r="UUF38"/>
      <c r="UUG38"/>
      <c r="UUH38"/>
      <c r="UUI38"/>
      <c r="UUJ38"/>
      <c r="UUK38"/>
      <c r="UUL38"/>
      <c r="UUM38"/>
      <c r="UUN38"/>
      <c r="UUO38"/>
      <c r="UUP38"/>
      <c r="UUQ38"/>
      <c r="UUR38"/>
      <c r="UUS38"/>
      <c r="UUT38"/>
      <c r="UUU38"/>
      <c r="UUV38"/>
      <c r="UUW38"/>
      <c r="UUX38"/>
      <c r="UUY38"/>
      <c r="UUZ38"/>
      <c r="UVA38"/>
      <c r="UVB38"/>
      <c r="UVC38"/>
      <c r="UVD38"/>
      <c r="UVE38"/>
      <c r="UVF38"/>
      <c r="UVG38"/>
      <c r="UVH38"/>
      <c r="UVI38"/>
      <c r="UVJ38"/>
      <c r="UVK38"/>
      <c r="UVL38"/>
      <c r="UVM38"/>
      <c r="UVN38"/>
      <c r="UVO38"/>
      <c r="UVP38"/>
      <c r="UVQ38"/>
      <c r="UVR38"/>
      <c r="UVS38"/>
      <c r="UVT38"/>
      <c r="UVU38"/>
      <c r="UVV38"/>
      <c r="UVW38"/>
      <c r="UVX38"/>
      <c r="UVY38"/>
      <c r="UVZ38"/>
      <c r="UWA38"/>
      <c r="UWB38"/>
      <c r="UWC38"/>
      <c r="UWD38"/>
      <c r="UWE38"/>
      <c r="UWF38"/>
      <c r="UWG38"/>
      <c r="UWH38"/>
      <c r="UWI38"/>
      <c r="UWJ38"/>
      <c r="UWK38"/>
      <c r="UWL38"/>
      <c r="UWM38"/>
      <c r="UWN38"/>
      <c r="UWO38"/>
      <c r="UWP38"/>
      <c r="UWQ38"/>
      <c r="UWR38"/>
      <c r="UWS38"/>
      <c r="UWT38"/>
      <c r="UWU38"/>
      <c r="UWV38"/>
      <c r="UWW38"/>
      <c r="UWX38"/>
      <c r="UWY38"/>
      <c r="UWZ38"/>
      <c r="UXA38"/>
      <c r="UXB38"/>
      <c r="UXC38"/>
      <c r="UXD38"/>
      <c r="UXE38"/>
      <c r="UXF38"/>
      <c r="UXG38"/>
      <c r="UXH38"/>
      <c r="UXI38"/>
      <c r="UXJ38"/>
      <c r="UXK38"/>
      <c r="UXL38"/>
      <c r="UXM38"/>
      <c r="UXN38"/>
      <c r="UXO38"/>
      <c r="UXP38"/>
      <c r="UXQ38"/>
      <c r="UXR38"/>
      <c r="UXS38"/>
      <c r="UXT38"/>
      <c r="UXU38"/>
      <c r="UXV38"/>
      <c r="UXW38"/>
      <c r="UXX38"/>
      <c r="UXY38"/>
      <c r="UXZ38"/>
      <c r="UYA38"/>
      <c r="UYB38"/>
      <c r="UYC38"/>
      <c r="UYD38"/>
      <c r="UYE38"/>
      <c r="UYF38"/>
      <c r="UYG38"/>
      <c r="UYH38"/>
      <c r="UYI38"/>
      <c r="UYJ38"/>
      <c r="UYK38"/>
      <c r="UYL38"/>
      <c r="UYM38"/>
      <c r="UYN38"/>
      <c r="UYO38"/>
      <c r="UYP38"/>
      <c r="UYQ38"/>
      <c r="UYR38"/>
      <c r="UYS38"/>
      <c r="UYT38"/>
      <c r="UYU38"/>
      <c r="UYV38"/>
      <c r="UYW38"/>
      <c r="UYX38"/>
      <c r="UYY38"/>
      <c r="UYZ38"/>
      <c r="UZA38"/>
      <c r="UZB38"/>
      <c r="UZC38"/>
      <c r="UZD38"/>
      <c r="UZE38"/>
      <c r="UZF38"/>
      <c r="UZG38"/>
      <c r="UZH38"/>
      <c r="UZI38"/>
      <c r="UZJ38"/>
      <c r="UZK38"/>
      <c r="UZL38"/>
      <c r="UZM38"/>
      <c r="UZN38"/>
      <c r="UZO38"/>
      <c r="UZP38"/>
      <c r="UZQ38"/>
      <c r="UZR38"/>
      <c r="UZS38"/>
      <c r="UZT38"/>
      <c r="UZU38"/>
      <c r="UZV38"/>
      <c r="UZW38"/>
      <c r="UZX38"/>
      <c r="UZY38"/>
      <c r="UZZ38"/>
      <c r="VAA38"/>
      <c r="VAB38"/>
      <c r="VAC38"/>
      <c r="VAD38"/>
      <c r="VAE38"/>
      <c r="VAF38"/>
      <c r="VAG38"/>
      <c r="VAH38"/>
      <c r="VAI38"/>
      <c r="VAJ38"/>
      <c r="VAK38"/>
      <c r="VAL38"/>
      <c r="VAM38"/>
      <c r="VAN38"/>
      <c r="VAO38"/>
      <c r="VAP38"/>
      <c r="VAQ38"/>
      <c r="VAR38"/>
      <c r="VAS38"/>
      <c r="VAT38"/>
      <c r="VAU38"/>
      <c r="VAV38"/>
      <c r="VAW38"/>
      <c r="VAX38"/>
      <c r="VAY38"/>
      <c r="VAZ38"/>
      <c r="VBA38"/>
      <c r="VBB38"/>
      <c r="VBC38"/>
      <c r="VBD38"/>
      <c r="VBE38"/>
      <c r="VBF38"/>
      <c r="VBG38"/>
      <c r="VBH38"/>
      <c r="VBI38"/>
      <c r="VBJ38"/>
      <c r="VBK38"/>
      <c r="VBL38"/>
      <c r="VBM38"/>
      <c r="VBN38"/>
      <c r="VBO38"/>
      <c r="VBP38"/>
      <c r="VBQ38"/>
      <c r="VBR38"/>
      <c r="VBS38"/>
      <c r="VBT38"/>
      <c r="VBU38"/>
      <c r="VBV38"/>
      <c r="VBW38"/>
      <c r="VBX38"/>
      <c r="VBY38"/>
      <c r="VBZ38"/>
      <c r="VCA38"/>
      <c r="VCB38"/>
      <c r="VCC38"/>
      <c r="VCD38"/>
      <c r="VCE38"/>
      <c r="VCF38"/>
      <c r="VCG38"/>
      <c r="VCH38"/>
      <c r="VCI38"/>
      <c r="VCJ38"/>
      <c r="VCK38"/>
      <c r="VCL38"/>
      <c r="VCM38"/>
      <c r="VCN38"/>
      <c r="VCO38"/>
      <c r="VCP38"/>
      <c r="VCQ38"/>
      <c r="VCR38"/>
      <c r="VCS38"/>
      <c r="VCT38"/>
      <c r="VCU38"/>
      <c r="VCV38"/>
      <c r="VCW38"/>
      <c r="VCX38"/>
      <c r="VCY38"/>
      <c r="VCZ38"/>
      <c r="VDA38"/>
      <c r="VDB38"/>
      <c r="VDC38"/>
      <c r="VDD38"/>
      <c r="VDE38"/>
      <c r="VDF38"/>
      <c r="VDG38"/>
      <c r="VDH38"/>
      <c r="VDI38"/>
      <c r="VDJ38"/>
      <c r="VDK38"/>
      <c r="VDL38"/>
      <c r="VDM38"/>
      <c r="VDN38"/>
      <c r="VDO38"/>
      <c r="VDP38"/>
      <c r="VDQ38"/>
      <c r="VDR38"/>
      <c r="VDS38"/>
      <c r="VDT38"/>
      <c r="VDU38"/>
      <c r="VDV38"/>
      <c r="VDW38"/>
      <c r="VDX38"/>
      <c r="VDY38"/>
      <c r="VDZ38"/>
      <c r="VEA38"/>
      <c r="VEB38"/>
      <c r="VEC38"/>
      <c r="VED38"/>
      <c r="VEE38"/>
      <c r="VEF38"/>
      <c r="VEG38"/>
      <c r="VEH38"/>
      <c r="VEI38"/>
      <c r="VEJ38"/>
      <c r="VEK38"/>
      <c r="VEL38"/>
      <c r="VEM38"/>
      <c r="VEN38"/>
      <c r="VEO38"/>
      <c r="VEP38"/>
      <c r="VEQ38"/>
      <c r="VER38"/>
      <c r="VES38"/>
      <c r="VET38"/>
      <c r="VEU38"/>
      <c r="VEV38"/>
      <c r="VEW38"/>
      <c r="VEX38"/>
      <c r="VEY38"/>
      <c r="VEZ38"/>
      <c r="VFA38"/>
      <c r="VFB38"/>
      <c r="VFC38"/>
      <c r="VFD38"/>
      <c r="VFE38"/>
      <c r="VFF38"/>
      <c r="VFG38"/>
      <c r="VFH38"/>
      <c r="VFI38"/>
      <c r="VFJ38"/>
      <c r="VFK38"/>
      <c r="VFL38"/>
      <c r="VFM38"/>
      <c r="VFN38"/>
      <c r="VFO38"/>
      <c r="VFP38"/>
      <c r="VFQ38"/>
      <c r="VFR38"/>
      <c r="VFS38"/>
      <c r="VFT38"/>
      <c r="VFU38"/>
      <c r="VFV38"/>
      <c r="VFW38"/>
      <c r="VFX38"/>
      <c r="VFY38"/>
      <c r="VFZ38"/>
      <c r="VGA38"/>
      <c r="VGB38"/>
      <c r="VGC38"/>
      <c r="VGD38"/>
      <c r="VGE38"/>
      <c r="VGF38"/>
      <c r="VGG38"/>
      <c r="VGH38"/>
      <c r="VGI38"/>
      <c r="VGJ38"/>
      <c r="VGK38"/>
      <c r="VGL38"/>
      <c r="VGM38"/>
      <c r="VGN38"/>
      <c r="VGO38"/>
      <c r="VGP38"/>
      <c r="VGQ38"/>
      <c r="VGR38"/>
      <c r="VGS38"/>
      <c r="VGT38"/>
      <c r="VGU38"/>
      <c r="VGV38"/>
      <c r="VGW38"/>
      <c r="VGX38"/>
      <c r="VGY38"/>
      <c r="VGZ38"/>
      <c r="VHA38"/>
      <c r="VHB38"/>
      <c r="VHC38"/>
      <c r="VHD38"/>
      <c r="VHE38"/>
      <c r="VHF38"/>
      <c r="VHG38"/>
      <c r="VHH38"/>
      <c r="VHI38"/>
      <c r="VHJ38"/>
      <c r="VHK38"/>
      <c r="VHL38"/>
      <c r="VHM38"/>
      <c r="VHN38"/>
      <c r="VHO38"/>
      <c r="VHP38"/>
      <c r="VHQ38"/>
      <c r="VHR38"/>
      <c r="VHS38"/>
      <c r="VHT38"/>
      <c r="VHU38"/>
      <c r="VHV38"/>
      <c r="VHW38"/>
      <c r="VHX38"/>
      <c r="VHY38"/>
      <c r="VHZ38"/>
      <c r="VIA38"/>
      <c r="VIB38"/>
      <c r="VIC38"/>
      <c r="VID38"/>
      <c r="VIE38"/>
      <c r="VIF38"/>
      <c r="VIG38"/>
      <c r="VIH38"/>
      <c r="VII38"/>
      <c r="VIJ38"/>
      <c r="VIK38"/>
      <c r="VIL38"/>
      <c r="VIM38"/>
      <c r="VIN38"/>
      <c r="VIO38"/>
      <c r="VIP38"/>
      <c r="VIQ38"/>
      <c r="VIR38"/>
      <c r="VIS38"/>
      <c r="VIT38"/>
      <c r="VIU38"/>
      <c r="VIV38"/>
      <c r="VIW38"/>
      <c r="VIX38"/>
      <c r="VIY38"/>
      <c r="VIZ38"/>
      <c r="VJA38"/>
      <c r="VJB38"/>
      <c r="VJC38"/>
      <c r="VJD38"/>
      <c r="VJE38"/>
      <c r="VJF38"/>
      <c r="VJG38"/>
      <c r="VJH38"/>
      <c r="VJI38"/>
      <c r="VJJ38"/>
      <c r="VJK38"/>
      <c r="VJL38"/>
      <c r="VJM38"/>
      <c r="VJN38"/>
      <c r="VJO38"/>
      <c r="VJP38"/>
      <c r="VJQ38"/>
      <c r="VJR38"/>
      <c r="VJS38"/>
      <c r="VJT38"/>
      <c r="VJU38"/>
      <c r="VJV38"/>
      <c r="VJW38"/>
      <c r="VJX38"/>
      <c r="VJY38"/>
      <c r="VJZ38"/>
      <c r="VKA38"/>
      <c r="VKB38"/>
      <c r="VKC38"/>
      <c r="VKD38"/>
      <c r="VKE38"/>
      <c r="VKF38"/>
      <c r="VKG38"/>
      <c r="VKH38"/>
      <c r="VKI38"/>
      <c r="VKJ38"/>
      <c r="VKK38"/>
      <c r="VKL38"/>
      <c r="VKM38"/>
      <c r="VKN38"/>
      <c r="VKO38"/>
      <c r="VKP38"/>
      <c r="VKQ38"/>
      <c r="VKR38"/>
      <c r="VKS38"/>
      <c r="VKT38"/>
      <c r="VKU38"/>
      <c r="VKV38"/>
      <c r="VKW38"/>
      <c r="VKX38"/>
      <c r="VKY38"/>
      <c r="VKZ38"/>
      <c r="VLA38"/>
      <c r="VLB38"/>
      <c r="VLC38"/>
      <c r="VLD38"/>
      <c r="VLE38"/>
      <c r="VLF38"/>
      <c r="VLG38"/>
      <c r="VLH38"/>
      <c r="VLI38"/>
      <c r="VLJ38"/>
      <c r="VLK38"/>
      <c r="VLL38"/>
      <c r="VLM38"/>
      <c r="VLN38"/>
      <c r="VLO38"/>
      <c r="VLP38"/>
      <c r="VLQ38"/>
      <c r="VLR38"/>
      <c r="VLS38"/>
      <c r="VLT38"/>
      <c r="VLU38"/>
      <c r="VLV38"/>
      <c r="VLW38"/>
      <c r="VLX38"/>
      <c r="VLY38"/>
      <c r="VLZ38"/>
      <c r="VMA38"/>
      <c r="VMB38"/>
      <c r="VMC38"/>
      <c r="VMD38"/>
      <c r="VME38"/>
      <c r="VMF38"/>
      <c r="VMG38"/>
      <c r="VMH38"/>
      <c r="VMI38"/>
      <c r="VMJ38"/>
      <c r="VMK38"/>
      <c r="VML38"/>
      <c r="VMM38"/>
      <c r="VMN38"/>
      <c r="VMO38"/>
      <c r="VMP38"/>
      <c r="VMQ38"/>
      <c r="VMR38"/>
      <c r="VMS38"/>
      <c r="VMT38"/>
      <c r="VMU38"/>
      <c r="VMV38"/>
      <c r="VMW38"/>
      <c r="VMX38"/>
      <c r="VMY38"/>
      <c r="VMZ38"/>
      <c r="VNA38"/>
      <c r="VNB38"/>
      <c r="VNC38"/>
      <c r="VND38"/>
      <c r="VNE38"/>
      <c r="VNF38"/>
      <c r="VNG38"/>
      <c r="VNH38"/>
      <c r="VNI38"/>
      <c r="VNJ38"/>
      <c r="VNK38"/>
      <c r="VNL38"/>
      <c r="VNM38"/>
      <c r="VNN38"/>
      <c r="VNO38"/>
      <c r="VNP38"/>
      <c r="VNQ38"/>
      <c r="VNR38"/>
      <c r="VNS38"/>
      <c r="VNT38"/>
      <c r="VNU38"/>
      <c r="VNV38"/>
      <c r="VNW38"/>
      <c r="VNX38"/>
      <c r="VNY38"/>
      <c r="VNZ38"/>
      <c r="VOA38"/>
      <c r="VOB38"/>
      <c r="VOC38"/>
      <c r="VOD38"/>
      <c r="VOE38"/>
      <c r="VOF38"/>
      <c r="VOG38"/>
      <c r="VOH38"/>
      <c r="VOI38"/>
      <c r="VOJ38"/>
      <c r="VOK38"/>
      <c r="VOL38"/>
      <c r="VOM38"/>
      <c r="VON38"/>
      <c r="VOO38"/>
      <c r="VOP38"/>
      <c r="VOQ38"/>
      <c r="VOR38"/>
      <c r="VOS38"/>
      <c r="VOT38"/>
      <c r="VOU38"/>
      <c r="VOV38"/>
      <c r="VOW38"/>
      <c r="VOX38"/>
      <c r="VOY38"/>
      <c r="VOZ38"/>
      <c r="VPA38"/>
      <c r="VPB38"/>
      <c r="VPC38"/>
      <c r="VPD38"/>
      <c r="VPE38"/>
      <c r="VPF38"/>
      <c r="VPG38"/>
      <c r="VPH38"/>
      <c r="VPI38"/>
      <c r="VPJ38"/>
      <c r="VPK38"/>
      <c r="VPL38"/>
      <c r="VPM38"/>
      <c r="VPN38"/>
      <c r="VPO38"/>
      <c r="VPP38"/>
      <c r="VPQ38"/>
      <c r="VPR38"/>
      <c r="VPS38"/>
      <c r="VPT38"/>
      <c r="VPU38"/>
      <c r="VPV38"/>
      <c r="VPW38"/>
      <c r="VPX38"/>
      <c r="VPY38"/>
      <c r="VPZ38"/>
      <c r="VQA38"/>
      <c r="VQB38"/>
      <c r="VQC38"/>
      <c r="VQD38"/>
      <c r="VQE38"/>
      <c r="VQF38"/>
      <c r="VQG38"/>
      <c r="VQH38"/>
      <c r="VQI38"/>
      <c r="VQJ38"/>
      <c r="VQK38"/>
      <c r="VQL38"/>
      <c r="VQM38"/>
      <c r="VQN38"/>
      <c r="VQO38"/>
      <c r="VQP38"/>
      <c r="VQQ38"/>
      <c r="VQR38"/>
      <c r="VQS38"/>
      <c r="VQT38"/>
      <c r="VQU38"/>
      <c r="VQV38"/>
      <c r="VQW38"/>
      <c r="VQX38"/>
      <c r="VQY38"/>
      <c r="VQZ38"/>
      <c r="VRA38"/>
      <c r="VRB38"/>
      <c r="VRC38"/>
      <c r="VRD38"/>
      <c r="VRE38"/>
      <c r="VRF38"/>
      <c r="VRG38"/>
      <c r="VRH38"/>
      <c r="VRI38"/>
      <c r="VRJ38"/>
      <c r="VRK38"/>
      <c r="VRL38"/>
      <c r="VRM38"/>
      <c r="VRN38"/>
      <c r="VRO38"/>
      <c r="VRP38"/>
      <c r="VRQ38"/>
      <c r="VRR38"/>
      <c r="VRS38"/>
      <c r="VRT38"/>
      <c r="VRU38"/>
      <c r="VRV38"/>
      <c r="VRW38"/>
      <c r="VRX38"/>
      <c r="VRY38"/>
      <c r="VRZ38"/>
      <c r="VSA38"/>
      <c r="VSB38"/>
      <c r="VSC38"/>
      <c r="VSD38"/>
      <c r="VSE38"/>
      <c r="VSF38"/>
      <c r="VSG38"/>
      <c r="VSH38"/>
      <c r="VSI38"/>
      <c r="VSJ38"/>
      <c r="VSK38"/>
      <c r="VSL38"/>
      <c r="VSM38"/>
      <c r="VSN38"/>
      <c r="VSO38"/>
      <c r="VSP38"/>
      <c r="VSQ38"/>
      <c r="VSR38"/>
      <c r="VSS38"/>
      <c r="VST38"/>
      <c r="VSU38"/>
      <c r="VSV38"/>
      <c r="VSW38"/>
      <c r="VSX38"/>
      <c r="VSY38"/>
      <c r="VSZ38"/>
      <c r="VTA38"/>
      <c r="VTB38"/>
      <c r="VTC38"/>
      <c r="VTD38"/>
      <c r="VTE38"/>
      <c r="VTF38"/>
      <c r="VTG38"/>
      <c r="VTH38"/>
      <c r="VTI38"/>
      <c r="VTJ38"/>
      <c r="VTK38"/>
      <c r="VTL38"/>
      <c r="VTM38"/>
      <c r="VTN38"/>
      <c r="VTO38"/>
      <c r="VTP38"/>
      <c r="VTQ38"/>
      <c r="VTR38"/>
      <c r="VTS38"/>
      <c r="VTT38"/>
      <c r="VTU38"/>
      <c r="VTV38"/>
      <c r="VTW38"/>
      <c r="VTX38"/>
      <c r="VTY38"/>
      <c r="VTZ38"/>
      <c r="VUA38"/>
      <c r="VUB38"/>
      <c r="VUC38"/>
      <c r="VUD38"/>
      <c r="VUE38"/>
      <c r="VUF38"/>
      <c r="VUG38"/>
      <c r="VUH38"/>
      <c r="VUI38"/>
      <c r="VUJ38"/>
      <c r="VUK38"/>
      <c r="VUL38"/>
      <c r="VUM38"/>
      <c r="VUN38"/>
      <c r="VUO38"/>
      <c r="VUP38"/>
      <c r="VUQ38"/>
      <c r="VUR38"/>
      <c r="VUS38"/>
      <c r="VUT38"/>
      <c r="VUU38"/>
      <c r="VUV38"/>
      <c r="VUW38"/>
      <c r="VUX38"/>
      <c r="VUY38"/>
      <c r="VUZ38"/>
      <c r="VVA38"/>
      <c r="VVB38"/>
      <c r="VVC38"/>
      <c r="VVD38"/>
      <c r="VVE38"/>
      <c r="VVF38"/>
      <c r="VVG38"/>
      <c r="VVH38"/>
      <c r="VVI38"/>
      <c r="VVJ38"/>
      <c r="VVK38"/>
      <c r="VVL38"/>
      <c r="VVM38"/>
      <c r="VVN38"/>
      <c r="VVO38"/>
      <c r="VVP38"/>
      <c r="VVQ38"/>
      <c r="VVR38"/>
      <c r="VVS38"/>
      <c r="VVT38"/>
      <c r="VVU38"/>
      <c r="VVV38"/>
      <c r="VVW38"/>
      <c r="VVX38"/>
      <c r="VVY38"/>
      <c r="VVZ38"/>
      <c r="VWA38"/>
      <c r="VWB38"/>
      <c r="VWC38"/>
      <c r="VWD38"/>
      <c r="VWE38"/>
      <c r="VWF38"/>
      <c r="VWG38"/>
      <c r="VWH38"/>
      <c r="VWI38"/>
      <c r="VWJ38"/>
      <c r="VWK38"/>
      <c r="VWL38"/>
      <c r="VWM38"/>
      <c r="VWN38"/>
      <c r="VWO38"/>
      <c r="VWP38"/>
      <c r="VWQ38"/>
      <c r="VWR38"/>
      <c r="VWS38"/>
      <c r="VWT38"/>
      <c r="VWU38"/>
      <c r="VWV38"/>
      <c r="VWW38"/>
      <c r="VWX38"/>
      <c r="VWY38"/>
      <c r="VWZ38"/>
      <c r="VXA38"/>
      <c r="VXB38"/>
      <c r="VXC38"/>
      <c r="VXD38"/>
      <c r="VXE38"/>
      <c r="VXF38"/>
      <c r="VXG38"/>
      <c r="VXH38"/>
      <c r="VXI38"/>
      <c r="VXJ38"/>
      <c r="VXK38"/>
      <c r="VXL38"/>
      <c r="VXM38"/>
      <c r="VXN38"/>
      <c r="VXO38"/>
      <c r="VXP38"/>
      <c r="VXQ38"/>
      <c r="VXR38"/>
      <c r="VXS38"/>
      <c r="VXT38"/>
      <c r="VXU38"/>
      <c r="VXV38"/>
      <c r="VXW38"/>
      <c r="VXX38"/>
      <c r="VXY38"/>
      <c r="VXZ38"/>
      <c r="VYA38"/>
      <c r="VYB38"/>
      <c r="VYC38"/>
      <c r="VYD38"/>
      <c r="VYE38"/>
      <c r="VYF38"/>
      <c r="VYG38"/>
      <c r="VYH38"/>
      <c r="VYI38"/>
      <c r="VYJ38"/>
      <c r="VYK38"/>
      <c r="VYL38"/>
      <c r="VYM38"/>
      <c r="VYN38"/>
      <c r="VYO38"/>
      <c r="VYP38"/>
      <c r="VYQ38"/>
      <c r="VYR38"/>
      <c r="VYS38"/>
      <c r="VYT38"/>
      <c r="VYU38"/>
      <c r="VYV38"/>
      <c r="VYW38"/>
      <c r="VYX38"/>
      <c r="VYY38"/>
      <c r="VYZ38"/>
      <c r="VZA38"/>
      <c r="VZB38"/>
      <c r="VZC38"/>
      <c r="VZD38"/>
      <c r="VZE38"/>
      <c r="VZF38"/>
      <c r="VZG38"/>
      <c r="VZH38"/>
      <c r="VZI38"/>
      <c r="VZJ38"/>
      <c r="VZK38"/>
      <c r="VZL38"/>
      <c r="VZM38"/>
      <c r="VZN38"/>
      <c r="VZO38"/>
      <c r="VZP38"/>
      <c r="VZQ38"/>
      <c r="VZR38"/>
      <c r="VZS38"/>
      <c r="VZT38"/>
      <c r="VZU38"/>
      <c r="VZV38"/>
      <c r="VZW38"/>
      <c r="VZX38"/>
      <c r="VZY38"/>
      <c r="VZZ38"/>
      <c r="WAA38"/>
      <c r="WAB38"/>
      <c r="WAC38"/>
      <c r="WAD38"/>
      <c r="WAE38"/>
      <c r="WAF38"/>
      <c r="WAG38"/>
      <c r="WAH38"/>
      <c r="WAI38"/>
      <c r="WAJ38"/>
      <c r="WAK38"/>
      <c r="WAL38"/>
      <c r="WAM38"/>
      <c r="WAN38"/>
      <c r="WAO38"/>
      <c r="WAP38"/>
      <c r="WAQ38"/>
      <c r="WAR38"/>
      <c r="WAS38"/>
      <c r="WAT38"/>
      <c r="WAU38"/>
      <c r="WAV38"/>
      <c r="WAW38"/>
      <c r="WAX38"/>
      <c r="WAY38"/>
      <c r="WAZ38"/>
      <c r="WBA38"/>
      <c r="WBB38"/>
      <c r="WBC38"/>
      <c r="WBD38"/>
      <c r="WBE38"/>
      <c r="WBF38"/>
      <c r="WBG38"/>
      <c r="WBH38"/>
      <c r="WBI38"/>
      <c r="WBJ38"/>
      <c r="WBK38"/>
      <c r="WBL38"/>
      <c r="WBM38"/>
      <c r="WBN38"/>
      <c r="WBO38"/>
      <c r="WBP38"/>
      <c r="WBQ38"/>
      <c r="WBR38"/>
      <c r="WBS38"/>
      <c r="WBT38"/>
      <c r="WBU38"/>
      <c r="WBV38"/>
      <c r="WBW38"/>
      <c r="WBX38"/>
      <c r="WBY38"/>
      <c r="WBZ38"/>
      <c r="WCA38"/>
      <c r="WCB38"/>
      <c r="WCC38"/>
      <c r="WCD38"/>
      <c r="WCE38"/>
      <c r="WCF38"/>
      <c r="WCG38"/>
      <c r="WCH38"/>
      <c r="WCI38"/>
      <c r="WCJ38"/>
      <c r="WCK38"/>
      <c r="WCL38"/>
      <c r="WCM38"/>
      <c r="WCN38"/>
      <c r="WCO38"/>
      <c r="WCP38"/>
      <c r="WCQ38"/>
      <c r="WCR38"/>
      <c r="WCS38"/>
      <c r="WCT38"/>
      <c r="WCU38"/>
      <c r="WCV38"/>
      <c r="WCW38"/>
      <c r="WCX38"/>
      <c r="WCY38"/>
      <c r="WCZ38"/>
      <c r="WDA38"/>
      <c r="WDB38"/>
      <c r="WDC38"/>
      <c r="WDD38"/>
      <c r="WDE38"/>
      <c r="WDF38"/>
      <c r="WDG38"/>
      <c r="WDH38"/>
      <c r="WDI38"/>
      <c r="WDJ38"/>
      <c r="WDK38"/>
      <c r="WDL38"/>
      <c r="WDM38"/>
      <c r="WDN38"/>
      <c r="WDO38"/>
      <c r="WDP38"/>
      <c r="WDQ38"/>
      <c r="WDR38"/>
      <c r="WDS38"/>
      <c r="WDT38"/>
      <c r="WDU38"/>
      <c r="WDV38"/>
      <c r="WDW38"/>
      <c r="WDX38"/>
      <c r="WDY38"/>
      <c r="WDZ38"/>
      <c r="WEA38"/>
      <c r="WEB38"/>
      <c r="WEC38"/>
      <c r="WED38"/>
      <c r="WEE38"/>
      <c r="WEF38"/>
      <c r="WEG38"/>
      <c r="WEH38"/>
      <c r="WEI38"/>
      <c r="WEJ38"/>
      <c r="WEK38"/>
      <c r="WEL38"/>
      <c r="WEM38"/>
      <c r="WEN38"/>
      <c r="WEO38"/>
      <c r="WEP38"/>
      <c r="WEQ38"/>
      <c r="WER38"/>
      <c r="WES38"/>
      <c r="WET38"/>
      <c r="WEU38"/>
      <c r="WEV38"/>
      <c r="WEW38"/>
      <c r="WEX38"/>
      <c r="WEY38"/>
      <c r="WEZ38"/>
      <c r="WFA38"/>
      <c r="WFB38"/>
      <c r="WFC38"/>
      <c r="WFD38"/>
      <c r="WFE38"/>
      <c r="WFF38"/>
      <c r="WFG38"/>
      <c r="WFH38"/>
      <c r="WFI38"/>
      <c r="WFJ38"/>
      <c r="WFK38"/>
      <c r="WFL38"/>
      <c r="WFM38"/>
      <c r="WFN38"/>
      <c r="WFO38"/>
      <c r="WFP38"/>
      <c r="WFQ38"/>
      <c r="WFR38"/>
      <c r="WFS38"/>
      <c r="WFT38"/>
      <c r="WFU38"/>
      <c r="WFV38"/>
      <c r="WFW38"/>
      <c r="WFX38"/>
      <c r="WFY38"/>
      <c r="WFZ38"/>
      <c r="WGA38"/>
      <c r="WGB38"/>
      <c r="WGC38"/>
      <c r="WGD38"/>
      <c r="WGE38"/>
      <c r="WGF38"/>
      <c r="WGG38"/>
      <c r="WGH38"/>
      <c r="WGI38"/>
      <c r="WGJ38"/>
      <c r="WGK38"/>
      <c r="WGL38"/>
      <c r="WGM38"/>
      <c r="WGN38"/>
      <c r="WGO38"/>
      <c r="WGP38"/>
      <c r="WGQ38"/>
      <c r="WGR38"/>
      <c r="WGS38"/>
      <c r="WGT38"/>
      <c r="WGU38"/>
      <c r="WGV38"/>
      <c r="WGW38"/>
      <c r="WGX38"/>
      <c r="WGY38"/>
      <c r="WGZ38"/>
      <c r="WHA38"/>
      <c r="WHB38"/>
      <c r="WHC38"/>
      <c r="WHD38"/>
      <c r="WHE38"/>
      <c r="WHF38"/>
      <c r="WHG38"/>
      <c r="WHH38"/>
      <c r="WHI38"/>
      <c r="WHJ38"/>
      <c r="WHK38"/>
      <c r="WHL38"/>
      <c r="WHM38"/>
      <c r="WHN38"/>
      <c r="WHO38"/>
      <c r="WHP38"/>
      <c r="WHQ38"/>
      <c r="WHR38"/>
      <c r="WHS38"/>
      <c r="WHT38"/>
      <c r="WHU38"/>
      <c r="WHV38"/>
      <c r="WHW38"/>
      <c r="WHX38"/>
      <c r="WHY38"/>
      <c r="WHZ38"/>
      <c r="WIA38"/>
      <c r="WIB38"/>
      <c r="WIC38"/>
      <c r="WID38"/>
      <c r="WIE38"/>
      <c r="WIF38"/>
      <c r="WIG38"/>
      <c r="WIH38"/>
      <c r="WII38"/>
      <c r="WIJ38"/>
      <c r="WIK38"/>
      <c r="WIL38"/>
      <c r="WIM38"/>
      <c r="WIN38"/>
      <c r="WIO38"/>
      <c r="WIP38"/>
      <c r="WIQ38"/>
      <c r="WIR38"/>
      <c r="WIS38"/>
      <c r="WIT38"/>
      <c r="WIU38"/>
      <c r="WIV38"/>
      <c r="WIW38"/>
      <c r="WIX38"/>
      <c r="WIY38"/>
      <c r="WIZ38"/>
      <c r="WJA38"/>
      <c r="WJB38"/>
      <c r="WJC38"/>
      <c r="WJD38"/>
      <c r="WJE38"/>
      <c r="WJF38"/>
      <c r="WJG38"/>
      <c r="WJH38"/>
      <c r="WJI38"/>
      <c r="WJJ38"/>
      <c r="WJK38"/>
      <c r="WJL38"/>
      <c r="WJM38"/>
      <c r="WJN38"/>
      <c r="WJO38"/>
      <c r="WJP38"/>
      <c r="WJQ38"/>
      <c r="WJR38"/>
      <c r="WJS38"/>
      <c r="WJT38"/>
      <c r="WJU38"/>
      <c r="WJV38"/>
      <c r="WJW38"/>
      <c r="WJX38"/>
      <c r="WJY38"/>
      <c r="WJZ38"/>
      <c r="WKA38"/>
      <c r="WKB38"/>
      <c r="WKC38"/>
      <c r="WKD38"/>
      <c r="WKE38"/>
      <c r="WKF38"/>
      <c r="WKG38"/>
      <c r="WKH38"/>
      <c r="WKI38"/>
      <c r="WKJ38"/>
      <c r="WKK38"/>
      <c r="WKL38"/>
      <c r="WKM38"/>
      <c r="WKN38"/>
      <c r="WKO38"/>
      <c r="WKP38"/>
      <c r="WKQ38"/>
      <c r="WKR38"/>
      <c r="WKS38"/>
      <c r="WKT38"/>
      <c r="WKU38"/>
      <c r="WKV38"/>
      <c r="WKW38"/>
      <c r="WKX38"/>
      <c r="WKY38"/>
      <c r="WKZ38"/>
      <c r="WLA38"/>
      <c r="WLB38"/>
      <c r="WLC38"/>
      <c r="WLD38"/>
      <c r="WLE38"/>
      <c r="WLF38"/>
      <c r="WLG38"/>
      <c r="WLH38"/>
      <c r="WLI38"/>
      <c r="WLJ38"/>
      <c r="WLK38"/>
      <c r="WLL38"/>
      <c r="WLM38"/>
      <c r="WLN38"/>
      <c r="WLO38"/>
      <c r="WLP38"/>
      <c r="WLQ38"/>
      <c r="WLR38"/>
      <c r="WLS38"/>
      <c r="WLT38"/>
      <c r="WLU38"/>
      <c r="WLV38"/>
      <c r="WLW38"/>
      <c r="WLX38"/>
      <c r="WLY38"/>
      <c r="WLZ38"/>
      <c r="WMA38"/>
      <c r="WMB38"/>
      <c r="WMC38"/>
      <c r="WMD38"/>
      <c r="WME38"/>
      <c r="WMF38"/>
      <c r="WMG38"/>
      <c r="WMH38"/>
      <c r="WMI38"/>
      <c r="WMJ38"/>
      <c r="WMK38"/>
      <c r="WML38"/>
      <c r="WMM38"/>
      <c r="WMN38"/>
      <c r="WMO38"/>
      <c r="WMP38"/>
      <c r="WMQ38"/>
      <c r="WMR38"/>
      <c r="WMS38"/>
      <c r="WMT38"/>
      <c r="WMU38"/>
      <c r="WMV38"/>
      <c r="WMW38"/>
      <c r="WMX38"/>
      <c r="WMY38"/>
      <c r="WMZ38"/>
      <c r="WNA38"/>
      <c r="WNB38"/>
      <c r="WNC38"/>
      <c r="WND38"/>
      <c r="WNE38"/>
      <c r="WNF38"/>
      <c r="WNG38"/>
      <c r="WNH38"/>
      <c r="WNI38"/>
      <c r="WNJ38"/>
      <c r="WNK38"/>
      <c r="WNL38"/>
      <c r="WNM38"/>
      <c r="WNN38"/>
      <c r="WNO38"/>
      <c r="WNP38"/>
      <c r="WNQ38"/>
      <c r="WNR38"/>
      <c r="WNS38"/>
      <c r="WNT38"/>
      <c r="WNU38"/>
      <c r="WNV38"/>
      <c r="WNW38"/>
      <c r="WNX38"/>
      <c r="WNY38"/>
      <c r="WNZ38"/>
      <c r="WOA38"/>
      <c r="WOB38"/>
      <c r="WOC38"/>
      <c r="WOD38"/>
      <c r="WOE38"/>
      <c r="WOF38"/>
      <c r="WOG38"/>
      <c r="WOH38"/>
      <c r="WOI38"/>
      <c r="WOJ38"/>
      <c r="WOK38"/>
      <c r="WOL38"/>
      <c r="WOM38"/>
      <c r="WON38"/>
      <c r="WOO38"/>
      <c r="WOP38"/>
      <c r="WOQ38"/>
      <c r="WOR38"/>
      <c r="WOS38"/>
      <c r="WOT38"/>
      <c r="WOU38"/>
      <c r="WOV38"/>
      <c r="WOW38"/>
      <c r="WOX38"/>
      <c r="WOY38"/>
      <c r="WOZ38"/>
      <c r="WPA38"/>
      <c r="WPB38"/>
      <c r="WPC38"/>
      <c r="WPD38"/>
      <c r="WPE38"/>
      <c r="WPF38"/>
      <c r="WPG38"/>
      <c r="WPH38"/>
      <c r="WPI38"/>
      <c r="WPJ38"/>
      <c r="WPK38"/>
      <c r="WPL38"/>
      <c r="WPM38"/>
      <c r="WPN38"/>
      <c r="WPO38"/>
      <c r="WPP38"/>
      <c r="WPQ38"/>
      <c r="WPR38"/>
      <c r="WPS38"/>
      <c r="WPT38"/>
      <c r="WPU38"/>
      <c r="WPV38"/>
      <c r="WPW38"/>
      <c r="WPX38"/>
      <c r="WPY38"/>
      <c r="WPZ38"/>
      <c r="WQA38"/>
      <c r="WQB38"/>
      <c r="WQC38"/>
      <c r="WQD38"/>
      <c r="WQE38"/>
      <c r="WQF38"/>
      <c r="WQG38"/>
      <c r="WQH38"/>
      <c r="WQI38"/>
      <c r="WQJ38"/>
      <c r="WQK38"/>
      <c r="WQL38"/>
      <c r="WQM38"/>
      <c r="WQN38"/>
      <c r="WQO38"/>
      <c r="WQP38"/>
      <c r="WQQ38"/>
      <c r="WQR38"/>
      <c r="WQS38"/>
      <c r="WQT38"/>
      <c r="WQU38"/>
      <c r="WQV38"/>
      <c r="WQW38"/>
      <c r="WQX38"/>
      <c r="WQY38"/>
      <c r="WQZ38"/>
      <c r="WRA38"/>
      <c r="WRB38"/>
      <c r="WRC38"/>
      <c r="WRD38"/>
      <c r="WRE38"/>
      <c r="WRF38"/>
      <c r="WRG38"/>
      <c r="WRH38"/>
      <c r="WRI38"/>
      <c r="WRJ38"/>
      <c r="WRK38"/>
      <c r="WRL38"/>
      <c r="WRM38"/>
      <c r="WRN38"/>
      <c r="WRO38"/>
      <c r="WRP38"/>
      <c r="WRQ38"/>
      <c r="WRR38"/>
      <c r="WRS38"/>
      <c r="WRT38"/>
      <c r="WRU38"/>
      <c r="WRV38"/>
      <c r="WRW38"/>
      <c r="WRX38"/>
      <c r="WRY38"/>
      <c r="WRZ38"/>
      <c r="WSA38"/>
      <c r="WSB38"/>
      <c r="WSC38"/>
      <c r="WSD38"/>
      <c r="WSE38"/>
      <c r="WSF38"/>
      <c r="WSG38"/>
      <c r="WSH38"/>
      <c r="WSI38"/>
      <c r="WSJ38"/>
      <c r="WSK38"/>
      <c r="WSL38"/>
      <c r="WSM38"/>
      <c r="WSN38"/>
      <c r="WSO38"/>
      <c r="WSP38"/>
      <c r="WSQ38"/>
      <c r="WSR38"/>
      <c r="WSS38"/>
      <c r="WST38"/>
      <c r="WSU38"/>
      <c r="WSV38"/>
      <c r="WSW38"/>
      <c r="WSX38"/>
      <c r="WSY38"/>
      <c r="WSZ38"/>
      <c r="WTA38"/>
      <c r="WTB38"/>
      <c r="WTC38"/>
      <c r="WTD38"/>
      <c r="WTE38"/>
      <c r="WTF38"/>
      <c r="WTG38"/>
      <c r="WTH38"/>
      <c r="WTI38"/>
      <c r="WTJ38"/>
      <c r="WTK38"/>
      <c r="WTL38"/>
      <c r="WTM38"/>
      <c r="WTN38"/>
      <c r="WTO38"/>
      <c r="WTP38"/>
      <c r="WTQ38"/>
      <c r="WTR38"/>
      <c r="WTS38"/>
      <c r="WTT38"/>
      <c r="WTU38"/>
      <c r="WTV38"/>
      <c r="WTW38"/>
      <c r="WTX38"/>
      <c r="WTY38"/>
      <c r="WTZ38"/>
      <c r="WUA38"/>
      <c r="WUB38"/>
      <c r="WUC38"/>
      <c r="WUD38"/>
      <c r="WUE38"/>
      <c r="WUF38"/>
      <c r="WUG38"/>
      <c r="WUH38"/>
      <c r="WUI38"/>
      <c r="WUJ38"/>
      <c r="WUK38"/>
      <c r="WUL38"/>
      <c r="WUM38"/>
      <c r="WUN38"/>
      <c r="WUO38"/>
      <c r="WUP38"/>
      <c r="WUQ38"/>
      <c r="WUR38"/>
      <c r="WUS38"/>
      <c r="WUT38"/>
      <c r="WUU38"/>
      <c r="WUV38"/>
      <c r="WUW38"/>
      <c r="WUX38"/>
      <c r="WUY38"/>
      <c r="WUZ38"/>
      <c r="WVA38"/>
      <c r="WVB38"/>
      <c r="WVC38"/>
      <c r="WVD38"/>
      <c r="WVE38"/>
      <c r="WVF38"/>
      <c r="WVG38"/>
      <c r="WVH38"/>
      <c r="WVI38"/>
      <c r="WVJ38"/>
      <c r="WVK38"/>
      <c r="WVL38"/>
      <c r="WVM38"/>
      <c r="WVN38"/>
      <c r="WVO38"/>
      <c r="WVP38"/>
      <c r="WVQ38"/>
      <c r="WVR38"/>
      <c r="WVS38"/>
      <c r="WVT38"/>
      <c r="WVU38"/>
      <c r="WVV38"/>
      <c r="WVW38"/>
      <c r="WVX38"/>
      <c r="WVY38"/>
      <c r="WVZ38"/>
      <c r="WWA38"/>
      <c r="WWB38"/>
      <c r="WWC38"/>
      <c r="WWD38"/>
      <c r="WWE38"/>
      <c r="WWF38"/>
      <c r="WWG38"/>
      <c r="WWH38"/>
      <c r="WWI38"/>
      <c r="WWJ38"/>
      <c r="WWK38"/>
      <c r="WWL38"/>
      <c r="WWM38"/>
      <c r="WWN38"/>
      <c r="WWO38"/>
      <c r="WWP38"/>
      <c r="WWQ38"/>
      <c r="WWR38"/>
      <c r="WWS38"/>
      <c r="WWT38"/>
      <c r="WWU38"/>
      <c r="WWV38"/>
      <c r="WWW38"/>
      <c r="WWX38"/>
      <c r="WWY38"/>
      <c r="WWZ38"/>
      <c r="WXA38"/>
      <c r="WXB38"/>
      <c r="WXC38"/>
      <c r="WXD38"/>
      <c r="WXE38"/>
      <c r="WXF38"/>
      <c r="WXG38"/>
      <c r="WXH38"/>
      <c r="WXI38"/>
      <c r="WXJ38"/>
      <c r="WXK38"/>
      <c r="WXL38"/>
      <c r="WXM38"/>
      <c r="WXN38"/>
      <c r="WXO38"/>
      <c r="WXP38"/>
      <c r="WXQ38"/>
      <c r="WXR38"/>
      <c r="WXS38"/>
      <c r="WXT38"/>
      <c r="WXU38"/>
      <c r="WXV38"/>
      <c r="WXW38"/>
      <c r="WXX38"/>
      <c r="WXY38"/>
      <c r="WXZ38"/>
      <c r="WYA38"/>
      <c r="WYB38"/>
      <c r="WYC38"/>
      <c r="WYD38"/>
      <c r="WYE38"/>
      <c r="WYF38"/>
      <c r="WYG38"/>
      <c r="WYH38"/>
      <c r="WYI38"/>
      <c r="WYJ38"/>
      <c r="WYK38"/>
      <c r="WYL38"/>
      <c r="WYM38"/>
      <c r="WYN38"/>
      <c r="WYO38"/>
      <c r="WYP38"/>
      <c r="WYQ38"/>
      <c r="WYR38"/>
      <c r="WYS38"/>
      <c r="WYT38"/>
      <c r="WYU38"/>
      <c r="WYV38"/>
      <c r="WYW38"/>
      <c r="WYX38"/>
      <c r="WYY38"/>
      <c r="WYZ38"/>
      <c r="WZA38"/>
      <c r="WZB38"/>
      <c r="WZC38"/>
      <c r="WZD38"/>
      <c r="WZE38"/>
      <c r="WZF38"/>
      <c r="WZG38"/>
      <c r="WZH38"/>
      <c r="WZI38"/>
      <c r="WZJ38"/>
      <c r="WZK38"/>
      <c r="WZL38"/>
      <c r="WZM38"/>
      <c r="WZN38"/>
      <c r="WZO38"/>
      <c r="WZP38"/>
      <c r="WZQ38"/>
      <c r="WZR38"/>
      <c r="WZS38"/>
      <c r="WZT38"/>
      <c r="WZU38"/>
      <c r="WZV38"/>
      <c r="WZW38"/>
      <c r="WZX38"/>
      <c r="WZY38"/>
      <c r="WZZ38"/>
      <c r="XAA38"/>
      <c r="XAB38"/>
      <c r="XAC38"/>
      <c r="XAD38"/>
      <c r="XAE38"/>
      <c r="XAF38"/>
      <c r="XAG38"/>
      <c r="XAH38"/>
      <c r="XAI38"/>
      <c r="XAJ38"/>
      <c r="XAK38"/>
      <c r="XAL38"/>
      <c r="XAM38"/>
      <c r="XAN38"/>
      <c r="XAO38"/>
      <c r="XAP38"/>
      <c r="XAQ38"/>
      <c r="XAR38"/>
      <c r="XAS38"/>
      <c r="XAT38"/>
      <c r="XAU38"/>
      <c r="XAV38"/>
      <c r="XAW38"/>
      <c r="XAX38"/>
      <c r="XAY38"/>
      <c r="XAZ38"/>
      <c r="XBA38"/>
      <c r="XBB38"/>
      <c r="XBC38"/>
      <c r="XBD38"/>
      <c r="XBE38"/>
      <c r="XBF38"/>
      <c r="XBG38"/>
      <c r="XBH38"/>
      <c r="XBI38"/>
      <c r="XBJ38"/>
      <c r="XBK38"/>
      <c r="XBL38"/>
      <c r="XBM38"/>
      <c r="XBN38"/>
      <c r="XBO38"/>
      <c r="XBP38"/>
      <c r="XBQ38"/>
      <c r="XBR38"/>
      <c r="XBS38"/>
      <c r="XBT38"/>
      <c r="XBU38"/>
      <c r="XBV38"/>
      <c r="XBW38"/>
      <c r="XBX38"/>
      <c r="XBY38"/>
      <c r="XBZ38"/>
      <c r="XCA38"/>
      <c r="XCB38"/>
      <c r="XCC38"/>
      <c r="XCD38"/>
      <c r="XCE38"/>
      <c r="XCF38"/>
      <c r="XCG38"/>
      <c r="XCH38"/>
      <c r="XCI38"/>
      <c r="XCJ38"/>
      <c r="XCK38"/>
      <c r="XCL38"/>
      <c r="XCM38"/>
      <c r="XCN38"/>
      <c r="XCO38"/>
      <c r="XCP38"/>
      <c r="XCQ38"/>
      <c r="XCR38"/>
      <c r="XCS38"/>
      <c r="XCT38"/>
      <c r="XCU38"/>
      <c r="XCV38"/>
      <c r="XCW38"/>
      <c r="XCX38"/>
      <c r="XCY38"/>
      <c r="XCZ38"/>
      <c r="XDA38"/>
      <c r="XDB38"/>
      <c r="XDC38"/>
      <c r="XDD38"/>
      <c r="XDE38"/>
      <c r="XDF38"/>
      <c r="XDG38"/>
      <c r="XDH38"/>
      <c r="XDI38"/>
      <c r="XDJ38"/>
      <c r="XDK38"/>
      <c r="XDL38"/>
      <c r="XDM38"/>
      <c r="XDN38"/>
      <c r="XDO38"/>
      <c r="XDP38"/>
      <c r="XDQ38"/>
      <c r="XDR38"/>
      <c r="XDS38"/>
      <c r="XDT38"/>
      <c r="XDU38"/>
      <c r="XDV38"/>
      <c r="XDW38"/>
      <c r="XDX38"/>
      <c r="XDY38"/>
      <c r="XDZ38"/>
      <c r="XEA38"/>
      <c r="XEB38"/>
      <c r="XEC38"/>
      <c r="XED38"/>
      <c r="XEE38"/>
      <c r="XEF38"/>
      <c r="XEG38"/>
      <c r="XEH38"/>
      <c r="XEI38"/>
      <c r="XEJ38"/>
      <c r="XEK38"/>
      <c r="XEL38"/>
      <c r="XEM38"/>
      <c r="XEN38"/>
      <c r="XEO38"/>
      <c r="XEP38"/>
      <c r="XEQ38"/>
      <c r="XER38"/>
    </row>
    <row r="39" spans="1:16372" ht="15" x14ac:dyDescent="0.2">
      <c r="A39" s="89" t="s">
        <v>57</v>
      </c>
      <c r="B39" s="89"/>
      <c r="C39" s="89"/>
      <c r="D39" s="89"/>
      <c r="E39" s="89"/>
      <c r="F39" s="89"/>
      <c r="G39" s="207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1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x14ac:dyDescent="0.2">
      <c r="D41"/>
      <c r="E41"/>
      <c r="G41" s="210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</row>
    <row r="42" spans="1:16372" ht="13.5" x14ac:dyDescent="0.25">
      <c r="C42" s="1" t="s">
        <v>60</v>
      </c>
      <c r="G42" s="208" t="s">
        <v>40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32">
        <v>0</v>
      </c>
      <c r="Y42" s="32">
        <v>0</v>
      </c>
      <c r="Z42" s="32">
        <v>0</v>
      </c>
      <c r="AA42" s="32">
        <v>0</v>
      </c>
      <c r="AB42" s="32">
        <v>0</v>
      </c>
      <c r="AC42" s="32">
        <v>0</v>
      </c>
      <c r="AD42" s="32">
        <v>0</v>
      </c>
      <c r="AE42" s="32">
        <v>0</v>
      </c>
      <c r="AF42" s="32">
        <v>0</v>
      </c>
      <c r="AG42" s="32">
        <v>0</v>
      </c>
    </row>
    <row r="43" spans="1:16372" ht="13.5" x14ac:dyDescent="0.25">
      <c r="C43" s="1" t="s">
        <v>130</v>
      </c>
      <c r="G43" s="208" t="s">
        <v>105</v>
      </c>
      <c r="I43" s="85">
        <f t="shared" ref="I43:AG43" si="4">I42*I7</f>
        <v>0</v>
      </c>
      <c r="J43" s="85">
        <f t="shared" si="4"/>
        <v>0</v>
      </c>
      <c r="K43" s="85">
        <f t="shared" si="4"/>
        <v>0</v>
      </c>
      <c r="L43" s="85">
        <f t="shared" si="4"/>
        <v>0</v>
      </c>
      <c r="M43" s="85">
        <f t="shared" si="4"/>
        <v>0</v>
      </c>
      <c r="N43" s="85">
        <f t="shared" si="4"/>
        <v>0</v>
      </c>
      <c r="O43" s="85">
        <f t="shared" si="4"/>
        <v>0</v>
      </c>
      <c r="P43" s="85">
        <f t="shared" si="4"/>
        <v>0</v>
      </c>
      <c r="Q43" s="85">
        <f t="shared" si="4"/>
        <v>0</v>
      </c>
      <c r="R43" s="85">
        <f t="shared" si="4"/>
        <v>0</v>
      </c>
      <c r="S43" s="85">
        <f t="shared" si="4"/>
        <v>0</v>
      </c>
      <c r="T43" s="85">
        <f t="shared" si="4"/>
        <v>0</v>
      </c>
      <c r="U43" s="85">
        <f t="shared" si="4"/>
        <v>0</v>
      </c>
      <c r="V43" s="85">
        <f t="shared" si="4"/>
        <v>0</v>
      </c>
      <c r="W43" s="85">
        <f t="shared" si="4"/>
        <v>0</v>
      </c>
      <c r="X43" s="85">
        <f t="shared" si="4"/>
        <v>0</v>
      </c>
      <c r="Y43" s="85">
        <f t="shared" si="4"/>
        <v>0</v>
      </c>
      <c r="Z43" s="85">
        <f t="shared" si="4"/>
        <v>0</v>
      </c>
      <c r="AA43" s="85">
        <f t="shared" si="4"/>
        <v>0</v>
      </c>
      <c r="AB43" s="85">
        <f t="shared" si="4"/>
        <v>0</v>
      </c>
      <c r="AC43" s="85">
        <f t="shared" si="4"/>
        <v>0</v>
      </c>
      <c r="AD43" s="85">
        <f t="shared" si="4"/>
        <v>0</v>
      </c>
      <c r="AE43" s="85">
        <f t="shared" si="4"/>
        <v>0</v>
      </c>
      <c r="AF43" s="85">
        <f t="shared" si="4"/>
        <v>0</v>
      </c>
      <c r="AG43" s="85">
        <f t="shared" si="4"/>
        <v>0</v>
      </c>
    </row>
    <row r="44" spans="1:16372" x14ac:dyDescent="0.2">
      <c r="D44"/>
      <c r="E44"/>
      <c r="G44" s="210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D45" s="209"/>
      <c r="E45"/>
      <c r="G45" s="210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</row>
    <row r="46" spans="1:16372" x14ac:dyDescent="0.2">
      <c r="C46" s="1" t="s">
        <v>14</v>
      </c>
      <c r="D46" s="208" t="s">
        <v>64</v>
      </c>
      <c r="E46" s="113">
        <f>Assumptions!G94</f>
        <v>151432.81740793545</v>
      </c>
      <c r="G46" s="210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4</v>
      </c>
      <c r="D47" s="208" t="s">
        <v>64</v>
      </c>
      <c r="E47" s="113">
        <f>Assumptions!G95</f>
        <v>24590</v>
      </c>
      <c r="G47" s="210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5</v>
      </c>
      <c r="D48" s="208" t="s">
        <v>64</v>
      </c>
      <c r="E48" s="112">
        <f>Assumptions!G96</f>
        <v>88.357719508603083</v>
      </c>
      <c r="G48" s="210" t="s">
        <v>40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15</v>
      </c>
      <c r="D49" s="208" t="s">
        <v>127</v>
      </c>
      <c r="E49" s="112">
        <f>Assumptions!G97</f>
        <v>0</v>
      </c>
      <c r="G49" s="210" t="s">
        <v>206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204</v>
      </c>
      <c r="D50" s="208" t="s">
        <v>207</v>
      </c>
      <c r="E50" s="112">
        <f>Assumptions!G98</f>
        <v>0.35181336539087127</v>
      </c>
      <c r="G50" s="210" t="s">
        <v>208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205</v>
      </c>
      <c r="D51" s="208" t="s">
        <v>207</v>
      </c>
      <c r="E51" s="112">
        <f>Assumptions!G99</f>
        <v>0.35181336539087127</v>
      </c>
      <c r="G51" s="210" t="s">
        <v>208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6</v>
      </c>
      <c r="D52" s="208" t="s">
        <v>127</v>
      </c>
      <c r="E52" s="112">
        <f>Assumptions!G100</f>
        <v>0</v>
      </c>
      <c r="G52" s="210" t="s">
        <v>206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C53" s="1" t="s">
        <v>7</v>
      </c>
      <c r="D53" s="208" t="s">
        <v>127</v>
      </c>
      <c r="E53" s="112">
        <f>Assumptions!G101</f>
        <v>0</v>
      </c>
      <c r="G53" s="210" t="s">
        <v>206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2">
        <v>0</v>
      </c>
      <c r="AF53" s="32">
        <v>0</v>
      </c>
      <c r="AG53" s="32">
        <v>0</v>
      </c>
    </row>
    <row r="54" spans="1:43" x14ac:dyDescent="0.2">
      <c r="D54" s="208"/>
      <c r="G54" s="210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</row>
    <row r="55" spans="1:43" x14ac:dyDescent="0.2">
      <c r="C55" s="1" t="s">
        <v>118</v>
      </c>
      <c r="D55" s="208"/>
      <c r="G55" s="210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C56" s="1" t="s">
        <v>119</v>
      </c>
      <c r="D56" s="208"/>
      <c r="G56" s="210">
        <f>input_dollars</f>
        <v>45291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0</v>
      </c>
      <c r="S56" s="32">
        <v>0</v>
      </c>
      <c r="T56" s="32">
        <v>0</v>
      </c>
      <c r="U56" s="32">
        <v>0</v>
      </c>
      <c r="V56" s="32">
        <v>0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2">
        <v>0</v>
      </c>
      <c r="AC56" s="32">
        <v>0</v>
      </c>
      <c r="AD56" s="32">
        <v>0</v>
      </c>
      <c r="AE56" s="32">
        <v>0</v>
      </c>
      <c r="AF56" s="32">
        <v>0</v>
      </c>
      <c r="AG56" s="32">
        <v>0</v>
      </c>
    </row>
    <row r="57" spans="1:43" x14ac:dyDescent="0.2">
      <c r="D57" s="208"/>
      <c r="G57" s="208"/>
    </row>
    <row r="58" spans="1:43" x14ac:dyDescent="0.2">
      <c r="C58" s="3" t="s">
        <v>126</v>
      </c>
      <c r="D58" s="221"/>
      <c r="E58" s="107"/>
      <c r="F58" s="3"/>
      <c r="G58" s="213">
        <f>input_dollars</f>
        <v>45291</v>
      </c>
      <c r="H58" s="107"/>
      <c r="I58" s="173" cm="1">
        <f t="array" ref="I58">SUMPRODUCT((I$46:I$53)*($E$46:$E$53))+SUM(I55:I56)+I43</f>
        <v>0</v>
      </c>
      <c r="J58" s="173" cm="1">
        <f t="array" ref="J58">SUMPRODUCT((J$46:J$53)*($E$46:$E$53))+SUM(J55:J56)+J43</f>
        <v>0</v>
      </c>
      <c r="K58" s="173" cm="1">
        <f t="array" ref="K58">SUMPRODUCT((K$46:K$53)*($E$46:$E$53))+SUM(K55:K56)+K43</f>
        <v>0</v>
      </c>
      <c r="L58" s="173" cm="1">
        <f t="array" ref="L58">SUMPRODUCT((L$46:L$53)*($E$46:$E$53))+SUM(L55:L56)+L43</f>
        <v>0</v>
      </c>
      <c r="M58" s="173" cm="1">
        <f t="array" ref="M58">SUMPRODUCT((M$46:M$53)*($E$46:$E$53))+SUM(M55:M56)+M43</f>
        <v>0</v>
      </c>
      <c r="N58" s="173" cm="1">
        <f t="array" ref="N58">SUMPRODUCT((N$46:N$53)*($E$46:$E$53))+SUM(N55:N56)+N43</f>
        <v>0</v>
      </c>
      <c r="O58" s="173" cm="1">
        <f t="array" ref="O58">SUMPRODUCT((O$46:O$53)*($E$46:$E$53))+SUM(O55:O56)+O43</f>
        <v>0</v>
      </c>
      <c r="P58" s="173" cm="1">
        <f t="array" ref="P58">SUMPRODUCT((P$46:P$53)*($E$46:$E$53))+SUM(P55:P56)+P43</f>
        <v>0</v>
      </c>
      <c r="Q58" s="173" cm="1">
        <f t="array" ref="Q58">SUMPRODUCT((Q$46:Q$53)*($E$46:$E$53))+SUM(Q55:Q56)+Q43</f>
        <v>0</v>
      </c>
      <c r="R58" s="173" cm="1">
        <f t="array" ref="R58">SUMPRODUCT((R$46:R$53)*($E$46:$E$53))+SUM(R55:R56)+R43</f>
        <v>0</v>
      </c>
      <c r="S58" s="173" cm="1">
        <f t="array" ref="S58">SUMPRODUCT((S$46:S$53)*($E$46:$E$53))+SUM(S55:S56)+S43</f>
        <v>0</v>
      </c>
      <c r="T58" s="173" cm="1">
        <f t="array" ref="T58">SUMPRODUCT((T$46:T$53)*($E$46:$E$53))+SUM(T55:T56)+T43</f>
        <v>0</v>
      </c>
      <c r="U58" s="173" cm="1">
        <f t="array" ref="U58">SUMPRODUCT((U$46:U$53)*($E$46:$E$53))+SUM(U55:U56)+U43</f>
        <v>0</v>
      </c>
      <c r="V58" s="173" cm="1">
        <f t="array" ref="V58">SUMPRODUCT((V$46:V$53)*($E$46:$E$53))+SUM(V55:V56)+V43</f>
        <v>0</v>
      </c>
      <c r="W58" s="173" cm="1">
        <f t="array" ref="W58">SUMPRODUCT((W$46:W$53)*($E$46:$E$53))+SUM(W55:W56)+W43</f>
        <v>0</v>
      </c>
      <c r="X58" s="173" cm="1">
        <f t="array" ref="X58">SUMPRODUCT((X$46:X$53)*($E$46:$E$53))+SUM(X55:X56)+X43</f>
        <v>0</v>
      </c>
      <c r="Y58" s="173" cm="1">
        <f t="array" ref="Y58">SUMPRODUCT((Y$46:Y$53)*($E$46:$E$53))+SUM(Y55:Y56)+Y43</f>
        <v>0</v>
      </c>
      <c r="Z58" s="173" cm="1">
        <f t="array" ref="Z58">SUMPRODUCT((Z$46:Z$53)*($E$46:$E$53))+SUM(Z55:Z56)+Z43</f>
        <v>0</v>
      </c>
      <c r="AA58" s="173" cm="1">
        <f t="array" ref="AA58">SUMPRODUCT((AA$46:AA$53)*($E$46:$E$53))+SUM(AA55:AA56)+AA43</f>
        <v>0</v>
      </c>
      <c r="AB58" s="173" cm="1">
        <f t="array" ref="AB58">SUMPRODUCT((AB$46:AB$53)*($E$46:$E$53))+SUM(AB55:AB56)+AB43</f>
        <v>0</v>
      </c>
      <c r="AC58" s="173" cm="1">
        <f t="array" ref="AC58">SUMPRODUCT((AC$46:AC$53)*($E$46:$E$53))+SUM(AC55:AC56)+AC43</f>
        <v>0</v>
      </c>
      <c r="AD58" s="173" cm="1">
        <f t="array" ref="AD58">SUMPRODUCT((AD$46:AD$53)*($E$46:$E$53))+SUM(AD55:AD56)+AD43</f>
        <v>0</v>
      </c>
      <c r="AE58" s="173" cm="1">
        <f t="array" ref="AE58">SUMPRODUCT((AE$46:AE$53)*($E$46:$E$53))+SUM(AE55:AE56)+AE43</f>
        <v>0</v>
      </c>
      <c r="AF58" s="173" cm="1">
        <f t="array" ref="AF58">SUMPRODUCT((AF$46:AF$53)*($E$46:$E$53))+SUM(AF55:AF56)+AF43</f>
        <v>0</v>
      </c>
      <c r="AG58" s="173" cm="1">
        <f t="array" ref="AG58">SUMPRODUCT((AG$46:AG$53)*($E$46:$E$53))+SUM(AG55:AG56)+AG43</f>
        <v>0</v>
      </c>
    </row>
    <row r="59" spans="1:43" x14ac:dyDescent="0.2">
      <c r="D59" s="208"/>
      <c r="G59" s="208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x14ac:dyDescent="0.2">
      <c r="G60" s="208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</row>
    <row r="61" spans="1:43" ht="15" x14ac:dyDescent="0.2">
      <c r="A61" s="89" t="s">
        <v>16</v>
      </c>
      <c r="B61" s="89"/>
      <c r="C61" s="89"/>
      <c r="D61" s="89"/>
      <c r="E61" s="89"/>
      <c r="F61" s="89"/>
      <c r="G61" s="207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/>
      <c r="AI61"/>
      <c r="AJ61"/>
      <c r="AK61"/>
      <c r="AL61"/>
      <c r="AM61"/>
      <c r="AN61"/>
      <c r="AO61"/>
      <c r="AP61"/>
      <c r="AQ61"/>
    </row>
    <row r="62" spans="1:43" ht="15" x14ac:dyDescent="0.2">
      <c r="A62" s="111"/>
      <c r="B62" s="111"/>
      <c r="C62" s="111"/>
      <c r="D62" s="111"/>
      <c r="E62" s="111"/>
      <c r="F62" s="111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/>
      <c r="AI62"/>
      <c r="AJ62"/>
      <c r="AK62"/>
      <c r="AL62"/>
      <c r="AM62"/>
      <c r="AN62"/>
      <c r="AO62"/>
      <c r="AP62"/>
      <c r="AQ62"/>
    </row>
    <row r="63" spans="1:43" ht="12.75" customHeight="1" x14ac:dyDescent="0.2">
      <c r="A63" s="111"/>
      <c r="B63" s="111"/>
      <c r="C63" s="111"/>
      <c r="D63" s="111"/>
      <c r="E63" s="111"/>
      <c r="F63"/>
      <c r="G63" s="214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</row>
    <row r="64" spans="1:43" x14ac:dyDescent="0.2">
      <c r="C64" s="4"/>
      <c r="F64" s="2"/>
      <c r="G64" s="215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</row>
    <row r="65" spans="1:33" x14ac:dyDescent="0.2">
      <c r="C65" s="4" t="str">
        <f>'Option1 (base case)'!C65</f>
        <v>Risks mitigated vs base case</v>
      </c>
      <c r="G65" s="213">
        <f>input_dollars</f>
        <v>45291</v>
      </c>
      <c r="I65" s="134">
        <f>(1-INDEX(Data!$C$9:$C$13, MATCH($A$3, options,0)))*('Option1 (base case)'!I37-I37)</f>
        <v>0</v>
      </c>
      <c r="J65" s="134">
        <f>(1-INDEX(Data!$C$9:$C$13, MATCH($A$3, options,0)))*('Option1 (base case)'!J37-J37)</f>
        <v>0</v>
      </c>
      <c r="K65" s="134">
        <f>(1-INDEX(Data!$C$9:$C$13, MATCH($A$3, options,0)))*('Option1 (base case)'!K37-K37)</f>
        <v>18000000</v>
      </c>
      <c r="L65" s="134">
        <f>(1-INDEX(Data!$C$9:$C$13, MATCH($A$3, options,0)))*('Option1 (base case)'!L37-L37)</f>
        <v>2007500</v>
      </c>
      <c r="M65" s="134">
        <f>(1-INDEX(Data!$C$9:$C$13, MATCH($A$3, options,0)))*('Option1 (base case)'!M37-M37)</f>
        <v>2007500</v>
      </c>
      <c r="N65" s="134">
        <f>(1-INDEX(Data!$C$9:$C$13, MATCH($A$3, options,0)))*('Option1 (base case)'!N37-N37)</f>
        <v>2007500</v>
      </c>
      <c r="O65" s="134">
        <f>(1-INDEX(Data!$C$9:$C$13, MATCH($A$3, options,0)))*('Option1 (base case)'!O37-O37)</f>
        <v>2007500</v>
      </c>
      <c r="P65" s="134">
        <f>(1-INDEX(Data!$C$9:$C$13, MATCH($A$3, options,0)))*('Option1 (base case)'!P37-P37)</f>
        <v>2007500</v>
      </c>
      <c r="Q65" s="134">
        <f>(1-INDEX(Data!$C$9:$C$13, MATCH($A$3, options,0)))*('Option1 (base case)'!Q37-Q37)</f>
        <v>2007500</v>
      </c>
      <c r="R65" s="134">
        <f>(1-INDEX(Data!$C$9:$C$13, MATCH($A$3, options,0)))*('Option1 (base case)'!R37-R37)</f>
        <v>2007500</v>
      </c>
      <c r="S65" s="134">
        <f>(1-INDEX(Data!$C$9:$C$13, MATCH($A$3, options,0)))*('Option1 (base case)'!S37-S37)</f>
        <v>2007500</v>
      </c>
      <c r="T65" s="134">
        <f>(1-INDEX(Data!$C$9:$C$13, MATCH($A$3, options,0)))*('Option1 (base case)'!T37-T37)</f>
        <v>2007500</v>
      </c>
      <c r="U65" s="134">
        <f>(1-INDEX(Data!$C$9:$C$13, MATCH($A$3, options,0)))*('Option1 (base case)'!U37-U37)</f>
        <v>2007500</v>
      </c>
      <c r="V65" s="134">
        <f>(1-INDEX(Data!$C$9:$C$13, MATCH($A$3, options,0)))*('Option1 (base case)'!V37-V37)</f>
        <v>2007500</v>
      </c>
      <c r="W65" s="134">
        <f>(1-INDEX(Data!$C$9:$C$13, MATCH($A$3, options,0)))*('Option1 (base case)'!W37-W37)</f>
        <v>2007500</v>
      </c>
      <c r="X65" s="134">
        <f>(1-INDEX(Data!$C$9:$C$13, MATCH($A$3, options,0)))*('Option1 (base case)'!X37-X37)</f>
        <v>2007500</v>
      </c>
      <c r="Y65" s="134">
        <f>(1-INDEX(Data!$C$9:$C$13, MATCH($A$3, options,0)))*('Option1 (base case)'!Y37-Y37)</f>
        <v>2007500</v>
      </c>
      <c r="Z65" s="134">
        <f>(1-INDEX(Data!$C$9:$C$13, MATCH($A$3, options,0)))*('Option1 (base case)'!Z37-Z37)</f>
        <v>2007500</v>
      </c>
      <c r="AA65" s="134">
        <f>(1-INDEX(Data!$C$9:$C$13, MATCH($A$3, options,0)))*('Option1 (base case)'!AA37-AA37)</f>
        <v>2007500</v>
      </c>
      <c r="AB65" s="134">
        <f>(1-INDEX(Data!$C$9:$C$13, MATCH($A$3, options,0)))*('Option1 (base case)'!AB37-AB37)</f>
        <v>2007500</v>
      </c>
      <c r="AC65" s="134">
        <f>(1-INDEX(Data!$C$9:$C$13, MATCH($A$3, options,0)))*('Option1 (base case)'!AC37-AC37)</f>
        <v>2007500</v>
      </c>
      <c r="AD65" s="134">
        <f>(1-INDEX(Data!$C$9:$C$13, MATCH($A$3, options,0)))*('Option1 (base case)'!AD37-AD37)</f>
        <v>2007500</v>
      </c>
      <c r="AE65" s="134">
        <f>(1-INDEX(Data!$C$9:$C$13, MATCH($A$3, options,0)))*('Option1 (base case)'!AE37-AE37)</f>
        <v>2007500</v>
      </c>
      <c r="AF65" s="134">
        <f>(1-INDEX(Data!$C$9:$C$13, MATCH($A$3, options,0)))*('Option1 (base case)'!AF37-AF37)</f>
        <v>2007500</v>
      </c>
      <c r="AG65" s="134">
        <f>(1-INDEX(Data!$C$9:$C$13, MATCH($A$3, options,0)))*('Option1 (base case)'!AG37-AG37)</f>
        <v>2007500</v>
      </c>
    </row>
    <row r="66" spans="1:33" x14ac:dyDescent="0.2">
      <c r="G66" s="215"/>
    </row>
    <row r="67" spans="1:33" x14ac:dyDescent="0.2">
      <c r="A67" s="8"/>
      <c r="B67" s="8"/>
      <c r="C67" s="149" t="s">
        <v>30</v>
      </c>
      <c r="D67" s="38"/>
      <c r="F67" s="97"/>
      <c r="G67" s="216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</row>
    <row r="68" spans="1:33" x14ac:dyDescent="0.2">
      <c r="A68" s="8"/>
      <c r="B68" s="8"/>
      <c r="C68" s="4" t="str">
        <f>C14</f>
        <v>Isolating substations x 4</v>
      </c>
      <c r="D68" s="38"/>
      <c r="F68" s="97"/>
      <c r="G68" s="213">
        <f>input_dollars</f>
        <v>45291</v>
      </c>
      <c r="H68" s="31"/>
      <c r="I68" s="119">
        <f t="shared" ref="I68:AG68" si="5">-I14</f>
        <v>0</v>
      </c>
      <c r="J68" s="119">
        <f t="shared" si="5"/>
        <v>-1600000</v>
      </c>
      <c r="K68" s="119">
        <f t="shared" si="5"/>
        <v>0</v>
      </c>
      <c r="L68" s="119">
        <f t="shared" si="5"/>
        <v>-1600000</v>
      </c>
      <c r="M68" s="119">
        <f t="shared" si="5"/>
        <v>0</v>
      </c>
      <c r="N68" s="119">
        <f t="shared" si="5"/>
        <v>-1600000</v>
      </c>
      <c r="O68" s="119">
        <f t="shared" si="5"/>
        <v>0</v>
      </c>
      <c r="P68" s="119">
        <f t="shared" si="5"/>
        <v>-1600000</v>
      </c>
      <c r="Q68" s="119">
        <f t="shared" si="5"/>
        <v>0</v>
      </c>
      <c r="R68" s="119">
        <f t="shared" si="5"/>
        <v>0</v>
      </c>
      <c r="S68" s="119">
        <f t="shared" si="5"/>
        <v>0</v>
      </c>
      <c r="T68" s="119">
        <f t="shared" si="5"/>
        <v>0</v>
      </c>
      <c r="U68" s="119">
        <f t="shared" si="5"/>
        <v>0</v>
      </c>
      <c r="V68" s="119">
        <f t="shared" si="5"/>
        <v>0</v>
      </c>
      <c r="W68" s="119">
        <f t="shared" si="5"/>
        <v>0</v>
      </c>
      <c r="X68" s="119">
        <f t="shared" si="5"/>
        <v>0</v>
      </c>
      <c r="Y68" s="119">
        <f t="shared" si="5"/>
        <v>0</v>
      </c>
      <c r="Z68" s="119">
        <f t="shared" si="5"/>
        <v>0</v>
      </c>
      <c r="AA68" s="119">
        <f t="shared" si="5"/>
        <v>0</v>
      </c>
      <c r="AB68" s="119">
        <f t="shared" si="5"/>
        <v>0</v>
      </c>
      <c r="AC68" s="119">
        <f t="shared" si="5"/>
        <v>0</v>
      </c>
      <c r="AD68" s="119">
        <f t="shared" si="5"/>
        <v>0</v>
      </c>
      <c r="AE68" s="119">
        <f t="shared" si="5"/>
        <v>0</v>
      </c>
      <c r="AF68" s="119">
        <f t="shared" si="5"/>
        <v>0</v>
      </c>
      <c r="AG68" s="119">
        <f t="shared" si="5"/>
        <v>0</v>
      </c>
    </row>
    <row r="69" spans="1:33" x14ac:dyDescent="0.2">
      <c r="A69" s="8"/>
      <c r="B69" s="8"/>
      <c r="C69" s="4" t="str">
        <f>C15</f>
        <v>REFCL mini grid</v>
      </c>
      <c r="D69" s="38"/>
      <c r="F69" s="97"/>
      <c r="G69" s="213">
        <f>input_dollars</f>
        <v>45291</v>
      </c>
      <c r="H69" s="31"/>
      <c r="I69" s="119">
        <f t="shared" ref="I69:AG69" si="6">-I15</f>
        <v>-2000000</v>
      </c>
      <c r="J69" s="119">
        <f t="shared" si="6"/>
        <v>-6000000</v>
      </c>
      <c r="K69" s="119">
        <f t="shared" si="6"/>
        <v>0</v>
      </c>
      <c r="L69" s="119">
        <f t="shared" si="6"/>
        <v>0</v>
      </c>
      <c r="M69" s="119">
        <f t="shared" si="6"/>
        <v>0</v>
      </c>
      <c r="N69" s="119">
        <f t="shared" si="6"/>
        <v>0</v>
      </c>
      <c r="O69" s="119">
        <f t="shared" si="6"/>
        <v>0</v>
      </c>
      <c r="P69" s="119">
        <f t="shared" si="6"/>
        <v>0</v>
      </c>
      <c r="Q69" s="119">
        <f t="shared" si="6"/>
        <v>0</v>
      </c>
      <c r="R69" s="119">
        <f t="shared" si="6"/>
        <v>0</v>
      </c>
      <c r="S69" s="119">
        <f t="shared" si="6"/>
        <v>0</v>
      </c>
      <c r="T69" s="119">
        <f t="shared" si="6"/>
        <v>0</v>
      </c>
      <c r="U69" s="119">
        <f t="shared" si="6"/>
        <v>0</v>
      </c>
      <c r="V69" s="119">
        <f t="shared" si="6"/>
        <v>0</v>
      </c>
      <c r="W69" s="119">
        <f t="shared" si="6"/>
        <v>0</v>
      </c>
      <c r="X69" s="119">
        <f t="shared" si="6"/>
        <v>0</v>
      </c>
      <c r="Y69" s="119">
        <f t="shared" si="6"/>
        <v>0</v>
      </c>
      <c r="Z69" s="119">
        <f t="shared" si="6"/>
        <v>0</v>
      </c>
      <c r="AA69" s="119">
        <f t="shared" si="6"/>
        <v>0</v>
      </c>
      <c r="AB69" s="119">
        <f t="shared" si="6"/>
        <v>0</v>
      </c>
      <c r="AC69" s="119">
        <f t="shared" si="6"/>
        <v>0</v>
      </c>
      <c r="AD69" s="119">
        <f t="shared" si="6"/>
        <v>0</v>
      </c>
      <c r="AE69" s="119">
        <f t="shared" si="6"/>
        <v>0</v>
      </c>
      <c r="AF69" s="119">
        <f t="shared" si="6"/>
        <v>0</v>
      </c>
      <c r="AG69" s="119">
        <f t="shared" si="6"/>
        <v>0</v>
      </c>
    </row>
    <row r="70" spans="1:33" x14ac:dyDescent="0.2">
      <c r="A70" s="8"/>
      <c r="B70" s="8"/>
      <c r="C70" s="4" t="str">
        <f>C16</f>
        <v>Ballarat East 2nd transformer and REFCL, feeder transfers</v>
      </c>
      <c r="D70" s="38"/>
      <c r="F70" s="97"/>
      <c r="G70" s="213">
        <f>input_dollars</f>
        <v>45291</v>
      </c>
      <c r="H70" s="31"/>
      <c r="I70" s="119">
        <f t="shared" ref="I70:AG70" si="7">-I16</f>
        <v>0</v>
      </c>
      <c r="J70" s="119">
        <f t="shared" si="7"/>
        <v>0</v>
      </c>
      <c r="K70" s="119">
        <f t="shared" si="7"/>
        <v>0</v>
      </c>
      <c r="L70" s="119">
        <f t="shared" si="7"/>
        <v>0</v>
      </c>
      <c r="M70" s="119">
        <f t="shared" si="7"/>
        <v>0</v>
      </c>
      <c r="N70" s="119">
        <f t="shared" si="7"/>
        <v>0</v>
      </c>
      <c r="O70" s="119">
        <f t="shared" si="7"/>
        <v>0</v>
      </c>
      <c r="P70" s="119">
        <f t="shared" si="7"/>
        <v>-657500</v>
      </c>
      <c r="Q70" s="119">
        <f t="shared" si="7"/>
        <v>-11835000</v>
      </c>
      <c r="R70" s="119">
        <f t="shared" si="7"/>
        <v>-657500</v>
      </c>
      <c r="S70" s="119">
        <f t="shared" si="7"/>
        <v>0</v>
      </c>
      <c r="T70" s="119">
        <f t="shared" si="7"/>
        <v>0</v>
      </c>
      <c r="U70" s="119">
        <f t="shared" si="7"/>
        <v>0</v>
      </c>
      <c r="V70" s="119">
        <f t="shared" si="7"/>
        <v>0</v>
      </c>
      <c r="W70" s="119">
        <f t="shared" si="7"/>
        <v>0</v>
      </c>
      <c r="X70" s="119">
        <f t="shared" si="7"/>
        <v>0</v>
      </c>
      <c r="Y70" s="119">
        <f t="shared" si="7"/>
        <v>0</v>
      </c>
      <c r="Z70" s="119">
        <f t="shared" si="7"/>
        <v>0</v>
      </c>
      <c r="AA70" s="119">
        <f t="shared" si="7"/>
        <v>0</v>
      </c>
      <c r="AB70" s="119">
        <f t="shared" si="7"/>
        <v>0</v>
      </c>
      <c r="AC70" s="119">
        <f t="shared" si="7"/>
        <v>0</v>
      </c>
      <c r="AD70" s="119">
        <f t="shared" si="7"/>
        <v>0</v>
      </c>
      <c r="AE70" s="119">
        <f t="shared" si="7"/>
        <v>0</v>
      </c>
      <c r="AF70" s="119">
        <f t="shared" si="7"/>
        <v>0</v>
      </c>
      <c r="AG70" s="119">
        <f t="shared" si="7"/>
        <v>0</v>
      </c>
    </row>
    <row r="71" spans="1:33" x14ac:dyDescent="0.2">
      <c r="A71" s="8"/>
      <c r="B71" s="8"/>
      <c r="C71" s="4"/>
      <c r="D71" s="38"/>
      <c r="F71" s="97"/>
      <c r="G71" s="217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149" t="s">
        <v>159</v>
      </c>
      <c r="D72" s="38"/>
      <c r="F72" s="97"/>
      <c r="G72" s="216"/>
      <c r="H72" s="31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</row>
    <row r="73" spans="1:33" x14ac:dyDescent="0.2">
      <c r="A73" s="8"/>
      <c r="B73" s="8"/>
      <c r="C73" s="4" t="str">
        <f>C14</f>
        <v>Isolating substations x 4</v>
      </c>
      <c r="D73" s="38"/>
      <c r="F73" s="97"/>
      <c r="G73" s="213">
        <f>input_dollars</f>
        <v>45291</v>
      </c>
      <c r="H73" s="31"/>
      <c r="I73" s="119" cm="1">
        <f t="array" ref="I73">SUMPRODUCT(($I68:I68))-SUMPRODUCT(($I68:I68)*($I$6:I$6&lt;=(I$6-$E14)))</f>
        <v>0</v>
      </c>
      <c r="J73" s="119" cm="1">
        <f t="array" ref="J73">SUMPRODUCT(($I68:J68))-SUMPRODUCT(($I68:J68)*($I$6:J$6&lt;=(J$6-$E14)))</f>
        <v>-1600000</v>
      </c>
      <c r="K73" s="119" cm="1">
        <f t="array" ref="K73">SUMPRODUCT(($I68:K68))-SUMPRODUCT(($I68:K68)*($I$6:K$6&lt;=(K$6-$E14)))</f>
        <v>-1600000</v>
      </c>
      <c r="L73" s="119" cm="1">
        <f t="array" ref="L73">SUMPRODUCT(($I68:L68))-SUMPRODUCT(($I68:L68)*($I$6:L$6&lt;=(L$6-$E14)))</f>
        <v>-3200000</v>
      </c>
      <c r="M73" s="119" cm="1">
        <f t="array" ref="M73">SUMPRODUCT(($I68:M68))-SUMPRODUCT(($I68:M68)*($I$6:M$6&lt;=(M$6-$E14)))</f>
        <v>-3200000</v>
      </c>
      <c r="N73" s="119" cm="1">
        <f t="array" ref="N73">SUMPRODUCT(($I68:N68))-SUMPRODUCT(($I68:N68)*($I$6:N$6&lt;=(N$6-$E14)))</f>
        <v>-4800000</v>
      </c>
      <c r="O73" s="119" cm="1">
        <f t="array" ref="O73">SUMPRODUCT(($I68:O68))-SUMPRODUCT(($I68:O68)*($I$6:O$6&lt;=(O$6-$E14)))</f>
        <v>-4800000</v>
      </c>
      <c r="P73" s="119" cm="1">
        <f t="array" ref="P73">SUMPRODUCT(($I68:P68))-SUMPRODUCT(($I68:P68)*($I$6:P$6&lt;=(P$6-$E14)))</f>
        <v>-6400000</v>
      </c>
      <c r="Q73" s="119" cm="1">
        <f t="array" ref="Q73">SUMPRODUCT(($I68:Q68))-SUMPRODUCT(($I68:Q68)*($I$6:Q$6&lt;=(Q$6-$E14)))</f>
        <v>-6400000</v>
      </c>
      <c r="R73" s="119" cm="1">
        <f t="array" ref="R73">SUMPRODUCT(($I68:R68))-SUMPRODUCT(($I68:R68)*($I$6:R$6&lt;=(R$6-$E14)))</f>
        <v>-6400000</v>
      </c>
      <c r="S73" s="119" cm="1">
        <f t="array" ref="S73">SUMPRODUCT(($I68:S68))-SUMPRODUCT(($I68:S68)*($I$6:S$6&lt;=(S$6-$E14)))</f>
        <v>-6400000</v>
      </c>
      <c r="T73" s="119" cm="1">
        <f t="array" ref="T73">SUMPRODUCT(($I68:T68))-SUMPRODUCT(($I68:T68)*($I$6:T$6&lt;=(T$6-$E14)))</f>
        <v>-6400000</v>
      </c>
      <c r="U73" s="119" cm="1">
        <f t="array" ref="U73">SUMPRODUCT(($I68:U68))-SUMPRODUCT(($I68:U68)*($I$6:U$6&lt;=(U$6-$E14)))</f>
        <v>-6400000</v>
      </c>
      <c r="V73" s="119" cm="1">
        <f t="array" ref="V73">SUMPRODUCT(($I68:V68))-SUMPRODUCT(($I68:V68)*($I$6:V$6&lt;=(V$6-$E14)))</f>
        <v>-6400000</v>
      </c>
      <c r="W73" s="119" cm="1">
        <f t="array" ref="W73">SUMPRODUCT(($I68:W68))-SUMPRODUCT(($I68:W68)*($I$6:W$6&lt;=(W$6-$E14)))</f>
        <v>-6400000</v>
      </c>
      <c r="X73" s="119" cm="1">
        <f t="array" ref="X73">SUMPRODUCT(($I68:X68))-SUMPRODUCT(($I68:X68)*($I$6:X$6&lt;=(X$6-$E14)))</f>
        <v>-6400000</v>
      </c>
      <c r="Y73" s="119" cm="1">
        <f t="array" ref="Y73">SUMPRODUCT(($I68:Y68))-SUMPRODUCT(($I68:Y68)*($I$6:Y$6&lt;=(Y$6-$E14)))</f>
        <v>-6400000</v>
      </c>
      <c r="Z73" s="119" cm="1">
        <f t="array" ref="Z73">SUMPRODUCT(($I68:Z68))-SUMPRODUCT(($I68:Z68)*($I$6:Z$6&lt;=(Z$6-$E14)))</f>
        <v>-6400000</v>
      </c>
      <c r="AA73" s="119" cm="1">
        <f t="array" ref="AA73">SUMPRODUCT(($I68:AA68))-SUMPRODUCT(($I68:AA68)*($I$6:AA$6&lt;=(AA$6-$E14)))</f>
        <v>-6400000</v>
      </c>
      <c r="AB73" s="119" cm="1">
        <f t="array" ref="AB73">SUMPRODUCT(($I68:AB68))-SUMPRODUCT(($I68:AB68)*($I$6:AB$6&lt;=(AB$6-$E14)))</f>
        <v>-6400000</v>
      </c>
      <c r="AC73" s="119" cm="1">
        <f t="array" ref="AC73">SUMPRODUCT(($I68:AC68))-SUMPRODUCT(($I68:AC68)*($I$6:AC$6&lt;=(AC$6-$E14)))</f>
        <v>-6400000</v>
      </c>
      <c r="AD73" s="119" cm="1">
        <f t="array" ref="AD73">SUMPRODUCT(($I68:AD68))-SUMPRODUCT(($I68:AD68)*($I$6:AD$6&lt;=(AD$6-$E14)))</f>
        <v>-6400000</v>
      </c>
      <c r="AE73" s="119" cm="1">
        <f t="array" ref="AE73">SUMPRODUCT(($I68:AE68))-SUMPRODUCT(($I68:AE68)*($I$6:AE$6&lt;=(AE$6-$E14)))</f>
        <v>-6400000</v>
      </c>
      <c r="AF73" s="119" cm="1">
        <f t="array" ref="AF73">SUMPRODUCT(($I68:AF68))-SUMPRODUCT(($I68:AF68)*($I$6:AF$6&lt;=(AF$6-$E14)))</f>
        <v>-6400000</v>
      </c>
      <c r="AG73" s="119" cm="1">
        <f t="array" ref="AG73">SUMPRODUCT(($I68:AG68))-SUMPRODUCT(($I68:AG68)*($I$6:AG$6&lt;=(AG$6-$E14)))</f>
        <v>-6400000</v>
      </c>
    </row>
    <row r="74" spans="1:33" x14ac:dyDescent="0.2">
      <c r="A74" s="8"/>
      <c r="B74" s="8"/>
      <c r="C74" s="4" t="str">
        <f>C15</f>
        <v>REFCL mini grid</v>
      </c>
      <c r="D74" s="38"/>
      <c r="F74" s="97"/>
      <c r="G74" s="213">
        <f>input_dollars</f>
        <v>45291</v>
      </c>
      <c r="H74" s="31"/>
      <c r="I74" s="119" cm="1">
        <f t="array" ref="I74">SUMPRODUCT(($I69:I69))-SUMPRODUCT(($I69:I69)*($I$6:I$6&lt;=(I$6-$E15)))</f>
        <v>-2000000</v>
      </c>
      <c r="J74" s="119" cm="1">
        <f t="array" ref="J74">SUMPRODUCT(($I69:J69))-SUMPRODUCT(($I69:J69)*($I$6:J$6&lt;=(J$6-$E15)))</f>
        <v>-8000000</v>
      </c>
      <c r="K74" s="119" cm="1">
        <f t="array" ref="K74">SUMPRODUCT(($I69:K69))-SUMPRODUCT(($I69:K69)*($I$6:K$6&lt;=(K$6-$E15)))</f>
        <v>-8000000</v>
      </c>
      <c r="L74" s="119" cm="1">
        <f t="array" ref="L74">SUMPRODUCT(($I69:L69))-SUMPRODUCT(($I69:L69)*($I$6:L$6&lt;=(L$6-$E15)))</f>
        <v>-8000000</v>
      </c>
      <c r="M74" s="119" cm="1">
        <f t="array" ref="M74">SUMPRODUCT(($I69:M69))-SUMPRODUCT(($I69:M69)*($I$6:M$6&lt;=(M$6-$E15)))</f>
        <v>-8000000</v>
      </c>
      <c r="N74" s="119" cm="1">
        <f t="array" ref="N74">SUMPRODUCT(($I69:N69))-SUMPRODUCT(($I69:N69)*($I$6:N$6&lt;=(N$6-$E15)))</f>
        <v>-8000000</v>
      </c>
      <c r="O74" s="119" cm="1">
        <f t="array" ref="O74">SUMPRODUCT(($I69:O69))-SUMPRODUCT(($I69:O69)*($I$6:O$6&lt;=(O$6-$E15)))</f>
        <v>-8000000</v>
      </c>
      <c r="P74" s="119" cm="1">
        <f t="array" ref="P74">SUMPRODUCT(($I69:P69))-SUMPRODUCT(($I69:P69)*($I$6:P$6&lt;=(P$6-$E15)))</f>
        <v>-8000000</v>
      </c>
      <c r="Q74" s="119" cm="1">
        <f t="array" ref="Q74">SUMPRODUCT(($I69:Q69))-SUMPRODUCT(($I69:Q69)*($I$6:Q$6&lt;=(Q$6-$E15)))</f>
        <v>-8000000</v>
      </c>
      <c r="R74" s="119" cm="1">
        <f t="array" ref="R74">SUMPRODUCT(($I69:R69))-SUMPRODUCT(($I69:R69)*($I$6:R$6&lt;=(R$6-$E15)))</f>
        <v>-8000000</v>
      </c>
      <c r="S74" s="119" cm="1">
        <f t="array" ref="S74">SUMPRODUCT(($I69:S69))-SUMPRODUCT(($I69:S69)*($I$6:S$6&lt;=(S$6-$E15)))</f>
        <v>-8000000</v>
      </c>
      <c r="T74" s="119" cm="1">
        <f t="array" ref="T74">SUMPRODUCT(($I69:T69))-SUMPRODUCT(($I69:T69)*($I$6:T$6&lt;=(T$6-$E15)))</f>
        <v>-8000000</v>
      </c>
      <c r="U74" s="119" cm="1">
        <f t="array" ref="U74">SUMPRODUCT(($I69:U69))-SUMPRODUCT(($I69:U69)*($I$6:U$6&lt;=(U$6-$E15)))</f>
        <v>-8000000</v>
      </c>
      <c r="V74" s="119" cm="1">
        <f t="array" ref="V74">SUMPRODUCT(($I69:V69))-SUMPRODUCT(($I69:V69)*($I$6:V$6&lt;=(V$6-$E15)))</f>
        <v>-8000000</v>
      </c>
      <c r="W74" s="119" cm="1">
        <f t="array" ref="W74">SUMPRODUCT(($I69:W69))-SUMPRODUCT(($I69:W69)*($I$6:W$6&lt;=(W$6-$E15)))</f>
        <v>-8000000</v>
      </c>
      <c r="X74" s="119" cm="1">
        <f t="array" ref="X74">SUMPRODUCT(($I69:X69))-SUMPRODUCT(($I69:X69)*($I$6:X$6&lt;=(X$6-$E15)))</f>
        <v>-8000000</v>
      </c>
      <c r="Y74" s="119" cm="1">
        <f t="array" ref="Y74">SUMPRODUCT(($I69:Y69))-SUMPRODUCT(($I69:Y69)*($I$6:Y$6&lt;=(Y$6-$E15)))</f>
        <v>-8000000</v>
      </c>
      <c r="Z74" s="119" cm="1">
        <f t="array" ref="Z74">SUMPRODUCT(($I69:Z69))-SUMPRODUCT(($I69:Z69)*($I$6:Z$6&lt;=(Z$6-$E15)))</f>
        <v>-8000000</v>
      </c>
      <c r="AA74" s="119" cm="1">
        <f t="array" ref="AA74">SUMPRODUCT(($I69:AA69))-SUMPRODUCT(($I69:AA69)*($I$6:AA$6&lt;=(AA$6-$E15)))</f>
        <v>-8000000</v>
      </c>
      <c r="AB74" s="119" cm="1">
        <f t="array" ref="AB74">SUMPRODUCT(($I69:AB69))-SUMPRODUCT(($I69:AB69)*($I$6:AB$6&lt;=(AB$6-$E15)))</f>
        <v>-8000000</v>
      </c>
      <c r="AC74" s="119" cm="1">
        <f t="array" ref="AC74">SUMPRODUCT(($I69:AC69))-SUMPRODUCT(($I69:AC69)*($I$6:AC$6&lt;=(AC$6-$E15)))</f>
        <v>-8000000</v>
      </c>
      <c r="AD74" s="119" cm="1">
        <f t="array" ref="AD74">SUMPRODUCT(($I69:AD69))-SUMPRODUCT(($I69:AD69)*($I$6:AD$6&lt;=(AD$6-$E15)))</f>
        <v>-8000000</v>
      </c>
      <c r="AE74" s="119" cm="1">
        <f t="array" ref="AE74">SUMPRODUCT(($I69:AE69))-SUMPRODUCT(($I69:AE69)*($I$6:AE$6&lt;=(AE$6-$E15)))</f>
        <v>-8000000</v>
      </c>
      <c r="AF74" s="119" cm="1">
        <f t="array" ref="AF74">SUMPRODUCT(($I69:AF69))-SUMPRODUCT(($I69:AF69)*($I$6:AF$6&lt;=(AF$6-$E15)))</f>
        <v>-8000000</v>
      </c>
      <c r="AG74" s="119" cm="1">
        <f t="array" ref="AG74">SUMPRODUCT(($I69:AG69))-SUMPRODUCT(($I69:AG69)*($I$6:AG$6&lt;=(AG$6-$E15)))</f>
        <v>-8000000</v>
      </c>
    </row>
    <row r="75" spans="1:33" x14ac:dyDescent="0.2">
      <c r="A75" s="8"/>
      <c r="B75" s="8"/>
      <c r="C75" s="4" t="str">
        <f>C16</f>
        <v>Ballarat East 2nd transformer and REFCL, feeder transfers</v>
      </c>
      <c r="D75" s="38"/>
      <c r="F75" s="97"/>
      <c r="G75" s="213">
        <f>input_dollars</f>
        <v>45291</v>
      </c>
      <c r="H75" s="31"/>
      <c r="I75" s="119" cm="1">
        <f t="array" ref="I75">SUMPRODUCT(($I70:I70))-SUMPRODUCT(($I70:I70)*($I$6:I$6&lt;=(I$6-$E16)))</f>
        <v>0</v>
      </c>
      <c r="J75" s="119" cm="1">
        <f t="array" ref="J75">SUMPRODUCT(($I70:J70))-SUMPRODUCT(($I70:J70)*($I$6:J$6&lt;=(J$6-$E16)))</f>
        <v>0</v>
      </c>
      <c r="K75" s="119" cm="1">
        <f t="array" ref="K75">SUMPRODUCT(($I70:K70))-SUMPRODUCT(($I70:K70)*($I$6:K$6&lt;=(K$6-$E16)))</f>
        <v>0</v>
      </c>
      <c r="L75" s="119" cm="1">
        <f t="array" ref="L75">SUMPRODUCT(($I70:L70))-SUMPRODUCT(($I70:L70)*($I$6:L$6&lt;=(L$6-$E16)))</f>
        <v>0</v>
      </c>
      <c r="M75" s="119" cm="1">
        <f t="array" ref="M75">SUMPRODUCT(($I70:M70))-SUMPRODUCT(($I70:M70)*($I$6:M$6&lt;=(M$6-$E16)))</f>
        <v>0</v>
      </c>
      <c r="N75" s="119" cm="1">
        <f t="array" ref="N75">SUMPRODUCT(($I70:N70))-SUMPRODUCT(($I70:N70)*($I$6:N$6&lt;=(N$6-$E16)))</f>
        <v>0</v>
      </c>
      <c r="O75" s="119" cm="1">
        <f t="array" ref="O75">SUMPRODUCT(($I70:O70))-SUMPRODUCT(($I70:O70)*($I$6:O$6&lt;=(O$6-$E16)))</f>
        <v>0</v>
      </c>
      <c r="P75" s="119" cm="1">
        <f t="array" ref="P75">SUMPRODUCT(($I70:P70))-SUMPRODUCT(($I70:P70)*($I$6:P$6&lt;=(P$6-$E16)))</f>
        <v>-657500</v>
      </c>
      <c r="Q75" s="119" cm="1">
        <f t="array" ref="Q75">SUMPRODUCT(($I70:Q70))-SUMPRODUCT(($I70:Q70)*($I$6:Q$6&lt;=(Q$6-$E16)))</f>
        <v>-12492500</v>
      </c>
      <c r="R75" s="119" cm="1">
        <f t="array" ref="R75">SUMPRODUCT(($I70:R70))-SUMPRODUCT(($I70:R70)*($I$6:R$6&lt;=(R$6-$E16)))</f>
        <v>-13150000</v>
      </c>
      <c r="S75" s="119" cm="1">
        <f t="array" ref="S75">SUMPRODUCT(($I70:S70))-SUMPRODUCT(($I70:S70)*($I$6:S$6&lt;=(S$6-$E16)))</f>
        <v>-13150000</v>
      </c>
      <c r="T75" s="119" cm="1">
        <f t="array" ref="T75">SUMPRODUCT(($I70:T70))-SUMPRODUCT(($I70:T70)*($I$6:T$6&lt;=(T$6-$E16)))</f>
        <v>-13150000</v>
      </c>
      <c r="U75" s="119" cm="1">
        <f t="array" ref="U75">SUMPRODUCT(($I70:U70))-SUMPRODUCT(($I70:U70)*($I$6:U$6&lt;=(U$6-$E16)))</f>
        <v>-13150000</v>
      </c>
      <c r="V75" s="119" cm="1">
        <f t="array" ref="V75">SUMPRODUCT(($I70:V70))-SUMPRODUCT(($I70:V70)*($I$6:V$6&lt;=(V$6-$E16)))</f>
        <v>-13150000</v>
      </c>
      <c r="W75" s="119" cm="1">
        <f t="array" ref="W75">SUMPRODUCT(($I70:W70))-SUMPRODUCT(($I70:W70)*($I$6:W$6&lt;=(W$6-$E16)))</f>
        <v>-13150000</v>
      </c>
      <c r="X75" s="119" cm="1">
        <f t="array" ref="X75">SUMPRODUCT(($I70:X70))-SUMPRODUCT(($I70:X70)*($I$6:X$6&lt;=(X$6-$E16)))</f>
        <v>-13150000</v>
      </c>
      <c r="Y75" s="119" cm="1">
        <f t="array" ref="Y75">SUMPRODUCT(($I70:Y70))-SUMPRODUCT(($I70:Y70)*($I$6:Y$6&lt;=(Y$6-$E16)))</f>
        <v>-13150000</v>
      </c>
      <c r="Z75" s="119" cm="1">
        <f t="array" ref="Z75">SUMPRODUCT(($I70:Z70))-SUMPRODUCT(($I70:Z70)*($I$6:Z$6&lt;=(Z$6-$E16)))</f>
        <v>-13150000</v>
      </c>
      <c r="AA75" s="119" cm="1">
        <f t="array" ref="AA75">SUMPRODUCT(($I70:AA70))-SUMPRODUCT(($I70:AA70)*($I$6:AA$6&lt;=(AA$6-$E16)))</f>
        <v>-13150000</v>
      </c>
      <c r="AB75" s="119" cm="1">
        <f t="array" ref="AB75">SUMPRODUCT(($I70:AB70))-SUMPRODUCT(($I70:AB70)*($I$6:AB$6&lt;=(AB$6-$E16)))</f>
        <v>-13150000</v>
      </c>
      <c r="AC75" s="119" cm="1">
        <f t="array" ref="AC75">SUMPRODUCT(($I70:AC70))-SUMPRODUCT(($I70:AC70)*($I$6:AC$6&lt;=(AC$6-$E16)))</f>
        <v>-13150000</v>
      </c>
      <c r="AD75" s="119" cm="1">
        <f t="array" ref="AD75">SUMPRODUCT(($I70:AD70))-SUMPRODUCT(($I70:AD70)*($I$6:AD$6&lt;=(AD$6-$E16)))</f>
        <v>-13150000</v>
      </c>
      <c r="AE75" s="119" cm="1">
        <f t="array" ref="AE75">SUMPRODUCT(($I70:AE70))-SUMPRODUCT(($I70:AE70)*($I$6:AE$6&lt;=(AE$6-$E16)))</f>
        <v>-13150000</v>
      </c>
      <c r="AF75" s="119" cm="1">
        <f t="array" ref="AF75">SUMPRODUCT(($I70:AF70))-SUMPRODUCT(($I70:AF70)*($I$6:AF$6&lt;=(AF$6-$E16)))</f>
        <v>-13150000</v>
      </c>
      <c r="AG75" s="119" cm="1">
        <f t="array" ref="AG75">SUMPRODUCT(($I70:AG70))-SUMPRODUCT(($I70:AG70)*($I$6:AG$6&lt;=(AG$6-$E16)))</f>
        <v>-13150000</v>
      </c>
    </row>
    <row r="76" spans="1:33" x14ac:dyDescent="0.2">
      <c r="A76" s="8"/>
      <c r="B76" s="8"/>
      <c r="C76" s="4"/>
      <c r="D76" s="38"/>
      <c r="F76" s="97"/>
      <c r="G76" s="217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149" t="s">
        <v>92</v>
      </c>
      <c r="D77" s="38"/>
      <c r="F77" s="97"/>
      <c r="G77" s="216"/>
      <c r="H77" s="31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19"/>
      <c r="AG77" s="119"/>
    </row>
    <row r="78" spans="1:33" x14ac:dyDescent="0.2">
      <c r="A78" s="8"/>
      <c r="B78" s="8"/>
      <c r="C78" s="4" t="str">
        <f>$C$77&amp;" - "&amp;C14</f>
        <v>Annualised capex - Isolating substations x 4</v>
      </c>
      <c r="D78" s="38"/>
      <c r="F78" s="97"/>
      <c r="G78" s="213">
        <f>input_dollars</f>
        <v>45291</v>
      </c>
      <c r="H78" s="31"/>
      <c r="I78" s="119">
        <f t="shared" ref="I78:AG78" si="8">IF($E14=0,0,-PMT(real_disc, $E14,H73,))</f>
        <v>0</v>
      </c>
      <c r="J78" s="119">
        <f t="shared" si="8"/>
        <v>0</v>
      </c>
      <c r="K78" s="119">
        <f t="shared" si="8"/>
        <v>-68213.935306476764</v>
      </c>
      <c r="L78" s="119">
        <f t="shared" si="8"/>
        <v>-68213.935306476764</v>
      </c>
      <c r="M78" s="119">
        <f t="shared" si="8"/>
        <v>-136427.87061295353</v>
      </c>
      <c r="N78" s="119">
        <f t="shared" si="8"/>
        <v>-136427.87061295353</v>
      </c>
      <c r="O78" s="119">
        <f t="shared" si="8"/>
        <v>-204641.80591943031</v>
      </c>
      <c r="P78" s="119">
        <f t="shared" si="8"/>
        <v>-204641.80591943031</v>
      </c>
      <c r="Q78" s="119">
        <f t="shared" si="8"/>
        <v>-272855.74122590706</v>
      </c>
      <c r="R78" s="119">
        <f t="shared" si="8"/>
        <v>-272855.74122590706</v>
      </c>
      <c r="S78" s="119">
        <f t="shared" si="8"/>
        <v>-272855.74122590706</v>
      </c>
      <c r="T78" s="119">
        <f t="shared" si="8"/>
        <v>-272855.74122590706</v>
      </c>
      <c r="U78" s="119">
        <f t="shared" si="8"/>
        <v>-272855.74122590706</v>
      </c>
      <c r="V78" s="119">
        <f t="shared" si="8"/>
        <v>-272855.74122590706</v>
      </c>
      <c r="W78" s="119">
        <f t="shared" si="8"/>
        <v>-272855.74122590706</v>
      </c>
      <c r="X78" s="119">
        <f t="shared" si="8"/>
        <v>-272855.74122590706</v>
      </c>
      <c r="Y78" s="119">
        <f t="shared" si="8"/>
        <v>-272855.74122590706</v>
      </c>
      <c r="Z78" s="119">
        <f t="shared" si="8"/>
        <v>-272855.74122590706</v>
      </c>
      <c r="AA78" s="119">
        <f t="shared" si="8"/>
        <v>-272855.74122590706</v>
      </c>
      <c r="AB78" s="119">
        <f t="shared" si="8"/>
        <v>-272855.74122590706</v>
      </c>
      <c r="AC78" s="119">
        <f t="shared" si="8"/>
        <v>-272855.74122590706</v>
      </c>
      <c r="AD78" s="119">
        <f t="shared" si="8"/>
        <v>-272855.74122590706</v>
      </c>
      <c r="AE78" s="119">
        <f t="shared" si="8"/>
        <v>-272855.74122590706</v>
      </c>
      <c r="AF78" s="119">
        <f t="shared" si="8"/>
        <v>-272855.74122590706</v>
      </c>
      <c r="AG78" s="119">
        <f t="shared" si="8"/>
        <v>-272855.74122590706</v>
      </c>
    </row>
    <row r="79" spans="1:33" x14ac:dyDescent="0.2">
      <c r="A79" s="8"/>
      <c r="B79" s="8"/>
      <c r="C79" s="4" t="str">
        <f>$C$77&amp;" - "&amp;C15</f>
        <v>Annualised capex - REFCL mini grid</v>
      </c>
      <c r="D79" s="38"/>
      <c r="F79" s="97"/>
      <c r="G79" s="213">
        <f>input_dollars</f>
        <v>45291</v>
      </c>
      <c r="H79" s="31"/>
      <c r="I79" s="119">
        <f t="shared" ref="I79:AG79" si="9">IF($E15=0,0,-PMT(real_disc, $E15,H74,))</f>
        <v>0</v>
      </c>
      <c r="J79" s="119">
        <f t="shared" si="9"/>
        <v>-85267.419133095973</v>
      </c>
      <c r="K79" s="119">
        <f t="shared" si="9"/>
        <v>-341069.67653238389</v>
      </c>
      <c r="L79" s="119">
        <f t="shared" si="9"/>
        <v>-341069.67653238389</v>
      </c>
      <c r="M79" s="119">
        <f t="shared" si="9"/>
        <v>-341069.67653238389</v>
      </c>
      <c r="N79" s="119">
        <f t="shared" si="9"/>
        <v>-341069.67653238389</v>
      </c>
      <c r="O79" s="119">
        <f t="shared" si="9"/>
        <v>-341069.67653238389</v>
      </c>
      <c r="P79" s="119">
        <f t="shared" si="9"/>
        <v>-341069.67653238389</v>
      </c>
      <c r="Q79" s="119">
        <f t="shared" si="9"/>
        <v>-341069.67653238389</v>
      </c>
      <c r="R79" s="119">
        <f t="shared" si="9"/>
        <v>-341069.67653238389</v>
      </c>
      <c r="S79" s="119">
        <f t="shared" si="9"/>
        <v>-341069.67653238389</v>
      </c>
      <c r="T79" s="119">
        <f t="shared" si="9"/>
        <v>-341069.67653238389</v>
      </c>
      <c r="U79" s="119">
        <f t="shared" si="9"/>
        <v>-341069.67653238389</v>
      </c>
      <c r="V79" s="119">
        <f t="shared" si="9"/>
        <v>-341069.67653238389</v>
      </c>
      <c r="W79" s="119">
        <f t="shared" si="9"/>
        <v>-341069.67653238389</v>
      </c>
      <c r="X79" s="119">
        <f t="shared" si="9"/>
        <v>-341069.67653238389</v>
      </c>
      <c r="Y79" s="119">
        <f t="shared" si="9"/>
        <v>-341069.67653238389</v>
      </c>
      <c r="Z79" s="119">
        <f t="shared" si="9"/>
        <v>-341069.67653238389</v>
      </c>
      <c r="AA79" s="119">
        <f t="shared" si="9"/>
        <v>-341069.67653238389</v>
      </c>
      <c r="AB79" s="119">
        <f t="shared" si="9"/>
        <v>-341069.67653238389</v>
      </c>
      <c r="AC79" s="119">
        <f t="shared" si="9"/>
        <v>-341069.67653238389</v>
      </c>
      <c r="AD79" s="119">
        <f t="shared" si="9"/>
        <v>-341069.67653238389</v>
      </c>
      <c r="AE79" s="119">
        <f t="shared" si="9"/>
        <v>-341069.67653238389</v>
      </c>
      <c r="AF79" s="119">
        <f t="shared" si="9"/>
        <v>-341069.67653238389</v>
      </c>
      <c r="AG79" s="119">
        <f t="shared" si="9"/>
        <v>-341069.67653238389</v>
      </c>
    </row>
    <row r="80" spans="1:33" x14ac:dyDescent="0.2">
      <c r="A80" s="8"/>
      <c r="B80" s="8"/>
      <c r="C80" s="4" t="str">
        <f>$C$77&amp;" - "&amp;C16</f>
        <v>Annualised capex - Ballarat East 2nd transformer and REFCL, feeder transfers</v>
      </c>
      <c r="D80" s="38"/>
      <c r="F80" s="97"/>
      <c r="G80" s="213">
        <f>input_dollars</f>
        <v>45291</v>
      </c>
      <c r="H80" s="31"/>
      <c r="I80" s="119">
        <f t="shared" ref="I80:AG80" si="10">IF($E16=0,0,-PMT(real_disc, $E16,H75,))</f>
        <v>0</v>
      </c>
      <c r="J80" s="119">
        <f t="shared" si="10"/>
        <v>0</v>
      </c>
      <c r="K80" s="119">
        <f t="shared" si="10"/>
        <v>0</v>
      </c>
      <c r="L80" s="119">
        <f t="shared" si="10"/>
        <v>0</v>
      </c>
      <c r="M80" s="119">
        <f t="shared" si="10"/>
        <v>0</v>
      </c>
      <c r="N80" s="119">
        <f t="shared" si="10"/>
        <v>0</v>
      </c>
      <c r="O80" s="119">
        <f t="shared" si="10"/>
        <v>0</v>
      </c>
      <c r="P80" s="119">
        <f t="shared" si="10"/>
        <v>0</v>
      </c>
      <c r="Q80" s="119">
        <f t="shared" si="10"/>
        <v>-28031.6640400053</v>
      </c>
      <c r="R80" s="119">
        <f t="shared" si="10"/>
        <v>-532601.61676010059</v>
      </c>
      <c r="S80" s="119">
        <f t="shared" si="10"/>
        <v>-560633.28080010589</v>
      </c>
      <c r="T80" s="119">
        <f t="shared" si="10"/>
        <v>-560633.28080010589</v>
      </c>
      <c r="U80" s="119">
        <f t="shared" si="10"/>
        <v>-560633.28080010589</v>
      </c>
      <c r="V80" s="119">
        <f t="shared" si="10"/>
        <v>-560633.28080010589</v>
      </c>
      <c r="W80" s="119">
        <f t="shared" si="10"/>
        <v>-560633.28080010589</v>
      </c>
      <c r="X80" s="119">
        <f t="shared" si="10"/>
        <v>-560633.28080010589</v>
      </c>
      <c r="Y80" s="119">
        <f t="shared" si="10"/>
        <v>-560633.28080010589</v>
      </c>
      <c r="Z80" s="119">
        <f t="shared" si="10"/>
        <v>-560633.28080010589</v>
      </c>
      <c r="AA80" s="119">
        <f t="shared" si="10"/>
        <v>-560633.28080010589</v>
      </c>
      <c r="AB80" s="119">
        <f t="shared" si="10"/>
        <v>-560633.28080010589</v>
      </c>
      <c r="AC80" s="119">
        <f t="shared" si="10"/>
        <v>-560633.28080010589</v>
      </c>
      <c r="AD80" s="119">
        <f t="shared" si="10"/>
        <v>-560633.28080010589</v>
      </c>
      <c r="AE80" s="119">
        <f t="shared" si="10"/>
        <v>-560633.28080010589</v>
      </c>
      <c r="AF80" s="119">
        <f t="shared" si="10"/>
        <v>-560633.28080010589</v>
      </c>
      <c r="AG80" s="119">
        <f t="shared" si="10"/>
        <v>-560633.28080010589</v>
      </c>
    </row>
    <row r="81" spans="1:33" x14ac:dyDescent="0.2">
      <c r="A81" s="8"/>
      <c r="B81" s="8"/>
      <c r="C81" s="175" t="s">
        <v>160</v>
      </c>
      <c r="D81" s="175"/>
      <c r="E81" s="176"/>
      <c r="F81" s="177"/>
      <c r="G81" s="218">
        <f>input_dollars</f>
        <v>45291</v>
      </c>
      <c r="H81" s="178"/>
      <c r="I81" s="179">
        <f>SUM(I78:I80)</f>
        <v>0</v>
      </c>
      <c r="J81" s="179">
        <f t="shared" ref="J81:AB81" si="11">SUM(J78:J80)</f>
        <v>-85267.419133095973</v>
      </c>
      <c r="K81" s="179">
        <f t="shared" si="11"/>
        <v>-409283.61183886067</v>
      </c>
      <c r="L81" s="179">
        <f t="shared" si="11"/>
        <v>-409283.61183886067</v>
      </c>
      <c r="M81" s="179">
        <f t="shared" si="11"/>
        <v>-477497.54714533745</v>
      </c>
      <c r="N81" s="179">
        <f t="shared" si="11"/>
        <v>-477497.54714533745</v>
      </c>
      <c r="O81" s="179">
        <f t="shared" si="11"/>
        <v>-545711.48245181423</v>
      </c>
      <c r="P81" s="179">
        <f t="shared" si="11"/>
        <v>-545711.48245181423</v>
      </c>
      <c r="Q81" s="179">
        <f t="shared" si="11"/>
        <v>-641957.08179829619</v>
      </c>
      <c r="R81" s="179">
        <f t="shared" si="11"/>
        <v>-1146527.0345183914</v>
      </c>
      <c r="S81" s="179">
        <f t="shared" si="11"/>
        <v>-1174558.6985583967</v>
      </c>
      <c r="T81" s="179">
        <f t="shared" si="11"/>
        <v>-1174558.6985583967</v>
      </c>
      <c r="U81" s="179">
        <f t="shared" si="11"/>
        <v>-1174558.6985583967</v>
      </c>
      <c r="V81" s="179">
        <f t="shared" si="11"/>
        <v>-1174558.6985583967</v>
      </c>
      <c r="W81" s="179">
        <f t="shared" si="11"/>
        <v>-1174558.6985583967</v>
      </c>
      <c r="X81" s="179">
        <f t="shared" si="11"/>
        <v>-1174558.6985583967</v>
      </c>
      <c r="Y81" s="179">
        <f t="shared" si="11"/>
        <v>-1174558.6985583967</v>
      </c>
      <c r="Z81" s="179">
        <f t="shared" si="11"/>
        <v>-1174558.6985583967</v>
      </c>
      <c r="AA81" s="179">
        <f t="shared" si="11"/>
        <v>-1174558.6985583967</v>
      </c>
      <c r="AB81" s="179">
        <f t="shared" si="11"/>
        <v>-1174558.6985583967</v>
      </c>
      <c r="AC81" s="179">
        <f>SUM(AC78:AC80)</f>
        <v>-1174558.6985583967</v>
      </c>
      <c r="AD81" s="179">
        <f>SUM(AD78:AD80)</f>
        <v>-1174558.6985583967</v>
      </c>
      <c r="AE81" s="179">
        <f>SUM(AE78:AE80)</f>
        <v>-1174558.6985583967</v>
      </c>
      <c r="AF81" s="179">
        <f>SUM(AF78:AF80)</f>
        <v>-1174558.6985583967</v>
      </c>
      <c r="AG81" s="179">
        <f>SUM(AG78:AG80)</f>
        <v>-1174558.6985583967</v>
      </c>
    </row>
    <row r="82" spans="1:33" x14ac:dyDescent="0.2">
      <c r="A82" s="8"/>
      <c r="B82" s="8"/>
      <c r="C82" s="75"/>
      <c r="D82" s="38"/>
      <c r="F82"/>
      <c r="G82" s="219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</row>
    <row r="83" spans="1:33" x14ac:dyDescent="0.2">
      <c r="A83" s="8"/>
      <c r="B83" s="8"/>
      <c r="C83" s="4" t="s">
        <v>92</v>
      </c>
      <c r="D83" s="38"/>
      <c r="F83" s="97"/>
      <c r="G83" s="213">
        <f t="shared" ref="G83:G88" si="12">input_dollars</f>
        <v>45291</v>
      </c>
      <c r="H83" s="31"/>
      <c r="I83" s="119">
        <f>I81</f>
        <v>0</v>
      </c>
      <c r="J83" s="119">
        <f t="shared" ref="J83:AB83" si="13">J81</f>
        <v>-85267.419133095973</v>
      </c>
      <c r="K83" s="119">
        <f t="shared" si="13"/>
        <v>-409283.61183886067</v>
      </c>
      <c r="L83" s="119">
        <f t="shared" si="13"/>
        <v>-409283.61183886067</v>
      </c>
      <c r="M83" s="119">
        <f t="shared" si="13"/>
        <v>-477497.54714533745</v>
      </c>
      <c r="N83" s="119">
        <f t="shared" si="13"/>
        <v>-477497.54714533745</v>
      </c>
      <c r="O83" s="119">
        <f t="shared" si="13"/>
        <v>-545711.48245181423</v>
      </c>
      <c r="P83" s="119">
        <f t="shared" si="13"/>
        <v>-545711.48245181423</v>
      </c>
      <c r="Q83" s="119">
        <f t="shared" si="13"/>
        <v>-641957.08179829619</v>
      </c>
      <c r="R83" s="119">
        <f t="shared" si="13"/>
        <v>-1146527.0345183914</v>
      </c>
      <c r="S83" s="119">
        <f t="shared" si="13"/>
        <v>-1174558.6985583967</v>
      </c>
      <c r="T83" s="119">
        <f t="shared" si="13"/>
        <v>-1174558.6985583967</v>
      </c>
      <c r="U83" s="119">
        <f t="shared" si="13"/>
        <v>-1174558.6985583967</v>
      </c>
      <c r="V83" s="119">
        <f t="shared" si="13"/>
        <v>-1174558.6985583967</v>
      </c>
      <c r="W83" s="119">
        <f t="shared" si="13"/>
        <v>-1174558.6985583967</v>
      </c>
      <c r="X83" s="119">
        <f t="shared" si="13"/>
        <v>-1174558.6985583967</v>
      </c>
      <c r="Y83" s="119">
        <f t="shared" si="13"/>
        <v>-1174558.6985583967</v>
      </c>
      <c r="Z83" s="119">
        <f t="shared" si="13"/>
        <v>-1174558.6985583967</v>
      </c>
      <c r="AA83" s="119">
        <f t="shared" si="13"/>
        <v>-1174558.6985583967</v>
      </c>
      <c r="AB83" s="119">
        <f t="shared" si="13"/>
        <v>-1174558.6985583967</v>
      </c>
      <c r="AC83" s="119">
        <f>AC81</f>
        <v>-1174558.6985583967</v>
      </c>
      <c r="AD83" s="119">
        <f>AD81</f>
        <v>-1174558.6985583967</v>
      </c>
      <c r="AE83" s="119">
        <f>AE81</f>
        <v>-1174558.6985583967</v>
      </c>
      <c r="AF83" s="119">
        <f>AF81</f>
        <v>-1174558.6985583967</v>
      </c>
      <c r="AG83" s="119">
        <f>AG81</f>
        <v>-1174558.6985583967</v>
      </c>
    </row>
    <row r="84" spans="1:33" x14ac:dyDescent="0.2">
      <c r="A84" s="8"/>
      <c r="B84" s="8"/>
      <c r="C84" s="4" t="s">
        <v>31</v>
      </c>
      <c r="D84" s="38"/>
      <c r="F84" s="97"/>
      <c r="G84" s="213">
        <f t="shared" si="12"/>
        <v>45291</v>
      </c>
      <c r="H84" s="31"/>
      <c r="I84" s="31">
        <f t="shared" ref="I84:AG84" si="14">-I19</f>
        <v>0</v>
      </c>
      <c r="J84" s="31">
        <f t="shared" si="14"/>
        <v>0</v>
      </c>
      <c r="K84" s="31">
        <f t="shared" si="14"/>
        <v>0</v>
      </c>
      <c r="L84" s="31">
        <f t="shared" si="14"/>
        <v>0</v>
      </c>
      <c r="M84" s="31">
        <f t="shared" si="14"/>
        <v>0</v>
      </c>
      <c r="N84" s="31">
        <f t="shared" si="14"/>
        <v>0</v>
      </c>
      <c r="O84" s="31">
        <f t="shared" si="14"/>
        <v>0</v>
      </c>
      <c r="P84" s="31">
        <f t="shared" si="14"/>
        <v>0</v>
      </c>
      <c r="Q84" s="31">
        <f t="shared" si="14"/>
        <v>0</v>
      </c>
      <c r="R84" s="31">
        <f t="shared" si="14"/>
        <v>0</v>
      </c>
      <c r="S84" s="31">
        <f t="shared" si="14"/>
        <v>0</v>
      </c>
      <c r="T84" s="31">
        <f t="shared" si="14"/>
        <v>0</v>
      </c>
      <c r="U84" s="31">
        <f t="shared" si="14"/>
        <v>0</v>
      </c>
      <c r="V84" s="31">
        <f t="shared" si="14"/>
        <v>0</v>
      </c>
      <c r="W84" s="31">
        <f t="shared" si="14"/>
        <v>0</v>
      </c>
      <c r="X84" s="31">
        <f t="shared" si="14"/>
        <v>0</v>
      </c>
      <c r="Y84" s="31">
        <f t="shared" si="14"/>
        <v>0</v>
      </c>
      <c r="Z84" s="31">
        <f t="shared" si="14"/>
        <v>0</v>
      </c>
      <c r="AA84" s="31">
        <f t="shared" si="14"/>
        <v>0</v>
      </c>
      <c r="AB84" s="31">
        <f t="shared" si="14"/>
        <v>0</v>
      </c>
      <c r="AC84" s="31">
        <f t="shared" si="14"/>
        <v>0</v>
      </c>
      <c r="AD84" s="31">
        <f t="shared" si="14"/>
        <v>0</v>
      </c>
      <c r="AE84" s="31">
        <f t="shared" si="14"/>
        <v>0</v>
      </c>
      <c r="AF84" s="31">
        <f t="shared" si="14"/>
        <v>0</v>
      </c>
      <c r="AG84" s="31">
        <f t="shared" si="14"/>
        <v>0</v>
      </c>
    </row>
    <row r="85" spans="1:33" x14ac:dyDescent="0.2">
      <c r="A85" s="8"/>
      <c r="B85" s="8"/>
      <c r="C85" s="4" t="s">
        <v>142</v>
      </c>
      <c r="D85" s="38"/>
      <c r="F85" s="97"/>
      <c r="G85" s="213">
        <f t="shared" si="12"/>
        <v>45291</v>
      </c>
      <c r="H85" s="31"/>
      <c r="I85" s="31">
        <f>I65</f>
        <v>0</v>
      </c>
      <c r="J85" s="31">
        <f t="shared" ref="J85:AB85" si="15">J65</f>
        <v>0</v>
      </c>
      <c r="K85" s="31">
        <f t="shared" si="15"/>
        <v>18000000</v>
      </c>
      <c r="L85" s="31">
        <f t="shared" si="15"/>
        <v>2007500</v>
      </c>
      <c r="M85" s="31">
        <f t="shared" si="15"/>
        <v>2007500</v>
      </c>
      <c r="N85" s="31">
        <f t="shared" si="15"/>
        <v>2007500</v>
      </c>
      <c r="O85" s="31">
        <f t="shared" si="15"/>
        <v>2007500</v>
      </c>
      <c r="P85" s="31">
        <f t="shared" si="15"/>
        <v>2007500</v>
      </c>
      <c r="Q85" s="31">
        <f t="shared" si="15"/>
        <v>2007500</v>
      </c>
      <c r="R85" s="31">
        <f t="shared" si="15"/>
        <v>2007500</v>
      </c>
      <c r="S85" s="31">
        <f t="shared" si="15"/>
        <v>2007500</v>
      </c>
      <c r="T85" s="31">
        <f t="shared" si="15"/>
        <v>2007500</v>
      </c>
      <c r="U85" s="31">
        <f t="shared" si="15"/>
        <v>2007500</v>
      </c>
      <c r="V85" s="31">
        <f t="shared" si="15"/>
        <v>2007500</v>
      </c>
      <c r="W85" s="31">
        <f t="shared" si="15"/>
        <v>2007500</v>
      </c>
      <c r="X85" s="31">
        <f t="shared" si="15"/>
        <v>2007500</v>
      </c>
      <c r="Y85" s="31">
        <f t="shared" si="15"/>
        <v>2007500</v>
      </c>
      <c r="Z85" s="31">
        <f t="shared" si="15"/>
        <v>2007500</v>
      </c>
      <c r="AA85" s="31">
        <f t="shared" si="15"/>
        <v>2007500</v>
      </c>
      <c r="AB85" s="31">
        <f t="shared" si="15"/>
        <v>2007500</v>
      </c>
      <c r="AC85" s="31">
        <f>AC65</f>
        <v>2007500</v>
      </c>
      <c r="AD85" s="31">
        <f>AD65</f>
        <v>2007500</v>
      </c>
      <c r="AE85" s="31">
        <f>AE65</f>
        <v>2007500</v>
      </c>
      <c r="AF85" s="31">
        <f>AF65</f>
        <v>2007500</v>
      </c>
      <c r="AG85" s="31">
        <f>AG65</f>
        <v>2007500</v>
      </c>
    </row>
    <row r="86" spans="1:33" x14ac:dyDescent="0.2">
      <c r="A86" s="8"/>
      <c r="B86" s="8"/>
      <c r="C86" s="4" t="s">
        <v>123</v>
      </c>
      <c r="D86" s="38"/>
      <c r="F86" s="97"/>
      <c r="G86" s="213">
        <f t="shared" si="12"/>
        <v>45291</v>
      </c>
      <c r="H86" s="31"/>
      <c r="I86" s="31">
        <f t="shared" ref="I86:AG86" si="16">I58</f>
        <v>0</v>
      </c>
      <c r="J86" s="31">
        <f t="shared" si="16"/>
        <v>0</v>
      </c>
      <c r="K86" s="31">
        <f t="shared" si="16"/>
        <v>0</v>
      </c>
      <c r="L86" s="31">
        <f t="shared" si="16"/>
        <v>0</v>
      </c>
      <c r="M86" s="31">
        <f t="shared" si="16"/>
        <v>0</v>
      </c>
      <c r="N86" s="31">
        <f t="shared" si="16"/>
        <v>0</v>
      </c>
      <c r="O86" s="31">
        <f t="shared" si="16"/>
        <v>0</v>
      </c>
      <c r="P86" s="31">
        <f t="shared" si="16"/>
        <v>0</v>
      </c>
      <c r="Q86" s="31">
        <f t="shared" si="16"/>
        <v>0</v>
      </c>
      <c r="R86" s="31">
        <f t="shared" si="16"/>
        <v>0</v>
      </c>
      <c r="S86" s="31">
        <f t="shared" si="16"/>
        <v>0</v>
      </c>
      <c r="T86" s="31">
        <f t="shared" si="16"/>
        <v>0</v>
      </c>
      <c r="U86" s="31">
        <f t="shared" si="16"/>
        <v>0</v>
      </c>
      <c r="V86" s="31">
        <f t="shared" si="16"/>
        <v>0</v>
      </c>
      <c r="W86" s="31">
        <f t="shared" si="16"/>
        <v>0</v>
      </c>
      <c r="X86" s="31">
        <f t="shared" si="16"/>
        <v>0</v>
      </c>
      <c r="Y86" s="31">
        <f t="shared" si="16"/>
        <v>0</v>
      </c>
      <c r="Z86" s="31">
        <f t="shared" si="16"/>
        <v>0</v>
      </c>
      <c r="AA86" s="31">
        <f t="shared" si="16"/>
        <v>0</v>
      </c>
      <c r="AB86" s="31">
        <f t="shared" si="16"/>
        <v>0</v>
      </c>
      <c r="AC86" s="31">
        <f t="shared" si="16"/>
        <v>0</v>
      </c>
      <c r="AD86" s="31">
        <f t="shared" si="16"/>
        <v>0</v>
      </c>
      <c r="AE86" s="31">
        <f t="shared" si="16"/>
        <v>0</v>
      </c>
      <c r="AF86" s="31">
        <f t="shared" si="16"/>
        <v>0</v>
      </c>
      <c r="AG86" s="31">
        <f t="shared" si="16"/>
        <v>0</v>
      </c>
    </row>
    <row r="87" spans="1:33" x14ac:dyDescent="0.2">
      <c r="A87" s="8"/>
      <c r="B87" s="8"/>
      <c r="C87" s="4"/>
      <c r="D87" s="38"/>
      <c r="F87" s="31"/>
      <c r="G87" s="213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</row>
    <row r="88" spans="1:33" x14ac:dyDescent="0.2">
      <c r="A88" s="8"/>
      <c r="B88" s="8"/>
      <c r="C88" s="180" t="s">
        <v>189</v>
      </c>
      <c r="D88" s="181"/>
      <c r="E88" s="176"/>
      <c r="F88" s="182"/>
      <c r="G88" s="218">
        <f t="shared" si="12"/>
        <v>45291</v>
      </c>
      <c r="H88" s="182"/>
      <c r="I88" s="182">
        <f t="shared" ref="I88:AB88" si="17">SUM(I83:I87)</f>
        <v>0</v>
      </c>
      <c r="J88" s="182">
        <f t="shared" si="17"/>
        <v>-85267.419133095973</v>
      </c>
      <c r="K88" s="182">
        <f t="shared" si="17"/>
        <v>17590716.388161138</v>
      </c>
      <c r="L88" s="182">
        <f t="shared" si="17"/>
        <v>1598216.3881611393</v>
      </c>
      <c r="M88" s="182">
        <f t="shared" si="17"/>
        <v>1530002.4528546627</v>
      </c>
      <c r="N88" s="182">
        <f t="shared" si="17"/>
        <v>1530002.4528546627</v>
      </c>
      <c r="O88" s="182">
        <f t="shared" si="17"/>
        <v>1461788.5175481858</v>
      </c>
      <c r="P88" s="182">
        <f t="shared" si="17"/>
        <v>1461788.5175481858</v>
      </c>
      <c r="Q88" s="182">
        <f t="shared" si="17"/>
        <v>1365542.9182017038</v>
      </c>
      <c r="R88" s="182">
        <f t="shared" si="17"/>
        <v>860972.96548160864</v>
      </c>
      <c r="S88" s="182">
        <f t="shared" si="17"/>
        <v>832941.30144160334</v>
      </c>
      <c r="T88" s="182">
        <f t="shared" si="17"/>
        <v>832941.30144160334</v>
      </c>
      <c r="U88" s="182">
        <f t="shared" si="17"/>
        <v>832941.30144160334</v>
      </c>
      <c r="V88" s="182">
        <f t="shared" si="17"/>
        <v>832941.30144160334</v>
      </c>
      <c r="W88" s="182">
        <f t="shared" si="17"/>
        <v>832941.30144160334</v>
      </c>
      <c r="X88" s="182">
        <f t="shared" si="17"/>
        <v>832941.30144160334</v>
      </c>
      <c r="Y88" s="182">
        <f t="shared" si="17"/>
        <v>832941.30144160334</v>
      </c>
      <c r="Z88" s="182">
        <f t="shared" si="17"/>
        <v>832941.30144160334</v>
      </c>
      <c r="AA88" s="182">
        <f t="shared" si="17"/>
        <v>832941.30144160334</v>
      </c>
      <c r="AB88" s="182">
        <f t="shared" si="17"/>
        <v>832941.30144160334</v>
      </c>
      <c r="AC88" s="182">
        <f>SUM(AC83:AC87)</f>
        <v>832941.30144160334</v>
      </c>
      <c r="AD88" s="182">
        <f>SUM(AD83:AD87)</f>
        <v>832941.30144160334</v>
      </c>
      <c r="AE88" s="182">
        <f>SUM(AE83:AE87)</f>
        <v>832941.30144160334</v>
      </c>
      <c r="AF88" s="182">
        <f>SUM(AF83:AF87)</f>
        <v>832941.30144160334</v>
      </c>
      <c r="AG88" s="182">
        <f>SUM(AG83:AG87)</f>
        <v>832941.30144160334</v>
      </c>
    </row>
    <row r="89" spans="1:33" x14ac:dyDescent="0.2">
      <c r="A89" s="8"/>
      <c r="B89" s="8"/>
      <c r="C89" s="75"/>
      <c r="D89" s="140"/>
      <c r="F89" s="143"/>
      <c r="G89" s="220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75"/>
      <c r="D90" s="140"/>
      <c r="F90" s="143"/>
      <c r="G90" s="220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</row>
    <row r="91" spans="1:33" x14ac:dyDescent="0.2">
      <c r="A91" s="8"/>
      <c r="B91" s="8"/>
      <c r="C91" s="233" t="s">
        <v>199</v>
      </c>
      <c r="D91" s="82"/>
      <c r="E91" s="234"/>
      <c r="F91" s="235"/>
      <c r="G91" s="236" cm="1">
        <f t="array" ref="G91">IF(SUM($I17:$AG17)=0,0,(INDEX(I$6:AG$6,MATCH(TRUE,INDEX($I17:$AG17&lt;&gt;0,),0))))</f>
        <v>1</v>
      </c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</row>
    <row r="92" spans="1:33" x14ac:dyDescent="0.2">
      <c r="A92" s="8"/>
      <c r="B92" s="8"/>
      <c r="C92" s="82"/>
      <c r="D92" s="237"/>
      <c r="E92" s="234"/>
      <c r="F92" s="235"/>
      <c r="G92" s="236"/>
      <c r="H92" s="3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</row>
    <row r="93" spans="1:33" x14ac:dyDescent="0.2">
      <c r="C93" s="238" t="s">
        <v>194</v>
      </c>
      <c r="D93" s="239"/>
      <c r="E93" s="239"/>
      <c r="F93" s="239"/>
      <c r="G93" s="240">
        <f>IF(_xlfn.MINIFS($G$91:$G$92, $G$91:$G$92, "&gt;"&amp;0)=0, $A$4, _xlfn.MINIFS($G$91:$G$92, $G$91:$G$92, "&gt;"&amp;0))</f>
        <v>1</v>
      </c>
    </row>
    <row r="95" spans="1:33" x14ac:dyDescent="0.2">
      <c r="G95" s="12"/>
      <c r="I95" s="252"/>
      <c r="J95" s="252"/>
      <c r="K95" s="252"/>
      <c r="L95" s="252"/>
      <c r="M95" s="252"/>
      <c r="N95" s="252"/>
      <c r="O95" s="252"/>
      <c r="P95" s="252"/>
      <c r="Q95" s="252"/>
      <c r="R95" s="252"/>
      <c r="S95" s="252"/>
      <c r="T95" s="252"/>
      <c r="U95" s="252"/>
      <c r="V95" s="252"/>
      <c r="W95" s="252"/>
      <c r="X95" s="252"/>
      <c r="Y95" s="31"/>
      <c r="Z95" s="31"/>
      <c r="AA95" s="31"/>
      <c r="AB95" s="31"/>
      <c r="AC95" s="31"/>
      <c r="AD95" s="31"/>
      <c r="AE95" s="31"/>
      <c r="AF95" s="31"/>
      <c r="AG95" s="31"/>
    </row>
    <row r="96" spans="1:33" x14ac:dyDescent="0.2">
      <c r="I96" s="246"/>
      <c r="J96" s="246"/>
      <c r="K96" s="246"/>
      <c r="L96" s="246"/>
      <c r="M96" s="246"/>
      <c r="N96" s="246"/>
      <c r="O96" s="246"/>
      <c r="P96" s="246"/>
      <c r="Q96" s="246"/>
      <c r="R96" s="246"/>
      <c r="S96" s="246"/>
      <c r="T96" s="246"/>
      <c r="U96" s="246"/>
      <c r="V96" s="246"/>
      <c r="W96" s="246"/>
      <c r="X96" s="246"/>
      <c r="Y96" s="246"/>
      <c r="Z96" s="246"/>
    </row>
    <row r="97" spans="1:43" x14ac:dyDescent="0.2">
      <c r="I97" s="246"/>
      <c r="J97" s="246"/>
      <c r="K97" s="246"/>
      <c r="L97" s="246"/>
      <c r="M97" s="246"/>
      <c r="N97" s="246"/>
      <c r="O97" s="246"/>
      <c r="P97" s="246"/>
      <c r="Q97" s="246"/>
      <c r="R97" s="246"/>
      <c r="S97" s="246"/>
      <c r="T97" s="246"/>
      <c r="U97" s="246"/>
      <c r="V97" s="246"/>
      <c r="W97" s="246"/>
      <c r="X97" s="246"/>
      <c r="Y97" s="246"/>
      <c r="Z97" s="246"/>
    </row>
    <row r="98" spans="1:43" x14ac:dyDescent="0.2">
      <c r="I98" s="246"/>
      <c r="J98" s="246"/>
      <c r="K98" s="246"/>
      <c r="L98" s="246"/>
      <c r="M98" s="246"/>
      <c r="N98" s="246"/>
      <c r="O98" s="246"/>
      <c r="P98" s="246"/>
      <c r="Q98" s="246"/>
      <c r="R98" s="246"/>
      <c r="S98" s="246"/>
      <c r="T98" s="246"/>
      <c r="U98" s="246"/>
      <c r="V98" s="246"/>
      <c r="W98" s="246"/>
      <c r="X98" s="246"/>
      <c r="Y98" s="246"/>
      <c r="Z98" s="246"/>
    </row>
    <row r="99" spans="1:43" x14ac:dyDescent="0.2">
      <c r="I99" s="246"/>
      <c r="J99" s="246"/>
      <c r="K99" s="246"/>
      <c r="L99" s="246"/>
      <c r="M99" s="246"/>
      <c r="N99" s="246"/>
      <c r="O99" s="246"/>
      <c r="P99" s="246"/>
      <c r="Q99" s="246"/>
      <c r="R99" s="246"/>
      <c r="S99" s="246"/>
      <c r="T99" s="246"/>
      <c r="U99" s="246"/>
      <c r="V99" s="246"/>
      <c r="W99" s="246"/>
      <c r="X99" s="246"/>
      <c r="Y99" s="246"/>
      <c r="Z99" s="246"/>
    </row>
    <row r="100" spans="1:43" x14ac:dyDescent="0.2">
      <c r="I100" s="246"/>
      <c r="J100" s="246"/>
      <c r="K100" s="246"/>
      <c r="L100" s="246"/>
      <c r="M100" s="246"/>
      <c r="N100" s="246"/>
      <c r="O100" s="246"/>
      <c r="P100" s="246"/>
      <c r="Q100" s="246"/>
      <c r="R100" s="246"/>
      <c r="S100" s="246"/>
      <c r="T100" s="246"/>
      <c r="U100" s="246"/>
      <c r="V100" s="246"/>
      <c r="W100" s="246"/>
      <c r="X100" s="246"/>
      <c r="Y100" s="246"/>
      <c r="Z100" s="246"/>
    </row>
    <row r="101" spans="1:43" x14ac:dyDescent="0.2">
      <c r="I101" s="246"/>
      <c r="J101" s="246"/>
      <c r="K101" s="246"/>
      <c r="L101" s="246"/>
      <c r="M101" s="246"/>
      <c r="N101" s="246"/>
      <c r="O101" s="246"/>
      <c r="P101" s="246"/>
      <c r="Q101" s="246"/>
      <c r="R101" s="246"/>
      <c r="S101" s="246"/>
      <c r="T101" s="246"/>
      <c r="U101" s="246"/>
      <c r="V101" s="246"/>
      <c r="W101" s="246"/>
      <c r="X101" s="246"/>
      <c r="Y101" s="246"/>
      <c r="Z101" s="246"/>
    </row>
    <row r="102" spans="1:43" x14ac:dyDescent="0.2">
      <c r="I102" s="246"/>
      <c r="J102" s="246"/>
      <c r="K102" s="246"/>
      <c r="L102" s="246"/>
      <c r="M102" s="246"/>
      <c r="N102" s="246"/>
      <c r="O102" s="246"/>
      <c r="P102" s="246"/>
      <c r="Q102" s="246"/>
      <c r="R102" s="246"/>
      <c r="S102" s="246"/>
      <c r="T102" s="246"/>
      <c r="U102" s="246"/>
      <c r="V102" s="246"/>
      <c r="W102" s="246"/>
      <c r="X102" s="246"/>
      <c r="Y102" s="246"/>
      <c r="Z102" s="246"/>
    </row>
    <row r="103" spans="1:43" ht="15" x14ac:dyDescent="0.2">
      <c r="A103" s="89" t="s">
        <v>217</v>
      </c>
      <c r="B103" s="89"/>
      <c r="C103" s="89"/>
      <c r="D103" s="89"/>
      <c r="E103" s="89"/>
      <c r="F103" s="89"/>
      <c r="G103" s="207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/>
      <c r="AI103"/>
      <c r="AJ103"/>
      <c r="AK103"/>
      <c r="AL103"/>
      <c r="AM103"/>
      <c r="AN103"/>
      <c r="AO103"/>
      <c r="AP103"/>
      <c r="AQ103"/>
    </row>
    <row r="105" spans="1:43" x14ac:dyDescent="0.2">
      <c r="I105" s="246"/>
      <c r="J105" s="246"/>
      <c r="K105" s="246"/>
      <c r="L105" s="246"/>
      <c r="M105" s="246"/>
      <c r="N105" s="246"/>
      <c r="O105" s="246"/>
      <c r="P105" s="246"/>
      <c r="Q105" s="246"/>
      <c r="R105" s="246"/>
      <c r="S105" s="246"/>
      <c r="T105" s="246"/>
      <c r="U105" s="246"/>
      <c r="V105" s="246"/>
      <c r="W105" s="246"/>
      <c r="X105" s="246"/>
      <c r="Y105" s="246"/>
      <c r="Z105" s="246"/>
    </row>
    <row r="106" spans="1:43" x14ac:dyDescent="0.2">
      <c r="D106"/>
      <c r="E106"/>
      <c r="F106"/>
      <c r="G106"/>
      <c r="I106" s="246"/>
      <c r="J106" s="246"/>
      <c r="K106" s="246"/>
      <c r="L106" s="246"/>
      <c r="M106" s="246"/>
      <c r="N106" s="246"/>
      <c r="O106" s="246"/>
      <c r="P106" s="246"/>
      <c r="Q106" s="246"/>
      <c r="R106" s="246"/>
      <c r="S106" s="246"/>
      <c r="T106" s="246"/>
      <c r="U106" s="246"/>
      <c r="V106" s="246"/>
      <c r="W106" s="246"/>
      <c r="X106" s="246"/>
      <c r="Y106" s="246"/>
      <c r="Z106" s="246"/>
    </row>
    <row r="107" spans="1:43" x14ac:dyDescent="0.2">
      <c r="A107" s="1" t="s">
        <v>120</v>
      </c>
      <c r="C107" s="1" t="s">
        <v>189</v>
      </c>
      <c r="D107"/>
      <c r="E107"/>
      <c r="F107"/>
      <c r="G107" s="38" t="str">
        <f>PROPER($A$3)&amp;A107</f>
        <v>Option 2NPV</v>
      </c>
      <c r="I107" s="31">
        <f>I88</f>
        <v>0</v>
      </c>
      <c r="J107" s="31">
        <f t="shared" ref="J107:AG107" si="18">J88</f>
        <v>-85267.419133095973</v>
      </c>
      <c r="K107" s="31">
        <f t="shared" si="18"/>
        <v>17590716.388161138</v>
      </c>
      <c r="L107" s="31">
        <f t="shared" si="18"/>
        <v>1598216.3881611393</v>
      </c>
      <c r="M107" s="31">
        <f t="shared" si="18"/>
        <v>1530002.4528546627</v>
      </c>
      <c r="N107" s="31">
        <f t="shared" si="18"/>
        <v>1530002.4528546627</v>
      </c>
      <c r="O107" s="31">
        <f t="shared" si="18"/>
        <v>1461788.5175481858</v>
      </c>
      <c r="P107" s="31">
        <f t="shared" si="18"/>
        <v>1461788.5175481858</v>
      </c>
      <c r="Q107" s="31">
        <f t="shared" si="18"/>
        <v>1365542.9182017038</v>
      </c>
      <c r="R107" s="31">
        <f t="shared" si="18"/>
        <v>860972.96548160864</v>
      </c>
      <c r="S107" s="31">
        <f t="shared" si="18"/>
        <v>832941.30144160334</v>
      </c>
      <c r="T107" s="31">
        <f t="shared" si="18"/>
        <v>832941.30144160334</v>
      </c>
      <c r="U107" s="31">
        <f t="shared" si="18"/>
        <v>832941.30144160334</v>
      </c>
      <c r="V107" s="31">
        <f t="shared" si="18"/>
        <v>832941.30144160334</v>
      </c>
      <c r="W107" s="31">
        <f t="shared" si="18"/>
        <v>832941.30144160334</v>
      </c>
      <c r="X107" s="31">
        <f t="shared" si="18"/>
        <v>832941.30144160334</v>
      </c>
      <c r="Y107" s="31">
        <f t="shared" si="18"/>
        <v>832941.30144160334</v>
      </c>
      <c r="Z107" s="31">
        <f t="shared" si="18"/>
        <v>832941.30144160334</v>
      </c>
      <c r="AA107" s="31">
        <f t="shared" si="18"/>
        <v>832941.30144160334</v>
      </c>
      <c r="AB107" s="31">
        <f t="shared" si="18"/>
        <v>832941.30144160334</v>
      </c>
      <c r="AC107" s="31">
        <f t="shared" si="18"/>
        <v>832941.30144160334</v>
      </c>
      <c r="AD107" s="31">
        <f t="shared" si="18"/>
        <v>832941.30144160334</v>
      </c>
      <c r="AE107" s="31">
        <f t="shared" si="18"/>
        <v>832941.30144160334</v>
      </c>
      <c r="AF107" s="31">
        <f t="shared" si="18"/>
        <v>832941.30144160334</v>
      </c>
      <c r="AG107" s="31">
        <f t="shared" si="18"/>
        <v>832941.30144160334</v>
      </c>
    </row>
    <row r="108" spans="1:43" x14ac:dyDescent="0.2">
      <c r="C108" s="1" t="s">
        <v>160</v>
      </c>
      <c r="D108"/>
      <c r="E108"/>
      <c r="F108"/>
      <c r="G108"/>
      <c r="I108" s="31">
        <f>I83</f>
        <v>0</v>
      </c>
      <c r="J108" s="31">
        <f t="shared" ref="J108:AG108" si="19">J83</f>
        <v>-85267.419133095973</v>
      </c>
      <c r="K108" s="31">
        <f t="shared" si="19"/>
        <v>-409283.61183886067</v>
      </c>
      <c r="L108" s="31">
        <f t="shared" si="19"/>
        <v>-409283.61183886067</v>
      </c>
      <c r="M108" s="31">
        <f t="shared" si="19"/>
        <v>-477497.54714533745</v>
      </c>
      <c r="N108" s="31">
        <f t="shared" si="19"/>
        <v>-477497.54714533745</v>
      </c>
      <c r="O108" s="31">
        <f t="shared" si="19"/>
        <v>-545711.48245181423</v>
      </c>
      <c r="P108" s="31">
        <f t="shared" si="19"/>
        <v>-545711.48245181423</v>
      </c>
      <c r="Q108" s="31">
        <f t="shared" si="19"/>
        <v>-641957.08179829619</v>
      </c>
      <c r="R108" s="31">
        <f t="shared" si="19"/>
        <v>-1146527.0345183914</v>
      </c>
      <c r="S108" s="31">
        <f t="shared" si="19"/>
        <v>-1174558.6985583967</v>
      </c>
      <c r="T108" s="31">
        <f t="shared" si="19"/>
        <v>-1174558.6985583967</v>
      </c>
      <c r="U108" s="31">
        <f t="shared" si="19"/>
        <v>-1174558.6985583967</v>
      </c>
      <c r="V108" s="31">
        <f t="shared" si="19"/>
        <v>-1174558.6985583967</v>
      </c>
      <c r="W108" s="31">
        <f t="shared" si="19"/>
        <v>-1174558.6985583967</v>
      </c>
      <c r="X108" s="31">
        <f t="shared" si="19"/>
        <v>-1174558.6985583967</v>
      </c>
      <c r="Y108" s="31">
        <f t="shared" si="19"/>
        <v>-1174558.6985583967</v>
      </c>
      <c r="Z108" s="31">
        <f t="shared" si="19"/>
        <v>-1174558.6985583967</v>
      </c>
      <c r="AA108" s="31">
        <f t="shared" si="19"/>
        <v>-1174558.6985583967</v>
      </c>
      <c r="AB108" s="31">
        <f t="shared" si="19"/>
        <v>-1174558.6985583967</v>
      </c>
      <c r="AC108" s="31">
        <f t="shared" si="19"/>
        <v>-1174558.6985583967</v>
      </c>
      <c r="AD108" s="31">
        <f t="shared" si="19"/>
        <v>-1174558.6985583967</v>
      </c>
      <c r="AE108" s="31">
        <f t="shared" si="19"/>
        <v>-1174558.6985583967</v>
      </c>
      <c r="AF108" s="31">
        <f t="shared" si="19"/>
        <v>-1174558.6985583967</v>
      </c>
      <c r="AG108" s="31">
        <f t="shared" si="19"/>
        <v>-1174558.6985583967</v>
      </c>
    </row>
    <row r="109" spans="1:43" x14ac:dyDescent="0.2">
      <c r="C109" s="1" t="s">
        <v>240</v>
      </c>
      <c r="D109" s="256"/>
      <c r="E109" s="38"/>
      <c r="I109" s="31">
        <f>SUM(I85:I86)</f>
        <v>0</v>
      </c>
      <c r="J109" s="31">
        <f t="shared" ref="J109:AG109" si="20">SUM(J85:J86)</f>
        <v>0</v>
      </c>
      <c r="K109" s="31">
        <f t="shared" si="20"/>
        <v>18000000</v>
      </c>
      <c r="L109" s="31">
        <f t="shared" si="20"/>
        <v>2007500</v>
      </c>
      <c r="M109" s="31">
        <f t="shared" si="20"/>
        <v>2007500</v>
      </c>
      <c r="N109" s="31">
        <f t="shared" si="20"/>
        <v>2007500</v>
      </c>
      <c r="O109" s="31">
        <f t="shared" si="20"/>
        <v>2007500</v>
      </c>
      <c r="P109" s="31">
        <f t="shared" si="20"/>
        <v>2007500</v>
      </c>
      <c r="Q109" s="31">
        <f t="shared" si="20"/>
        <v>2007500</v>
      </c>
      <c r="R109" s="31">
        <f t="shared" si="20"/>
        <v>2007500</v>
      </c>
      <c r="S109" s="31">
        <f t="shared" si="20"/>
        <v>2007500</v>
      </c>
      <c r="T109" s="31">
        <f t="shared" si="20"/>
        <v>2007500</v>
      </c>
      <c r="U109" s="31">
        <f t="shared" si="20"/>
        <v>2007500</v>
      </c>
      <c r="V109" s="31">
        <f t="shared" si="20"/>
        <v>2007500</v>
      </c>
      <c r="W109" s="31">
        <f t="shared" si="20"/>
        <v>2007500</v>
      </c>
      <c r="X109" s="31">
        <f t="shared" si="20"/>
        <v>2007500</v>
      </c>
      <c r="Y109" s="31">
        <f t="shared" si="20"/>
        <v>2007500</v>
      </c>
      <c r="Z109" s="31">
        <f t="shared" si="20"/>
        <v>2007500</v>
      </c>
      <c r="AA109" s="31">
        <f t="shared" si="20"/>
        <v>2007500</v>
      </c>
      <c r="AB109" s="31">
        <f t="shared" si="20"/>
        <v>2007500</v>
      </c>
      <c r="AC109" s="31">
        <f t="shared" si="20"/>
        <v>2007500</v>
      </c>
      <c r="AD109" s="31">
        <f t="shared" si="20"/>
        <v>2007500</v>
      </c>
      <c r="AE109" s="31">
        <f t="shared" si="20"/>
        <v>2007500</v>
      </c>
      <c r="AF109" s="31">
        <f t="shared" si="20"/>
        <v>2007500</v>
      </c>
      <c r="AG109" s="31">
        <f t="shared" si="20"/>
        <v>2007500</v>
      </c>
    </row>
    <row r="110" spans="1:43" x14ac:dyDescent="0.2">
      <c r="D110" s="305" t="str">
        <f>Assumptions!G110</f>
        <v>Capex</v>
      </c>
      <c r="E110" s="305" t="str">
        <f>Assumptions!H110</f>
        <v>Total benefits</v>
      </c>
      <c r="I110" s="246"/>
      <c r="J110" s="246"/>
      <c r="K110" s="246"/>
      <c r="L110" s="246"/>
      <c r="M110" s="246"/>
      <c r="N110" s="246"/>
      <c r="O110" s="246"/>
      <c r="P110" s="246"/>
      <c r="Q110" s="246"/>
      <c r="R110" s="246"/>
      <c r="S110" s="246"/>
      <c r="T110" s="246"/>
      <c r="U110" s="246"/>
      <c r="V110" s="246"/>
      <c r="W110" s="246"/>
      <c r="X110" s="246"/>
      <c r="Y110" s="246"/>
      <c r="Z110" s="246"/>
    </row>
    <row r="111" spans="1:43" x14ac:dyDescent="0.2">
      <c r="A111" s="1" t="str">
        <f>"sens"&amp;Assumptions!B111</f>
        <v>sens1</v>
      </c>
      <c r="C111" s="304" t="str">
        <f>Assumptions!C111</f>
        <v>Capex 10% higher</v>
      </c>
      <c r="D111" s="305">
        <f>Assumptions!G111</f>
        <v>0.1</v>
      </c>
      <c r="E111" s="305">
        <f>Assumptions!H111</f>
        <v>0</v>
      </c>
      <c r="G111" s="38" t="str">
        <f>PROPER($A$3)&amp;A111</f>
        <v>Option 2sens1</v>
      </c>
      <c r="I111" s="31" cm="1">
        <f t="array" ref="I111">I$107+IF($C111&lt;&gt;0,SUMPRODUCT((I$108:I$109)*TRANSPOSE(($D111:$E111))),0)</f>
        <v>0</v>
      </c>
      <c r="J111" s="31" cm="1">
        <f t="array" ref="J111">J$107+IF($C111&lt;&gt;0,SUMPRODUCT((J$108:J$109)*TRANSPOSE(($D111:$E111))),0)</f>
        <v>-93794.16104640557</v>
      </c>
      <c r="K111" s="31" cm="1">
        <f t="array" ref="K111">K$107+IF($C111&lt;&gt;0,SUMPRODUCT((K$108:K$109)*TRANSPOSE(($D111:$E111))),0)</f>
        <v>17549788.026977252</v>
      </c>
      <c r="L111" s="31" cm="1">
        <f t="array" ref="L111">L$107+IF($C111&lt;&gt;0,SUMPRODUCT((L$108:L$109)*TRANSPOSE(($D111:$E111))),0)</f>
        <v>1557288.0269772531</v>
      </c>
      <c r="M111" s="31" cm="1">
        <f t="array" ref="M111">M$107+IF($C111&lt;&gt;0,SUMPRODUCT((M$108:M$109)*TRANSPOSE(($D111:$E111))),0)</f>
        <v>1482252.698140129</v>
      </c>
      <c r="N111" s="31" cm="1">
        <f t="array" ref="N111">N$107+IF($C111&lt;&gt;0,SUMPRODUCT((N$108:N$109)*TRANSPOSE(($D111:$E111))),0)</f>
        <v>1482252.698140129</v>
      </c>
      <c r="O111" s="31" cm="1">
        <f t="array" ref="O111">O$107+IF($C111&lt;&gt;0,SUMPRODUCT((O$108:O$109)*TRANSPOSE(($D111:$E111))),0)</f>
        <v>1407217.3693030044</v>
      </c>
      <c r="P111" s="31" cm="1">
        <f t="array" ref="P111">P$107+IF($C111&lt;&gt;0,SUMPRODUCT((P$108:P$109)*TRANSPOSE(($D111:$E111))),0)</f>
        <v>1407217.3693030044</v>
      </c>
      <c r="Q111" s="31" cm="1">
        <f t="array" ref="Q111">Q$107+IF($C111&lt;&gt;0,SUMPRODUCT((Q$108:Q$109)*TRANSPOSE(($D111:$E111))),0)</f>
        <v>1301347.2100218742</v>
      </c>
      <c r="R111" s="31" cm="1">
        <f t="array" ref="R111">R$107+IF($C111&lt;&gt;0,SUMPRODUCT((R$108:R$109)*TRANSPOSE(($D111:$E111))),0)</f>
        <v>746320.26202976948</v>
      </c>
      <c r="S111" s="31" cm="1">
        <f t="array" ref="S111">S$107+IF($C111&lt;&gt;0,SUMPRODUCT((S$108:S$109)*TRANSPOSE(($D111:$E111))),0)</f>
        <v>715485.4315857637</v>
      </c>
      <c r="T111" s="31" cm="1">
        <f t="array" ref="T111">T$107+IF($C111&lt;&gt;0,SUMPRODUCT((T$108:T$109)*TRANSPOSE(($D111:$E111))),0)</f>
        <v>715485.4315857637</v>
      </c>
      <c r="U111" s="31" cm="1">
        <f t="array" ref="U111">U$107+IF($C111&lt;&gt;0,SUMPRODUCT((U$108:U$109)*TRANSPOSE(($D111:$E111))),0)</f>
        <v>715485.4315857637</v>
      </c>
      <c r="V111" s="31" cm="1">
        <f t="array" ref="V111">V$107+IF($C111&lt;&gt;0,SUMPRODUCT((V$108:V$109)*TRANSPOSE(($D111:$E111))),0)</f>
        <v>715485.4315857637</v>
      </c>
      <c r="W111" s="31" cm="1">
        <f t="array" ref="W111">W$107+IF($C111&lt;&gt;0,SUMPRODUCT((W$108:W$109)*TRANSPOSE(($D111:$E111))),0)</f>
        <v>715485.4315857637</v>
      </c>
      <c r="X111" s="31" cm="1">
        <f t="array" ref="X111">X$107+IF($C111&lt;&gt;0,SUMPRODUCT((X$108:X$109)*TRANSPOSE(($D111:$E111))),0)</f>
        <v>715485.4315857637</v>
      </c>
      <c r="Y111" s="31" cm="1">
        <f t="array" ref="Y111">Y$107+IF($C111&lt;&gt;0,SUMPRODUCT((Y$108:Y$109)*TRANSPOSE(($D111:$E111))),0)</f>
        <v>715485.4315857637</v>
      </c>
      <c r="Z111" s="31" cm="1">
        <f t="array" ref="Z111">Z$107+IF($C111&lt;&gt;0,SUMPRODUCT((Z$108:Z$109)*TRANSPOSE(($D111:$E111))),0)</f>
        <v>715485.4315857637</v>
      </c>
      <c r="AA111" s="31" cm="1">
        <f t="array" ref="AA111">AA$107+IF($C111&lt;&gt;0,SUMPRODUCT((AA$108:AA$109)*TRANSPOSE(($D111:$E111))),0)</f>
        <v>715485.4315857637</v>
      </c>
      <c r="AB111" s="31" cm="1">
        <f t="array" ref="AB111">AB$107+IF($C111&lt;&gt;0,SUMPRODUCT((AB$108:AB$109)*TRANSPOSE(($D111:$E111))),0)</f>
        <v>715485.4315857637</v>
      </c>
      <c r="AC111" s="31" cm="1">
        <f t="array" ref="AC111">AC$107+IF($C111&lt;&gt;0,SUMPRODUCT((AC$108:AC$109)*TRANSPOSE(($D111:$E111))),0)</f>
        <v>715485.4315857637</v>
      </c>
      <c r="AD111" s="31" cm="1">
        <f t="array" ref="AD111">AD$107+IF($C111&lt;&gt;0,SUMPRODUCT((AD$108:AD$109)*TRANSPOSE(($D111:$E111))),0)</f>
        <v>715485.4315857637</v>
      </c>
      <c r="AE111" s="31" cm="1">
        <f t="array" ref="AE111">AE$107+IF($C111&lt;&gt;0,SUMPRODUCT((AE$108:AE$109)*TRANSPOSE(($D111:$E111))),0)</f>
        <v>715485.4315857637</v>
      </c>
      <c r="AF111" s="31" cm="1">
        <f t="array" ref="AF111">AF$107+IF($C111&lt;&gt;0,SUMPRODUCT((AF$108:AF$109)*TRANSPOSE(($D111:$E111))),0)</f>
        <v>715485.4315857637</v>
      </c>
      <c r="AG111" s="31" cm="1">
        <f t="array" ref="AG111">AG$107+IF($C111&lt;&gt;0,SUMPRODUCT((AG$108:AG$109)*TRANSPOSE(($D111:$E111))),0)</f>
        <v>715485.4315857637</v>
      </c>
    </row>
    <row r="112" spans="1:43" x14ac:dyDescent="0.2">
      <c r="A112" s="1" t="str">
        <f>"sens"&amp;Assumptions!B112</f>
        <v>sens2</v>
      </c>
      <c r="C112" s="304" t="str">
        <f>Assumptions!C112</f>
        <v>Capex 10% lower</v>
      </c>
      <c r="D112" s="305">
        <f>Assumptions!G112</f>
        <v>-0.1</v>
      </c>
      <c r="E112" s="305">
        <f>Assumptions!H112</f>
        <v>0</v>
      </c>
      <c r="G112" s="38" t="str">
        <f t="shared" ref="G112:G118" si="21">PROPER($A$3)&amp;A112</f>
        <v>Option 2sens2</v>
      </c>
      <c r="I112" s="31" cm="1">
        <f t="array" ref="I112">I$107+IF($C112&lt;&gt;0,SUMPRODUCT((I$108:I$109)*TRANSPOSE(($D112:$E112))),0)</f>
        <v>0</v>
      </c>
      <c r="J112" s="31" cm="1">
        <f t="array" ref="J112">J$107+IF($C112&lt;&gt;0,SUMPRODUCT((J$108:J$109)*TRANSPOSE(($D112:$E112))),0)</f>
        <v>-76740.677219786376</v>
      </c>
      <c r="K112" s="31" cm="1">
        <f t="array" ref="K112">K$107+IF($C112&lt;&gt;0,SUMPRODUCT((K$108:K$109)*TRANSPOSE(($D112:$E112))),0)</f>
        <v>17631644.749345023</v>
      </c>
      <c r="L112" s="31" cm="1">
        <f t="array" ref="L112">L$107+IF($C112&lt;&gt;0,SUMPRODUCT((L$108:L$109)*TRANSPOSE(($D112:$E112))),0)</f>
        <v>1639144.7493450255</v>
      </c>
      <c r="M112" s="31" cm="1">
        <f t="array" ref="M112">M$107+IF($C112&lt;&gt;0,SUMPRODUCT((M$108:M$109)*TRANSPOSE(($D112:$E112))),0)</f>
        <v>1577752.2075691964</v>
      </c>
      <c r="N112" s="31" cm="1">
        <f t="array" ref="N112">N$107+IF($C112&lt;&gt;0,SUMPRODUCT((N$108:N$109)*TRANSPOSE(($D112:$E112))),0)</f>
        <v>1577752.2075691964</v>
      </c>
      <c r="O112" s="31" cm="1">
        <f t="array" ref="O112">O$107+IF($C112&lt;&gt;0,SUMPRODUCT((O$108:O$109)*TRANSPOSE(($D112:$E112))),0)</f>
        <v>1516359.6657933672</v>
      </c>
      <c r="P112" s="31" cm="1">
        <f t="array" ref="P112">P$107+IF($C112&lt;&gt;0,SUMPRODUCT((P$108:P$109)*TRANSPOSE(($D112:$E112))),0)</f>
        <v>1516359.6657933672</v>
      </c>
      <c r="Q112" s="31" cm="1">
        <f t="array" ref="Q112">Q$107+IF($C112&lt;&gt;0,SUMPRODUCT((Q$108:Q$109)*TRANSPOSE(($D112:$E112))),0)</f>
        <v>1429738.6263815335</v>
      </c>
      <c r="R112" s="31" cm="1">
        <f t="array" ref="R112">R$107+IF($C112&lt;&gt;0,SUMPRODUCT((R$108:R$109)*TRANSPOSE(($D112:$E112))),0)</f>
        <v>975625.6689334478</v>
      </c>
      <c r="S112" s="31" cm="1">
        <f t="array" ref="S112">S$107+IF($C112&lt;&gt;0,SUMPRODUCT((S$108:S$109)*TRANSPOSE(($D112:$E112))),0)</f>
        <v>950397.17129744298</v>
      </c>
      <c r="T112" s="31" cm="1">
        <f t="array" ref="T112">T$107+IF($C112&lt;&gt;0,SUMPRODUCT((T$108:T$109)*TRANSPOSE(($D112:$E112))),0)</f>
        <v>950397.17129744298</v>
      </c>
      <c r="U112" s="31" cm="1">
        <f t="array" ref="U112">U$107+IF($C112&lt;&gt;0,SUMPRODUCT((U$108:U$109)*TRANSPOSE(($D112:$E112))),0)</f>
        <v>950397.17129744298</v>
      </c>
      <c r="V112" s="31" cm="1">
        <f t="array" ref="V112">V$107+IF($C112&lt;&gt;0,SUMPRODUCT((V$108:V$109)*TRANSPOSE(($D112:$E112))),0)</f>
        <v>950397.17129744298</v>
      </c>
      <c r="W112" s="31" cm="1">
        <f t="array" ref="W112">W$107+IF($C112&lt;&gt;0,SUMPRODUCT((W$108:W$109)*TRANSPOSE(($D112:$E112))),0)</f>
        <v>950397.17129744298</v>
      </c>
      <c r="X112" s="31" cm="1">
        <f t="array" ref="X112">X$107+IF($C112&lt;&gt;0,SUMPRODUCT((X$108:X$109)*TRANSPOSE(($D112:$E112))),0)</f>
        <v>950397.17129744298</v>
      </c>
      <c r="Y112" s="31" cm="1">
        <f t="array" ref="Y112">Y$107+IF($C112&lt;&gt;0,SUMPRODUCT((Y$108:Y$109)*TRANSPOSE(($D112:$E112))),0)</f>
        <v>950397.17129744298</v>
      </c>
      <c r="Z112" s="31" cm="1">
        <f t="array" ref="Z112">Z$107+IF($C112&lt;&gt;0,SUMPRODUCT((Z$108:Z$109)*TRANSPOSE(($D112:$E112))),0)</f>
        <v>950397.17129744298</v>
      </c>
      <c r="AA112" s="31" cm="1">
        <f t="array" ref="AA112">AA$107+IF($C112&lt;&gt;0,SUMPRODUCT((AA$108:AA$109)*TRANSPOSE(($D112:$E112))),0)</f>
        <v>950397.17129744298</v>
      </c>
      <c r="AB112" s="31" cm="1">
        <f t="array" ref="AB112">AB$107+IF($C112&lt;&gt;0,SUMPRODUCT((AB$108:AB$109)*TRANSPOSE(($D112:$E112))),0)</f>
        <v>950397.17129744298</v>
      </c>
      <c r="AC112" s="31" cm="1">
        <f t="array" ref="AC112">AC$107+IF($C112&lt;&gt;0,SUMPRODUCT((AC$108:AC$109)*TRANSPOSE(($D112:$E112))),0)</f>
        <v>950397.17129744298</v>
      </c>
      <c r="AD112" s="31" cm="1">
        <f t="array" ref="AD112">AD$107+IF($C112&lt;&gt;0,SUMPRODUCT((AD$108:AD$109)*TRANSPOSE(($D112:$E112))),0)</f>
        <v>950397.17129744298</v>
      </c>
      <c r="AE112" s="31" cm="1">
        <f t="array" ref="AE112">AE$107+IF($C112&lt;&gt;0,SUMPRODUCT((AE$108:AE$109)*TRANSPOSE(($D112:$E112))),0)</f>
        <v>950397.17129744298</v>
      </c>
      <c r="AF112" s="31" cm="1">
        <f t="array" ref="AF112">AF$107+IF($C112&lt;&gt;0,SUMPRODUCT((AF$108:AF$109)*TRANSPOSE(($D112:$E112))),0)</f>
        <v>950397.17129744298</v>
      </c>
      <c r="AG112" s="31" cm="1">
        <f t="array" ref="AG112">AG$107+IF($C112&lt;&gt;0,SUMPRODUCT((AG$108:AG$109)*TRANSPOSE(($D112:$E112))),0)</f>
        <v>950397.17129744298</v>
      </c>
    </row>
    <row r="113" spans="1:33" x14ac:dyDescent="0.2">
      <c r="A113" s="1" t="str">
        <f>"sens"&amp;Assumptions!B113</f>
        <v>sens3</v>
      </c>
      <c r="C113" s="304" t="str">
        <f>Assumptions!C113</f>
        <v>Total benefits 10% higher</v>
      </c>
      <c r="D113" s="305">
        <f>Assumptions!G113</f>
        <v>0</v>
      </c>
      <c r="E113" s="305">
        <f>Assumptions!H113</f>
        <v>0.1</v>
      </c>
      <c r="G113" s="38" t="str">
        <f t="shared" si="21"/>
        <v>Option 2sens3</v>
      </c>
      <c r="I113" s="31" cm="1">
        <f t="array" ref="I113">I$107+IF($C113&lt;&gt;0,SUMPRODUCT((I$108:I$109)*TRANSPOSE(($D113:$E113))),0)</f>
        <v>0</v>
      </c>
      <c r="J113" s="31" cm="1">
        <f t="array" ref="J113">J$107+IF($C113&lt;&gt;0,SUMPRODUCT((J$108:J$109)*TRANSPOSE(($D113:$E113))),0)</f>
        <v>-85267.419133095973</v>
      </c>
      <c r="K113" s="31" cm="1">
        <f t="array" ref="K113">K$107+IF($C113&lt;&gt;0,SUMPRODUCT((K$108:K$109)*TRANSPOSE(($D113:$E113))),0)</f>
        <v>19390716.388161138</v>
      </c>
      <c r="L113" s="31" cm="1">
        <f t="array" ref="L113">L$107+IF($C113&lt;&gt;0,SUMPRODUCT((L$108:L$109)*TRANSPOSE(($D113:$E113))),0)</f>
        <v>1798966.3881611393</v>
      </c>
      <c r="M113" s="31" cm="1">
        <f t="array" ref="M113">M$107+IF($C113&lt;&gt;0,SUMPRODUCT((M$108:M$109)*TRANSPOSE(($D113:$E113))),0)</f>
        <v>1730752.4528546627</v>
      </c>
      <c r="N113" s="31" cm="1">
        <f t="array" ref="N113">N$107+IF($C113&lt;&gt;0,SUMPRODUCT((N$108:N$109)*TRANSPOSE(($D113:$E113))),0)</f>
        <v>1730752.4528546627</v>
      </c>
      <c r="O113" s="31" cm="1">
        <f t="array" ref="O113">O$107+IF($C113&lt;&gt;0,SUMPRODUCT((O$108:O$109)*TRANSPOSE(($D113:$E113))),0)</f>
        <v>1662538.5175481858</v>
      </c>
      <c r="P113" s="31" cm="1">
        <f t="array" ref="P113">P$107+IF($C113&lt;&gt;0,SUMPRODUCT((P$108:P$109)*TRANSPOSE(($D113:$E113))),0)</f>
        <v>1662538.5175481858</v>
      </c>
      <c r="Q113" s="31" cm="1">
        <f t="array" ref="Q113">Q$107+IF($C113&lt;&gt;0,SUMPRODUCT((Q$108:Q$109)*TRANSPOSE(($D113:$E113))),0)</f>
        <v>1566292.9182017038</v>
      </c>
      <c r="R113" s="31" cm="1">
        <f t="array" ref="R113">R$107+IF($C113&lt;&gt;0,SUMPRODUCT((R$108:R$109)*TRANSPOSE(($D113:$E113))),0)</f>
        <v>1061722.9654816086</v>
      </c>
      <c r="S113" s="31" cm="1">
        <f t="array" ref="S113">S$107+IF($C113&lt;&gt;0,SUMPRODUCT((S$108:S$109)*TRANSPOSE(($D113:$E113))),0)</f>
        <v>1033691.3014416033</v>
      </c>
      <c r="T113" s="31" cm="1">
        <f t="array" ref="T113">T$107+IF($C113&lt;&gt;0,SUMPRODUCT((T$108:T$109)*TRANSPOSE(($D113:$E113))),0)</f>
        <v>1033691.3014416033</v>
      </c>
      <c r="U113" s="31" cm="1">
        <f t="array" ref="U113">U$107+IF($C113&lt;&gt;0,SUMPRODUCT((U$108:U$109)*TRANSPOSE(($D113:$E113))),0)</f>
        <v>1033691.3014416033</v>
      </c>
      <c r="V113" s="31" cm="1">
        <f t="array" ref="V113">V$107+IF($C113&lt;&gt;0,SUMPRODUCT((V$108:V$109)*TRANSPOSE(($D113:$E113))),0)</f>
        <v>1033691.3014416033</v>
      </c>
      <c r="W113" s="31" cm="1">
        <f t="array" ref="W113">W$107+IF($C113&lt;&gt;0,SUMPRODUCT((W$108:W$109)*TRANSPOSE(($D113:$E113))),0)</f>
        <v>1033691.3014416033</v>
      </c>
      <c r="X113" s="31" cm="1">
        <f t="array" ref="X113">X$107+IF($C113&lt;&gt;0,SUMPRODUCT((X$108:X$109)*TRANSPOSE(($D113:$E113))),0)</f>
        <v>1033691.3014416033</v>
      </c>
      <c r="Y113" s="31" cm="1">
        <f t="array" ref="Y113">Y$107+IF($C113&lt;&gt;0,SUMPRODUCT((Y$108:Y$109)*TRANSPOSE(($D113:$E113))),0)</f>
        <v>1033691.3014416033</v>
      </c>
      <c r="Z113" s="31" cm="1">
        <f t="array" ref="Z113">Z$107+IF($C113&lt;&gt;0,SUMPRODUCT((Z$108:Z$109)*TRANSPOSE(($D113:$E113))),0)</f>
        <v>1033691.3014416033</v>
      </c>
      <c r="AA113" s="31" cm="1">
        <f t="array" ref="AA113">AA$107+IF($C113&lt;&gt;0,SUMPRODUCT((AA$108:AA$109)*TRANSPOSE(($D113:$E113))),0)</f>
        <v>1033691.3014416033</v>
      </c>
      <c r="AB113" s="31" cm="1">
        <f t="array" ref="AB113">AB$107+IF($C113&lt;&gt;0,SUMPRODUCT((AB$108:AB$109)*TRANSPOSE(($D113:$E113))),0)</f>
        <v>1033691.3014416033</v>
      </c>
      <c r="AC113" s="31" cm="1">
        <f t="array" ref="AC113">AC$107+IF($C113&lt;&gt;0,SUMPRODUCT((AC$108:AC$109)*TRANSPOSE(($D113:$E113))),0)</f>
        <v>1033691.3014416033</v>
      </c>
      <c r="AD113" s="31" cm="1">
        <f t="array" ref="AD113">AD$107+IF($C113&lt;&gt;0,SUMPRODUCT((AD$108:AD$109)*TRANSPOSE(($D113:$E113))),0)</f>
        <v>1033691.3014416033</v>
      </c>
      <c r="AE113" s="31" cm="1">
        <f t="array" ref="AE113">AE$107+IF($C113&lt;&gt;0,SUMPRODUCT((AE$108:AE$109)*TRANSPOSE(($D113:$E113))),0)</f>
        <v>1033691.3014416033</v>
      </c>
      <c r="AF113" s="31" cm="1">
        <f t="array" ref="AF113">AF$107+IF($C113&lt;&gt;0,SUMPRODUCT((AF$108:AF$109)*TRANSPOSE(($D113:$E113))),0)</f>
        <v>1033691.3014416033</v>
      </c>
      <c r="AG113" s="31" cm="1">
        <f t="array" ref="AG113">AG$107+IF($C113&lt;&gt;0,SUMPRODUCT((AG$108:AG$109)*TRANSPOSE(($D113:$E113))),0)</f>
        <v>1033691.3014416033</v>
      </c>
    </row>
    <row r="114" spans="1:33" x14ac:dyDescent="0.2">
      <c r="A114" s="1" t="str">
        <f>"sens"&amp;Assumptions!B114</f>
        <v>sens4</v>
      </c>
      <c r="C114" s="304" t="str">
        <f>Assumptions!C114</f>
        <v>Total benefits 10% lower</v>
      </c>
      <c r="D114" s="305">
        <f>Assumptions!G114</f>
        <v>0</v>
      </c>
      <c r="E114" s="305">
        <f>Assumptions!H114</f>
        <v>-0.1</v>
      </c>
      <c r="G114" s="38" t="str">
        <f t="shared" si="21"/>
        <v>Option 2sens4</v>
      </c>
      <c r="I114" s="31" cm="1">
        <f t="array" ref="I114">I$107+IF($C114&lt;&gt;0,SUMPRODUCT((I$108:I$109)*TRANSPOSE(($D114:$E114))),0)</f>
        <v>0</v>
      </c>
      <c r="J114" s="31" cm="1">
        <f t="array" ref="J114">J$107+IF($C114&lt;&gt;0,SUMPRODUCT((J$108:J$109)*TRANSPOSE(($D114:$E114))),0)</f>
        <v>-85267.419133095973</v>
      </c>
      <c r="K114" s="31" cm="1">
        <f t="array" ref="K114">K$107+IF($C114&lt;&gt;0,SUMPRODUCT((K$108:K$109)*TRANSPOSE(($D114:$E114))),0)</f>
        <v>15790716.388161138</v>
      </c>
      <c r="L114" s="31" cm="1">
        <f t="array" ref="L114">L$107+IF($C114&lt;&gt;0,SUMPRODUCT((L$108:L$109)*TRANSPOSE(($D114:$E114))),0)</f>
        <v>1397466.3881611393</v>
      </c>
      <c r="M114" s="31" cm="1">
        <f t="array" ref="M114">M$107+IF($C114&lt;&gt;0,SUMPRODUCT((M$108:M$109)*TRANSPOSE(($D114:$E114))),0)</f>
        <v>1329252.4528546627</v>
      </c>
      <c r="N114" s="31" cm="1">
        <f t="array" ref="N114">N$107+IF($C114&lt;&gt;0,SUMPRODUCT((N$108:N$109)*TRANSPOSE(($D114:$E114))),0)</f>
        <v>1329252.4528546627</v>
      </c>
      <c r="O114" s="31" cm="1">
        <f t="array" ref="O114">O$107+IF($C114&lt;&gt;0,SUMPRODUCT((O$108:O$109)*TRANSPOSE(($D114:$E114))),0)</f>
        <v>1261038.5175481858</v>
      </c>
      <c r="P114" s="31" cm="1">
        <f t="array" ref="P114">P$107+IF($C114&lt;&gt;0,SUMPRODUCT((P$108:P$109)*TRANSPOSE(($D114:$E114))),0)</f>
        <v>1261038.5175481858</v>
      </c>
      <c r="Q114" s="31" cm="1">
        <f t="array" ref="Q114">Q$107+IF($C114&lt;&gt;0,SUMPRODUCT((Q$108:Q$109)*TRANSPOSE(($D114:$E114))),0)</f>
        <v>1164792.9182017038</v>
      </c>
      <c r="R114" s="31" cm="1">
        <f t="array" ref="R114">R$107+IF($C114&lt;&gt;0,SUMPRODUCT((R$108:R$109)*TRANSPOSE(($D114:$E114))),0)</f>
        <v>660222.96548160864</v>
      </c>
      <c r="S114" s="31" cm="1">
        <f t="array" ref="S114">S$107+IF($C114&lt;&gt;0,SUMPRODUCT((S$108:S$109)*TRANSPOSE(($D114:$E114))),0)</f>
        <v>632191.30144160334</v>
      </c>
      <c r="T114" s="31" cm="1">
        <f t="array" ref="T114">T$107+IF($C114&lt;&gt;0,SUMPRODUCT((T$108:T$109)*TRANSPOSE(($D114:$E114))),0)</f>
        <v>632191.30144160334</v>
      </c>
      <c r="U114" s="31" cm="1">
        <f t="array" ref="U114">U$107+IF($C114&lt;&gt;0,SUMPRODUCT((U$108:U$109)*TRANSPOSE(($D114:$E114))),0)</f>
        <v>632191.30144160334</v>
      </c>
      <c r="V114" s="31" cm="1">
        <f t="array" ref="V114">V$107+IF($C114&lt;&gt;0,SUMPRODUCT((V$108:V$109)*TRANSPOSE(($D114:$E114))),0)</f>
        <v>632191.30144160334</v>
      </c>
      <c r="W114" s="31" cm="1">
        <f t="array" ref="W114">W$107+IF($C114&lt;&gt;0,SUMPRODUCT((W$108:W$109)*TRANSPOSE(($D114:$E114))),0)</f>
        <v>632191.30144160334</v>
      </c>
      <c r="X114" s="31" cm="1">
        <f t="array" ref="X114">X$107+IF($C114&lt;&gt;0,SUMPRODUCT((X$108:X$109)*TRANSPOSE(($D114:$E114))),0)</f>
        <v>632191.30144160334</v>
      </c>
      <c r="Y114" s="31" cm="1">
        <f t="array" ref="Y114">Y$107+IF($C114&lt;&gt;0,SUMPRODUCT((Y$108:Y$109)*TRANSPOSE(($D114:$E114))),0)</f>
        <v>632191.30144160334</v>
      </c>
      <c r="Z114" s="31" cm="1">
        <f t="array" ref="Z114">Z$107+IF($C114&lt;&gt;0,SUMPRODUCT((Z$108:Z$109)*TRANSPOSE(($D114:$E114))),0)</f>
        <v>632191.30144160334</v>
      </c>
      <c r="AA114" s="31" cm="1">
        <f t="array" ref="AA114">AA$107+IF($C114&lt;&gt;0,SUMPRODUCT((AA$108:AA$109)*TRANSPOSE(($D114:$E114))),0)</f>
        <v>632191.30144160334</v>
      </c>
      <c r="AB114" s="31" cm="1">
        <f t="array" ref="AB114">AB$107+IF($C114&lt;&gt;0,SUMPRODUCT((AB$108:AB$109)*TRANSPOSE(($D114:$E114))),0)</f>
        <v>632191.30144160334</v>
      </c>
      <c r="AC114" s="31" cm="1">
        <f t="array" ref="AC114">AC$107+IF($C114&lt;&gt;0,SUMPRODUCT((AC$108:AC$109)*TRANSPOSE(($D114:$E114))),0)</f>
        <v>632191.30144160334</v>
      </c>
      <c r="AD114" s="31" cm="1">
        <f t="array" ref="AD114">AD$107+IF($C114&lt;&gt;0,SUMPRODUCT((AD$108:AD$109)*TRANSPOSE(($D114:$E114))),0)</f>
        <v>632191.30144160334</v>
      </c>
      <c r="AE114" s="31" cm="1">
        <f t="array" ref="AE114">AE$107+IF($C114&lt;&gt;0,SUMPRODUCT((AE$108:AE$109)*TRANSPOSE(($D114:$E114))),0)</f>
        <v>632191.30144160334</v>
      </c>
      <c r="AF114" s="31" cm="1">
        <f t="array" ref="AF114">AF$107+IF($C114&lt;&gt;0,SUMPRODUCT((AF$108:AF$109)*TRANSPOSE(($D114:$E114))),0)</f>
        <v>632191.30144160334</v>
      </c>
      <c r="AG114" s="31" cm="1">
        <f t="array" ref="AG114">AG$107+IF($C114&lt;&gt;0,SUMPRODUCT((AG$108:AG$109)*TRANSPOSE(($D114:$E114))),0)</f>
        <v>632191.30144160334</v>
      </c>
    </row>
    <row r="115" spans="1:33" x14ac:dyDescent="0.2">
      <c r="A115" s="1" t="str">
        <f>"sens"&amp;Assumptions!B115</f>
        <v>sens5</v>
      </c>
      <c r="C115" s="304" t="str">
        <f>Assumptions!C115</f>
        <v>Capex 10% higher &amp; Total benefits 10% lower</v>
      </c>
      <c r="D115" s="305">
        <f>Assumptions!G115</f>
        <v>0.1</v>
      </c>
      <c r="E115" s="305">
        <f>Assumptions!H115</f>
        <v>-0.1</v>
      </c>
      <c r="G115" s="38" t="str">
        <f t="shared" si="21"/>
        <v>Option 2sens5</v>
      </c>
      <c r="I115" s="31" cm="1">
        <f t="array" ref="I115">I$107+IF($C115&lt;&gt;0,SUMPRODUCT((I$108:I$109)*TRANSPOSE(($D115:$E115))),0)</f>
        <v>0</v>
      </c>
      <c r="J115" s="31" cm="1">
        <f t="array" ref="J115">J$107+IF($C115&lt;&gt;0,SUMPRODUCT((J$108:J$109)*TRANSPOSE(($D115:$E115))),0)</f>
        <v>-93794.16104640557</v>
      </c>
      <c r="K115" s="31" cm="1">
        <f t="array" ref="K115">K$107+IF($C115&lt;&gt;0,SUMPRODUCT((K$108:K$109)*TRANSPOSE(($D115:$E115))),0)</f>
        <v>15749788.026977252</v>
      </c>
      <c r="L115" s="31" cm="1">
        <f t="array" ref="L115">L$107+IF($C115&lt;&gt;0,SUMPRODUCT((L$108:L$109)*TRANSPOSE(($D115:$E115))),0)</f>
        <v>1356538.0269772531</v>
      </c>
      <c r="M115" s="31" cm="1">
        <f t="array" ref="M115">M$107+IF($C115&lt;&gt;0,SUMPRODUCT((M$108:M$109)*TRANSPOSE(($D115:$E115))),0)</f>
        <v>1281502.698140129</v>
      </c>
      <c r="N115" s="31" cm="1">
        <f t="array" ref="N115">N$107+IF($C115&lt;&gt;0,SUMPRODUCT((N$108:N$109)*TRANSPOSE(($D115:$E115))),0)</f>
        <v>1281502.698140129</v>
      </c>
      <c r="O115" s="31" cm="1">
        <f t="array" ref="O115">O$107+IF($C115&lt;&gt;0,SUMPRODUCT((O$108:O$109)*TRANSPOSE(($D115:$E115))),0)</f>
        <v>1206467.3693030044</v>
      </c>
      <c r="P115" s="31" cm="1">
        <f t="array" ref="P115">P$107+IF($C115&lt;&gt;0,SUMPRODUCT((P$108:P$109)*TRANSPOSE(($D115:$E115))),0)</f>
        <v>1206467.3693030044</v>
      </c>
      <c r="Q115" s="31" cm="1">
        <f t="array" ref="Q115">Q$107+IF($C115&lt;&gt;0,SUMPRODUCT((Q$108:Q$109)*TRANSPOSE(($D115:$E115))),0)</f>
        <v>1100597.2100218742</v>
      </c>
      <c r="R115" s="31" cm="1">
        <f t="array" ref="R115">R$107+IF($C115&lt;&gt;0,SUMPRODUCT((R$108:R$109)*TRANSPOSE(($D115:$E115))),0)</f>
        <v>545570.26202976948</v>
      </c>
      <c r="S115" s="31" cm="1">
        <f t="array" ref="S115">S$107+IF($C115&lt;&gt;0,SUMPRODUCT((S$108:S$109)*TRANSPOSE(($D115:$E115))),0)</f>
        <v>514735.4315857637</v>
      </c>
      <c r="T115" s="31" cm="1">
        <f t="array" ref="T115">T$107+IF($C115&lt;&gt;0,SUMPRODUCT((T$108:T$109)*TRANSPOSE(($D115:$E115))),0)</f>
        <v>514735.4315857637</v>
      </c>
      <c r="U115" s="31" cm="1">
        <f t="array" ref="U115">U$107+IF($C115&lt;&gt;0,SUMPRODUCT((U$108:U$109)*TRANSPOSE(($D115:$E115))),0)</f>
        <v>514735.4315857637</v>
      </c>
      <c r="V115" s="31" cm="1">
        <f t="array" ref="V115">V$107+IF($C115&lt;&gt;0,SUMPRODUCT((V$108:V$109)*TRANSPOSE(($D115:$E115))),0)</f>
        <v>514735.4315857637</v>
      </c>
      <c r="W115" s="31" cm="1">
        <f t="array" ref="W115">W$107+IF($C115&lt;&gt;0,SUMPRODUCT((W$108:W$109)*TRANSPOSE(($D115:$E115))),0)</f>
        <v>514735.4315857637</v>
      </c>
      <c r="X115" s="31" cm="1">
        <f t="array" ref="X115">X$107+IF($C115&lt;&gt;0,SUMPRODUCT((X$108:X$109)*TRANSPOSE(($D115:$E115))),0)</f>
        <v>514735.4315857637</v>
      </c>
      <c r="Y115" s="31" cm="1">
        <f t="array" ref="Y115">Y$107+IF($C115&lt;&gt;0,SUMPRODUCT((Y$108:Y$109)*TRANSPOSE(($D115:$E115))),0)</f>
        <v>514735.4315857637</v>
      </c>
      <c r="Z115" s="31" cm="1">
        <f t="array" ref="Z115">Z$107+IF($C115&lt;&gt;0,SUMPRODUCT((Z$108:Z$109)*TRANSPOSE(($D115:$E115))),0)</f>
        <v>514735.4315857637</v>
      </c>
      <c r="AA115" s="31" cm="1">
        <f t="array" ref="AA115">AA$107+IF($C115&lt;&gt;0,SUMPRODUCT((AA$108:AA$109)*TRANSPOSE(($D115:$E115))),0)</f>
        <v>514735.4315857637</v>
      </c>
      <c r="AB115" s="31" cm="1">
        <f t="array" ref="AB115">AB$107+IF($C115&lt;&gt;0,SUMPRODUCT((AB$108:AB$109)*TRANSPOSE(($D115:$E115))),0)</f>
        <v>514735.4315857637</v>
      </c>
      <c r="AC115" s="31" cm="1">
        <f t="array" ref="AC115">AC$107+IF($C115&lt;&gt;0,SUMPRODUCT((AC$108:AC$109)*TRANSPOSE(($D115:$E115))),0)</f>
        <v>514735.4315857637</v>
      </c>
      <c r="AD115" s="31" cm="1">
        <f t="array" ref="AD115">AD$107+IF($C115&lt;&gt;0,SUMPRODUCT((AD$108:AD$109)*TRANSPOSE(($D115:$E115))),0)</f>
        <v>514735.4315857637</v>
      </c>
      <c r="AE115" s="31" cm="1">
        <f t="array" ref="AE115">AE$107+IF($C115&lt;&gt;0,SUMPRODUCT((AE$108:AE$109)*TRANSPOSE(($D115:$E115))),0)</f>
        <v>514735.4315857637</v>
      </c>
      <c r="AF115" s="31" cm="1">
        <f t="array" ref="AF115">AF$107+IF($C115&lt;&gt;0,SUMPRODUCT((AF$108:AF$109)*TRANSPOSE(($D115:$E115))),0)</f>
        <v>514735.4315857637</v>
      </c>
      <c r="AG115" s="31" cm="1">
        <f t="array" ref="AG115">AG$107+IF($C115&lt;&gt;0,SUMPRODUCT((AG$108:AG$109)*TRANSPOSE(($D115:$E115))),0)</f>
        <v>514735.4315857637</v>
      </c>
    </row>
    <row r="116" spans="1:33" x14ac:dyDescent="0.2">
      <c r="A116" s="1" t="str">
        <f>"sens"&amp;Assumptions!B116</f>
        <v>sens</v>
      </c>
      <c r="C116" s="304">
        <f>Assumptions!C116</f>
        <v>0</v>
      </c>
      <c r="D116" s="305">
        <f>Assumptions!G116</f>
        <v>0</v>
      </c>
      <c r="E116" s="305">
        <f>Assumptions!H116</f>
        <v>0</v>
      </c>
      <c r="G116" s="38" t="str">
        <f t="shared" si="21"/>
        <v>Option 2sens</v>
      </c>
      <c r="I116" s="31" cm="1">
        <f t="array" ref="I116">I$107+IF($C116&lt;&gt;0,SUMPRODUCT((I$108:I$109)*TRANSPOSE(($D116:$E116))),0)</f>
        <v>0</v>
      </c>
      <c r="J116" s="31" cm="1">
        <f t="array" ref="J116">J$107+IF($C116&lt;&gt;0,SUMPRODUCT((J$108:J$109)*TRANSPOSE(($D116:$E116))),0)</f>
        <v>-85267.419133095973</v>
      </c>
      <c r="K116" s="31" cm="1">
        <f t="array" ref="K116">K$107+IF($C116&lt;&gt;0,SUMPRODUCT((K$108:K$109)*TRANSPOSE(($D116:$E116))),0)</f>
        <v>17590716.388161138</v>
      </c>
      <c r="L116" s="31" cm="1">
        <f t="array" ref="L116">L$107+IF($C116&lt;&gt;0,SUMPRODUCT((L$108:L$109)*TRANSPOSE(($D116:$E116))),0)</f>
        <v>1598216.3881611393</v>
      </c>
      <c r="M116" s="31" cm="1">
        <f t="array" ref="M116">M$107+IF($C116&lt;&gt;0,SUMPRODUCT((M$108:M$109)*TRANSPOSE(($D116:$E116))),0)</f>
        <v>1530002.4528546627</v>
      </c>
      <c r="N116" s="31" cm="1">
        <f t="array" ref="N116">N$107+IF($C116&lt;&gt;0,SUMPRODUCT((N$108:N$109)*TRANSPOSE(($D116:$E116))),0)</f>
        <v>1530002.4528546627</v>
      </c>
      <c r="O116" s="31" cm="1">
        <f t="array" ref="O116">O$107+IF($C116&lt;&gt;0,SUMPRODUCT((O$108:O$109)*TRANSPOSE(($D116:$E116))),0)</f>
        <v>1461788.5175481858</v>
      </c>
      <c r="P116" s="31" cm="1">
        <f t="array" ref="P116">P$107+IF($C116&lt;&gt;0,SUMPRODUCT((P$108:P$109)*TRANSPOSE(($D116:$E116))),0)</f>
        <v>1461788.5175481858</v>
      </c>
      <c r="Q116" s="31" cm="1">
        <f t="array" ref="Q116">Q$107+IF($C116&lt;&gt;0,SUMPRODUCT((Q$108:Q$109)*TRANSPOSE(($D116:$E116))),0)</f>
        <v>1365542.9182017038</v>
      </c>
      <c r="R116" s="31" cm="1">
        <f t="array" ref="R116">R$107+IF($C116&lt;&gt;0,SUMPRODUCT((R$108:R$109)*TRANSPOSE(($D116:$E116))),0)</f>
        <v>860972.96548160864</v>
      </c>
      <c r="S116" s="31" cm="1">
        <f t="array" ref="S116">S$107+IF($C116&lt;&gt;0,SUMPRODUCT((S$108:S$109)*TRANSPOSE(($D116:$E116))),0)</f>
        <v>832941.30144160334</v>
      </c>
      <c r="T116" s="31" cm="1">
        <f t="array" ref="T116">T$107+IF($C116&lt;&gt;0,SUMPRODUCT((T$108:T$109)*TRANSPOSE(($D116:$E116))),0)</f>
        <v>832941.30144160334</v>
      </c>
      <c r="U116" s="31" cm="1">
        <f t="array" ref="U116">U$107+IF($C116&lt;&gt;0,SUMPRODUCT((U$108:U$109)*TRANSPOSE(($D116:$E116))),0)</f>
        <v>832941.30144160334</v>
      </c>
      <c r="V116" s="31" cm="1">
        <f t="array" ref="V116">V$107+IF($C116&lt;&gt;0,SUMPRODUCT((V$108:V$109)*TRANSPOSE(($D116:$E116))),0)</f>
        <v>832941.30144160334</v>
      </c>
      <c r="W116" s="31" cm="1">
        <f t="array" ref="W116">W$107+IF($C116&lt;&gt;0,SUMPRODUCT((W$108:W$109)*TRANSPOSE(($D116:$E116))),0)</f>
        <v>832941.30144160334</v>
      </c>
      <c r="X116" s="31" cm="1">
        <f t="array" ref="X116">X$107+IF($C116&lt;&gt;0,SUMPRODUCT((X$108:X$109)*TRANSPOSE(($D116:$E116))),0)</f>
        <v>832941.30144160334</v>
      </c>
      <c r="Y116" s="31" cm="1">
        <f t="array" ref="Y116">Y$107+IF($C116&lt;&gt;0,SUMPRODUCT((Y$108:Y$109)*TRANSPOSE(($D116:$E116))),0)</f>
        <v>832941.30144160334</v>
      </c>
      <c r="Z116" s="31" cm="1">
        <f t="array" ref="Z116">Z$107+IF($C116&lt;&gt;0,SUMPRODUCT((Z$108:Z$109)*TRANSPOSE(($D116:$E116))),0)</f>
        <v>832941.30144160334</v>
      </c>
      <c r="AA116" s="31" cm="1">
        <f t="array" ref="AA116">AA$107+IF($C116&lt;&gt;0,SUMPRODUCT((AA$108:AA$109)*TRANSPOSE(($D116:$E116))),0)</f>
        <v>832941.30144160334</v>
      </c>
      <c r="AB116" s="31" cm="1">
        <f t="array" ref="AB116">AB$107+IF($C116&lt;&gt;0,SUMPRODUCT((AB$108:AB$109)*TRANSPOSE(($D116:$E116))),0)</f>
        <v>832941.30144160334</v>
      </c>
      <c r="AC116" s="31" cm="1">
        <f t="array" ref="AC116">AC$107+IF($C116&lt;&gt;0,SUMPRODUCT((AC$108:AC$109)*TRANSPOSE(($D116:$E116))),0)</f>
        <v>832941.30144160334</v>
      </c>
      <c r="AD116" s="31" cm="1">
        <f t="array" ref="AD116">AD$107+IF($C116&lt;&gt;0,SUMPRODUCT((AD$108:AD$109)*TRANSPOSE(($D116:$E116))),0)</f>
        <v>832941.30144160334</v>
      </c>
      <c r="AE116" s="31" cm="1">
        <f t="array" ref="AE116">AE$107+IF($C116&lt;&gt;0,SUMPRODUCT((AE$108:AE$109)*TRANSPOSE(($D116:$E116))),0)</f>
        <v>832941.30144160334</v>
      </c>
      <c r="AF116" s="31" cm="1">
        <f t="array" ref="AF116">AF$107+IF($C116&lt;&gt;0,SUMPRODUCT((AF$108:AF$109)*TRANSPOSE(($D116:$E116))),0)</f>
        <v>832941.30144160334</v>
      </c>
      <c r="AG116" s="31" cm="1">
        <f t="array" ref="AG116">AG$107+IF($C116&lt;&gt;0,SUMPRODUCT((AG$108:AG$109)*TRANSPOSE(($D116:$E116))),0)</f>
        <v>832941.30144160334</v>
      </c>
    </row>
    <row r="117" spans="1:33" x14ac:dyDescent="0.2">
      <c r="A117" s="1" t="str">
        <f>"sens"&amp;Assumptions!B117</f>
        <v>sens</v>
      </c>
      <c r="C117" s="304">
        <f>Assumptions!C117</f>
        <v>0</v>
      </c>
      <c r="D117" s="305">
        <f>Assumptions!G117</f>
        <v>0</v>
      </c>
      <c r="E117" s="305">
        <f>Assumptions!H117</f>
        <v>0</v>
      </c>
      <c r="G117" s="38" t="str">
        <f t="shared" si="21"/>
        <v>Option 2sens</v>
      </c>
      <c r="I117" s="31" cm="1">
        <f t="array" ref="I117">I$107+IF($C117&lt;&gt;0,SUMPRODUCT((I$108:I$109)*TRANSPOSE(($D117:$E117))),0)</f>
        <v>0</v>
      </c>
      <c r="J117" s="31" cm="1">
        <f t="array" ref="J117">J$107+IF($C117&lt;&gt;0,SUMPRODUCT((J$108:J$109)*TRANSPOSE(($D117:$E117))),0)</f>
        <v>-85267.419133095973</v>
      </c>
      <c r="K117" s="31" cm="1">
        <f t="array" ref="K117">K$107+IF($C117&lt;&gt;0,SUMPRODUCT((K$108:K$109)*TRANSPOSE(($D117:$E117))),0)</f>
        <v>17590716.388161138</v>
      </c>
      <c r="L117" s="31" cm="1">
        <f t="array" ref="L117">L$107+IF($C117&lt;&gt;0,SUMPRODUCT((L$108:L$109)*TRANSPOSE(($D117:$E117))),0)</f>
        <v>1598216.3881611393</v>
      </c>
      <c r="M117" s="31" cm="1">
        <f t="array" ref="M117">M$107+IF($C117&lt;&gt;0,SUMPRODUCT((M$108:M$109)*TRANSPOSE(($D117:$E117))),0)</f>
        <v>1530002.4528546627</v>
      </c>
      <c r="N117" s="31" cm="1">
        <f t="array" ref="N117">N$107+IF($C117&lt;&gt;0,SUMPRODUCT((N$108:N$109)*TRANSPOSE(($D117:$E117))),0)</f>
        <v>1530002.4528546627</v>
      </c>
      <c r="O117" s="31" cm="1">
        <f t="array" ref="O117">O$107+IF($C117&lt;&gt;0,SUMPRODUCT((O$108:O$109)*TRANSPOSE(($D117:$E117))),0)</f>
        <v>1461788.5175481858</v>
      </c>
      <c r="P117" s="31" cm="1">
        <f t="array" ref="P117">P$107+IF($C117&lt;&gt;0,SUMPRODUCT((P$108:P$109)*TRANSPOSE(($D117:$E117))),0)</f>
        <v>1461788.5175481858</v>
      </c>
      <c r="Q117" s="31" cm="1">
        <f t="array" ref="Q117">Q$107+IF($C117&lt;&gt;0,SUMPRODUCT((Q$108:Q$109)*TRANSPOSE(($D117:$E117))),0)</f>
        <v>1365542.9182017038</v>
      </c>
      <c r="R117" s="31" cm="1">
        <f t="array" ref="R117">R$107+IF($C117&lt;&gt;0,SUMPRODUCT((R$108:R$109)*TRANSPOSE(($D117:$E117))),0)</f>
        <v>860972.96548160864</v>
      </c>
      <c r="S117" s="31" cm="1">
        <f t="array" ref="S117">S$107+IF($C117&lt;&gt;0,SUMPRODUCT((S$108:S$109)*TRANSPOSE(($D117:$E117))),0)</f>
        <v>832941.30144160334</v>
      </c>
      <c r="T117" s="31" cm="1">
        <f t="array" ref="T117">T$107+IF($C117&lt;&gt;0,SUMPRODUCT((T$108:T$109)*TRANSPOSE(($D117:$E117))),0)</f>
        <v>832941.30144160334</v>
      </c>
      <c r="U117" s="31" cm="1">
        <f t="array" ref="U117">U$107+IF($C117&lt;&gt;0,SUMPRODUCT((U$108:U$109)*TRANSPOSE(($D117:$E117))),0)</f>
        <v>832941.30144160334</v>
      </c>
      <c r="V117" s="31" cm="1">
        <f t="array" ref="V117">V$107+IF($C117&lt;&gt;0,SUMPRODUCT((V$108:V$109)*TRANSPOSE(($D117:$E117))),0)</f>
        <v>832941.30144160334</v>
      </c>
      <c r="W117" s="31" cm="1">
        <f t="array" ref="W117">W$107+IF($C117&lt;&gt;0,SUMPRODUCT((W$108:W$109)*TRANSPOSE(($D117:$E117))),0)</f>
        <v>832941.30144160334</v>
      </c>
      <c r="X117" s="31" cm="1">
        <f t="array" ref="X117">X$107+IF($C117&lt;&gt;0,SUMPRODUCT((X$108:X$109)*TRANSPOSE(($D117:$E117))),0)</f>
        <v>832941.30144160334</v>
      </c>
      <c r="Y117" s="31" cm="1">
        <f t="array" ref="Y117">Y$107+IF($C117&lt;&gt;0,SUMPRODUCT((Y$108:Y$109)*TRANSPOSE(($D117:$E117))),0)</f>
        <v>832941.30144160334</v>
      </c>
      <c r="Z117" s="31" cm="1">
        <f t="array" ref="Z117">Z$107+IF($C117&lt;&gt;0,SUMPRODUCT((Z$108:Z$109)*TRANSPOSE(($D117:$E117))),0)</f>
        <v>832941.30144160334</v>
      </c>
      <c r="AA117" s="31" cm="1">
        <f t="array" ref="AA117">AA$107+IF($C117&lt;&gt;0,SUMPRODUCT((AA$108:AA$109)*TRANSPOSE(($D117:$E117))),0)</f>
        <v>832941.30144160334</v>
      </c>
      <c r="AB117" s="31" cm="1">
        <f t="array" ref="AB117">AB$107+IF($C117&lt;&gt;0,SUMPRODUCT((AB$108:AB$109)*TRANSPOSE(($D117:$E117))),0)</f>
        <v>832941.30144160334</v>
      </c>
      <c r="AC117" s="31" cm="1">
        <f t="array" ref="AC117">AC$107+IF($C117&lt;&gt;0,SUMPRODUCT((AC$108:AC$109)*TRANSPOSE(($D117:$E117))),0)</f>
        <v>832941.30144160334</v>
      </c>
      <c r="AD117" s="31" cm="1">
        <f t="array" ref="AD117">AD$107+IF($C117&lt;&gt;0,SUMPRODUCT((AD$108:AD$109)*TRANSPOSE(($D117:$E117))),0)</f>
        <v>832941.30144160334</v>
      </c>
      <c r="AE117" s="31" cm="1">
        <f t="array" ref="AE117">AE$107+IF($C117&lt;&gt;0,SUMPRODUCT((AE$108:AE$109)*TRANSPOSE(($D117:$E117))),0)</f>
        <v>832941.30144160334</v>
      </c>
      <c r="AF117" s="31" cm="1">
        <f t="array" ref="AF117">AF$107+IF($C117&lt;&gt;0,SUMPRODUCT((AF$108:AF$109)*TRANSPOSE(($D117:$E117))),0)</f>
        <v>832941.30144160334</v>
      </c>
      <c r="AG117" s="31" cm="1">
        <f t="array" ref="AG117">AG$107+IF($C117&lt;&gt;0,SUMPRODUCT((AG$108:AG$109)*TRANSPOSE(($D117:$E117))),0)</f>
        <v>832941.30144160334</v>
      </c>
    </row>
    <row r="118" spans="1:33" x14ac:dyDescent="0.2">
      <c r="A118" s="1" t="str">
        <f>"sens"&amp;Assumptions!B118</f>
        <v>sens</v>
      </c>
      <c r="C118" s="304">
        <f>Assumptions!C118</f>
        <v>0</v>
      </c>
      <c r="D118" s="305">
        <f>Assumptions!G118</f>
        <v>0</v>
      </c>
      <c r="E118" s="305">
        <f>Assumptions!H118</f>
        <v>0</v>
      </c>
      <c r="G118" s="38" t="str">
        <f t="shared" si="21"/>
        <v>Option 2sens</v>
      </c>
      <c r="I118" s="31" cm="1">
        <f t="array" ref="I118">I$107+IF($C118&lt;&gt;0,SUMPRODUCT((I$108:I$109)*TRANSPOSE(($D118:$E118))),0)</f>
        <v>0</v>
      </c>
      <c r="J118" s="31" cm="1">
        <f t="array" ref="J118">J$107+IF($C118&lt;&gt;0,SUMPRODUCT((J$108:J$109)*TRANSPOSE(($D118:$E118))),0)</f>
        <v>-85267.419133095973</v>
      </c>
      <c r="K118" s="31" cm="1">
        <f t="array" ref="K118">K$107+IF($C118&lt;&gt;0,SUMPRODUCT((K$108:K$109)*TRANSPOSE(($D118:$E118))),0)</f>
        <v>17590716.388161138</v>
      </c>
      <c r="L118" s="31" cm="1">
        <f t="array" ref="L118">L$107+IF($C118&lt;&gt;0,SUMPRODUCT((L$108:L$109)*TRANSPOSE(($D118:$E118))),0)</f>
        <v>1598216.3881611393</v>
      </c>
      <c r="M118" s="31" cm="1">
        <f t="array" ref="M118">M$107+IF($C118&lt;&gt;0,SUMPRODUCT((M$108:M$109)*TRANSPOSE(($D118:$E118))),0)</f>
        <v>1530002.4528546627</v>
      </c>
      <c r="N118" s="31" cm="1">
        <f t="array" ref="N118">N$107+IF($C118&lt;&gt;0,SUMPRODUCT((N$108:N$109)*TRANSPOSE(($D118:$E118))),0)</f>
        <v>1530002.4528546627</v>
      </c>
      <c r="O118" s="31" cm="1">
        <f t="array" ref="O118">O$107+IF($C118&lt;&gt;0,SUMPRODUCT((O$108:O$109)*TRANSPOSE(($D118:$E118))),0)</f>
        <v>1461788.5175481858</v>
      </c>
      <c r="P118" s="31" cm="1">
        <f t="array" ref="P118">P$107+IF($C118&lt;&gt;0,SUMPRODUCT((P$108:P$109)*TRANSPOSE(($D118:$E118))),0)</f>
        <v>1461788.5175481858</v>
      </c>
      <c r="Q118" s="31" cm="1">
        <f t="array" ref="Q118">Q$107+IF($C118&lt;&gt;0,SUMPRODUCT((Q$108:Q$109)*TRANSPOSE(($D118:$E118))),0)</f>
        <v>1365542.9182017038</v>
      </c>
      <c r="R118" s="31" cm="1">
        <f t="array" ref="R118">R$107+IF($C118&lt;&gt;0,SUMPRODUCT((R$108:R$109)*TRANSPOSE(($D118:$E118))),0)</f>
        <v>860972.96548160864</v>
      </c>
      <c r="S118" s="31" cm="1">
        <f t="array" ref="S118">S$107+IF($C118&lt;&gt;0,SUMPRODUCT((S$108:S$109)*TRANSPOSE(($D118:$E118))),0)</f>
        <v>832941.30144160334</v>
      </c>
      <c r="T118" s="31" cm="1">
        <f t="array" ref="T118">T$107+IF($C118&lt;&gt;0,SUMPRODUCT((T$108:T$109)*TRANSPOSE(($D118:$E118))),0)</f>
        <v>832941.30144160334</v>
      </c>
      <c r="U118" s="31" cm="1">
        <f t="array" ref="U118">U$107+IF($C118&lt;&gt;0,SUMPRODUCT((U$108:U$109)*TRANSPOSE(($D118:$E118))),0)</f>
        <v>832941.30144160334</v>
      </c>
      <c r="V118" s="31" cm="1">
        <f t="array" ref="V118">V$107+IF($C118&lt;&gt;0,SUMPRODUCT((V$108:V$109)*TRANSPOSE(($D118:$E118))),0)</f>
        <v>832941.30144160334</v>
      </c>
      <c r="W118" s="31" cm="1">
        <f t="array" ref="W118">W$107+IF($C118&lt;&gt;0,SUMPRODUCT((W$108:W$109)*TRANSPOSE(($D118:$E118))),0)</f>
        <v>832941.30144160334</v>
      </c>
      <c r="X118" s="31" cm="1">
        <f t="array" ref="X118">X$107+IF($C118&lt;&gt;0,SUMPRODUCT((X$108:X$109)*TRANSPOSE(($D118:$E118))),0)</f>
        <v>832941.30144160334</v>
      </c>
      <c r="Y118" s="31" cm="1">
        <f t="array" ref="Y118">Y$107+IF($C118&lt;&gt;0,SUMPRODUCT((Y$108:Y$109)*TRANSPOSE(($D118:$E118))),0)</f>
        <v>832941.30144160334</v>
      </c>
      <c r="Z118" s="31" cm="1">
        <f t="array" ref="Z118">Z$107+IF($C118&lt;&gt;0,SUMPRODUCT((Z$108:Z$109)*TRANSPOSE(($D118:$E118))),0)</f>
        <v>832941.30144160334</v>
      </c>
      <c r="AA118" s="31" cm="1">
        <f t="array" ref="AA118">AA$107+IF($C118&lt;&gt;0,SUMPRODUCT((AA$108:AA$109)*TRANSPOSE(($D118:$E118))),0)</f>
        <v>832941.30144160334</v>
      </c>
      <c r="AB118" s="31" cm="1">
        <f t="array" ref="AB118">AB$107+IF($C118&lt;&gt;0,SUMPRODUCT((AB$108:AB$109)*TRANSPOSE(($D118:$E118))),0)</f>
        <v>832941.30144160334</v>
      </c>
      <c r="AC118" s="31" cm="1">
        <f t="array" ref="AC118">AC$107+IF($C118&lt;&gt;0,SUMPRODUCT((AC$108:AC$109)*TRANSPOSE(($D118:$E118))),0)</f>
        <v>832941.30144160334</v>
      </c>
      <c r="AD118" s="31" cm="1">
        <f t="array" ref="AD118">AD$107+IF($C118&lt;&gt;0,SUMPRODUCT((AD$108:AD$109)*TRANSPOSE(($D118:$E118))),0)</f>
        <v>832941.30144160334</v>
      </c>
      <c r="AE118" s="31" cm="1">
        <f t="array" ref="AE118">AE$107+IF($C118&lt;&gt;0,SUMPRODUCT((AE$108:AE$109)*TRANSPOSE(($D118:$E118))),0)</f>
        <v>832941.30144160334</v>
      </c>
      <c r="AF118" s="31" cm="1">
        <f t="array" ref="AF118">AF$107+IF($C118&lt;&gt;0,SUMPRODUCT((AF$108:AF$109)*TRANSPOSE(($D118:$E118))),0)</f>
        <v>832941.30144160334</v>
      </c>
      <c r="AG118" s="31" cm="1">
        <f t="array" ref="AG118">AG$107+IF($C118&lt;&gt;0,SUMPRODUCT((AG$108:AG$109)*TRANSPOSE(($D118:$E118))),0)</f>
        <v>832941.30144160334</v>
      </c>
    </row>
    <row r="119" spans="1:33" x14ac:dyDescent="0.2">
      <c r="E119" s="247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</row>
    <row r="130" spans="9:12" x14ac:dyDescent="0.2">
      <c r="I130" s="252"/>
      <c r="J130" s="252"/>
      <c r="K130" s="252"/>
      <c r="L130" s="252"/>
    </row>
    <row r="131" spans="9:12" x14ac:dyDescent="0.2">
      <c r="I131" s="252"/>
      <c r="J131" s="252"/>
      <c r="K131" s="252"/>
      <c r="L131" s="252"/>
    </row>
    <row r="132" spans="9:12" x14ac:dyDescent="0.2">
      <c r="I132" s="252"/>
      <c r="J132" s="252"/>
      <c r="K132" s="252"/>
      <c r="L132" s="252"/>
    </row>
    <row r="133" spans="9:12" x14ac:dyDescent="0.2">
      <c r="I133" s="252"/>
      <c r="J133" s="252"/>
      <c r="K133" s="252"/>
      <c r="L133" s="252"/>
    </row>
    <row r="134" spans="9:12" x14ac:dyDescent="0.2">
      <c r="I134" s="252"/>
      <c r="J134" s="252"/>
      <c r="K134" s="252"/>
      <c r="L134" s="252"/>
    </row>
    <row r="135" spans="9:12" x14ac:dyDescent="0.2">
      <c r="I135" s="252"/>
      <c r="J135" s="252"/>
      <c r="K135" s="252"/>
      <c r="L135" s="252"/>
    </row>
    <row r="136" spans="9:12" x14ac:dyDescent="0.2">
      <c r="I136" s="252"/>
      <c r="J136" s="252"/>
      <c r="K136" s="252"/>
      <c r="L136" s="252"/>
    </row>
    <row r="137" spans="9:12" x14ac:dyDescent="0.2">
      <c r="I137" s="252"/>
      <c r="J137" s="252"/>
      <c r="K137" s="252"/>
      <c r="L137" s="252"/>
    </row>
  </sheetData>
  <conditionalFormatting sqref="E29">
    <cfRule type="expression" dxfId="11" priority="236">
      <formula>AND(SUM($I$28:$AG$28)&gt;0, $E$29=0)</formula>
    </cfRule>
  </conditionalFormatting>
  <conditionalFormatting sqref="E14:E16">
    <cfRule type="expression" dxfId="10" priority="1">
      <formula>AND(SUM($I14:$AB14)&lt;&gt;0, E14=0)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4F65EB60-FCE6-4945-964C-D8B8AF8E6CEB}">
            <xm:f>$A$4=Data!$C$8</xm:f>
            <x14:dxf>
              <font>
                <color theme="0" tint="-0.499984740745262"/>
              </font>
            </x14:dxf>
          </x14:cfRule>
          <xm:sqref>A4 C3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8E919-3C6A-4976-AA18-0C14B57A2441}">
  <sheetPr codeName="Sheet5">
    <tabColor rgb="FF0099FF"/>
  </sheetPr>
  <dimension ref="A1:XER118"/>
  <sheetViews>
    <sheetView showGridLines="0" zoomScale="90" zoomScaleNormal="90" workbookViewId="0">
      <pane xSplit="7" ySplit="10" topLeftCell="H11" activePane="bottomRight" state="frozen"/>
      <selection activeCell="H29" sqref="H29"/>
      <selection pane="topRight" activeCell="H29" sqref="H29"/>
      <selection pane="bottomLeft" activeCell="H29" sqref="H29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REFCL BAE compliance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6" t="s">
        <v>136</v>
      </c>
      <c r="B3" s="5"/>
      <c r="C3" s="203" t="str">
        <f>INDEX(Assumptions!$E$14:$E$18, MATCH(A3,_xlfn.ANCHORARRAY( Assumptions!$C$14),0))</f>
        <v>Ballarat East zone substation 2nd transformer and REFCL, isolating substations</v>
      </c>
    </row>
    <row r="4" spans="1:43" x14ac:dyDescent="0.2">
      <c r="A4" s="204" t="str">
        <f>(INDEX(Data!$D$9:$D$13, MATCH(A3, options,0)))</f>
        <v/>
      </c>
      <c r="B4" s="190"/>
      <c r="C4" s="241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2" t="s">
        <v>64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4"/>
      <c r="G9" s="18" t="s">
        <v>25</v>
      </c>
      <c r="H9" s="223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121</v>
      </c>
      <c r="B11" s="89"/>
      <c r="C11" s="90"/>
      <c r="D11" s="90"/>
      <c r="E11" s="90"/>
      <c r="F11" s="90"/>
      <c r="G11" s="207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</row>
    <row r="12" spans="1:43" x14ac:dyDescent="0.2">
      <c r="A12" s="3"/>
      <c r="B12" s="3"/>
      <c r="C12" s="3"/>
      <c r="D12" s="3"/>
      <c r="G12" s="208"/>
      <c r="AH12"/>
    </row>
    <row r="13" spans="1:43" x14ac:dyDescent="0.2">
      <c r="C13" s="3" t="s">
        <v>17</v>
      </c>
      <c r="D13"/>
      <c r="E13" s="126" t="s">
        <v>70</v>
      </c>
      <c r="G13" s="209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258</v>
      </c>
      <c r="D14"/>
      <c r="E14" s="150">
        <v>50</v>
      </c>
      <c r="G14" s="210">
        <f>input_dollars</f>
        <v>45291</v>
      </c>
      <c r="H14" s="151"/>
      <c r="I14" s="32">
        <v>657500</v>
      </c>
      <c r="J14" s="32">
        <v>11835000</v>
      </c>
      <c r="K14" s="32">
        <v>657500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259</v>
      </c>
      <c r="D15"/>
      <c r="E15" s="150">
        <v>50</v>
      </c>
      <c r="G15" s="210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1600000</v>
      </c>
      <c r="O15" s="32"/>
      <c r="P15" s="32">
        <v>1600000</v>
      </c>
      <c r="Q15" s="32"/>
      <c r="R15" s="32">
        <v>1600000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50">
        <v>0</v>
      </c>
      <c r="G16" s="210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10">
        <f>input_dollars</f>
        <v>45291</v>
      </c>
      <c r="H17" s="107"/>
      <c r="I17" s="106">
        <f t="shared" ref="I17:Q17" si="0">SUM(I14:I16)</f>
        <v>657500</v>
      </c>
      <c r="J17" s="106">
        <f t="shared" si="0"/>
        <v>11835000</v>
      </c>
      <c r="K17" s="106">
        <f t="shared" si="0"/>
        <v>657500</v>
      </c>
      <c r="L17" s="106">
        <f t="shared" si="0"/>
        <v>0</v>
      </c>
      <c r="M17" s="106">
        <f t="shared" si="0"/>
        <v>0</v>
      </c>
      <c r="N17" s="106">
        <f t="shared" si="0"/>
        <v>1600000</v>
      </c>
      <c r="O17" s="106">
        <f t="shared" si="0"/>
        <v>0</v>
      </c>
      <c r="P17" s="106">
        <f t="shared" si="0"/>
        <v>1600000</v>
      </c>
      <c r="Q17" s="106">
        <f t="shared" si="0"/>
        <v>0</v>
      </c>
      <c r="R17" s="106">
        <f t="shared" ref="R17:AB17" si="1">SUM(R14:R16)</f>
        <v>1600000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  <c r="AH17"/>
    </row>
    <row r="18" spans="1:43" x14ac:dyDescent="0.2">
      <c r="C18"/>
      <c r="D18"/>
      <c r="E18"/>
      <c r="G18" s="209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10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/>
    </row>
    <row r="20" spans="1:43" x14ac:dyDescent="0.2">
      <c r="G20" s="208"/>
      <c r="AH20"/>
    </row>
    <row r="21" spans="1:43" x14ac:dyDescent="0.2">
      <c r="C21"/>
      <c r="D21"/>
      <c r="E21"/>
      <c r="G21" s="209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153</v>
      </c>
      <c r="B22" s="89"/>
      <c r="C22" s="89"/>
      <c r="D22" s="89"/>
      <c r="E22" s="89"/>
      <c r="F22" s="89"/>
      <c r="G22" s="207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154</v>
      </c>
      <c r="D24" s="111"/>
      <c r="E24" s="111"/>
      <c r="F24" s="111"/>
      <c r="G24" s="211"/>
      <c r="H24" s="111"/>
      <c r="I24" s="172">
        <v>0</v>
      </c>
      <c r="J24" s="172">
        <v>0</v>
      </c>
      <c r="K24" s="172">
        <v>0</v>
      </c>
      <c r="L24" s="172">
        <v>0</v>
      </c>
      <c r="M24" s="172">
        <v>0</v>
      </c>
      <c r="N24" s="172">
        <v>0</v>
      </c>
      <c r="O24" s="172">
        <v>0</v>
      </c>
      <c r="P24" s="172">
        <v>0</v>
      </c>
      <c r="Q24" s="172">
        <v>0</v>
      </c>
      <c r="R24" s="172">
        <v>0</v>
      </c>
      <c r="S24" s="172">
        <v>0</v>
      </c>
      <c r="T24" s="172">
        <v>0</v>
      </c>
      <c r="U24" s="172">
        <v>0</v>
      </c>
      <c r="V24" s="172">
        <v>0</v>
      </c>
      <c r="W24" s="172">
        <v>0</v>
      </c>
      <c r="X24" s="172">
        <v>0</v>
      </c>
      <c r="Y24" s="172">
        <v>0</v>
      </c>
      <c r="Z24" s="172">
        <v>0</v>
      </c>
      <c r="AA24" s="172">
        <v>0</v>
      </c>
      <c r="AB24" s="172">
        <v>0</v>
      </c>
      <c r="AC24" s="172">
        <v>0</v>
      </c>
      <c r="AD24" s="172">
        <v>0</v>
      </c>
      <c r="AE24" s="172">
        <v>0</v>
      </c>
      <c r="AF24" s="172">
        <v>0</v>
      </c>
      <c r="AG24" s="172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155</v>
      </c>
      <c r="D25" s="211"/>
      <c r="E25" s="111"/>
      <c r="F25" s="111"/>
      <c r="G25" s="211"/>
      <c r="H25" s="111"/>
      <c r="I25" s="172">
        <v>0</v>
      </c>
      <c r="J25" s="172">
        <v>0</v>
      </c>
      <c r="K25" s="172">
        <v>0</v>
      </c>
      <c r="L25" s="172">
        <v>0</v>
      </c>
      <c r="M25" s="172">
        <v>0</v>
      </c>
      <c r="N25" s="172">
        <v>0</v>
      </c>
      <c r="O25" s="172">
        <v>0</v>
      </c>
      <c r="P25" s="172">
        <v>0</v>
      </c>
      <c r="Q25" s="172">
        <v>0</v>
      </c>
      <c r="R25" s="172">
        <v>0</v>
      </c>
      <c r="S25" s="172">
        <v>0</v>
      </c>
      <c r="T25" s="172">
        <v>0</v>
      </c>
      <c r="U25" s="172">
        <v>0</v>
      </c>
      <c r="V25" s="172">
        <v>0</v>
      </c>
      <c r="W25" s="172">
        <v>0</v>
      </c>
      <c r="X25" s="172">
        <v>0</v>
      </c>
      <c r="Y25" s="172">
        <v>0</v>
      </c>
      <c r="Z25" s="172">
        <v>0</v>
      </c>
      <c r="AA25" s="172">
        <v>0</v>
      </c>
      <c r="AB25" s="172">
        <v>0</v>
      </c>
      <c r="AC25" s="172">
        <v>0</v>
      </c>
      <c r="AD25" s="172">
        <v>0</v>
      </c>
      <c r="AE25" s="172">
        <v>0</v>
      </c>
      <c r="AF25" s="172">
        <v>0</v>
      </c>
      <c r="AG25" s="172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11"/>
      <c r="E26" s="111"/>
      <c r="F26" s="111"/>
      <c r="G26" s="2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ht="12.75" customHeight="1" x14ac:dyDescent="0.2">
      <c r="A27" s="111"/>
      <c r="B27" s="111"/>
      <c r="C27" s="111"/>
      <c r="D27" s="211"/>
      <c r="E27" s="111"/>
      <c r="F27" s="111"/>
      <c r="G27" s="2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8"/>
      <c r="E28"/>
      <c r="G28" s="210" t="s">
        <v>40</v>
      </c>
      <c r="H28"/>
      <c r="I28" s="171">
        <v>0</v>
      </c>
      <c r="J28" s="171">
        <v>0</v>
      </c>
      <c r="K28" s="171">
        <v>0</v>
      </c>
      <c r="L28" s="171">
        <v>0</v>
      </c>
      <c r="M28" s="171">
        <v>0</v>
      </c>
      <c r="N28" s="171">
        <v>0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171">
        <v>0</v>
      </c>
      <c r="V28" s="171">
        <v>0</v>
      </c>
      <c r="W28" s="171">
        <v>0</v>
      </c>
      <c r="X28" s="171">
        <v>0</v>
      </c>
      <c r="Y28" s="171">
        <v>0</v>
      </c>
      <c r="Z28" s="171">
        <v>0</v>
      </c>
      <c r="AA28" s="171">
        <v>0</v>
      </c>
      <c r="AB28" s="171">
        <v>0</v>
      </c>
      <c r="AC28" s="171">
        <v>0</v>
      </c>
      <c r="AD28" s="171">
        <v>0</v>
      </c>
      <c r="AE28" s="171">
        <v>0</v>
      </c>
      <c r="AF28" s="171">
        <v>0</v>
      </c>
      <c r="AG28" s="171"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C29" s="1" t="s">
        <v>125</v>
      </c>
      <c r="D29" s="208" t="s">
        <v>64</v>
      </c>
      <c r="E29" s="113">
        <f>Assumptions!H41*vcr_esc</f>
        <v>44753.327047371298</v>
      </c>
      <c r="F29" s="241" t="str">
        <f>IF(AND(SUM(I28:AG28)&lt;&gt;0, E29=0), "!", "")</f>
        <v/>
      </c>
      <c r="G29" s="210">
        <f>input_dollars</f>
        <v>45291</v>
      </c>
      <c r="H29"/>
      <c r="I29" s="301">
        <f>I28*$E$29</f>
        <v>0</v>
      </c>
      <c r="J29" s="301">
        <f t="shared" ref="J29:AG29" si="2">J28*$E$29</f>
        <v>0</v>
      </c>
      <c r="K29" s="301">
        <f t="shared" si="2"/>
        <v>0</v>
      </c>
      <c r="L29" s="301">
        <f t="shared" si="2"/>
        <v>0</v>
      </c>
      <c r="M29" s="301">
        <f t="shared" si="2"/>
        <v>0</v>
      </c>
      <c r="N29" s="301">
        <f t="shared" si="2"/>
        <v>0</v>
      </c>
      <c r="O29" s="301">
        <f t="shared" si="2"/>
        <v>0</v>
      </c>
      <c r="P29" s="301">
        <f t="shared" si="2"/>
        <v>0</v>
      </c>
      <c r="Q29" s="301">
        <f t="shared" si="2"/>
        <v>0</v>
      </c>
      <c r="R29" s="301">
        <f t="shared" si="2"/>
        <v>0</v>
      </c>
      <c r="S29" s="301">
        <f t="shared" si="2"/>
        <v>0</v>
      </c>
      <c r="T29" s="301">
        <f t="shared" si="2"/>
        <v>0</v>
      </c>
      <c r="U29" s="301">
        <f t="shared" si="2"/>
        <v>0</v>
      </c>
      <c r="V29" s="301">
        <f t="shared" si="2"/>
        <v>0</v>
      </c>
      <c r="W29" s="301">
        <f t="shared" si="2"/>
        <v>0</v>
      </c>
      <c r="X29" s="301">
        <f t="shared" si="2"/>
        <v>0</v>
      </c>
      <c r="Y29" s="301">
        <f t="shared" si="2"/>
        <v>0</v>
      </c>
      <c r="Z29" s="301">
        <f t="shared" si="2"/>
        <v>0</v>
      </c>
      <c r="AA29" s="301">
        <f t="shared" si="2"/>
        <v>0</v>
      </c>
      <c r="AB29" s="301">
        <f t="shared" si="2"/>
        <v>0</v>
      </c>
      <c r="AC29" s="301">
        <f t="shared" si="2"/>
        <v>0</v>
      </c>
      <c r="AD29" s="301">
        <f t="shared" si="2"/>
        <v>0</v>
      </c>
      <c r="AE29" s="301">
        <f t="shared" si="2"/>
        <v>0</v>
      </c>
      <c r="AF29" s="301">
        <f t="shared" si="2"/>
        <v>0</v>
      </c>
      <c r="AG29" s="301">
        <f t="shared" si="2"/>
        <v>0</v>
      </c>
      <c r="AH29"/>
      <c r="AI29"/>
      <c r="AJ29"/>
      <c r="AK29"/>
      <c r="AL29"/>
      <c r="AM29"/>
      <c r="AN29"/>
      <c r="AO29"/>
      <c r="AP29"/>
      <c r="AQ29"/>
    </row>
    <row r="30" spans="1:43" x14ac:dyDescent="0.2">
      <c r="D30" s="209"/>
      <c r="E30"/>
      <c r="G30" s="21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115</v>
      </c>
      <c r="D31" s="208" t="s">
        <v>209</v>
      </c>
      <c r="G31" s="210">
        <f>input_dollars</f>
        <v>45291</v>
      </c>
      <c r="H31" s="151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117</v>
      </c>
      <c r="D32" s="209"/>
      <c r="E32"/>
      <c r="G32" s="210">
        <f>input_dollars</f>
        <v>45291</v>
      </c>
      <c r="H32" s="151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1" t="s">
        <v>116</v>
      </c>
      <c r="D33" s="208" t="s">
        <v>209</v>
      </c>
      <c r="E33"/>
      <c r="G33" s="210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57" t="s">
        <v>255</v>
      </c>
      <c r="D34" s="222"/>
      <c r="E34"/>
      <c r="G34" s="210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C35" s="57"/>
      <c r="D35" s="209"/>
      <c r="E35"/>
      <c r="G35" s="210">
        <f>input_dollars</f>
        <v>45291</v>
      </c>
      <c r="H35"/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/>
      <c r="AI35"/>
      <c r="AJ35"/>
      <c r="AK35"/>
      <c r="AL35"/>
      <c r="AM35"/>
      <c r="AN35"/>
      <c r="AO35"/>
      <c r="AP35"/>
      <c r="AQ35"/>
    </row>
    <row r="36" spans="1:16372" x14ac:dyDescent="0.2">
      <c r="D36" s="209"/>
      <c r="E36"/>
      <c r="G36" s="210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C37" s="3" t="s">
        <v>174</v>
      </c>
      <c r="D37" s="221"/>
      <c r="E37" s="107"/>
      <c r="F37" s="3"/>
      <c r="G37" s="212"/>
      <c r="H37" s="107"/>
      <c r="I37" s="173">
        <f>SUM(I29:I35)</f>
        <v>0</v>
      </c>
      <c r="J37" s="173">
        <f t="shared" ref="J37:AB37" si="3">SUM(J29:J35)</f>
        <v>0</v>
      </c>
      <c r="K37" s="173">
        <f t="shared" si="3"/>
        <v>0</v>
      </c>
      <c r="L37" s="173">
        <f t="shared" si="3"/>
        <v>0</v>
      </c>
      <c r="M37" s="173">
        <f t="shared" si="3"/>
        <v>0</v>
      </c>
      <c r="N37" s="173">
        <f t="shared" si="3"/>
        <v>0</v>
      </c>
      <c r="O37" s="173">
        <f t="shared" si="3"/>
        <v>0</v>
      </c>
      <c r="P37" s="173">
        <f t="shared" si="3"/>
        <v>0</v>
      </c>
      <c r="Q37" s="173">
        <f t="shared" si="3"/>
        <v>0</v>
      </c>
      <c r="R37" s="173">
        <f t="shared" si="3"/>
        <v>0</v>
      </c>
      <c r="S37" s="173">
        <f t="shared" si="3"/>
        <v>0</v>
      </c>
      <c r="T37" s="173">
        <f t="shared" si="3"/>
        <v>0</v>
      </c>
      <c r="U37" s="173">
        <f t="shared" si="3"/>
        <v>0</v>
      </c>
      <c r="V37" s="173">
        <f t="shared" si="3"/>
        <v>0</v>
      </c>
      <c r="W37" s="173">
        <f t="shared" si="3"/>
        <v>0</v>
      </c>
      <c r="X37" s="173">
        <f t="shared" si="3"/>
        <v>0</v>
      </c>
      <c r="Y37" s="173">
        <f t="shared" si="3"/>
        <v>0</v>
      </c>
      <c r="Z37" s="173">
        <f t="shared" si="3"/>
        <v>0</v>
      </c>
      <c r="AA37" s="173">
        <f t="shared" si="3"/>
        <v>0</v>
      </c>
      <c r="AB37" s="173">
        <f t="shared" si="3"/>
        <v>0</v>
      </c>
      <c r="AC37" s="173">
        <f>SUM(AC29:AC35)</f>
        <v>0</v>
      </c>
      <c r="AD37" s="173">
        <f>SUM(AD29:AD35)</f>
        <v>0</v>
      </c>
      <c r="AE37" s="173">
        <f>SUM(AE29:AE35)</f>
        <v>0</v>
      </c>
      <c r="AF37" s="173">
        <f>SUM(AF29:AF35)</f>
        <v>0</v>
      </c>
      <c r="AG37" s="173">
        <f>SUM(AG29:AG35)</f>
        <v>0</v>
      </c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x14ac:dyDescent="0.2">
      <c r="D38"/>
      <c r="E38"/>
      <c r="G38" s="210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  <c r="AML38"/>
      <c r="AMM38"/>
      <c r="AMN38"/>
      <c r="AMO38"/>
      <c r="AMP38"/>
      <c r="AMQ38"/>
      <c r="AMR38"/>
      <c r="AMS38"/>
      <c r="AMT38"/>
      <c r="AMU38"/>
      <c r="AMV38"/>
      <c r="AMW38"/>
      <c r="AMX38"/>
      <c r="AMY38"/>
      <c r="AMZ38"/>
      <c r="ANA38"/>
      <c r="ANB38"/>
      <c r="ANC38"/>
      <c r="AND38"/>
      <c r="ANE38"/>
      <c r="ANF38"/>
      <c r="ANG38"/>
      <c r="ANH38"/>
      <c r="ANI38"/>
      <c r="ANJ38"/>
      <c r="ANK38"/>
      <c r="ANL38"/>
      <c r="ANM38"/>
      <c r="ANN38"/>
      <c r="ANO38"/>
      <c r="ANP38"/>
      <c r="ANQ38"/>
      <c r="ANR38"/>
      <c r="ANS38"/>
      <c r="ANT38"/>
      <c r="ANU38"/>
      <c r="ANV38"/>
      <c r="ANW38"/>
      <c r="ANX38"/>
      <c r="ANY38"/>
      <c r="ANZ38"/>
      <c r="AOA38"/>
      <c r="AOB38"/>
      <c r="AOC38"/>
      <c r="AOD38"/>
      <c r="AOE38"/>
      <c r="AOF38"/>
      <c r="AOG38"/>
      <c r="AOH38"/>
      <c r="AOI38"/>
      <c r="AOJ38"/>
      <c r="AOK38"/>
      <c r="AOL38"/>
      <c r="AOM38"/>
      <c r="AON38"/>
      <c r="AOO38"/>
      <c r="AOP38"/>
      <c r="AOQ38"/>
      <c r="AOR38"/>
      <c r="AOS38"/>
      <c r="AOT38"/>
      <c r="AOU38"/>
      <c r="AOV38"/>
      <c r="AOW38"/>
      <c r="AOX38"/>
      <c r="AOY38"/>
      <c r="AOZ38"/>
      <c r="APA38"/>
      <c r="APB38"/>
      <c r="APC38"/>
      <c r="APD38"/>
      <c r="APE38"/>
      <c r="APF38"/>
      <c r="APG38"/>
      <c r="APH38"/>
      <c r="API38"/>
      <c r="APJ38"/>
      <c r="APK38"/>
      <c r="APL38"/>
      <c r="APM38"/>
      <c r="APN38"/>
      <c r="APO38"/>
      <c r="APP38"/>
      <c r="APQ38"/>
      <c r="APR38"/>
      <c r="APS38"/>
      <c r="APT38"/>
      <c r="APU38"/>
      <c r="APV38"/>
      <c r="APW38"/>
      <c r="APX38"/>
      <c r="APY38"/>
      <c r="APZ38"/>
      <c r="AQA38"/>
      <c r="AQB38"/>
      <c r="AQC38"/>
      <c r="AQD38"/>
      <c r="AQE38"/>
      <c r="AQF38"/>
      <c r="AQG38"/>
      <c r="AQH38"/>
      <c r="AQI38"/>
      <c r="AQJ38"/>
      <c r="AQK38"/>
      <c r="AQL38"/>
      <c r="AQM38"/>
      <c r="AQN38"/>
      <c r="AQO38"/>
      <c r="AQP38"/>
      <c r="AQQ38"/>
      <c r="AQR38"/>
      <c r="AQS38"/>
      <c r="AQT38"/>
      <c r="AQU38"/>
      <c r="AQV38"/>
      <c r="AQW38"/>
      <c r="AQX38"/>
      <c r="AQY38"/>
      <c r="AQZ38"/>
      <c r="ARA38"/>
      <c r="ARB38"/>
      <c r="ARC38"/>
      <c r="ARD38"/>
      <c r="ARE38"/>
      <c r="ARF38"/>
      <c r="ARG38"/>
      <c r="ARH38"/>
      <c r="ARI38"/>
      <c r="ARJ38"/>
      <c r="ARK38"/>
      <c r="ARL38"/>
      <c r="ARM38"/>
      <c r="ARN38"/>
      <c r="ARO38"/>
      <c r="ARP38"/>
      <c r="ARQ38"/>
      <c r="ARR38"/>
      <c r="ARS38"/>
      <c r="ART38"/>
      <c r="ARU38"/>
      <c r="ARV38"/>
      <c r="ARW38"/>
      <c r="ARX38"/>
      <c r="ARY38"/>
      <c r="ARZ38"/>
      <c r="ASA38"/>
      <c r="ASB38"/>
      <c r="ASC38"/>
      <c r="ASD38"/>
      <c r="ASE38"/>
      <c r="ASF38"/>
      <c r="ASG38"/>
      <c r="ASH38"/>
      <c r="ASI38"/>
      <c r="ASJ38"/>
      <c r="ASK38"/>
      <c r="ASL38"/>
      <c r="ASM38"/>
      <c r="ASN38"/>
      <c r="ASO38"/>
      <c r="ASP38"/>
      <c r="ASQ38"/>
      <c r="ASR38"/>
      <c r="ASS38"/>
      <c r="AST38"/>
      <c r="ASU38"/>
      <c r="ASV38"/>
      <c r="ASW38"/>
      <c r="ASX38"/>
      <c r="ASY38"/>
      <c r="ASZ38"/>
      <c r="ATA38"/>
      <c r="ATB38"/>
      <c r="ATC38"/>
      <c r="ATD38"/>
      <c r="ATE38"/>
      <c r="ATF38"/>
      <c r="ATG38"/>
      <c r="ATH38"/>
      <c r="ATI38"/>
      <c r="ATJ38"/>
      <c r="ATK38"/>
      <c r="ATL38"/>
      <c r="ATM38"/>
      <c r="ATN38"/>
      <c r="ATO38"/>
      <c r="ATP38"/>
      <c r="ATQ38"/>
      <c r="ATR38"/>
      <c r="ATS38"/>
      <c r="ATT38"/>
      <c r="ATU38"/>
      <c r="ATV38"/>
      <c r="ATW38"/>
      <c r="ATX38"/>
      <c r="ATY38"/>
      <c r="ATZ38"/>
      <c r="AUA38"/>
      <c r="AUB38"/>
      <c r="AUC38"/>
      <c r="AUD38"/>
      <c r="AUE38"/>
      <c r="AUF38"/>
      <c r="AUG38"/>
      <c r="AUH38"/>
      <c r="AUI38"/>
      <c r="AUJ38"/>
      <c r="AUK38"/>
      <c r="AUL38"/>
      <c r="AUM38"/>
      <c r="AUN38"/>
      <c r="AUO38"/>
      <c r="AUP38"/>
      <c r="AUQ38"/>
      <c r="AUR38"/>
      <c r="AUS38"/>
      <c r="AUT38"/>
      <c r="AUU38"/>
      <c r="AUV38"/>
      <c r="AUW38"/>
      <c r="AUX38"/>
      <c r="AUY38"/>
      <c r="AUZ38"/>
      <c r="AVA38"/>
      <c r="AVB38"/>
      <c r="AVC38"/>
      <c r="AVD38"/>
      <c r="AVE38"/>
      <c r="AVF38"/>
      <c r="AVG38"/>
      <c r="AVH38"/>
      <c r="AVI38"/>
      <c r="AVJ38"/>
      <c r="AVK38"/>
      <c r="AVL38"/>
      <c r="AVM38"/>
      <c r="AVN38"/>
      <c r="AVO38"/>
      <c r="AVP38"/>
      <c r="AVQ38"/>
      <c r="AVR38"/>
      <c r="AVS38"/>
      <c r="AVT38"/>
      <c r="AVU38"/>
      <c r="AVV38"/>
      <c r="AVW38"/>
      <c r="AVX38"/>
      <c r="AVY38"/>
      <c r="AVZ38"/>
      <c r="AWA38"/>
      <c r="AWB38"/>
      <c r="AWC38"/>
      <c r="AWD38"/>
      <c r="AWE38"/>
      <c r="AWF38"/>
      <c r="AWG38"/>
      <c r="AWH38"/>
      <c r="AWI38"/>
      <c r="AWJ38"/>
      <c r="AWK38"/>
      <c r="AWL38"/>
      <c r="AWM38"/>
      <c r="AWN38"/>
      <c r="AWO38"/>
      <c r="AWP38"/>
      <c r="AWQ38"/>
      <c r="AWR38"/>
      <c r="AWS38"/>
      <c r="AWT38"/>
      <c r="AWU38"/>
      <c r="AWV38"/>
      <c r="AWW38"/>
      <c r="AWX38"/>
      <c r="AWY38"/>
      <c r="AWZ38"/>
      <c r="AXA38"/>
      <c r="AXB38"/>
      <c r="AXC38"/>
      <c r="AXD38"/>
      <c r="AXE38"/>
      <c r="AXF38"/>
      <c r="AXG38"/>
      <c r="AXH38"/>
      <c r="AXI38"/>
      <c r="AXJ38"/>
      <c r="AXK38"/>
      <c r="AXL38"/>
      <c r="AXM38"/>
      <c r="AXN38"/>
      <c r="AXO38"/>
      <c r="AXP38"/>
      <c r="AXQ38"/>
      <c r="AXR38"/>
      <c r="AXS38"/>
      <c r="AXT38"/>
      <c r="AXU38"/>
      <c r="AXV38"/>
      <c r="AXW38"/>
      <c r="AXX38"/>
      <c r="AXY38"/>
      <c r="AXZ38"/>
      <c r="AYA38"/>
      <c r="AYB38"/>
      <c r="AYC38"/>
      <c r="AYD38"/>
      <c r="AYE38"/>
      <c r="AYF38"/>
      <c r="AYG38"/>
      <c r="AYH38"/>
      <c r="AYI38"/>
      <c r="AYJ38"/>
      <c r="AYK38"/>
      <c r="AYL38"/>
      <c r="AYM38"/>
      <c r="AYN38"/>
      <c r="AYO38"/>
      <c r="AYP38"/>
      <c r="AYQ38"/>
      <c r="AYR38"/>
      <c r="AYS38"/>
      <c r="AYT38"/>
      <c r="AYU38"/>
      <c r="AYV38"/>
      <c r="AYW38"/>
      <c r="AYX38"/>
      <c r="AYY38"/>
      <c r="AYZ38"/>
      <c r="AZA38"/>
      <c r="AZB38"/>
      <c r="AZC38"/>
      <c r="AZD38"/>
      <c r="AZE38"/>
      <c r="AZF38"/>
      <c r="AZG38"/>
      <c r="AZH38"/>
      <c r="AZI38"/>
      <c r="AZJ38"/>
      <c r="AZK38"/>
      <c r="AZL38"/>
      <c r="AZM38"/>
      <c r="AZN38"/>
      <c r="AZO38"/>
      <c r="AZP38"/>
      <c r="AZQ38"/>
      <c r="AZR38"/>
      <c r="AZS38"/>
      <c r="AZT38"/>
      <c r="AZU38"/>
      <c r="AZV38"/>
      <c r="AZW38"/>
      <c r="AZX38"/>
      <c r="AZY38"/>
      <c r="AZZ38"/>
      <c r="BAA38"/>
      <c r="BAB38"/>
      <c r="BAC38"/>
      <c r="BAD38"/>
      <c r="BAE38"/>
      <c r="BAF38"/>
      <c r="BAG38"/>
      <c r="BAH38"/>
      <c r="BAI38"/>
      <c r="BAJ38"/>
      <c r="BAK38"/>
      <c r="BAL38"/>
      <c r="BAM38"/>
      <c r="BAN38"/>
      <c r="BAO38"/>
      <c r="BAP38"/>
      <c r="BAQ38"/>
      <c r="BAR38"/>
      <c r="BAS38"/>
      <c r="BAT38"/>
      <c r="BAU38"/>
      <c r="BAV38"/>
      <c r="BAW38"/>
      <c r="BAX38"/>
      <c r="BAY38"/>
      <c r="BAZ38"/>
      <c r="BBA38"/>
      <c r="BBB38"/>
      <c r="BBC38"/>
      <c r="BBD38"/>
      <c r="BBE38"/>
      <c r="BBF38"/>
      <c r="BBG38"/>
      <c r="BBH38"/>
      <c r="BBI38"/>
      <c r="BBJ38"/>
      <c r="BBK38"/>
      <c r="BBL38"/>
      <c r="BBM38"/>
      <c r="BBN38"/>
      <c r="BBO38"/>
      <c r="BBP38"/>
      <c r="BBQ38"/>
      <c r="BBR38"/>
      <c r="BBS38"/>
      <c r="BBT38"/>
      <c r="BBU38"/>
      <c r="BBV38"/>
      <c r="BBW38"/>
      <c r="BBX38"/>
      <c r="BBY38"/>
      <c r="BBZ38"/>
      <c r="BCA38"/>
      <c r="BCB38"/>
      <c r="BCC38"/>
      <c r="BCD38"/>
      <c r="BCE38"/>
      <c r="BCF38"/>
      <c r="BCG38"/>
      <c r="BCH38"/>
      <c r="BCI38"/>
      <c r="BCJ38"/>
      <c r="BCK38"/>
      <c r="BCL38"/>
      <c r="BCM38"/>
      <c r="BCN38"/>
      <c r="BCO38"/>
      <c r="BCP38"/>
      <c r="BCQ38"/>
      <c r="BCR38"/>
      <c r="BCS38"/>
      <c r="BCT38"/>
      <c r="BCU38"/>
      <c r="BCV38"/>
      <c r="BCW38"/>
      <c r="BCX38"/>
      <c r="BCY38"/>
      <c r="BCZ38"/>
      <c r="BDA38"/>
      <c r="BDB38"/>
      <c r="BDC38"/>
      <c r="BDD38"/>
      <c r="BDE38"/>
      <c r="BDF38"/>
      <c r="BDG38"/>
      <c r="BDH38"/>
      <c r="BDI38"/>
      <c r="BDJ38"/>
      <c r="BDK38"/>
      <c r="BDL38"/>
      <c r="BDM38"/>
      <c r="BDN38"/>
      <c r="BDO38"/>
      <c r="BDP38"/>
      <c r="BDQ38"/>
      <c r="BDR38"/>
      <c r="BDS38"/>
      <c r="BDT38"/>
      <c r="BDU38"/>
      <c r="BDV38"/>
      <c r="BDW38"/>
      <c r="BDX38"/>
      <c r="BDY38"/>
      <c r="BDZ38"/>
      <c r="BEA38"/>
      <c r="BEB38"/>
      <c r="BEC38"/>
      <c r="BED38"/>
      <c r="BEE38"/>
      <c r="BEF38"/>
      <c r="BEG38"/>
      <c r="BEH38"/>
      <c r="BEI38"/>
      <c r="BEJ38"/>
      <c r="BEK38"/>
      <c r="BEL38"/>
      <c r="BEM38"/>
      <c r="BEN38"/>
      <c r="BEO38"/>
      <c r="BEP38"/>
      <c r="BEQ38"/>
      <c r="BER38"/>
      <c r="BES38"/>
      <c r="BET38"/>
      <c r="BEU38"/>
      <c r="BEV38"/>
      <c r="BEW38"/>
      <c r="BEX38"/>
      <c r="BEY38"/>
      <c r="BEZ38"/>
      <c r="BFA38"/>
      <c r="BFB38"/>
      <c r="BFC38"/>
      <c r="BFD38"/>
      <c r="BFE38"/>
      <c r="BFF38"/>
      <c r="BFG38"/>
      <c r="BFH38"/>
      <c r="BFI38"/>
      <c r="BFJ38"/>
      <c r="BFK38"/>
      <c r="BFL38"/>
      <c r="BFM38"/>
      <c r="BFN38"/>
      <c r="BFO38"/>
      <c r="BFP38"/>
      <c r="BFQ38"/>
      <c r="BFR38"/>
      <c r="BFS38"/>
      <c r="BFT38"/>
      <c r="BFU38"/>
      <c r="BFV38"/>
      <c r="BFW38"/>
      <c r="BFX38"/>
      <c r="BFY38"/>
      <c r="BFZ38"/>
      <c r="BGA38"/>
      <c r="BGB38"/>
      <c r="BGC38"/>
      <c r="BGD38"/>
      <c r="BGE38"/>
      <c r="BGF38"/>
      <c r="BGG38"/>
      <c r="BGH38"/>
      <c r="BGI38"/>
      <c r="BGJ38"/>
      <c r="BGK38"/>
      <c r="BGL38"/>
      <c r="BGM38"/>
      <c r="BGN38"/>
      <c r="BGO38"/>
      <c r="BGP38"/>
      <c r="BGQ38"/>
      <c r="BGR38"/>
      <c r="BGS38"/>
      <c r="BGT38"/>
      <c r="BGU38"/>
      <c r="BGV38"/>
      <c r="BGW38"/>
      <c r="BGX38"/>
      <c r="BGY38"/>
      <c r="BGZ38"/>
      <c r="BHA38"/>
      <c r="BHB38"/>
      <c r="BHC38"/>
      <c r="BHD38"/>
      <c r="BHE38"/>
      <c r="BHF38"/>
      <c r="BHG38"/>
      <c r="BHH38"/>
      <c r="BHI38"/>
      <c r="BHJ38"/>
      <c r="BHK38"/>
      <c r="BHL38"/>
      <c r="BHM38"/>
      <c r="BHN38"/>
      <c r="BHO38"/>
      <c r="BHP38"/>
      <c r="BHQ38"/>
      <c r="BHR38"/>
      <c r="BHS38"/>
      <c r="BHT38"/>
      <c r="BHU38"/>
      <c r="BHV38"/>
      <c r="BHW38"/>
      <c r="BHX38"/>
      <c r="BHY38"/>
      <c r="BHZ38"/>
      <c r="BIA38"/>
      <c r="BIB38"/>
      <c r="BIC38"/>
      <c r="BID38"/>
      <c r="BIE38"/>
      <c r="BIF38"/>
      <c r="BIG38"/>
      <c r="BIH38"/>
      <c r="BII38"/>
      <c r="BIJ38"/>
      <c r="BIK38"/>
      <c r="BIL38"/>
      <c r="BIM38"/>
      <c r="BIN38"/>
      <c r="BIO38"/>
      <c r="BIP38"/>
      <c r="BIQ38"/>
      <c r="BIR38"/>
      <c r="BIS38"/>
      <c r="BIT38"/>
      <c r="BIU38"/>
      <c r="BIV38"/>
      <c r="BIW38"/>
      <c r="BIX38"/>
      <c r="BIY38"/>
      <c r="BIZ38"/>
      <c r="BJA38"/>
      <c r="BJB38"/>
      <c r="BJC38"/>
      <c r="BJD38"/>
      <c r="BJE38"/>
      <c r="BJF38"/>
      <c r="BJG38"/>
      <c r="BJH38"/>
      <c r="BJI38"/>
      <c r="BJJ38"/>
      <c r="BJK38"/>
      <c r="BJL38"/>
      <c r="BJM38"/>
      <c r="BJN38"/>
      <c r="BJO38"/>
      <c r="BJP38"/>
      <c r="BJQ38"/>
      <c r="BJR38"/>
      <c r="BJS38"/>
      <c r="BJT38"/>
      <c r="BJU38"/>
      <c r="BJV38"/>
      <c r="BJW38"/>
      <c r="BJX38"/>
      <c r="BJY38"/>
      <c r="BJZ38"/>
      <c r="BKA38"/>
      <c r="BKB38"/>
      <c r="BKC38"/>
      <c r="BKD38"/>
      <c r="BKE38"/>
      <c r="BKF38"/>
      <c r="BKG38"/>
      <c r="BKH38"/>
      <c r="BKI38"/>
      <c r="BKJ38"/>
      <c r="BKK38"/>
      <c r="BKL38"/>
      <c r="BKM38"/>
      <c r="BKN38"/>
      <c r="BKO38"/>
      <c r="BKP38"/>
      <c r="BKQ38"/>
      <c r="BKR38"/>
      <c r="BKS38"/>
      <c r="BKT38"/>
      <c r="BKU38"/>
      <c r="BKV38"/>
      <c r="BKW38"/>
      <c r="BKX38"/>
      <c r="BKY38"/>
      <c r="BKZ38"/>
      <c r="BLA38"/>
      <c r="BLB38"/>
      <c r="BLC38"/>
      <c r="BLD38"/>
      <c r="BLE38"/>
      <c r="BLF38"/>
      <c r="BLG38"/>
      <c r="BLH38"/>
      <c r="BLI38"/>
      <c r="BLJ38"/>
      <c r="BLK38"/>
      <c r="BLL38"/>
      <c r="BLM38"/>
      <c r="BLN38"/>
      <c r="BLO38"/>
      <c r="BLP38"/>
      <c r="BLQ38"/>
      <c r="BLR38"/>
      <c r="BLS38"/>
      <c r="BLT38"/>
      <c r="BLU38"/>
      <c r="BLV38"/>
      <c r="BLW38"/>
      <c r="BLX38"/>
      <c r="BLY38"/>
      <c r="BLZ38"/>
      <c r="BMA38"/>
      <c r="BMB38"/>
      <c r="BMC38"/>
      <c r="BMD38"/>
      <c r="BME38"/>
      <c r="BMF38"/>
      <c r="BMG38"/>
      <c r="BMH38"/>
      <c r="BMI38"/>
      <c r="BMJ38"/>
      <c r="BMK38"/>
      <c r="BML38"/>
      <c r="BMM38"/>
      <c r="BMN38"/>
      <c r="BMO38"/>
      <c r="BMP38"/>
      <c r="BMQ38"/>
      <c r="BMR38"/>
      <c r="BMS38"/>
      <c r="BMT38"/>
      <c r="BMU38"/>
      <c r="BMV38"/>
      <c r="BMW38"/>
      <c r="BMX38"/>
      <c r="BMY38"/>
      <c r="BMZ38"/>
      <c r="BNA38"/>
      <c r="BNB38"/>
      <c r="BNC38"/>
      <c r="BND38"/>
      <c r="BNE38"/>
      <c r="BNF38"/>
      <c r="BNG38"/>
      <c r="BNH38"/>
      <c r="BNI38"/>
      <c r="BNJ38"/>
      <c r="BNK38"/>
      <c r="BNL38"/>
      <c r="BNM38"/>
      <c r="BNN38"/>
      <c r="BNO38"/>
      <c r="BNP38"/>
      <c r="BNQ38"/>
      <c r="BNR38"/>
      <c r="BNS38"/>
      <c r="BNT38"/>
      <c r="BNU38"/>
      <c r="BNV38"/>
      <c r="BNW38"/>
      <c r="BNX38"/>
      <c r="BNY38"/>
      <c r="BNZ38"/>
      <c r="BOA38"/>
      <c r="BOB38"/>
      <c r="BOC38"/>
      <c r="BOD38"/>
      <c r="BOE38"/>
      <c r="BOF38"/>
      <c r="BOG38"/>
      <c r="BOH38"/>
      <c r="BOI38"/>
      <c r="BOJ38"/>
      <c r="BOK38"/>
      <c r="BOL38"/>
      <c r="BOM38"/>
      <c r="BON38"/>
      <c r="BOO38"/>
      <c r="BOP38"/>
      <c r="BOQ38"/>
      <c r="BOR38"/>
      <c r="BOS38"/>
      <c r="BOT38"/>
      <c r="BOU38"/>
      <c r="BOV38"/>
      <c r="BOW38"/>
      <c r="BOX38"/>
      <c r="BOY38"/>
      <c r="BOZ38"/>
      <c r="BPA38"/>
      <c r="BPB38"/>
      <c r="BPC38"/>
      <c r="BPD38"/>
      <c r="BPE38"/>
      <c r="BPF38"/>
      <c r="BPG38"/>
      <c r="BPH38"/>
      <c r="BPI38"/>
      <c r="BPJ38"/>
      <c r="BPK38"/>
      <c r="BPL38"/>
      <c r="BPM38"/>
      <c r="BPN38"/>
      <c r="BPO38"/>
      <c r="BPP38"/>
      <c r="BPQ38"/>
      <c r="BPR38"/>
      <c r="BPS38"/>
      <c r="BPT38"/>
      <c r="BPU38"/>
      <c r="BPV38"/>
      <c r="BPW38"/>
      <c r="BPX38"/>
      <c r="BPY38"/>
      <c r="BPZ38"/>
      <c r="BQA38"/>
      <c r="BQB38"/>
      <c r="BQC38"/>
      <c r="BQD38"/>
      <c r="BQE38"/>
      <c r="BQF38"/>
      <c r="BQG38"/>
      <c r="BQH38"/>
      <c r="BQI38"/>
      <c r="BQJ38"/>
      <c r="BQK38"/>
      <c r="BQL38"/>
      <c r="BQM38"/>
      <c r="BQN38"/>
      <c r="BQO38"/>
      <c r="BQP38"/>
      <c r="BQQ38"/>
      <c r="BQR38"/>
      <c r="BQS38"/>
      <c r="BQT38"/>
      <c r="BQU38"/>
      <c r="BQV38"/>
      <c r="BQW38"/>
      <c r="BQX38"/>
      <c r="BQY38"/>
      <c r="BQZ38"/>
      <c r="BRA38"/>
      <c r="BRB38"/>
      <c r="BRC38"/>
      <c r="BRD38"/>
      <c r="BRE38"/>
      <c r="BRF38"/>
      <c r="BRG38"/>
      <c r="BRH38"/>
      <c r="BRI38"/>
      <c r="BRJ38"/>
      <c r="BRK38"/>
      <c r="BRL38"/>
      <c r="BRM38"/>
      <c r="BRN38"/>
      <c r="BRO38"/>
      <c r="BRP38"/>
      <c r="BRQ38"/>
      <c r="BRR38"/>
      <c r="BRS38"/>
      <c r="BRT38"/>
      <c r="BRU38"/>
      <c r="BRV38"/>
      <c r="BRW38"/>
      <c r="BRX38"/>
      <c r="BRY38"/>
      <c r="BRZ38"/>
      <c r="BSA38"/>
      <c r="BSB38"/>
      <c r="BSC38"/>
      <c r="BSD38"/>
      <c r="BSE38"/>
      <c r="BSF38"/>
      <c r="BSG38"/>
      <c r="BSH38"/>
      <c r="BSI38"/>
      <c r="BSJ38"/>
      <c r="BSK38"/>
      <c r="BSL38"/>
      <c r="BSM38"/>
      <c r="BSN38"/>
      <c r="BSO38"/>
      <c r="BSP38"/>
      <c r="BSQ38"/>
      <c r="BSR38"/>
      <c r="BSS38"/>
      <c r="BST38"/>
      <c r="BSU38"/>
      <c r="BSV38"/>
      <c r="BSW38"/>
      <c r="BSX38"/>
      <c r="BSY38"/>
      <c r="BSZ38"/>
      <c r="BTA38"/>
      <c r="BTB38"/>
      <c r="BTC38"/>
      <c r="BTD38"/>
      <c r="BTE38"/>
      <c r="BTF38"/>
      <c r="BTG38"/>
      <c r="BTH38"/>
      <c r="BTI38"/>
      <c r="BTJ38"/>
      <c r="BTK38"/>
      <c r="BTL38"/>
      <c r="BTM38"/>
      <c r="BTN38"/>
      <c r="BTO38"/>
      <c r="BTP38"/>
      <c r="BTQ38"/>
      <c r="BTR38"/>
      <c r="BTS38"/>
      <c r="BTT38"/>
      <c r="BTU38"/>
      <c r="BTV38"/>
      <c r="BTW38"/>
      <c r="BTX38"/>
      <c r="BTY38"/>
      <c r="BTZ38"/>
      <c r="BUA38"/>
      <c r="BUB38"/>
      <c r="BUC38"/>
      <c r="BUD38"/>
      <c r="BUE38"/>
      <c r="BUF38"/>
      <c r="BUG38"/>
      <c r="BUH38"/>
      <c r="BUI38"/>
      <c r="BUJ38"/>
      <c r="BUK38"/>
      <c r="BUL38"/>
      <c r="BUM38"/>
      <c r="BUN38"/>
      <c r="BUO38"/>
      <c r="BUP38"/>
      <c r="BUQ38"/>
      <c r="BUR38"/>
      <c r="BUS38"/>
      <c r="BUT38"/>
      <c r="BUU38"/>
      <c r="BUV38"/>
      <c r="BUW38"/>
      <c r="BUX38"/>
      <c r="BUY38"/>
      <c r="BUZ38"/>
      <c r="BVA38"/>
      <c r="BVB38"/>
      <c r="BVC38"/>
      <c r="BVD38"/>
      <c r="BVE38"/>
      <c r="BVF38"/>
      <c r="BVG38"/>
      <c r="BVH38"/>
      <c r="BVI38"/>
      <c r="BVJ38"/>
      <c r="BVK38"/>
      <c r="BVL38"/>
      <c r="BVM38"/>
      <c r="BVN38"/>
      <c r="BVO38"/>
      <c r="BVP38"/>
      <c r="BVQ38"/>
      <c r="BVR38"/>
      <c r="BVS38"/>
      <c r="BVT38"/>
      <c r="BVU38"/>
      <c r="BVV38"/>
      <c r="BVW38"/>
      <c r="BVX38"/>
      <c r="BVY38"/>
      <c r="BVZ38"/>
      <c r="BWA38"/>
      <c r="BWB38"/>
      <c r="BWC38"/>
      <c r="BWD38"/>
      <c r="BWE38"/>
      <c r="BWF38"/>
      <c r="BWG38"/>
      <c r="BWH38"/>
      <c r="BWI38"/>
      <c r="BWJ38"/>
      <c r="BWK38"/>
      <c r="BWL38"/>
      <c r="BWM38"/>
      <c r="BWN38"/>
      <c r="BWO38"/>
      <c r="BWP38"/>
      <c r="BWQ38"/>
      <c r="BWR38"/>
      <c r="BWS38"/>
      <c r="BWT38"/>
      <c r="BWU38"/>
      <c r="BWV38"/>
      <c r="BWW38"/>
      <c r="BWX38"/>
      <c r="BWY38"/>
      <c r="BWZ38"/>
      <c r="BXA38"/>
      <c r="BXB38"/>
      <c r="BXC38"/>
      <c r="BXD38"/>
      <c r="BXE38"/>
      <c r="BXF38"/>
      <c r="BXG38"/>
      <c r="BXH38"/>
      <c r="BXI38"/>
      <c r="BXJ38"/>
      <c r="BXK38"/>
      <c r="BXL38"/>
      <c r="BXM38"/>
      <c r="BXN38"/>
      <c r="BXO38"/>
      <c r="BXP38"/>
      <c r="BXQ38"/>
      <c r="BXR38"/>
      <c r="BXS38"/>
      <c r="BXT38"/>
      <c r="BXU38"/>
      <c r="BXV38"/>
      <c r="BXW38"/>
      <c r="BXX38"/>
      <c r="BXY38"/>
      <c r="BXZ38"/>
      <c r="BYA38"/>
      <c r="BYB38"/>
      <c r="BYC38"/>
      <c r="BYD38"/>
      <c r="BYE38"/>
      <c r="BYF38"/>
      <c r="BYG38"/>
      <c r="BYH38"/>
      <c r="BYI38"/>
      <c r="BYJ38"/>
      <c r="BYK38"/>
      <c r="BYL38"/>
      <c r="BYM38"/>
      <c r="BYN38"/>
      <c r="BYO38"/>
      <c r="BYP38"/>
      <c r="BYQ38"/>
      <c r="BYR38"/>
      <c r="BYS38"/>
      <c r="BYT38"/>
      <c r="BYU38"/>
      <c r="BYV38"/>
      <c r="BYW38"/>
      <c r="BYX38"/>
      <c r="BYY38"/>
      <c r="BYZ38"/>
      <c r="BZA38"/>
      <c r="BZB38"/>
      <c r="BZC38"/>
      <c r="BZD38"/>
      <c r="BZE38"/>
      <c r="BZF38"/>
      <c r="BZG38"/>
      <c r="BZH38"/>
      <c r="BZI38"/>
      <c r="BZJ38"/>
      <c r="BZK38"/>
      <c r="BZL38"/>
      <c r="BZM38"/>
      <c r="BZN38"/>
      <c r="BZO38"/>
      <c r="BZP38"/>
      <c r="BZQ38"/>
      <c r="BZR38"/>
      <c r="BZS38"/>
      <c r="BZT38"/>
      <c r="BZU38"/>
      <c r="BZV38"/>
      <c r="BZW38"/>
      <c r="BZX38"/>
      <c r="BZY38"/>
      <c r="BZZ38"/>
      <c r="CAA38"/>
      <c r="CAB38"/>
      <c r="CAC38"/>
      <c r="CAD38"/>
      <c r="CAE38"/>
      <c r="CAF38"/>
      <c r="CAG38"/>
      <c r="CAH38"/>
      <c r="CAI38"/>
      <c r="CAJ38"/>
      <c r="CAK38"/>
      <c r="CAL38"/>
      <c r="CAM38"/>
      <c r="CAN38"/>
      <c r="CAO38"/>
      <c r="CAP38"/>
      <c r="CAQ38"/>
      <c r="CAR38"/>
      <c r="CAS38"/>
      <c r="CAT38"/>
      <c r="CAU38"/>
      <c r="CAV38"/>
      <c r="CAW38"/>
      <c r="CAX38"/>
      <c r="CAY38"/>
      <c r="CAZ38"/>
      <c r="CBA38"/>
      <c r="CBB38"/>
      <c r="CBC38"/>
      <c r="CBD38"/>
      <c r="CBE38"/>
      <c r="CBF38"/>
      <c r="CBG38"/>
      <c r="CBH38"/>
      <c r="CBI38"/>
      <c r="CBJ38"/>
      <c r="CBK38"/>
      <c r="CBL38"/>
      <c r="CBM38"/>
      <c r="CBN38"/>
      <c r="CBO38"/>
      <c r="CBP38"/>
      <c r="CBQ38"/>
      <c r="CBR38"/>
      <c r="CBS38"/>
      <c r="CBT38"/>
      <c r="CBU38"/>
      <c r="CBV38"/>
      <c r="CBW38"/>
      <c r="CBX38"/>
      <c r="CBY38"/>
      <c r="CBZ38"/>
      <c r="CCA38"/>
      <c r="CCB38"/>
      <c r="CCC38"/>
      <c r="CCD38"/>
      <c r="CCE38"/>
      <c r="CCF38"/>
      <c r="CCG38"/>
      <c r="CCH38"/>
      <c r="CCI38"/>
      <c r="CCJ38"/>
      <c r="CCK38"/>
      <c r="CCL38"/>
      <c r="CCM38"/>
      <c r="CCN38"/>
      <c r="CCO38"/>
      <c r="CCP38"/>
      <c r="CCQ38"/>
      <c r="CCR38"/>
      <c r="CCS38"/>
      <c r="CCT38"/>
      <c r="CCU38"/>
      <c r="CCV38"/>
      <c r="CCW38"/>
      <c r="CCX38"/>
      <c r="CCY38"/>
      <c r="CCZ38"/>
      <c r="CDA38"/>
      <c r="CDB38"/>
      <c r="CDC38"/>
      <c r="CDD38"/>
      <c r="CDE38"/>
      <c r="CDF38"/>
      <c r="CDG38"/>
      <c r="CDH38"/>
      <c r="CDI38"/>
      <c r="CDJ38"/>
      <c r="CDK38"/>
      <c r="CDL38"/>
      <c r="CDM38"/>
      <c r="CDN38"/>
      <c r="CDO38"/>
      <c r="CDP38"/>
      <c r="CDQ38"/>
      <c r="CDR38"/>
      <c r="CDS38"/>
      <c r="CDT38"/>
      <c r="CDU38"/>
      <c r="CDV38"/>
      <c r="CDW38"/>
      <c r="CDX38"/>
      <c r="CDY38"/>
      <c r="CDZ38"/>
      <c r="CEA38"/>
      <c r="CEB38"/>
      <c r="CEC38"/>
      <c r="CED38"/>
      <c r="CEE38"/>
      <c r="CEF38"/>
      <c r="CEG38"/>
      <c r="CEH38"/>
      <c r="CEI38"/>
      <c r="CEJ38"/>
      <c r="CEK38"/>
      <c r="CEL38"/>
      <c r="CEM38"/>
      <c r="CEN38"/>
      <c r="CEO38"/>
      <c r="CEP38"/>
      <c r="CEQ38"/>
      <c r="CER38"/>
      <c r="CES38"/>
      <c r="CET38"/>
      <c r="CEU38"/>
      <c r="CEV38"/>
      <c r="CEW38"/>
      <c r="CEX38"/>
      <c r="CEY38"/>
      <c r="CEZ38"/>
      <c r="CFA38"/>
      <c r="CFB38"/>
      <c r="CFC38"/>
      <c r="CFD38"/>
      <c r="CFE38"/>
      <c r="CFF38"/>
      <c r="CFG38"/>
      <c r="CFH38"/>
      <c r="CFI38"/>
      <c r="CFJ38"/>
      <c r="CFK38"/>
      <c r="CFL38"/>
      <c r="CFM38"/>
      <c r="CFN38"/>
      <c r="CFO38"/>
      <c r="CFP38"/>
      <c r="CFQ38"/>
      <c r="CFR38"/>
      <c r="CFS38"/>
      <c r="CFT38"/>
      <c r="CFU38"/>
      <c r="CFV38"/>
      <c r="CFW38"/>
      <c r="CFX38"/>
      <c r="CFY38"/>
      <c r="CFZ38"/>
      <c r="CGA38"/>
      <c r="CGB38"/>
      <c r="CGC38"/>
      <c r="CGD38"/>
      <c r="CGE38"/>
      <c r="CGF38"/>
      <c r="CGG38"/>
      <c r="CGH38"/>
      <c r="CGI38"/>
      <c r="CGJ38"/>
      <c r="CGK38"/>
      <c r="CGL38"/>
      <c r="CGM38"/>
      <c r="CGN38"/>
      <c r="CGO38"/>
      <c r="CGP38"/>
      <c r="CGQ38"/>
      <c r="CGR38"/>
      <c r="CGS38"/>
      <c r="CGT38"/>
      <c r="CGU38"/>
      <c r="CGV38"/>
      <c r="CGW38"/>
      <c r="CGX38"/>
      <c r="CGY38"/>
      <c r="CGZ38"/>
      <c r="CHA38"/>
      <c r="CHB38"/>
      <c r="CHC38"/>
      <c r="CHD38"/>
      <c r="CHE38"/>
      <c r="CHF38"/>
      <c r="CHG38"/>
      <c r="CHH38"/>
      <c r="CHI38"/>
      <c r="CHJ38"/>
      <c r="CHK38"/>
      <c r="CHL38"/>
      <c r="CHM38"/>
      <c r="CHN38"/>
      <c r="CHO38"/>
      <c r="CHP38"/>
      <c r="CHQ38"/>
      <c r="CHR38"/>
      <c r="CHS38"/>
      <c r="CHT38"/>
      <c r="CHU38"/>
      <c r="CHV38"/>
      <c r="CHW38"/>
      <c r="CHX38"/>
      <c r="CHY38"/>
      <c r="CHZ38"/>
      <c r="CIA38"/>
      <c r="CIB38"/>
      <c r="CIC38"/>
      <c r="CID38"/>
      <c r="CIE38"/>
      <c r="CIF38"/>
      <c r="CIG38"/>
      <c r="CIH38"/>
      <c r="CII38"/>
      <c r="CIJ38"/>
      <c r="CIK38"/>
      <c r="CIL38"/>
      <c r="CIM38"/>
      <c r="CIN38"/>
      <c r="CIO38"/>
      <c r="CIP38"/>
      <c r="CIQ38"/>
      <c r="CIR38"/>
      <c r="CIS38"/>
      <c r="CIT38"/>
      <c r="CIU38"/>
      <c r="CIV38"/>
      <c r="CIW38"/>
      <c r="CIX38"/>
      <c r="CIY38"/>
      <c r="CIZ38"/>
      <c r="CJA38"/>
      <c r="CJB38"/>
      <c r="CJC38"/>
      <c r="CJD38"/>
      <c r="CJE38"/>
      <c r="CJF38"/>
      <c r="CJG38"/>
      <c r="CJH38"/>
      <c r="CJI38"/>
      <c r="CJJ38"/>
      <c r="CJK38"/>
      <c r="CJL38"/>
      <c r="CJM38"/>
      <c r="CJN38"/>
      <c r="CJO38"/>
      <c r="CJP38"/>
      <c r="CJQ38"/>
      <c r="CJR38"/>
      <c r="CJS38"/>
      <c r="CJT38"/>
      <c r="CJU38"/>
      <c r="CJV38"/>
      <c r="CJW38"/>
      <c r="CJX38"/>
      <c r="CJY38"/>
      <c r="CJZ38"/>
      <c r="CKA38"/>
      <c r="CKB38"/>
      <c r="CKC38"/>
      <c r="CKD38"/>
      <c r="CKE38"/>
      <c r="CKF38"/>
      <c r="CKG38"/>
      <c r="CKH38"/>
      <c r="CKI38"/>
      <c r="CKJ38"/>
      <c r="CKK38"/>
      <c r="CKL38"/>
      <c r="CKM38"/>
      <c r="CKN38"/>
      <c r="CKO38"/>
      <c r="CKP38"/>
      <c r="CKQ38"/>
      <c r="CKR38"/>
      <c r="CKS38"/>
      <c r="CKT38"/>
      <c r="CKU38"/>
      <c r="CKV38"/>
      <c r="CKW38"/>
      <c r="CKX38"/>
      <c r="CKY38"/>
      <c r="CKZ38"/>
      <c r="CLA38"/>
      <c r="CLB38"/>
      <c r="CLC38"/>
      <c r="CLD38"/>
      <c r="CLE38"/>
      <c r="CLF38"/>
      <c r="CLG38"/>
      <c r="CLH38"/>
      <c r="CLI38"/>
      <c r="CLJ38"/>
      <c r="CLK38"/>
      <c r="CLL38"/>
      <c r="CLM38"/>
      <c r="CLN38"/>
      <c r="CLO38"/>
      <c r="CLP38"/>
      <c r="CLQ38"/>
      <c r="CLR38"/>
      <c r="CLS38"/>
      <c r="CLT38"/>
      <c r="CLU38"/>
      <c r="CLV38"/>
      <c r="CLW38"/>
      <c r="CLX38"/>
      <c r="CLY38"/>
      <c r="CLZ38"/>
      <c r="CMA38"/>
      <c r="CMB38"/>
      <c r="CMC38"/>
      <c r="CMD38"/>
      <c r="CME38"/>
      <c r="CMF38"/>
      <c r="CMG38"/>
      <c r="CMH38"/>
      <c r="CMI38"/>
      <c r="CMJ38"/>
      <c r="CMK38"/>
      <c r="CML38"/>
      <c r="CMM38"/>
      <c r="CMN38"/>
      <c r="CMO38"/>
      <c r="CMP38"/>
      <c r="CMQ38"/>
      <c r="CMR38"/>
      <c r="CMS38"/>
      <c r="CMT38"/>
      <c r="CMU38"/>
      <c r="CMV38"/>
      <c r="CMW38"/>
      <c r="CMX38"/>
      <c r="CMY38"/>
      <c r="CMZ38"/>
      <c r="CNA38"/>
      <c r="CNB38"/>
      <c r="CNC38"/>
      <c r="CND38"/>
      <c r="CNE38"/>
      <c r="CNF38"/>
      <c r="CNG38"/>
      <c r="CNH38"/>
      <c r="CNI38"/>
      <c r="CNJ38"/>
      <c r="CNK38"/>
      <c r="CNL38"/>
      <c r="CNM38"/>
      <c r="CNN38"/>
      <c r="CNO38"/>
      <c r="CNP38"/>
      <c r="CNQ38"/>
      <c r="CNR38"/>
      <c r="CNS38"/>
      <c r="CNT38"/>
      <c r="CNU38"/>
      <c r="CNV38"/>
      <c r="CNW38"/>
      <c r="CNX38"/>
      <c r="CNY38"/>
      <c r="CNZ38"/>
      <c r="COA38"/>
      <c r="COB38"/>
      <c r="COC38"/>
      <c r="COD38"/>
      <c r="COE38"/>
      <c r="COF38"/>
      <c r="COG38"/>
      <c r="COH38"/>
      <c r="COI38"/>
      <c r="COJ38"/>
      <c r="COK38"/>
      <c r="COL38"/>
      <c r="COM38"/>
      <c r="CON38"/>
      <c r="COO38"/>
      <c r="COP38"/>
      <c r="COQ38"/>
      <c r="COR38"/>
      <c r="COS38"/>
      <c r="COT38"/>
      <c r="COU38"/>
      <c r="COV38"/>
      <c r="COW38"/>
      <c r="COX38"/>
      <c r="COY38"/>
      <c r="COZ38"/>
      <c r="CPA38"/>
      <c r="CPB38"/>
      <c r="CPC38"/>
      <c r="CPD38"/>
      <c r="CPE38"/>
      <c r="CPF38"/>
      <c r="CPG38"/>
      <c r="CPH38"/>
      <c r="CPI38"/>
      <c r="CPJ38"/>
      <c r="CPK38"/>
      <c r="CPL38"/>
      <c r="CPM38"/>
      <c r="CPN38"/>
      <c r="CPO38"/>
      <c r="CPP38"/>
      <c r="CPQ38"/>
      <c r="CPR38"/>
      <c r="CPS38"/>
      <c r="CPT38"/>
      <c r="CPU38"/>
      <c r="CPV38"/>
      <c r="CPW38"/>
      <c r="CPX38"/>
      <c r="CPY38"/>
      <c r="CPZ38"/>
      <c r="CQA38"/>
      <c r="CQB38"/>
      <c r="CQC38"/>
      <c r="CQD38"/>
      <c r="CQE38"/>
      <c r="CQF38"/>
      <c r="CQG38"/>
      <c r="CQH38"/>
      <c r="CQI38"/>
      <c r="CQJ38"/>
      <c r="CQK38"/>
      <c r="CQL38"/>
      <c r="CQM38"/>
      <c r="CQN38"/>
      <c r="CQO38"/>
      <c r="CQP38"/>
      <c r="CQQ38"/>
      <c r="CQR38"/>
      <c r="CQS38"/>
      <c r="CQT38"/>
      <c r="CQU38"/>
      <c r="CQV38"/>
      <c r="CQW38"/>
      <c r="CQX38"/>
      <c r="CQY38"/>
      <c r="CQZ38"/>
      <c r="CRA38"/>
      <c r="CRB38"/>
      <c r="CRC38"/>
      <c r="CRD38"/>
      <c r="CRE38"/>
      <c r="CRF38"/>
      <c r="CRG38"/>
      <c r="CRH38"/>
      <c r="CRI38"/>
      <c r="CRJ38"/>
      <c r="CRK38"/>
      <c r="CRL38"/>
      <c r="CRM38"/>
      <c r="CRN38"/>
      <c r="CRO38"/>
      <c r="CRP38"/>
      <c r="CRQ38"/>
      <c r="CRR38"/>
      <c r="CRS38"/>
      <c r="CRT38"/>
      <c r="CRU38"/>
      <c r="CRV38"/>
      <c r="CRW38"/>
      <c r="CRX38"/>
      <c r="CRY38"/>
      <c r="CRZ38"/>
      <c r="CSA38"/>
      <c r="CSB38"/>
      <c r="CSC38"/>
      <c r="CSD38"/>
      <c r="CSE38"/>
      <c r="CSF38"/>
      <c r="CSG38"/>
      <c r="CSH38"/>
      <c r="CSI38"/>
      <c r="CSJ38"/>
      <c r="CSK38"/>
      <c r="CSL38"/>
      <c r="CSM38"/>
      <c r="CSN38"/>
      <c r="CSO38"/>
      <c r="CSP38"/>
      <c r="CSQ38"/>
      <c r="CSR38"/>
      <c r="CSS38"/>
      <c r="CST38"/>
      <c r="CSU38"/>
      <c r="CSV38"/>
      <c r="CSW38"/>
      <c r="CSX38"/>
      <c r="CSY38"/>
      <c r="CSZ38"/>
      <c r="CTA38"/>
      <c r="CTB38"/>
      <c r="CTC38"/>
      <c r="CTD38"/>
      <c r="CTE38"/>
      <c r="CTF38"/>
      <c r="CTG38"/>
      <c r="CTH38"/>
      <c r="CTI38"/>
      <c r="CTJ38"/>
      <c r="CTK38"/>
      <c r="CTL38"/>
      <c r="CTM38"/>
      <c r="CTN38"/>
      <c r="CTO38"/>
      <c r="CTP38"/>
      <c r="CTQ38"/>
      <c r="CTR38"/>
      <c r="CTS38"/>
      <c r="CTT38"/>
      <c r="CTU38"/>
      <c r="CTV38"/>
      <c r="CTW38"/>
      <c r="CTX38"/>
      <c r="CTY38"/>
      <c r="CTZ38"/>
      <c r="CUA38"/>
      <c r="CUB38"/>
      <c r="CUC38"/>
      <c r="CUD38"/>
      <c r="CUE38"/>
      <c r="CUF38"/>
      <c r="CUG38"/>
      <c r="CUH38"/>
      <c r="CUI38"/>
      <c r="CUJ38"/>
      <c r="CUK38"/>
      <c r="CUL38"/>
      <c r="CUM38"/>
      <c r="CUN38"/>
      <c r="CUO38"/>
      <c r="CUP38"/>
      <c r="CUQ38"/>
      <c r="CUR38"/>
      <c r="CUS38"/>
      <c r="CUT38"/>
      <c r="CUU38"/>
      <c r="CUV38"/>
      <c r="CUW38"/>
      <c r="CUX38"/>
      <c r="CUY38"/>
      <c r="CUZ38"/>
      <c r="CVA38"/>
      <c r="CVB38"/>
      <c r="CVC38"/>
      <c r="CVD38"/>
      <c r="CVE38"/>
      <c r="CVF38"/>
      <c r="CVG38"/>
      <c r="CVH38"/>
      <c r="CVI38"/>
      <c r="CVJ38"/>
      <c r="CVK38"/>
      <c r="CVL38"/>
      <c r="CVM38"/>
      <c r="CVN38"/>
      <c r="CVO38"/>
      <c r="CVP38"/>
      <c r="CVQ38"/>
      <c r="CVR38"/>
      <c r="CVS38"/>
      <c r="CVT38"/>
      <c r="CVU38"/>
      <c r="CVV38"/>
      <c r="CVW38"/>
      <c r="CVX38"/>
      <c r="CVY38"/>
      <c r="CVZ38"/>
      <c r="CWA38"/>
      <c r="CWB38"/>
      <c r="CWC38"/>
      <c r="CWD38"/>
      <c r="CWE38"/>
      <c r="CWF38"/>
      <c r="CWG38"/>
      <c r="CWH38"/>
      <c r="CWI38"/>
      <c r="CWJ38"/>
      <c r="CWK38"/>
      <c r="CWL38"/>
      <c r="CWM38"/>
      <c r="CWN38"/>
      <c r="CWO38"/>
      <c r="CWP38"/>
      <c r="CWQ38"/>
      <c r="CWR38"/>
      <c r="CWS38"/>
      <c r="CWT38"/>
      <c r="CWU38"/>
      <c r="CWV38"/>
      <c r="CWW38"/>
      <c r="CWX38"/>
      <c r="CWY38"/>
      <c r="CWZ38"/>
      <c r="CXA38"/>
      <c r="CXB38"/>
      <c r="CXC38"/>
      <c r="CXD38"/>
      <c r="CXE38"/>
      <c r="CXF38"/>
      <c r="CXG38"/>
      <c r="CXH38"/>
      <c r="CXI38"/>
      <c r="CXJ38"/>
      <c r="CXK38"/>
      <c r="CXL38"/>
      <c r="CXM38"/>
      <c r="CXN38"/>
      <c r="CXO38"/>
      <c r="CXP38"/>
      <c r="CXQ38"/>
      <c r="CXR38"/>
      <c r="CXS38"/>
      <c r="CXT38"/>
      <c r="CXU38"/>
      <c r="CXV38"/>
      <c r="CXW38"/>
      <c r="CXX38"/>
      <c r="CXY38"/>
      <c r="CXZ38"/>
      <c r="CYA38"/>
      <c r="CYB38"/>
      <c r="CYC38"/>
      <c r="CYD38"/>
      <c r="CYE38"/>
      <c r="CYF38"/>
      <c r="CYG38"/>
      <c r="CYH38"/>
      <c r="CYI38"/>
      <c r="CYJ38"/>
      <c r="CYK38"/>
      <c r="CYL38"/>
      <c r="CYM38"/>
      <c r="CYN38"/>
      <c r="CYO38"/>
      <c r="CYP38"/>
      <c r="CYQ38"/>
      <c r="CYR38"/>
      <c r="CYS38"/>
      <c r="CYT38"/>
      <c r="CYU38"/>
      <c r="CYV38"/>
      <c r="CYW38"/>
      <c r="CYX38"/>
      <c r="CYY38"/>
      <c r="CYZ38"/>
      <c r="CZA38"/>
      <c r="CZB38"/>
      <c r="CZC38"/>
      <c r="CZD38"/>
      <c r="CZE38"/>
      <c r="CZF38"/>
      <c r="CZG38"/>
      <c r="CZH38"/>
      <c r="CZI38"/>
      <c r="CZJ38"/>
      <c r="CZK38"/>
      <c r="CZL38"/>
      <c r="CZM38"/>
      <c r="CZN38"/>
      <c r="CZO38"/>
      <c r="CZP38"/>
      <c r="CZQ38"/>
      <c r="CZR38"/>
      <c r="CZS38"/>
      <c r="CZT38"/>
      <c r="CZU38"/>
      <c r="CZV38"/>
      <c r="CZW38"/>
      <c r="CZX38"/>
      <c r="CZY38"/>
      <c r="CZZ38"/>
      <c r="DAA38"/>
      <c r="DAB38"/>
      <c r="DAC38"/>
      <c r="DAD38"/>
      <c r="DAE38"/>
      <c r="DAF38"/>
      <c r="DAG38"/>
      <c r="DAH38"/>
      <c r="DAI38"/>
      <c r="DAJ38"/>
      <c r="DAK38"/>
      <c r="DAL38"/>
      <c r="DAM38"/>
      <c r="DAN38"/>
      <c r="DAO38"/>
      <c r="DAP38"/>
      <c r="DAQ38"/>
      <c r="DAR38"/>
      <c r="DAS38"/>
      <c r="DAT38"/>
      <c r="DAU38"/>
      <c r="DAV38"/>
      <c r="DAW38"/>
      <c r="DAX38"/>
      <c r="DAY38"/>
      <c r="DAZ38"/>
      <c r="DBA38"/>
      <c r="DBB38"/>
      <c r="DBC38"/>
      <c r="DBD38"/>
      <c r="DBE38"/>
      <c r="DBF38"/>
      <c r="DBG38"/>
      <c r="DBH38"/>
      <c r="DBI38"/>
      <c r="DBJ38"/>
      <c r="DBK38"/>
      <c r="DBL38"/>
      <c r="DBM38"/>
      <c r="DBN38"/>
      <c r="DBO38"/>
      <c r="DBP38"/>
      <c r="DBQ38"/>
      <c r="DBR38"/>
      <c r="DBS38"/>
      <c r="DBT38"/>
      <c r="DBU38"/>
      <c r="DBV38"/>
      <c r="DBW38"/>
      <c r="DBX38"/>
      <c r="DBY38"/>
      <c r="DBZ38"/>
      <c r="DCA38"/>
      <c r="DCB38"/>
      <c r="DCC38"/>
      <c r="DCD38"/>
      <c r="DCE38"/>
      <c r="DCF38"/>
      <c r="DCG38"/>
      <c r="DCH38"/>
      <c r="DCI38"/>
      <c r="DCJ38"/>
      <c r="DCK38"/>
      <c r="DCL38"/>
      <c r="DCM38"/>
      <c r="DCN38"/>
      <c r="DCO38"/>
      <c r="DCP38"/>
      <c r="DCQ38"/>
      <c r="DCR38"/>
      <c r="DCS38"/>
      <c r="DCT38"/>
      <c r="DCU38"/>
      <c r="DCV38"/>
      <c r="DCW38"/>
      <c r="DCX38"/>
      <c r="DCY38"/>
      <c r="DCZ38"/>
      <c r="DDA38"/>
      <c r="DDB38"/>
      <c r="DDC38"/>
      <c r="DDD38"/>
      <c r="DDE38"/>
      <c r="DDF38"/>
      <c r="DDG38"/>
      <c r="DDH38"/>
      <c r="DDI38"/>
      <c r="DDJ38"/>
      <c r="DDK38"/>
      <c r="DDL38"/>
      <c r="DDM38"/>
      <c r="DDN38"/>
      <c r="DDO38"/>
      <c r="DDP38"/>
      <c r="DDQ38"/>
      <c r="DDR38"/>
      <c r="DDS38"/>
      <c r="DDT38"/>
      <c r="DDU38"/>
      <c r="DDV38"/>
      <c r="DDW38"/>
      <c r="DDX38"/>
      <c r="DDY38"/>
      <c r="DDZ38"/>
      <c r="DEA38"/>
      <c r="DEB38"/>
      <c r="DEC38"/>
      <c r="DED38"/>
      <c r="DEE38"/>
      <c r="DEF38"/>
      <c r="DEG38"/>
      <c r="DEH38"/>
      <c r="DEI38"/>
      <c r="DEJ38"/>
      <c r="DEK38"/>
      <c r="DEL38"/>
      <c r="DEM38"/>
      <c r="DEN38"/>
      <c r="DEO38"/>
      <c r="DEP38"/>
      <c r="DEQ38"/>
      <c r="DER38"/>
      <c r="DES38"/>
      <c r="DET38"/>
      <c r="DEU38"/>
      <c r="DEV38"/>
      <c r="DEW38"/>
      <c r="DEX38"/>
      <c r="DEY38"/>
      <c r="DEZ38"/>
      <c r="DFA38"/>
      <c r="DFB38"/>
      <c r="DFC38"/>
      <c r="DFD38"/>
      <c r="DFE38"/>
      <c r="DFF38"/>
      <c r="DFG38"/>
      <c r="DFH38"/>
      <c r="DFI38"/>
      <c r="DFJ38"/>
      <c r="DFK38"/>
      <c r="DFL38"/>
      <c r="DFM38"/>
      <c r="DFN38"/>
      <c r="DFO38"/>
      <c r="DFP38"/>
      <c r="DFQ38"/>
      <c r="DFR38"/>
      <c r="DFS38"/>
      <c r="DFT38"/>
      <c r="DFU38"/>
      <c r="DFV38"/>
      <c r="DFW38"/>
      <c r="DFX38"/>
      <c r="DFY38"/>
      <c r="DFZ38"/>
      <c r="DGA38"/>
      <c r="DGB38"/>
      <c r="DGC38"/>
      <c r="DGD38"/>
      <c r="DGE38"/>
      <c r="DGF38"/>
      <c r="DGG38"/>
      <c r="DGH38"/>
      <c r="DGI38"/>
      <c r="DGJ38"/>
      <c r="DGK38"/>
      <c r="DGL38"/>
      <c r="DGM38"/>
      <c r="DGN38"/>
      <c r="DGO38"/>
      <c r="DGP38"/>
      <c r="DGQ38"/>
      <c r="DGR38"/>
      <c r="DGS38"/>
      <c r="DGT38"/>
      <c r="DGU38"/>
      <c r="DGV38"/>
      <c r="DGW38"/>
      <c r="DGX38"/>
      <c r="DGY38"/>
      <c r="DGZ38"/>
      <c r="DHA38"/>
      <c r="DHB38"/>
      <c r="DHC38"/>
      <c r="DHD38"/>
      <c r="DHE38"/>
      <c r="DHF38"/>
      <c r="DHG38"/>
      <c r="DHH38"/>
      <c r="DHI38"/>
      <c r="DHJ38"/>
      <c r="DHK38"/>
      <c r="DHL38"/>
      <c r="DHM38"/>
      <c r="DHN38"/>
      <c r="DHO38"/>
      <c r="DHP38"/>
      <c r="DHQ38"/>
      <c r="DHR38"/>
      <c r="DHS38"/>
      <c r="DHT38"/>
      <c r="DHU38"/>
      <c r="DHV38"/>
      <c r="DHW38"/>
      <c r="DHX38"/>
      <c r="DHY38"/>
      <c r="DHZ38"/>
      <c r="DIA38"/>
      <c r="DIB38"/>
      <c r="DIC38"/>
      <c r="DID38"/>
      <c r="DIE38"/>
      <c r="DIF38"/>
      <c r="DIG38"/>
      <c r="DIH38"/>
      <c r="DII38"/>
      <c r="DIJ38"/>
      <c r="DIK38"/>
      <c r="DIL38"/>
      <c r="DIM38"/>
      <c r="DIN38"/>
      <c r="DIO38"/>
      <c r="DIP38"/>
      <c r="DIQ38"/>
      <c r="DIR38"/>
      <c r="DIS38"/>
      <c r="DIT38"/>
      <c r="DIU38"/>
      <c r="DIV38"/>
      <c r="DIW38"/>
      <c r="DIX38"/>
      <c r="DIY38"/>
      <c r="DIZ38"/>
      <c r="DJA38"/>
      <c r="DJB38"/>
      <c r="DJC38"/>
      <c r="DJD38"/>
      <c r="DJE38"/>
      <c r="DJF38"/>
      <c r="DJG38"/>
      <c r="DJH38"/>
      <c r="DJI38"/>
      <c r="DJJ38"/>
      <c r="DJK38"/>
      <c r="DJL38"/>
      <c r="DJM38"/>
      <c r="DJN38"/>
      <c r="DJO38"/>
      <c r="DJP38"/>
      <c r="DJQ38"/>
      <c r="DJR38"/>
      <c r="DJS38"/>
      <c r="DJT38"/>
      <c r="DJU38"/>
      <c r="DJV38"/>
      <c r="DJW38"/>
      <c r="DJX38"/>
      <c r="DJY38"/>
      <c r="DJZ38"/>
      <c r="DKA38"/>
      <c r="DKB38"/>
      <c r="DKC38"/>
      <c r="DKD38"/>
      <c r="DKE38"/>
      <c r="DKF38"/>
      <c r="DKG38"/>
      <c r="DKH38"/>
      <c r="DKI38"/>
      <c r="DKJ38"/>
      <c r="DKK38"/>
      <c r="DKL38"/>
      <c r="DKM38"/>
      <c r="DKN38"/>
      <c r="DKO38"/>
      <c r="DKP38"/>
      <c r="DKQ38"/>
      <c r="DKR38"/>
      <c r="DKS38"/>
      <c r="DKT38"/>
      <c r="DKU38"/>
      <c r="DKV38"/>
      <c r="DKW38"/>
      <c r="DKX38"/>
      <c r="DKY38"/>
      <c r="DKZ38"/>
      <c r="DLA38"/>
      <c r="DLB38"/>
      <c r="DLC38"/>
      <c r="DLD38"/>
      <c r="DLE38"/>
      <c r="DLF38"/>
      <c r="DLG38"/>
      <c r="DLH38"/>
      <c r="DLI38"/>
      <c r="DLJ38"/>
      <c r="DLK38"/>
      <c r="DLL38"/>
      <c r="DLM38"/>
      <c r="DLN38"/>
      <c r="DLO38"/>
      <c r="DLP38"/>
      <c r="DLQ38"/>
      <c r="DLR38"/>
      <c r="DLS38"/>
      <c r="DLT38"/>
      <c r="DLU38"/>
      <c r="DLV38"/>
      <c r="DLW38"/>
      <c r="DLX38"/>
      <c r="DLY38"/>
      <c r="DLZ38"/>
      <c r="DMA38"/>
      <c r="DMB38"/>
      <c r="DMC38"/>
      <c r="DMD38"/>
      <c r="DME38"/>
      <c r="DMF38"/>
      <c r="DMG38"/>
      <c r="DMH38"/>
      <c r="DMI38"/>
      <c r="DMJ38"/>
      <c r="DMK38"/>
      <c r="DML38"/>
      <c r="DMM38"/>
      <c r="DMN38"/>
      <c r="DMO38"/>
      <c r="DMP38"/>
      <c r="DMQ38"/>
      <c r="DMR38"/>
      <c r="DMS38"/>
      <c r="DMT38"/>
      <c r="DMU38"/>
      <c r="DMV38"/>
      <c r="DMW38"/>
      <c r="DMX38"/>
      <c r="DMY38"/>
      <c r="DMZ38"/>
      <c r="DNA38"/>
      <c r="DNB38"/>
      <c r="DNC38"/>
      <c r="DND38"/>
      <c r="DNE38"/>
      <c r="DNF38"/>
      <c r="DNG38"/>
      <c r="DNH38"/>
      <c r="DNI38"/>
      <c r="DNJ38"/>
      <c r="DNK38"/>
      <c r="DNL38"/>
      <c r="DNM38"/>
      <c r="DNN38"/>
      <c r="DNO38"/>
      <c r="DNP38"/>
      <c r="DNQ38"/>
      <c r="DNR38"/>
      <c r="DNS38"/>
      <c r="DNT38"/>
      <c r="DNU38"/>
      <c r="DNV38"/>
      <c r="DNW38"/>
      <c r="DNX38"/>
      <c r="DNY38"/>
      <c r="DNZ38"/>
      <c r="DOA38"/>
      <c r="DOB38"/>
      <c r="DOC38"/>
      <c r="DOD38"/>
      <c r="DOE38"/>
      <c r="DOF38"/>
      <c r="DOG38"/>
      <c r="DOH38"/>
      <c r="DOI38"/>
      <c r="DOJ38"/>
      <c r="DOK38"/>
      <c r="DOL38"/>
      <c r="DOM38"/>
      <c r="DON38"/>
      <c r="DOO38"/>
      <c r="DOP38"/>
      <c r="DOQ38"/>
      <c r="DOR38"/>
      <c r="DOS38"/>
      <c r="DOT38"/>
      <c r="DOU38"/>
      <c r="DOV38"/>
      <c r="DOW38"/>
      <c r="DOX38"/>
      <c r="DOY38"/>
      <c r="DOZ38"/>
      <c r="DPA38"/>
      <c r="DPB38"/>
      <c r="DPC38"/>
      <c r="DPD38"/>
      <c r="DPE38"/>
      <c r="DPF38"/>
      <c r="DPG38"/>
      <c r="DPH38"/>
      <c r="DPI38"/>
      <c r="DPJ38"/>
      <c r="DPK38"/>
      <c r="DPL38"/>
      <c r="DPM38"/>
      <c r="DPN38"/>
      <c r="DPO38"/>
      <c r="DPP38"/>
      <c r="DPQ38"/>
      <c r="DPR38"/>
      <c r="DPS38"/>
      <c r="DPT38"/>
      <c r="DPU38"/>
      <c r="DPV38"/>
      <c r="DPW38"/>
      <c r="DPX38"/>
      <c r="DPY38"/>
      <c r="DPZ38"/>
      <c r="DQA38"/>
      <c r="DQB38"/>
      <c r="DQC38"/>
      <c r="DQD38"/>
      <c r="DQE38"/>
      <c r="DQF38"/>
      <c r="DQG38"/>
      <c r="DQH38"/>
      <c r="DQI38"/>
      <c r="DQJ38"/>
      <c r="DQK38"/>
      <c r="DQL38"/>
      <c r="DQM38"/>
      <c r="DQN38"/>
      <c r="DQO38"/>
      <c r="DQP38"/>
      <c r="DQQ38"/>
      <c r="DQR38"/>
      <c r="DQS38"/>
      <c r="DQT38"/>
      <c r="DQU38"/>
      <c r="DQV38"/>
      <c r="DQW38"/>
      <c r="DQX38"/>
      <c r="DQY38"/>
      <c r="DQZ38"/>
      <c r="DRA38"/>
      <c r="DRB38"/>
      <c r="DRC38"/>
      <c r="DRD38"/>
      <c r="DRE38"/>
      <c r="DRF38"/>
      <c r="DRG38"/>
      <c r="DRH38"/>
      <c r="DRI38"/>
      <c r="DRJ38"/>
      <c r="DRK38"/>
      <c r="DRL38"/>
      <c r="DRM38"/>
      <c r="DRN38"/>
      <c r="DRO38"/>
      <c r="DRP38"/>
      <c r="DRQ38"/>
      <c r="DRR38"/>
      <c r="DRS38"/>
      <c r="DRT38"/>
      <c r="DRU38"/>
      <c r="DRV38"/>
      <c r="DRW38"/>
      <c r="DRX38"/>
      <c r="DRY38"/>
      <c r="DRZ38"/>
      <c r="DSA38"/>
      <c r="DSB38"/>
      <c r="DSC38"/>
      <c r="DSD38"/>
      <c r="DSE38"/>
      <c r="DSF38"/>
      <c r="DSG38"/>
      <c r="DSH38"/>
      <c r="DSI38"/>
      <c r="DSJ38"/>
      <c r="DSK38"/>
      <c r="DSL38"/>
      <c r="DSM38"/>
      <c r="DSN38"/>
      <c r="DSO38"/>
      <c r="DSP38"/>
      <c r="DSQ38"/>
      <c r="DSR38"/>
      <c r="DSS38"/>
      <c r="DST38"/>
      <c r="DSU38"/>
      <c r="DSV38"/>
      <c r="DSW38"/>
      <c r="DSX38"/>
      <c r="DSY38"/>
      <c r="DSZ38"/>
      <c r="DTA38"/>
      <c r="DTB38"/>
      <c r="DTC38"/>
      <c r="DTD38"/>
      <c r="DTE38"/>
      <c r="DTF38"/>
      <c r="DTG38"/>
      <c r="DTH38"/>
      <c r="DTI38"/>
      <c r="DTJ38"/>
      <c r="DTK38"/>
      <c r="DTL38"/>
      <c r="DTM38"/>
      <c r="DTN38"/>
      <c r="DTO38"/>
      <c r="DTP38"/>
      <c r="DTQ38"/>
      <c r="DTR38"/>
      <c r="DTS38"/>
      <c r="DTT38"/>
      <c r="DTU38"/>
      <c r="DTV38"/>
      <c r="DTW38"/>
      <c r="DTX38"/>
      <c r="DTY38"/>
      <c r="DTZ38"/>
      <c r="DUA38"/>
      <c r="DUB38"/>
      <c r="DUC38"/>
      <c r="DUD38"/>
      <c r="DUE38"/>
      <c r="DUF38"/>
      <c r="DUG38"/>
      <c r="DUH38"/>
      <c r="DUI38"/>
      <c r="DUJ38"/>
      <c r="DUK38"/>
      <c r="DUL38"/>
      <c r="DUM38"/>
      <c r="DUN38"/>
      <c r="DUO38"/>
      <c r="DUP38"/>
      <c r="DUQ38"/>
      <c r="DUR38"/>
      <c r="DUS38"/>
      <c r="DUT38"/>
      <c r="DUU38"/>
      <c r="DUV38"/>
      <c r="DUW38"/>
      <c r="DUX38"/>
      <c r="DUY38"/>
      <c r="DUZ38"/>
      <c r="DVA38"/>
      <c r="DVB38"/>
      <c r="DVC38"/>
      <c r="DVD38"/>
      <c r="DVE38"/>
      <c r="DVF38"/>
      <c r="DVG38"/>
      <c r="DVH38"/>
      <c r="DVI38"/>
      <c r="DVJ38"/>
      <c r="DVK38"/>
      <c r="DVL38"/>
      <c r="DVM38"/>
      <c r="DVN38"/>
      <c r="DVO38"/>
      <c r="DVP38"/>
      <c r="DVQ38"/>
      <c r="DVR38"/>
      <c r="DVS38"/>
      <c r="DVT38"/>
      <c r="DVU38"/>
      <c r="DVV38"/>
      <c r="DVW38"/>
      <c r="DVX38"/>
      <c r="DVY38"/>
      <c r="DVZ38"/>
      <c r="DWA38"/>
      <c r="DWB38"/>
      <c r="DWC38"/>
      <c r="DWD38"/>
      <c r="DWE38"/>
      <c r="DWF38"/>
      <c r="DWG38"/>
      <c r="DWH38"/>
      <c r="DWI38"/>
      <c r="DWJ38"/>
      <c r="DWK38"/>
      <c r="DWL38"/>
      <c r="DWM38"/>
      <c r="DWN38"/>
      <c r="DWO38"/>
      <c r="DWP38"/>
      <c r="DWQ38"/>
      <c r="DWR38"/>
      <c r="DWS38"/>
      <c r="DWT38"/>
      <c r="DWU38"/>
      <c r="DWV38"/>
      <c r="DWW38"/>
      <c r="DWX38"/>
      <c r="DWY38"/>
      <c r="DWZ38"/>
      <c r="DXA38"/>
      <c r="DXB38"/>
      <c r="DXC38"/>
      <c r="DXD38"/>
      <c r="DXE38"/>
      <c r="DXF38"/>
      <c r="DXG38"/>
      <c r="DXH38"/>
      <c r="DXI38"/>
      <c r="DXJ38"/>
      <c r="DXK38"/>
      <c r="DXL38"/>
      <c r="DXM38"/>
      <c r="DXN38"/>
      <c r="DXO38"/>
      <c r="DXP38"/>
      <c r="DXQ38"/>
      <c r="DXR38"/>
      <c r="DXS38"/>
      <c r="DXT38"/>
      <c r="DXU38"/>
      <c r="DXV38"/>
      <c r="DXW38"/>
      <c r="DXX38"/>
      <c r="DXY38"/>
      <c r="DXZ38"/>
      <c r="DYA38"/>
      <c r="DYB38"/>
      <c r="DYC38"/>
      <c r="DYD38"/>
      <c r="DYE38"/>
      <c r="DYF38"/>
      <c r="DYG38"/>
      <c r="DYH38"/>
      <c r="DYI38"/>
      <c r="DYJ38"/>
      <c r="DYK38"/>
      <c r="DYL38"/>
      <c r="DYM38"/>
      <c r="DYN38"/>
      <c r="DYO38"/>
      <c r="DYP38"/>
      <c r="DYQ38"/>
      <c r="DYR38"/>
      <c r="DYS38"/>
      <c r="DYT38"/>
      <c r="DYU38"/>
      <c r="DYV38"/>
      <c r="DYW38"/>
      <c r="DYX38"/>
      <c r="DYY38"/>
      <c r="DYZ38"/>
      <c r="DZA38"/>
      <c r="DZB38"/>
      <c r="DZC38"/>
      <c r="DZD38"/>
      <c r="DZE38"/>
      <c r="DZF38"/>
      <c r="DZG38"/>
      <c r="DZH38"/>
      <c r="DZI38"/>
      <c r="DZJ38"/>
      <c r="DZK38"/>
      <c r="DZL38"/>
      <c r="DZM38"/>
      <c r="DZN38"/>
      <c r="DZO38"/>
      <c r="DZP38"/>
      <c r="DZQ38"/>
      <c r="DZR38"/>
      <c r="DZS38"/>
      <c r="DZT38"/>
      <c r="DZU38"/>
      <c r="DZV38"/>
      <c r="DZW38"/>
      <c r="DZX38"/>
      <c r="DZY38"/>
      <c r="DZZ38"/>
      <c r="EAA38"/>
      <c r="EAB38"/>
      <c r="EAC38"/>
      <c r="EAD38"/>
      <c r="EAE38"/>
      <c r="EAF38"/>
      <c r="EAG38"/>
      <c r="EAH38"/>
      <c r="EAI38"/>
      <c r="EAJ38"/>
      <c r="EAK38"/>
      <c r="EAL38"/>
      <c r="EAM38"/>
      <c r="EAN38"/>
      <c r="EAO38"/>
      <c r="EAP38"/>
      <c r="EAQ38"/>
      <c r="EAR38"/>
      <c r="EAS38"/>
      <c r="EAT38"/>
      <c r="EAU38"/>
      <c r="EAV38"/>
      <c r="EAW38"/>
      <c r="EAX38"/>
      <c r="EAY38"/>
      <c r="EAZ38"/>
      <c r="EBA38"/>
      <c r="EBB38"/>
      <c r="EBC38"/>
      <c r="EBD38"/>
      <c r="EBE38"/>
      <c r="EBF38"/>
      <c r="EBG38"/>
      <c r="EBH38"/>
      <c r="EBI38"/>
      <c r="EBJ38"/>
      <c r="EBK38"/>
      <c r="EBL38"/>
      <c r="EBM38"/>
      <c r="EBN38"/>
      <c r="EBO38"/>
      <c r="EBP38"/>
      <c r="EBQ38"/>
      <c r="EBR38"/>
      <c r="EBS38"/>
      <c r="EBT38"/>
      <c r="EBU38"/>
      <c r="EBV38"/>
      <c r="EBW38"/>
      <c r="EBX38"/>
      <c r="EBY38"/>
      <c r="EBZ38"/>
      <c r="ECA38"/>
      <c r="ECB38"/>
      <c r="ECC38"/>
      <c r="ECD38"/>
      <c r="ECE38"/>
      <c r="ECF38"/>
      <c r="ECG38"/>
      <c r="ECH38"/>
      <c r="ECI38"/>
      <c r="ECJ38"/>
      <c r="ECK38"/>
      <c r="ECL38"/>
      <c r="ECM38"/>
      <c r="ECN38"/>
      <c r="ECO38"/>
      <c r="ECP38"/>
      <c r="ECQ38"/>
      <c r="ECR38"/>
      <c r="ECS38"/>
      <c r="ECT38"/>
      <c r="ECU38"/>
      <c r="ECV38"/>
      <c r="ECW38"/>
      <c r="ECX38"/>
      <c r="ECY38"/>
      <c r="ECZ38"/>
      <c r="EDA38"/>
      <c r="EDB38"/>
      <c r="EDC38"/>
      <c r="EDD38"/>
      <c r="EDE38"/>
      <c r="EDF38"/>
      <c r="EDG38"/>
      <c r="EDH38"/>
      <c r="EDI38"/>
      <c r="EDJ38"/>
      <c r="EDK38"/>
      <c r="EDL38"/>
      <c r="EDM38"/>
      <c r="EDN38"/>
      <c r="EDO38"/>
      <c r="EDP38"/>
      <c r="EDQ38"/>
      <c r="EDR38"/>
      <c r="EDS38"/>
      <c r="EDT38"/>
      <c r="EDU38"/>
      <c r="EDV38"/>
      <c r="EDW38"/>
      <c r="EDX38"/>
      <c r="EDY38"/>
      <c r="EDZ38"/>
      <c r="EEA38"/>
      <c r="EEB38"/>
      <c r="EEC38"/>
      <c r="EED38"/>
      <c r="EEE38"/>
      <c r="EEF38"/>
      <c r="EEG38"/>
      <c r="EEH38"/>
      <c r="EEI38"/>
      <c r="EEJ38"/>
      <c r="EEK38"/>
      <c r="EEL38"/>
      <c r="EEM38"/>
      <c r="EEN38"/>
      <c r="EEO38"/>
      <c r="EEP38"/>
      <c r="EEQ38"/>
      <c r="EER38"/>
      <c r="EES38"/>
      <c r="EET38"/>
      <c r="EEU38"/>
      <c r="EEV38"/>
      <c r="EEW38"/>
      <c r="EEX38"/>
      <c r="EEY38"/>
      <c r="EEZ38"/>
      <c r="EFA38"/>
      <c r="EFB38"/>
      <c r="EFC38"/>
      <c r="EFD38"/>
      <c r="EFE38"/>
      <c r="EFF38"/>
      <c r="EFG38"/>
      <c r="EFH38"/>
      <c r="EFI38"/>
      <c r="EFJ38"/>
      <c r="EFK38"/>
      <c r="EFL38"/>
      <c r="EFM38"/>
      <c r="EFN38"/>
      <c r="EFO38"/>
      <c r="EFP38"/>
      <c r="EFQ38"/>
      <c r="EFR38"/>
      <c r="EFS38"/>
      <c r="EFT38"/>
      <c r="EFU38"/>
      <c r="EFV38"/>
      <c r="EFW38"/>
      <c r="EFX38"/>
      <c r="EFY38"/>
      <c r="EFZ38"/>
      <c r="EGA38"/>
      <c r="EGB38"/>
      <c r="EGC38"/>
      <c r="EGD38"/>
      <c r="EGE38"/>
      <c r="EGF38"/>
      <c r="EGG38"/>
      <c r="EGH38"/>
      <c r="EGI38"/>
      <c r="EGJ38"/>
      <c r="EGK38"/>
      <c r="EGL38"/>
      <c r="EGM38"/>
      <c r="EGN38"/>
      <c r="EGO38"/>
      <c r="EGP38"/>
      <c r="EGQ38"/>
      <c r="EGR38"/>
      <c r="EGS38"/>
      <c r="EGT38"/>
      <c r="EGU38"/>
      <c r="EGV38"/>
      <c r="EGW38"/>
      <c r="EGX38"/>
      <c r="EGY38"/>
      <c r="EGZ38"/>
      <c r="EHA38"/>
      <c r="EHB38"/>
      <c r="EHC38"/>
      <c r="EHD38"/>
      <c r="EHE38"/>
      <c r="EHF38"/>
      <c r="EHG38"/>
      <c r="EHH38"/>
      <c r="EHI38"/>
      <c r="EHJ38"/>
      <c r="EHK38"/>
      <c r="EHL38"/>
      <c r="EHM38"/>
      <c r="EHN38"/>
      <c r="EHO38"/>
      <c r="EHP38"/>
      <c r="EHQ38"/>
      <c r="EHR38"/>
      <c r="EHS38"/>
      <c r="EHT38"/>
      <c r="EHU38"/>
      <c r="EHV38"/>
      <c r="EHW38"/>
      <c r="EHX38"/>
      <c r="EHY38"/>
      <c r="EHZ38"/>
      <c r="EIA38"/>
      <c r="EIB38"/>
      <c r="EIC38"/>
      <c r="EID38"/>
      <c r="EIE38"/>
      <c r="EIF38"/>
      <c r="EIG38"/>
      <c r="EIH38"/>
      <c r="EII38"/>
      <c r="EIJ38"/>
      <c r="EIK38"/>
      <c r="EIL38"/>
      <c r="EIM38"/>
      <c r="EIN38"/>
      <c r="EIO38"/>
      <c r="EIP38"/>
      <c r="EIQ38"/>
      <c r="EIR38"/>
      <c r="EIS38"/>
      <c r="EIT38"/>
      <c r="EIU38"/>
      <c r="EIV38"/>
      <c r="EIW38"/>
      <c r="EIX38"/>
      <c r="EIY38"/>
      <c r="EIZ38"/>
      <c r="EJA38"/>
      <c r="EJB38"/>
      <c r="EJC38"/>
      <c r="EJD38"/>
      <c r="EJE38"/>
      <c r="EJF38"/>
      <c r="EJG38"/>
      <c r="EJH38"/>
      <c r="EJI38"/>
      <c r="EJJ38"/>
      <c r="EJK38"/>
      <c r="EJL38"/>
      <c r="EJM38"/>
      <c r="EJN38"/>
      <c r="EJO38"/>
      <c r="EJP38"/>
      <c r="EJQ38"/>
      <c r="EJR38"/>
      <c r="EJS38"/>
      <c r="EJT38"/>
      <c r="EJU38"/>
      <c r="EJV38"/>
      <c r="EJW38"/>
      <c r="EJX38"/>
      <c r="EJY38"/>
      <c r="EJZ38"/>
      <c r="EKA38"/>
      <c r="EKB38"/>
      <c r="EKC38"/>
      <c r="EKD38"/>
      <c r="EKE38"/>
      <c r="EKF38"/>
      <c r="EKG38"/>
      <c r="EKH38"/>
      <c r="EKI38"/>
      <c r="EKJ38"/>
      <c r="EKK38"/>
      <c r="EKL38"/>
      <c r="EKM38"/>
      <c r="EKN38"/>
      <c r="EKO38"/>
      <c r="EKP38"/>
      <c r="EKQ38"/>
      <c r="EKR38"/>
      <c r="EKS38"/>
      <c r="EKT38"/>
      <c r="EKU38"/>
      <c r="EKV38"/>
      <c r="EKW38"/>
      <c r="EKX38"/>
      <c r="EKY38"/>
      <c r="EKZ38"/>
      <c r="ELA38"/>
      <c r="ELB38"/>
      <c r="ELC38"/>
      <c r="ELD38"/>
      <c r="ELE38"/>
      <c r="ELF38"/>
      <c r="ELG38"/>
      <c r="ELH38"/>
      <c r="ELI38"/>
      <c r="ELJ38"/>
      <c r="ELK38"/>
      <c r="ELL38"/>
      <c r="ELM38"/>
      <c r="ELN38"/>
      <c r="ELO38"/>
      <c r="ELP38"/>
      <c r="ELQ38"/>
      <c r="ELR38"/>
      <c r="ELS38"/>
      <c r="ELT38"/>
      <c r="ELU38"/>
      <c r="ELV38"/>
      <c r="ELW38"/>
      <c r="ELX38"/>
      <c r="ELY38"/>
      <c r="ELZ38"/>
      <c r="EMA38"/>
      <c r="EMB38"/>
      <c r="EMC38"/>
      <c r="EMD38"/>
      <c r="EME38"/>
      <c r="EMF38"/>
      <c r="EMG38"/>
      <c r="EMH38"/>
      <c r="EMI38"/>
      <c r="EMJ38"/>
      <c r="EMK38"/>
      <c r="EML38"/>
      <c r="EMM38"/>
      <c r="EMN38"/>
      <c r="EMO38"/>
      <c r="EMP38"/>
      <c r="EMQ38"/>
      <c r="EMR38"/>
      <c r="EMS38"/>
      <c r="EMT38"/>
      <c r="EMU38"/>
      <c r="EMV38"/>
      <c r="EMW38"/>
      <c r="EMX38"/>
      <c r="EMY38"/>
      <c r="EMZ38"/>
      <c r="ENA38"/>
      <c r="ENB38"/>
      <c r="ENC38"/>
      <c r="END38"/>
      <c r="ENE38"/>
      <c r="ENF38"/>
      <c r="ENG38"/>
      <c r="ENH38"/>
      <c r="ENI38"/>
      <c r="ENJ38"/>
      <c r="ENK38"/>
      <c r="ENL38"/>
      <c r="ENM38"/>
      <c r="ENN38"/>
      <c r="ENO38"/>
      <c r="ENP38"/>
      <c r="ENQ38"/>
      <c r="ENR38"/>
      <c r="ENS38"/>
      <c r="ENT38"/>
      <c r="ENU38"/>
      <c r="ENV38"/>
      <c r="ENW38"/>
      <c r="ENX38"/>
      <c r="ENY38"/>
      <c r="ENZ38"/>
      <c r="EOA38"/>
      <c r="EOB38"/>
      <c r="EOC38"/>
      <c r="EOD38"/>
      <c r="EOE38"/>
      <c r="EOF38"/>
      <c r="EOG38"/>
      <c r="EOH38"/>
      <c r="EOI38"/>
      <c r="EOJ38"/>
      <c r="EOK38"/>
      <c r="EOL38"/>
      <c r="EOM38"/>
      <c r="EON38"/>
      <c r="EOO38"/>
      <c r="EOP38"/>
      <c r="EOQ38"/>
      <c r="EOR38"/>
      <c r="EOS38"/>
      <c r="EOT38"/>
      <c r="EOU38"/>
      <c r="EOV38"/>
      <c r="EOW38"/>
      <c r="EOX38"/>
      <c r="EOY38"/>
      <c r="EOZ38"/>
      <c r="EPA38"/>
      <c r="EPB38"/>
      <c r="EPC38"/>
      <c r="EPD38"/>
      <c r="EPE38"/>
      <c r="EPF38"/>
      <c r="EPG38"/>
      <c r="EPH38"/>
      <c r="EPI38"/>
      <c r="EPJ38"/>
      <c r="EPK38"/>
      <c r="EPL38"/>
      <c r="EPM38"/>
      <c r="EPN38"/>
      <c r="EPO38"/>
      <c r="EPP38"/>
      <c r="EPQ38"/>
      <c r="EPR38"/>
      <c r="EPS38"/>
      <c r="EPT38"/>
      <c r="EPU38"/>
      <c r="EPV38"/>
      <c r="EPW38"/>
      <c r="EPX38"/>
      <c r="EPY38"/>
      <c r="EPZ38"/>
      <c r="EQA38"/>
      <c r="EQB38"/>
      <c r="EQC38"/>
      <c r="EQD38"/>
      <c r="EQE38"/>
      <c r="EQF38"/>
      <c r="EQG38"/>
      <c r="EQH38"/>
      <c r="EQI38"/>
      <c r="EQJ38"/>
      <c r="EQK38"/>
      <c r="EQL38"/>
      <c r="EQM38"/>
      <c r="EQN38"/>
      <c r="EQO38"/>
      <c r="EQP38"/>
      <c r="EQQ38"/>
      <c r="EQR38"/>
      <c r="EQS38"/>
      <c r="EQT38"/>
      <c r="EQU38"/>
      <c r="EQV38"/>
      <c r="EQW38"/>
      <c r="EQX38"/>
      <c r="EQY38"/>
      <c r="EQZ38"/>
      <c r="ERA38"/>
      <c r="ERB38"/>
      <c r="ERC38"/>
      <c r="ERD38"/>
      <c r="ERE38"/>
      <c r="ERF38"/>
      <c r="ERG38"/>
      <c r="ERH38"/>
      <c r="ERI38"/>
      <c r="ERJ38"/>
      <c r="ERK38"/>
      <c r="ERL38"/>
      <c r="ERM38"/>
      <c r="ERN38"/>
      <c r="ERO38"/>
      <c r="ERP38"/>
      <c r="ERQ38"/>
      <c r="ERR38"/>
      <c r="ERS38"/>
      <c r="ERT38"/>
      <c r="ERU38"/>
      <c r="ERV38"/>
      <c r="ERW38"/>
      <c r="ERX38"/>
      <c r="ERY38"/>
      <c r="ERZ38"/>
      <c r="ESA38"/>
      <c r="ESB38"/>
      <c r="ESC38"/>
      <c r="ESD38"/>
      <c r="ESE38"/>
      <c r="ESF38"/>
      <c r="ESG38"/>
      <c r="ESH38"/>
      <c r="ESI38"/>
      <c r="ESJ38"/>
      <c r="ESK38"/>
      <c r="ESL38"/>
      <c r="ESM38"/>
      <c r="ESN38"/>
      <c r="ESO38"/>
      <c r="ESP38"/>
      <c r="ESQ38"/>
      <c r="ESR38"/>
      <c r="ESS38"/>
      <c r="EST38"/>
      <c r="ESU38"/>
      <c r="ESV38"/>
      <c r="ESW38"/>
      <c r="ESX38"/>
      <c r="ESY38"/>
      <c r="ESZ38"/>
      <c r="ETA38"/>
      <c r="ETB38"/>
      <c r="ETC38"/>
      <c r="ETD38"/>
      <c r="ETE38"/>
      <c r="ETF38"/>
      <c r="ETG38"/>
      <c r="ETH38"/>
      <c r="ETI38"/>
      <c r="ETJ38"/>
      <c r="ETK38"/>
      <c r="ETL38"/>
      <c r="ETM38"/>
      <c r="ETN38"/>
      <c r="ETO38"/>
      <c r="ETP38"/>
      <c r="ETQ38"/>
      <c r="ETR38"/>
      <c r="ETS38"/>
      <c r="ETT38"/>
      <c r="ETU38"/>
      <c r="ETV38"/>
      <c r="ETW38"/>
      <c r="ETX38"/>
      <c r="ETY38"/>
      <c r="ETZ38"/>
      <c r="EUA38"/>
      <c r="EUB38"/>
      <c r="EUC38"/>
      <c r="EUD38"/>
      <c r="EUE38"/>
      <c r="EUF38"/>
      <c r="EUG38"/>
      <c r="EUH38"/>
      <c r="EUI38"/>
      <c r="EUJ38"/>
      <c r="EUK38"/>
      <c r="EUL38"/>
      <c r="EUM38"/>
      <c r="EUN38"/>
      <c r="EUO38"/>
      <c r="EUP38"/>
      <c r="EUQ38"/>
      <c r="EUR38"/>
      <c r="EUS38"/>
      <c r="EUT38"/>
      <c r="EUU38"/>
      <c r="EUV38"/>
      <c r="EUW38"/>
      <c r="EUX38"/>
      <c r="EUY38"/>
      <c r="EUZ38"/>
      <c r="EVA38"/>
      <c r="EVB38"/>
      <c r="EVC38"/>
      <c r="EVD38"/>
      <c r="EVE38"/>
      <c r="EVF38"/>
      <c r="EVG38"/>
      <c r="EVH38"/>
      <c r="EVI38"/>
      <c r="EVJ38"/>
      <c r="EVK38"/>
      <c r="EVL38"/>
      <c r="EVM38"/>
      <c r="EVN38"/>
      <c r="EVO38"/>
      <c r="EVP38"/>
      <c r="EVQ38"/>
      <c r="EVR38"/>
      <c r="EVS38"/>
      <c r="EVT38"/>
      <c r="EVU38"/>
      <c r="EVV38"/>
      <c r="EVW38"/>
      <c r="EVX38"/>
      <c r="EVY38"/>
      <c r="EVZ38"/>
      <c r="EWA38"/>
      <c r="EWB38"/>
      <c r="EWC38"/>
      <c r="EWD38"/>
      <c r="EWE38"/>
      <c r="EWF38"/>
      <c r="EWG38"/>
      <c r="EWH38"/>
      <c r="EWI38"/>
      <c r="EWJ38"/>
      <c r="EWK38"/>
      <c r="EWL38"/>
      <c r="EWM38"/>
      <c r="EWN38"/>
      <c r="EWO38"/>
      <c r="EWP38"/>
      <c r="EWQ38"/>
      <c r="EWR38"/>
      <c r="EWS38"/>
      <c r="EWT38"/>
      <c r="EWU38"/>
      <c r="EWV38"/>
      <c r="EWW38"/>
      <c r="EWX38"/>
      <c r="EWY38"/>
      <c r="EWZ38"/>
      <c r="EXA38"/>
      <c r="EXB38"/>
      <c r="EXC38"/>
      <c r="EXD38"/>
      <c r="EXE38"/>
      <c r="EXF38"/>
      <c r="EXG38"/>
      <c r="EXH38"/>
      <c r="EXI38"/>
      <c r="EXJ38"/>
      <c r="EXK38"/>
      <c r="EXL38"/>
      <c r="EXM38"/>
      <c r="EXN38"/>
      <c r="EXO38"/>
      <c r="EXP38"/>
      <c r="EXQ38"/>
      <c r="EXR38"/>
      <c r="EXS38"/>
      <c r="EXT38"/>
      <c r="EXU38"/>
      <c r="EXV38"/>
      <c r="EXW38"/>
      <c r="EXX38"/>
      <c r="EXY38"/>
      <c r="EXZ38"/>
      <c r="EYA38"/>
      <c r="EYB38"/>
      <c r="EYC38"/>
      <c r="EYD38"/>
      <c r="EYE38"/>
      <c r="EYF38"/>
      <c r="EYG38"/>
      <c r="EYH38"/>
      <c r="EYI38"/>
      <c r="EYJ38"/>
      <c r="EYK38"/>
      <c r="EYL38"/>
      <c r="EYM38"/>
      <c r="EYN38"/>
      <c r="EYO38"/>
      <c r="EYP38"/>
      <c r="EYQ38"/>
      <c r="EYR38"/>
      <c r="EYS38"/>
      <c r="EYT38"/>
      <c r="EYU38"/>
      <c r="EYV38"/>
      <c r="EYW38"/>
      <c r="EYX38"/>
      <c r="EYY38"/>
      <c r="EYZ38"/>
      <c r="EZA38"/>
      <c r="EZB38"/>
      <c r="EZC38"/>
      <c r="EZD38"/>
      <c r="EZE38"/>
      <c r="EZF38"/>
      <c r="EZG38"/>
      <c r="EZH38"/>
      <c r="EZI38"/>
      <c r="EZJ38"/>
      <c r="EZK38"/>
      <c r="EZL38"/>
      <c r="EZM38"/>
      <c r="EZN38"/>
      <c r="EZO38"/>
      <c r="EZP38"/>
      <c r="EZQ38"/>
      <c r="EZR38"/>
      <c r="EZS38"/>
      <c r="EZT38"/>
      <c r="EZU38"/>
      <c r="EZV38"/>
      <c r="EZW38"/>
      <c r="EZX38"/>
      <c r="EZY38"/>
      <c r="EZZ38"/>
      <c r="FAA38"/>
      <c r="FAB38"/>
      <c r="FAC38"/>
      <c r="FAD38"/>
      <c r="FAE38"/>
      <c r="FAF38"/>
      <c r="FAG38"/>
      <c r="FAH38"/>
      <c r="FAI38"/>
      <c r="FAJ38"/>
      <c r="FAK38"/>
      <c r="FAL38"/>
      <c r="FAM38"/>
      <c r="FAN38"/>
      <c r="FAO38"/>
      <c r="FAP38"/>
      <c r="FAQ38"/>
      <c r="FAR38"/>
      <c r="FAS38"/>
      <c r="FAT38"/>
      <c r="FAU38"/>
      <c r="FAV38"/>
      <c r="FAW38"/>
      <c r="FAX38"/>
      <c r="FAY38"/>
      <c r="FAZ38"/>
      <c r="FBA38"/>
      <c r="FBB38"/>
      <c r="FBC38"/>
      <c r="FBD38"/>
      <c r="FBE38"/>
      <c r="FBF38"/>
      <c r="FBG38"/>
      <c r="FBH38"/>
      <c r="FBI38"/>
      <c r="FBJ38"/>
      <c r="FBK38"/>
      <c r="FBL38"/>
      <c r="FBM38"/>
      <c r="FBN38"/>
      <c r="FBO38"/>
      <c r="FBP38"/>
      <c r="FBQ38"/>
      <c r="FBR38"/>
      <c r="FBS38"/>
      <c r="FBT38"/>
      <c r="FBU38"/>
      <c r="FBV38"/>
      <c r="FBW38"/>
      <c r="FBX38"/>
      <c r="FBY38"/>
      <c r="FBZ38"/>
      <c r="FCA38"/>
      <c r="FCB38"/>
      <c r="FCC38"/>
      <c r="FCD38"/>
      <c r="FCE38"/>
      <c r="FCF38"/>
      <c r="FCG38"/>
      <c r="FCH38"/>
      <c r="FCI38"/>
      <c r="FCJ38"/>
      <c r="FCK38"/>
      <c r="FCL38"/>
      <c r="FCM38"/>
      <c r="FCN38"/>
      <c r="FCO38"/>
      <c r="FCP38"/>
      <c r="FCQ38"/>
      <c r="FCR38"/>
      <c r="FCS38"/>
      <c r="FCT38"/>
      <c r="FCU38"/>
      <c r="FCV38"/>
      <c r="FCW38"/>
      <c r="FCX38"/>
      <c r="FCY38"/>
      <c r="FCZ38"/>
      <c r="FDA38"/>
      <c r="FDB38"/>
      <c r="FDC38"/>
      <c r="FDD38"/>
      <c r="FDE38"/>
      <c r="FDF38"/>
      <c r="FDG38"/>
      <c r="FDH38"/>
      <c r="FDI38"/>
      <c r="FDJ38"/>
      <c r="FDK38"/>
      <c r="FDL38"/>
      <c r="FDM38"/>
      <c r="FDN38"/>
      <c r="FDO38"/>
      <c r="FDP38"/>
      <c r="FDQ38"/>
      <c r="FDR38"/>
      <c r="FDS38"/>
      <c r="FDT38"/>
      <c r="FDU38"/>
      <c r="FDV38"/>
      <c r="FDW38"/>
      <c r="FDX38"/>
      <c r="FDY38"/>
      <c r="FDZ38"/>
      <c r="FEA38"/>
      <c r="FEB38"/>
      <c r="FEC38"/>
      <c r="FED38"/>
      <c r="FEE38"/>
      <c r="FEF38"/>
      <c r="FEG38"/>
      <c r="FEH38"/>
      <c r="FEI38"/>
      <c r="FEJ38"/>
      <c r="FEK38"/>
      <c r="FEL38"/>
      <c r="FEM38"/>
      <c r="FEN38"/>
      <c r="FEO38"/>
      <c r="FEP38"/>
      <c r="FEQ38"/>
      <c r="FER38"/>
      <c r="FES38"/>
      <c r="FET38"/>
      <c r="FEU38"/>
      <c r="FEV38"/>
      <c r="FEW38"/>
      <c r="FEX38"/>
      <c r="FEY38"/>
      <c r="FEZ38"/>
      <c r="FFA38"/>
      <c r="FFB38"/>
      <c r="FFC38"/>
      <c r="FFD38"/>
      <c r="FFE38"/>
      <c r="FFF38"/>
      <c r="FFG38"/>
      <c r="FFH38"/>
      <c r="FFI38"/>
      <c r="FFJ38"/>
      <c r="FFK38"/>
      <c r="FFL38"/>
      <c r="FFM38"/>
      <c r="FFN38"/>
      <c r="FFO38"/>
      <c r="FFP38"/>
      <c r="FFQ38"/>
      <c r="FFR38"/>
      <c r="FFS38"/>
      <c r="FFT38"/>
      <c r="FFU38"/>
      <c r="FFV38"/>
      <c r="FFW38"/>
      <c r="FFX38"/>
      <c r="FFY38"/>
      <c r="FFZ38"/>
      <c r="FGA38"/>
      <c r="FGB38"/>
      <c r="FGC38"/>
      <c r="FGD38"/>
      <c r="FGE38"/>
      <c r="FGF38"/>
      <c r="FGG38"/>
      <c r="FGH38"/>
      <c r="FGI38"/>
      <c r="FGJ38"/>
      <c r="FGK38"/>
      <c r="FGL38"/>
      <c r="FGM38"/>
      <c r="FGN38"/>
      <c r="FGO38"/>
      <c r="FGP38"/>
      <c r="FGQ38"/>
      <c r="FGR38"/>
      <c r="FGS38"/>
      <c r="FGT38"/>
      <c r="FGU38"/>
      <c r="FGV38"/>
      <c r="FGW38"/>
      <c r="FGX38"/>
      <c r="FGY38"/>
      <c r="FGZ38"/>
      <c r="FHA38"/>
      <c r="FHB38"/>
      <c r="FHC38"/>
      <c r="FHD38"/>
      <c r="FHE38"/>
      <c r="FHF38"/>
      <c r="FHG38"/>
      <c r="FHH38"/>
      <c r="FHI38"/>
      <c r="FHJ38"/>
      <c r="FHK38"/>
      <c r="FHL38"/>
      <c r="FHM38"/>
      <c r="FHN38"/>
      <c r="FHO38"/>
      <c r="FHP38"/>
      <c r="FHQ38"/>
      <c r="FHR38"/>
      <c r="FHS38"/>
      <c r="FHT38"/>
      <c r="FHU38"/>
      <c r="FHV38"/>
      <c r="FHW38"/>
      <c r="FHX38"/>
      <c r="FHY38"/>
      <c r="FHZ38"/>
      <c r="FIA38"/>
      <c r="FIB38"/>
      <c r="FIC38"/>
      <c r="FID38"/>
      <c r="FIE38"/>
      <c r="FIF38"/>
      <c r="FIG38"/>
      <c r="FIH38"/>
      <c r="FII38"/>
      <c r="FIJ38"/>
      <c r="FIK38"/>
      <c r="FIL38"/>
      <c r="FIM38"/>
      <c r="FIN38"/>
      <c r="FIO38"/>
      <c r="FIP38"/>
      <c r="FIQ38"/>
      <c r="FIR38"/>
      <c r="FIS38"/>
      <c r="FIT38"/>
      <c r="FIU38"/>
      <c r="FIV38"/>
      <c r="FIW38"/>
      <c r="FIX38"/>
      <c r="FIY38"/>
      <c r="FIZ38"/>
      <c r="FJA38"/>
      <c r="FJB38"/>
      <c r="FJC38"/>
      <c r="FJD38"/>
      <c r="FJE38"/>
      <c r="FJF38"/>
      <c r="FJG38"/>
      <c r="FJH38"/>
      <c r="FJI38"/>
      <c r="FJJ38"/>
      <c r="FJK38"/>
      <c r="FJL38"/>
      <c r="FJM38"/>
      <c r="FJN38"/>
      <c r="FJO38"/>
      <c r="FJP38"/>
      <c r="FJQ38"/>
      <c r="FJR38"/>
      <c r="FJS38"/>
      <c r="FJT38"/>
      <c r="FJU38"/>
      <c r="FJV38"/>
      <c r="FJW38"/>
      <c r="FJX38"/>
      <c r="FJY38"/>
      <c r="FJZ38"/>
      <c r="FKA38"/>
      <c r="FKB38"/>
      <c r="FKC38"/>
      <c r="FKD38"/>
      <c r="FKE38"/>
      <c r="FKF38"/>
      <c r="FKG38"/>
      <c r="FKH38"/>
      <c r="FKI38"/>
      <c r="FKJ38"/>
      <c r="FKK38"/>
      <c r="FKL38"/>
      <c r="FKM38"/>
      <c r="FKN38"/>
      <c r="FKO38"/>
      <c r="FKP38"/>
      <c r="FKQ38"/>
      <c r="FKR38"/>
      <c r="FKS38"/>
      <c r="FKT38"/>
      <c r="FKU38"/>
      <c r="FKV38"/>
      <c r="FKW38"/>
      <c r="FKX38"/>
      <c r="FKY38"/>
      <c r="FKZ38"/>
      <c r="FLA38"/>
      <c r="FLB38"/>
      <c r="FLC38"/>
      <c r="FLD38"/>
      <c r="FLE38"/>
      <c r="FLF38"/>
      <c r="FLG38"/>
      <c r="FLH38"/>
      <c r="FLI38"/>
      <c r="FLJ38"/>
      <c r="FLK38"/>
      <c r="FLL38"/>
      <c r="FLM38"/>
      <c r="FLN38"/>
      <c r="FLO38"/>
      <c r="FLP38"/>
      <c r="FLQ38"/>
      <c r="FLR38"/>
      <c r="FLS38"/>
      <c r="FLT38"/>
      <c r="FLU38"/>
      <c r="FLV38"/>
      <c r="FLW38"/>
      <c r="FLX38"/>
      <c r="FLY38"/>
      <c r="FLZ38"/>
      <c r="FMA38"/>
      <c r="FMB38"/>
      <c r="FMC38"/>
      <c r="FMD38"/>
      <c r="FME38"/>
      <c r="FMF38"/>
      <c r="FMG38"/>
      <c r="FMH38"/>
      <c r="FMI38"/>
      <c r="FMJ38"/>
      <c r="FMK38"/>
      <c r="FML38"/>
      <c r="FMM38"/>
      <c r="FMN38"/>
      <c r="FMO38"/>
      <c r="FMP38"/>
      <c r="FMQ38"/>
      <c r="FMR38"/>
      <c r="FMS38"/>
      <c r="FMT38"/>
      <c r="FMU38"/>
      <c r="FMV38"/>
      <c r="FMW38"/>
      <c r="FMX38"/>
      <c r="FMY38"/>
      <c r="FMZ38"/>
      <c r="FNA38"/>
      <c r="FNB38"/>
      <c r="FNC38"/>
      <c r="FND38"/>
      <c r="FNE38"/>
      <c r="FNF38"/>
      <c r="FNG38"/>
      <c r="FNH38"/>
      <c r="FNI38"/>
      <c r="FNJ38"/>
      <c r="FNK38"/>
      <c r="FNL38"/>
      <c r="FNM38"/>
      <c r="FNN38"/>
      <c r="FNO38"/>
      <c r="FNP38"/>
      <c r="FNQ38"/>
      <c r="FNR38"/>
      <c r="FNS38"/>
      <c r="FNT38"/>
      <c r="FNU38"/>
      <c r="FNV38"/>
      <c r="FNW38"/>
      <c r="FNX38"/>
      <c r="FNY38"/>
      <c r="FNZ38"/>
      <c r="FOA38"/>
      <c r="FOB38"/>
      <c r="FOC38"/>
      <c r="FOD38"/>
      <c r="FOE38"/>
      <c r="FOF38"/>
      <c r="FOG38"/>
      <c r="FOH38"/>
      <c r="FOI38"/>
      <c r="FOJ38"/>
      <c r="FOK38"/>
      <c r="FOL38"/>
      <c r="FOM38"/>
      <c r="FON38"/>
      <c r="FOO38"/>
      <c r="FOP38"/>
      <c r="FOQ38"/>
      <c r="FOR38"/>
      <c r="FOS38"/>
      <c r="FOT38"/>
      <c r="FOU38"/>
      <c r="FOV38"/>
      <c r="FOW38"/>
      <c r="FOX38"/>
      <c r="FOY38"/>
      <c r="FOZ38"/>
      <c r="FPA38"/>
      <c r="FPB38"/>
      <c r="FPC38"/>
      <c r="FPD38"/>
      <c r="FPE38"/>
      <c r="FPF38"/>
      <c r="FPG38"/>
      <c r="FPH38"/>
      <c r="FPI38"/>
      <c r="FPJ38"/>
      <c r="FPK38"/>
      <c r="FPL38"/>
      <c r="FPM38"/>
      <c r="FPN38"/>
      <c r="FPO38"/>
      <c r="FPP38"/>
      <c r="FPQ38"/>
      <c r="FPR38"/>
      <c r="FPS38"/>
      <c r="FPT38"/>
      <c r="FPU38"/>
      <c r="FPV38"/>
      <c r="FPW38"/>
      <c r="FPX38"/>
      <c r="FPY38"/>
      <c r="FPZ38"/>
      <c r="FQA38"/>
      <c r="FQB38"/>
      <c r="FQC38"/>
      <c r="FQD38"/>
      <c r="FQE38"/>
      <c r="FQF38"/>
      <c r="FQG38"/>
      <c r="FQH38"/>
      <c r="FQI38"/>
      <c r="FQJ38"/>
      <c r="FQK38"/>
      <c r="FQL38"/>
      <c r="FQM38"/>
      <c r="FQN38"/>
      <c r="FQO38"/>
      <c r="FQP38"/>
      <c r="FQQ38"/>
      <c r="FQR38"/>
      <c r="FQS38"/>
      <c r="FQT38"/>
      <c r="FQU38"/>
      <c r="FQV38"/>
      <c r="FQW38"/>
      <c r="FQX38"/>
      <c r="FQY38"/>
      <c r="FQZ38"/>
      <c r="FRA38"/>
      <c r="FRB38"/>
      <c r="FRC38"/>
      <c r="FRD38"/>
      <c r="FRE38"/>
      <c r="FRF38"/>
      <c r="FRG38"/>
      <c r="FRH38"/>
      <c r="FRI38"/>
      <c r="FRJ38"/>
      <c r="FRK38"/>
      <c r="FRL38"/>
      <c r="FRM38"/>
      <c r="FRN38"/>
      <c r="FRO38"/>
      <c r="FRP38"/>
      <c r="FRQ38"/>
      <c r="FRR38"/>
      <c r="FRS38"/>
      <c r="FRT38"/>
      <c r="FRU38"/>
      <c r="FRV38"/>
      <c r="FRW38"/>
      <c r="FRX38"/>
      <c r="FRY38"/>
      <c r="FRZ38"/>
      <c r="FSA38"/>
      <c r="FSB38"/>
      <c r="FSC38"/>
      <c r="FSD38"/>
      <c r="FSE38"/>
      <c r="FSF38"/>
      <c r="FSG38"/>
      <c r="FSH38"/>
      <c r="FSI38"/>
      <c r="FSJ38"/>
      <c r="FSK38"/>
      <c r="FSL38"/>
      <c r="FSM38"/>
      <c r="FSN38"/>
      <c r="FSO38"/>
      <c r="FSP38"/>
      <c r="FSQ38"/>
      <c r="FSR38"/>
      <c r="FSS38"/>
      <c r="FST38"/>
      <c r="FSU38"/>
      <c r="FSV38"/>
      <c r="FSW38"/>
      <c r="FSX38"/>
      <c r="FSY38"/>
      <c r="FSZ38"/>
      <c r="FTA38"/>
      <c r="FTB38"/>
      <c r="FTC38"/>
      <c r="FTD38"/>
      <c r="FTE38"/>
      <c r="FTF38"/>
      <c r="FTG38"/>
      <c r="FTH38"/>
      <c r="FTI38"/>
      <c r="FTJ38"/>
      <c r="FTK38"/>
      <c r="FTL38"/>
      <c r="FTM38"/>
      <c r="FTN38"/>
      <c r="FTO38"/>
      <c r="FTP38"/>
      <c r="FTQ38"/>
      <c r="FTR38"/>
      <c r="FTS38"/>
      <c r="FTT38"/>
      <c r="FTU38"/>
      <c r="FTV38"/>
      <c r="FTW38"/>
      <c r="FTX38"/>
      <c r="FTY38"/>
      <c r="FTZ38"/>
      <c r="FUA38"/>
      <c r="FUB38"/>
      <c r="FUC38"/>
      <c r="FUD38"/>
      <c r="FUE38"/>
      <c r="FUF38"/>
      <c r="FUG38"/>
      <c r="FUH38"/>
      <c r="FUI38"/>
      <c r="FUJ38"/>
      <c r="FUK38"/>
      <c r="FUL38"/>
      <c r="FUM38"/>
      <c r="FUN38"/>
      <c r="FUO38"/>
      <c r="FUP38"/>
      <c r="FUQ38"/>
      <c r="FUR38"/>
      <c r="FUS38"/>
      <c r="FUT38"/>
      <c r="FUU38"/>
      <c r="FUV38"/>
      <c r="FUW38"/>
      <c r="FUX38"/>
      <c r="FUY38"/>
      <c r="FUZ38"/>
      <c r="FVA38"/>
      <c r="FVB38"/>
      <c r="FVC38"/>
      <c r="FVD38"/>
      <c r="FVE38"/>
      <c r="FVF38"/>
      <c r="FVG38"/>
      <c r="FVH38"/>
      <c r="FVI38"/>
      <c r="FVJ38"/>
      <c r="FVK38"/>
      <c r="FVL38"/>
      <c r="FVM38"/>
      <c r="FVN38"/>
      <c r="FVO38"/>
      <c r="FVP38"/>
      <c r="FVQ38"/>
      <c r="FVR38"/>
      <c r="FVS38"/>
      <c r="FVT38"/>
      <c r="FVU38"/>
      <c r="FVV38"/>
      <c r="FVW38"/>
      <c r="FVX38"/>
      <c r="FVY38"/>
      <c r="FVZ38"/>
      <c r="FWA38"/>
      <c r="FWB38"/>
      <c r="FWC38"/>
      <c r="FWD38"/>
      <c r="FWE38"/>
      <c r="FWF38"/>
      <c r="FWG38"/>
      <c r="FWH38"/>
      <c r="FWI38"/>
      <c r="FWJ38"/>
      <c r="FWK38"/>
      <c r="FWL38"/>
      <c r="FWM38"/>
      <c r="FWN38"/>
      <c r="FWO38"/>
      <c r="FWP38"/>
      <c r="FWQ38"/>
      <c r="FWR38"/>
      <c r="FWS38"/>
      <c r="FWT38"/>
      <c r="FWU38"/>
      <c r="FWV38"/>
      <c r="FWW38"/>
      <c r="FWX38"/>
      <c r="FWY38"/>
      <c r="FWZ38"/>
      <c r="FXA38"/>
      <c r="FXB38"/>
      <c r="FXC38"/>
      <c r="FXD38"/>
      <c r="FXE38"/>
      <c r="FXF38"/>
      <c r="FXG38"/>
      <c r="FXH38"/>
      <c r="FXI38"/>
      <c r="FXJ38"/>
      <c r="FXK38"/>
      <c r="FXL38"/>
      <c r="FXM38"/>
      <c r="FXN38"/>
      <c r="FXO38"/>
      <c r="FXP38"/>
      <c r="FXQ38"/>
      <c r="FXR38"/>
      <c r="FXS38"/>
      <c r="FXT38"/>
      <c r="FXU38"/>
      <c r="FXV38"/>
      <c r="FXW38"/>
      <c r="FXX38"/>
      <c r="FXY38"/>
      <c r="FXZ38"/>
      <c r="FYA38"/>
      <c r="FYB38"/>
      <c r="FYC38"/>
      <c r="FYD38"/>
      <c r="FYE38"/>
      <c r="FYF38"/>
      <c r="FYG38"/>
      <c r="FYH38"/>
      <c r="FYI38"/>
      <c r="FYJ38"/>
      <c r="FYK38"/>
      <c r="FYL38"/>
      <c r="FYM38"/>
      <c r="FYN38"/>
      <c r="FYO38"/>
      <c r="FYP38"/>
      <c r="FYQ38"/>
      <c r="FYR38"/>
      <c r="FYS38"/>
      <c r="FYT38"/>
      <c r="FYU38"/>
      <c r="FYV38"/>
      <c r="FYW38"/>
      <c r="FYX38"/>
      <c r="FYY38"/>
      <c r="FYZ38"/>
      <c r="FZA38"/>
      <c r="FZB38"/>
      <c r="FZC38"/>
      <c r="FZD38"/>
      <c r="FZE38"/>
      <c r="FZF38"/>
      <c r="FZG38"/>
      <c r="FZH38"/>
      <c r="FZI38"/>
      <c r="FZJ38"/>
      <c r="FZK38"/>
      <c r="FZL38"/>
      <c r="FZM38"/>
      <c r="FZN38"/>
      <c r="FZO38"/>
      <c r="FZP38"/>
      <c r="FZQ38"/>
      <c r="FZR38"/>
      <c r="FZS38"/>
      <c r="FZT38"/>
      <c r="FZU38"/>
      <c r="FZV38"/>
      <c r="FZW38"/>
      <c r="FZX38"/>
      <c r="FZY38"/>
      <c r="FZZ38"/>
      <c r="GAA38"/>
      <c r="GAB38"/>
      <c r="GAC38"/>
      <c r="GAD38"/>
      <c r="GAE38"/>
      <c r="GAF38"/>
      <c r="GAG38"/>
      <c r="GAH38"/>
      <c r="GAI38"/>
      <c r="GAJ38"/>
      <c r="GAK38"/>
      <c r="GAL38"/>
      <c r="GAM38"/>
      <c r="GAN38"/>
      <c r="GAO38"/>
      <c r="GAP38"/>
      <c r="GAQ38"/>
      <c r="GAR38"/>
      <c r="GAS38"/>
      <c r="GAT38"/>
      <c r="GAU38"/>
      <c r="GAV38"/>
      <c r="GAW38"/>
      <c r="GAX38"/>
      <c r="GAY38"/>
      <c r="GAZ38"/>
      <c r="GBA38"/>
      <c r="GBB38"/>
      <c r="GBC38"/>
      <c r="GBD38"/>
      <c r="GBE38"/>
      <c r="GBF38"/>
      <c r="GBG38"/>
      <c r="GBH38"/>
      <c r="GBI38"/>
      <c r="GBJ38"/>
      <c r="GBK38"/>
      <c r="GBL38"/>
      <c r="GBM38"/>
      <c r="GBN38"/>
      <c r="GBO38"/>
      <c r="GBP38"/>
      <c r="GBQ38"/>
      <c r="GBR38"/>
      <c r="GBS38"/>
      <c r="GBT38"/>
      <c r="GBU38"/>
      <c r="GBV38"/>
      <c r="GBW38"/>
      <c r="GBX38"/>
      <c r="GBY38"/>
      <c r="GBZ38"/>
      <c r="GCA38"/>
      <c r="GCB38"/>
      <c r="GCC38"/>
      <c r="GCD38"/>
      <c r="GCE38"/>
      <c r="GCF38"/>
      <c r="GCG38"/>
      <c r="GCH38"/>
      <c r="GCI38"/>
      <c r="GCJ38"/>
      <c r="GCK38"/>
      <c r="GCL38"/>
      <c r="GCM38"/>
      <c r="GCN38"/>
      <c r="GCO38"/>
      <c r="GCP38"/>
      <c r="GCQ38"/>
      <c r="GCR38"/>
      <c r="GCS38"/>
      <c r="GCT38"/>
      <c r="GCU38"/>
      <c r="GCV38"/>
      <c r="GCW38"/>
      <c r="GCX38"/>
      <c r="GCY38"/>
      <c r="GCZ38"/>
      <c r="GDA38"/>
      <c r="GDB38"/>
      <c r="GDC38"/>
      <c r="GDD38"/>
      <c r="GDE38"/>
      <c r="GDF38"/>
      <c r="GDG38"/>
      <c r="GDH38"/>
      <c r="GDI38"/>
      <c r="GDJ38"/>
      <c r="GDK38"/>
      <c r="GDL38"/>
      <c r="GDM38"/>
      <c r="GDN38"/>
      <c r="GDO38"/>
      <c r="GDP38"/>
      <c r="GDQ38"/>
      <c r="GDR38"/>
      <c r="GDS38"/>
      <c r="GDT38"/>
      <c r="GDU38"/>
      <c r="GDV38"/>
      <c r="GDW38"/>
      <c r="GDX38"/>
      <c r="GDY38"/>
      <c r="GDZ38"/>
      <c r="GEA38"/>
      <c r="GEB38"/>
      <c r="GEC38"/>
      <c r="GED38"/>
      <c r="GEE38"/>
      <c r="GEF38"/>
      <c r="GEG38"/>
      <c r="GEH38"/>
      <c r="GEI38"/>
      <c r="GEJ38"/>
      <c r="GEK38"/>
      <c r="GEL38"/>
      <c r="GEM38"/>
      <c r="GEN38"/>
      <c r="GEO38"/>
      <c r="GEP38"/>
      <c r="GEQ38"/>
      <c r="GER38"/>
      <c r="GES38"/>
      <c r="GET38"/>
      <c r="GEU38"/>
      <c r="GEV38"/>
      <c r="GEW38"/>
      <c r="GEX38"/>
      <c r="GEY38"/>
      <c r="GEZ38"/>
      <c r="GFA38"/>
      <c r="GFB38"/>
      <c r="GFC38"/>
      <c r="GFD38"/>
      <c r="GFE38"/>
      <c r="GFF38"/>
      <c r="GFG38"/>
      <c r="GFH38"/>
      <c r="GFI38"/>
      <c r="GFJ38"/>
      <c r="GFK38"/>
      <c r="GFL38"/>
      <c r="GFM38"/>
      <c r="GFN38"/>
      <c r="GFO38"/>
      <c r="GFP38"/>
      <c r="GFQ38"/>
      <c r="GFR38"/>
      <c r="GFS38"/>
      <c r="GFT38"/>
      <c r="GFU38"/>
      <c r="GFV38"/>
      <c r="GFW38"/>
      <c r="GFX38"/>
      <c r="GFY38"/>
      <c r="GFZ38"/>
      <c r="GGA38"/>
      <c r="GGB38"/>
      <c r="GGC38"/>
      <c r="GGD38"/>
      <c r="GGE38"/>
      <c r="GGF38"/>
      <c r="GGG38"/>
      <c r="GGH38"/>
      <c r="GGI38"/>
      <c r="GGJ38"/>
      <c r="GGK38"/>
      <c r="GGL38"/>
      <c r="GGM38"/>
      <c r="GGN38"/>
      <c r="GGO38"/>
      <c r="GGP38"/>
      <c r="GGQ38"/>
      <c r="GGR38"/>
      <c r="GGS38"/>
      <c r="GGT38"/>
      <c r="GGU38"/>
      <c r="GGV38"/>
      <c r="GGW38"/>
      <c r="GGX38"/>
      <c r="GGY38"/>
      <c r="GGZ38"/>
      <c r="GHA38"/>
      <c r="GHB38"/>
      <c r="GHC38"/>
      <c r="GHD38"/>
      <c r="GHE38"/>
      <c r="GHF38"/>
      <c r="GHG38"/>
      <c r="GHH38"/>
      <c r="GHI38"/>
      <c r="GHJ38"/>
      <c r="GHK38"/>
      <c r="GHL38"/>
      <c r="GHM38"/>
      <c r="GHN38"/>
      <c r="GHO38"/>
      <c r="GHP38"/>
      <c r="GHQ38"/>
      <c r="GHR38"/>
      <c r="GHS38"/>
      <c r="GHT38"/>
      <c r="GHU38"/>
      <c r="GHV38"/>
      <c r="GHW38"/>
      <c r="GHX38"/>
      <c r="GHY38"/>
      <c r="GHZ38"/>
      <c r="GIA38"/>
      <c r="GIB38"/>
      <c r="GIC38"/>
      <c r="GID38"/>
      <c r="GIE38"/>
      <c r="GIF38"/>
      <c r="GIG38"/>
      <c r="GIH38"/>
      <c r="GII38"/>
      <c r="GIJ38"/>
      <c r="GIK38"/>
      <c r="GIL38"/>
      <c r="GIM38"/>
      <c r="GIN38"/>
      <c r="GIO38"/>
      <c r="GIP38"/>
      <c r="GIQ38"/>
      <c r="GIR38"/>
      <c r="GIS38"/>
      <c r="GIT38"/>
      <c r="GIU38"/>
      <c r="GIV38"/>
      <c r="GIW38"/>
      <c r="GIX38"/>
      <c r="GIY38"/>
      <c r="GIZ38"/>
      <c r="GJA38"/>
      <c r="GJB38"/>
      <c r="GJC38"/>
      <c r="GJD38"/>
      <c r="GJE38"/>
      <c r="GJF38"/>
      <c r="GJG38"/>
      <c r="GJH38"/>
      <c r="GJI38"/>
      <c r="GJJ38"/>
      <c r="GJK38"/>
      <c r="GJL38"/>
      <c r="GJM38"/>
      <c r="GJN38"/>
      <c r="GJO38"/>
      <c r="GJP38"/>
      <c r="GJQ38"/>
      <c r="GJR38"/>
      <c r="GJS38"/>
      <c r="GJT38"/>
      <c r="GJU38"/>
      <c r="GJV38"/>
      <c r="GJW38"/>
      <c r="GJX38"/>
      <c r="GJY38"/>
      <c r="GJZ38"/>
      <c r="GKA38"/>
      <c r="GKB38"/>
      <c r="GKC38"/>
      <c r="GKD38"/>
      <c r="GKE38"/>
      <c r="GKF38"/>
      <c r="GKG38"/>
      <c r="GKH38"/>
      <c r="GKI38"/>
      <c r="GKJ38"/>
      <c r="GKK38"/>
      <c r="GKL38"/>
      <c r="GKM38"/>
      <c r="GKN38"/>
      <c r="GKO38"/>
      <c r="GKP38"/>
      <c r="GKQ38"/>
      <c r="GKR38"/>
      <c r="GKS38"/>
      <c r="GKT38"/>
      <c r="GKU38"/>
      <c r="GKV38"/>
      <c r="GKW38"/>
      <c r="GKX38"/>
      <c r="GKY38"/>
      <c r="GKZ38"/>
      <c r="GLA38"/>
      <c r="GLB38"/>
      <c r="GLC38"/>
      <c r="GLD38"/>
      <c r="GLE38"/>
      <c r="GLF38"/>
      <c r="GLG38"/>
      <c r="GLH38"/>
      <c r="GLI38"/>
      <c r="GLJ38"/>
      <c r="GLK38"/>
      <c r="GLL38"/>
      <c r="GLM38"/>
      <c r="GLN38"/>
      <c r="GLO38"/>
      <c r="GLP38"/>
      <c r="GLQ38"/>
      <c r="GLR38"/>
      <c r="GLS38"/>
      <c r="GLT38"/>
      <c r="GLU38"/>
      <c r="GLV38"/>
      <c r="GLW38"/>
      <c r="GLX38"/>
      <c r="GLY38"/>
      <c r="GLZ38"/>
      <c r="GMA38"/>
      <c r="GMB38"/>
      <c r="GMC38"/>
      <c r="GMD38"/>
      <c r="GME38"/>
      <c r="GMF38"/>
      <c r="GMG38"/>
      <c r="GMH38"/>
      <c r="GMI38"/>
      <c r="GMJ38"/>
      <c r="GMK38"/>
      <c r="GML38"/>
      <c r="GMM38"/>
      <c r="GMN38"/>
      <c r="GMO38"/>
      <c r="GMP38"/>
      <c r="GMQ38"/>
      <c r="GMR38"/>
      <c r="GMS38"/>
      <c r="GMT38"/>
      <c r="GMU38"/>
      <c r="GMV38"/>
      <c r="GMW38"/>
      <c r="GMX38"/>
      <c r="GMY38"/>
      <c r="GMZ38"/>
      <c r="GNA38"/>
      <c r="GNB38"/>
      <c r="GNC38"/>
      <c r="GND38"/>
      <c r="GNE38"/>
      <c r="GNF38"/>
      <c r="GNG38"/>
      <c r="GNH38"/>
      <c r="GNI38"/>
      <c r="GNJ38"/>
      <c r="GNK38"/>
      <c r="GNL38"/>
      <c r="GNM38"/>
      <c r="GNN38"/>
      <c r="GNO38"/>
      <c r="GNP38"/>
      <c r="GNQ38"/>
      <c r="GNR38"/>
      <c r="GNS38"/>
      <c r="GNT38"/>
      <c r="GNU38"/>
      <c r="GNV38"/>
      <c r="GNW38"/>
      <c r="GNX38"/>
      <c r="GNY38"/>
      <c r="GNZ38"/>
      <c r="GOA38"/>
      <c r="GOB38"/>
      <c r="GOC38"/>
      <c r="GOD38"/>
      <c r="GOE38"/>
      <c r="GOF38"/>
      <c r="GOG38"/>
      <c r="GOH38"/>
      <c r="GOI38"/>
      <c r="GOJ38"/>
      <c r="GOK38"/>
      <c r="GOL38"/>
      <c r="GOM38"/>
      <c r="GON38"/>
      <c r="GOO38"/>
      <c r="GOP38"/>
      <c r="GOQ38"/>
      <c r="GOR38"/>
      <c r="GOS38"/>
      <c r="GOT38"/>
      <c r="GOU38"/>
      <c r="GOV38"/>
      <c r="GOW38"/>
      <c r="GOX38"/>
      <c r="GOY38"/>
      <c r="GOZ38"/>
      <c r="GPA38"/>
      <c r="GPB38"/>
      <c r="GPC38"/>
      <c r="GPD38"/>
      <c r="GPE38"/>
      <c r="GPF38"/>
      <c r="GPG38"/>
      <c r="GPH38"/>
      <c r="GPI38"/>
      <c r="GPJ38"/>
      <c r="GPK38"/>
      <c r="GPL38"/>
      <c r="GPM38"/>
      <c r="GPN38"/>
      <c r="GPO38"/>
      <c r="GPP38"/>
      <c r="GPQ38"/>
      <c r="GPR38"/>
      <c r="GPS38"/>
      <c r="GPT38"/>
      <c r="GPU38"/>
      <c r="GPV38"/>
      <c r="GPW38"/>
      <c r="GPX38"/>
      <c r="GPY38"/>
      <c r="GPZ38"/>
      <c r="GQA38"/>
      <c r="GQB38"/>
      <c r="GQC38"/>
      <c r="GQD38"/>
      <c r="GQE38"/>
      <c r="GQF38"/>
      <c r="GQG38"/>
      <c r="GQH38"/>
      <c r="GQI38"/>
      <c r="GQJ38"/>
      <c r="GQK38"/>
      <c r="GQL38"/>
      <c r="GQM38"/>
      <c r="GQN38"/>
      <c r="GQO38"/>
      <c r="GQP38"/>
      <c r="GQQ38"/>
      <c r="GQR38"/>
      <c r="GQS38"/>
      <c r="GQT38"/>
      <c r="GQU38"/>
      <c r="GQV38"/>
      <c r="GQW38"/>
      <c r="GQX38"/>
      <c r="GQY38"/>
      <c r="GQZ38"/>
      <c r="GRA38"/>
      <c r="GRB38"/>
      <c r="GRC38"/>
      <c r="GRD38"/>
      <c r="GRE38"/>
      <c r="GRF38"/>
      <c r="GRG38"/>
      <c r="GRH38"/>
      <c r="GRI38"/>
      <c r="GRJ38"/>
      <c r="GRK38"/>
      <c r="GRL38"/>
      <c r="GRM38"/>
      <c r="GRN38"/>
      <c r="GRO38"/>
      <c r="GRP38"/>
      <c r="GRQ38"/>
      <c r="GRR38"/>
      <c r="GRS38"/>
      <c r="GRT38"/>
      <c r="GRU38"/>
      <c r="GRV38"/>
      <c r="GRW38"/>
      <c r="GRX38"/>
      <c r="GRY38"/>
      <c r="GRZ38"/>
      <c r="GSA38"/>
      <c r="GSB38"/>
      <c r="GSC38"/>
      <c r="GSD38"/>
      <c r="GSE38"/>
      <c r="GSF38"/>
      <c r="GSG38"/>
      <c r="GSH38"/>
      <c r="GSI38"/>
      <c r="GSJ38"/>
      <c r="GSK38"/>
      <c r="GSL38"/>
      <c r="GSM38"/>
      <c r="GSN38"/>
      <c r="GSO38"/>
      <c r="GSP38"/>
      <c r="GSQ38"/>
      <c r="GSR38"/>
      <c r="GSS38"/>
      <c r="GST38"/>
      <c r="GSU38"/>
      <c r="GSV38"/>
      <c r="GSW38"/>
      <c r="GSX38"/>
      <c r="GSY38"/>
      <c r="GSZ38"/>
      <c r="GTA38"/>
      <c r="GTB38"/>
      <c r="GTC38"/>
      <c r="GTD38"/>
      <c r="GTE38"/>
      <c r="GTF38"/>
      <c r="GTG38"/>
      <c r="GTH38"/>
      <c r="GTI38"/>
      <c r="GTJ38"/>
      <c r="GTK38"/>
      <c r="GTL38"/>
      <c r="GTM38"/>
      <c r="GTN38"/>
      <c r="GTO38"/>
      <c r="GTP38"/>
      <c r="GTQ38"/>
      <c r="GTR38"/>
      <c r="GTS38"/>
      <c r="GTT38"/>
      <c r="GTU38"/>
      <c r="GTV38"/>
      <c r="GTW38"/>
      <c r="GTX38"/>
      <c r="GTY38"/>
      <c r="GTZ38"/>
      <c r="GUA38"/>
      <c r="GUB38"/>
      <c r="GUC38"/>
      <c r="GUD38"/>
      <c r="GUE38"/>
      <c r="GUF38"/>
      <c r="GUG38"/>
      <c r="GUH38"/>
      <c r="GUI38"/>
      <c r="GUJ38"/>
      <c r="GUK38"/>
      <c r="GUL38"/>
      <c r="GUM38"/>
      <c r="GUN38"/>
      <c r="GUO38"/>
      <c r="GUP38"/>
      <c r="GUQ38"/>
      <c r="GUR38"/>
      <c r="GUS38"/>
      <c r="GUT38"/>
      <c r="GUU38"/>
      <c r="GUV38"/>
      <c r="GUW38"/>
      <c r="GUX38"/>
      <c r="GUY38"/>
      <c r="GUZ38"/>
      <c r="GVA38"/>
      <c r="GVB38"/>
      <c r="GVC38"/>
      <c r="GVD38"/>
      <c r="GVE38"/>
      <c r="GVF38"/>
      <c r="GVG38"/>
      <c r="GVH38"/>
      <c r="GVI38"/>
      <c r="GVJ38"/>
      <c r="GVK38"/>
      <c r="GVL38"/>
      <c r="GVM38"/>
      <c r="GVN38"/>
      <c r="GVO38"/>
      <c r="GVP38"/>
      <c r="GVQ38"/>
      <c r="GVR38"/>
      <c r="GVS38"/>
      <c r="GVT38"/>
      <c r="GVU38"/>
      <c r="GVV38"/>
      <c r="GVW38"/>
      <c r="GVX38"/>
      <c r="GVY38"/>
      <c r="GVZ38"/>
      <c r="GWA38"/>
      <c r="GWB38"/>
      <c r="GWC38"/>
      <c r="GWD38"/>
      <c r="GWE38"/>
      <c r="GWF38"/>
      <c r="GWG38"/>
      <c r="GWH38"/>
      <c r="GWI38"/>
      <c r="GWJ38"/>
      <c r="GWK38"/>
      <c r="GWL38"/>
      <c r="GWM38"/>
      <c r="GWN38"/>
      <c r="GWO38"/>
      <c r="GWP38"/>
      <c r="GWQ38"/>
      <c r="GWR38"/>
      <c r="GWS38"/>
      <c r="GWT38"/>
      <c r="GWU38"/>
      <c r="GWV38"/>
      <c r="GWW38"/>
      <c r="GWX38"/>
      <c r="GWY38"/>
      <c r="GWZ38"/>
      <c r="GXA38"/>
      <c r="GXB38"/>
      <c r="GXC38"/>
      <c r="GXD38"/>
      <c r="GXE38"/>
      <c r="GXF38"/>
      <c r="GXG38"/>
      <c r="GXH38"/>
      <c r="GXI38"/>
      <c r="GXJ38"/>
      <c r="GXK38"/>
      <c r="GXL38"/>
      <c r="GXM38"/>
      <c r="GXN38"/>
      <c r="GXO38"/>
      <c r="GXP38"/>
      <c r="GXQ38"/>
      <c r="GXR38"/>
      <c r="GXS38"/>
      <c r="GXT38"/>
      <c r="GXU38"/>
      <c r="GXV38"/>
      <c r="GXW38"/>
      <c r="GXX38"/>
      <c r="GXY38"/>
      <c r="GXZ38"/>
      <c r="GYA38"/>
      <c r="GYB38"/>
      <c r="GYC38"/>
      <c r="GYD38"/>
      <c r="GYE38"/>
      <c r="GYF38"/>
      <c r="GYG38"/>
      <c r="GYH38"/>
      <c r="GYI38"/>
      <c r="GYJ38"/>
      <c r="GYK38"/>
      <c r="GYL38"/>
      <c r="GYM38"/>
      <c r="GYN38"/>
      <c r="GYO38"/>
      <c r="GYP38"/>
      <c r="GYQ38"/>
      <c r="GYR38"/>
      <c r="GYS38"/>
      <c r="GYT38"/>
      <c r="GYU38"/>
      <c r="GYV38"/>
      <c r="GYW38"/>
      <c r="GYX38"/>
      <c r="GYY38"/>
      <c r="GYZ38"/>
      <c r="GZA38"/>
      <c r="GZB38"/>
      <c r="GZC38"/>
      <c r="GZD38"/>
      <c r="GZE38"/>
      <c r="GZF38"/>
      <c r="GZG38"/>
      <c r="GZH38"/>
      <c r="GZI38"/>
      <c r="GZJ38"/>
      <c r="GZK38"/>
      <c r="GZL38"/>
      <c r="GZM38"/>
      <c r="GZN38"/>
      <c r="GZO38"/>
      <c r="GZP38"/>
      <c r="GZQ38"/>
      <c r="GZR38"/>
      <c r="GZS38"/>
      <c r="GZT38"/>
      <c r="GZU38"/>
      <c r="GZV38"/>
      <c r="GZW38"/>
      <c r="GZX38"/>
      <c r="GZY38"/>
      <c r="GZZ38"/>
      <c r="HAA38"/>
      <c r="HAB38"/>
      <c r="HAC38"/>
      <c r="HAD38"/>
      <c r="HAE38"/>
      <c r="HAF38"/>
      <c r="HAG38"/>
      <c r="HAH38"/>
      <c r="HAI38"/>
      <c r="HAJ38"/>
      <c r="HAK38"/>
      <c r="HAL38"/>
      <c r="HAM38"/>
      <c r="HAN38"/>
      <c r="HAO38"/>
      <c r="HAP38"/>
      <c r="HAQ38"/>
      <c r="HAR38"/>
      <c r="HAS38"/>
      <c r="HAT38"/>
      <c r="HAU38"/>
      <c r="HAV38"/>
      <c r="HAW38"/>
      <c r="HAX38"/>
      <c r="HAY38"/>
      <c r="HAZ38"/>
      <c r="HBA38"/>
      <c r="HBB38"/>
      <c r="HBC38"/>
      <c r="HBD38"/>
      <c r="HBE38"/>
      <c r="HBF38"/>
      <c r="HBG38"/>
      <c r="HBH38"/>
      <c r="HBI38"/>
      <c r="HBJ38"/>
      <c r="HBK38"/>
      <c r="HBL38"/>
      <c r="HBM38"/>
      <c r="HBN38"/>
      <c r="HBO38"/>
      <c r="HBP38"/>
      <c r="HBQ38"/>
      <c r="HBR38"/>
      <c r="HBS38"/>
      <c r="HBT38"/>
      <c r="HBU38"/>
      <c r="HBV38"/>
      <c r="HBW38"/>
      <c r="HBX38"/>
      <c r="HBY38"/>
      <c r="HBZ38"/>
      <c r="HCA38"/>
      <c r="HCB38"/>
      <c r="HCC38"/>
      <c r="HCD38"/>
      <c r="HCE38"/>
      <c r="HCF38"/>
      <c r="HCG38"/>
      <c r="HCH38"/>
      <c r="HCI38"/>
      <c r="HCJ38"/>
      <c r="HCK38"/>
      <c r="HCL38"/>
      <c r="HCM38"/>
      <c r="HCN38"/>
      <c r="HCO38"/>
      <c r="HCP38"/>
      <c r="HCQ38"/>
      <c r="HCR38"/>
      <c r="HCS38"/>
      <c r="HCT38"/>
      <c r="HCU38"/>
      <c r="HCV38"/>
      <c r="HCW38"/>
      <c r="HCX38"/>
      <c r="HCY38"/>
      <c r="HCZ38"/>
      <c r="HDA38"/>
      <c r="HDB38"/>
      <c r="HDC38"/>
      <c r="HDD38"/>
      <c r="HDE38"/>
      <c r="HDF38"/>
      <c r="HDG38"/>
      <c r="HDH38"/>
      <c r="HDI38"/>
      <c r="HDJ38"/>
      <c r="HDK38"/>
      <c r="HDL38"/>
      <c r="HDM38"/>
      <c r="HDN38"/>
      <c r="HDO38"/>
      <c r="HDP38"/>
      <c r="HDQ38"/>
      <c r="HDR38"/>
      <c r="HDS38"/>
      <c r="HDT38"/>
      <c r="HDU38"/>
      <c r="HDV38"/>
      <c r="HDW38"/>
      <c r="HDX38"/>
      <c r="HDY38"/>
      <c r="HDZ38"/>
      <c r="HEA38"/>
      <c r="HEB38"/>
      <c r="HEC38"/>
      <c r="HED38"/>
      <c r="HEE38"/>
      <c r="HEF38"/>
      <c r="HEG38"/>
      <c r="HEH38"/>
      <c r="HEI38"/>
      <c r="HEJ38"/>
      <c r="HEK38"/>
      <c r="HEL38"/>
      <c r="HEM38"/>
      <c r="HEN38"/>
      <c r="HEO38"/>
      <c r="HEP38"/>
      <c r="HEQ38"/>
      <c r="HER38"/>
      <c r="HES38"/>
      <c r="HET38"/>
      <c r="HEU38"/>
      <c r="HEV38"/>
      <c r="HEW38"/>
      <c r="HEX38"/>
      <c r="HEY38"/>
      <c r="HEZ38"/>
      <c r="HFA38"/>
      <c r="HFB38"/>
      <c r="HFC38"/>
      <c r="HFD38"/>
      <c r="HFE38"/>
      <c r="HFF38"/>
      <c r="HFG38"/>
      <c r="HFH38"/>
      <c r="HFI38"/>
      <c r="HFJ38"/>
      <c r="HFK38"/>
      <c r="HFL38"/>
      <c r="HFM38"/>
      <c r="HFN38"/>
      <c r="HFO38"/>
      <c r="HFP38"/>
      <c r="HFQ38"/>
      <c r="HFR38"/>
      <c r="HFS38"/>
      <c r="HFT38"/>
      <c r="HFU38"/>
      <c r="HFV38"/>
      <c r="HFW38"/>
      <c r="HFX38"/>
      <c r="HFY38"/>
      <c r="HFZ38"/>
      <c r="HGA38"/>
      <c r="HGB38"/>
      <c r="HGC38"/>
      <c r="HGD38"/>
      <c r="HGE38"/>
      <c r="HGF38"/>
      <c r="HGG38"/>
      <c r="HGH38"/>
      <c r="HGI38"/>
      <c r="HGJ38"/>
      <c r="HGK38"/>
      <c r="HGL38"/>
      <c r="HGM38"/>
      <c r="HGN38"/>
      <c r="HGO38"/>
      <c r="HGP38"/>
      <c r="HGQ38"/>
      <c r="HGR38"/>
      <c r="HGS38"/>
      <c r="HGT38"/>
      <c r="HGU38"/>
      <c r="HGV38"/>
      <c r="HGW38"/>
      <c r="HGX38"/>
      <c r="HGY38"/>
      <c r="HGZ38"/>
      <c r="HHA38"/>
      <c r="HHB38"/>
      <c r="HHC38"/>
      <c r="HHD38"/>
      <c r="HHE38"/>
      <c r="HHF38"/>
      <c r="HHG38"/>
      <c r="HHH38"/>
      <c r="HHI38"/>
      <c r="HHJ38"/>
      <c r="HHK38"/>
      <c r="HHL38"/>
      <c r="HHM38"/>
      <c r="HHN38"/>
      <c r="HHO38"/>
      <c r="HHP38"/>
      <c r="HHQ38"/>
      <c r="HHR38"/>
      <c r="HHS38"/>
      <c r="HHT38"/>
      <c r="HHU38"/>
      <c r="HHV38"/>
      <c r="HHW38"/>
      <c r="HHX38"/>
      <c r="HHY38"/>
      <c r="HHZ38"/>
      <c r="HIA38"/>
      <c r="HIB38"/>
      <c r="HIC38"/>
      <c r="HID38"/>
      <c r="HIE38"/>
      <c r="HIF38"/>
      <c r="HIG38"/>
      <c r="HIH38"/>
      <c r="HII38"/>
      <c r="HIJ38"/>
      <c r="HIK38"/>
      <c r="HIL38"/>
      <c r="HIM38"/>
      <c r="HIN38"/>
      <c r="HIO38"/>
      <c r="HIP38"/>
      <c r="HIQ38"/>
      <c r="HIR38"/>
      <c r="HIS38"/>
      <c r="HIT38"/>
      <c r="HIU38"/>
      <c r="HIV38"/>
      <c r="HIW38"/>
      <c r="HIX38"/>
      <c r="HIY38"/>
      <c r="HIZ38"/>
      <c r="HJA38"/>
      <c r="HJB38"/>
      <c r="HJC38"/>
      <c r="HJD38"/>
      <c r="HJE38"/>
      <c r="HJF38"/>
      <c r="HJG38"/>
      <c r="HJH38"/>
      <c r="HJI38"/>
      <c r="HJJ38"/>
      <c r="HJK38"/>
      <c r="HJL38"/>
      <c r="HJM38"/>
      <c r="HJN38"/>
      <c r="HJO38"/>
      <c r="HJP38"/>
      <c r="HJQ38"/>
      <c r="HJR38"/>
      <c r="HJS38"/>
      <c r="HJT38"/>
      <c r="HJU38"/>
      <c r="HJV38"/>
      <c r="HJW38"/>
      <c r="HJX38"/>
      <c r="HJY38"/>
      <c r="HJZ38"/>
      <c r="HKA38"/>
      <c r="HKB38"/>
      <c r="HKC38"/>
      <c r="HKD38"/>
      <c r="HKE38"/>
      <c r="HKF38"/>
      <c r="HKG38"/>
      <c r="HKH38"/>
      <c r="HKI38"/>
      <c r="HKJ38"/>
      <c r="HKK38"/>
      <c r="HKL38"/>
      <c r="HKM38"/>
      <c r="HKN38"/>
      <c r="HKO38"/>
      <c r="HKP38"/>
      <c r="HKQ38"/>
      <c r="HKR38"/>
      <c r="HKS38"/>
      <c r="HKT38"/>
      <c r="HKU38"/>
      <c r="HKV38"/>
      <c r="HKW38"/>
      <c r="HKX38"/>
      <c r="HKY38"/>
      <c r="HKZ38"/>
      <c r="HLA38"/>
      <c r="HLB38"/>
      <c r="HLC38"/>
      <c r="HLD38"/>
      <c r="HLE38"/>
      <c r="HLF38"/>
      <c r="HLG38"/>
      <c r="HLH38"/>
      <c r="HLI38"/>
      <c r="HLJ38"/>
      <c r="HLK38"/>
      <c r="HLL38"/>
      <c r="HLM38"/>
      <c r="HLN38"/>
      <c r="HLO38"/>
      <c r="HLP38"/>
      <c r="HLQ38"/>
      <c r="HLR38"/>
      <c r="HLS38"/>
      <c r="HLT38"/>
      <c r="HLU38"/>
      <c r="HLV38"/>
      <c r="HLW38"/>
      <c r="HLX38"/>
      <c r="HLY38"/>
      <c r="HLZ38"/>
      <c r="HMA38"/>
      <c r="HMB38"/>
      <c r="HMC38"/>
      <c r="HMD38"/>
      <c r="HME38"/>
      <c r="HMF38"/>
      <c r="HMG38"/>
      <c r="HMH38"/>
      <c r="HMI38"/>
      <c r="HMJ38"/>
      <c r="HMK38"/>
      <c r="HML38"/>
      <c r="HMM38"/>
      <c r="HMN38"/>
      <c r="HMO38"/>
      <c r="HMP38"/>
      <c r="HMQ38"/>
      <c r="HMR38"/>
      <c r="HMS38"/>
      <c r="HMT38"/>
      <c r="HMU38"/>
      <c r="HMV38"/>
      <c r="HMW38"/>
      <c r="HMX38"/>
      <c r="HMY38"/>
      <c r="HMZ38"/>
      <c r="HNA38"/>
      <c r="HNB38"/>
      <c r="HNC38"/>
      <c r="HND38"/>
      <c r="HNE38"/>
      <c r="HNF38"/>
      <c r="HNG38"/>
      <c r="HNH38"/>
      <c r="HNI38"/>
      <c r="HNJ38"/>
      <c r="HNK38"/>
      <c r="HNL38"/>
      <c r="HNM38"/>
      <c r="HNN38"/>
      <c r="HNO38"/>
      <c r="HNP38"/>
      <c r="HNQ38"/>
      <c r="HNR38"/>
      <c r="HNS38"/>
      <c r="HNT38"/>
      <c r="HNU38"/>
      <c r="HNV38"/>
      <c r="HNW38"/>
      <c r="HNX38"/>
      <c r="HNY38"/>
      <c r="HNZ38"/>
      <c r="HOA38"/>
      <c r="HOB38"/>
      <c r="HOC38"/>
      <c r="HOD38"/>
      <c r="HOE38"/>
      <c r="HOF38"/>
      <c r="HOG38"/>
      <c r="HOH38"/>
      <c r="HOI38"/>
      <c r="HOJ38"/>
      <c r="HOK38"/>
      <c r="HOL38"/>
      <c r="HOM38"/>
      <c r="HON38"/>
      <c r="HOO38"/>
      <c r="HOP38"/>
      <c r="HOQ38"/>
      <c r="HOR38"/>
      <c r="HOS38"/>
      <c r="HOT38"/>
      <c r="HOU38"/>
      <c r="HOV38"/>
      <c r="HOW38"/>
      <c r="HOX38"/>
      <c r="HOY38"/>
      <c r="HOZ38"/>
      <c r="HPA38"/>
      <c r="HPB38"/>
      <c r="HPC38"/>
      <c r="HPD38"/>
      <c r="HPE38"/>
      <c r="HPF38"/>
      <c r="HPG38"/>
      <c r="HPH38"/>
      <c r="HPI38"/>
      <c r="HPJ38"/>
      <c r="HPK38"/>
      <c r="HPL38"/>
      <c r="HPM38"/>
      <c r="HPN38"/>
      <c r="HPO38"/>
      <c r="HPP38"/>
      <c r="HPQ38"/>
      <c r="HPR38"/>
      <c r="HPS38"/>
      <c r="HPT38"/>
      <c r="HPU38"/>
      <c r="HPV38"/>
      <c r="HPW38"/>
      <c r="HPX38"/>
      <c r="HPY38"/>
      <c r="HPZ38"/>
      <c r="HQA38"/>
      <c r="HQB38"/>
      <c r="HQC38"/>
      <c r="HQD38"/>
      <c r="HQE38"/>
      <c r="HQF38"/>
      <c r="HQG38"/>
      <c r="HQH38"/>
      <c r="HQI38"/>
      <c r="HQJ38"/>
      <c r="HQK38"/>
      <c r="HQL38"/>
      <c r="HQM38"/>
      <c r="HQN38"/>
      <c r="HQO38"/>
      <c r="HQP38"/>
      <c r="HQQ38"/>
      <c r="HQR38"/>
      <c r="HQS38"/>
      <c r="HQT38"/>
      <c r="HQU38"/>
      <c r="HQV38"/>
      <c r="HQW38"/>
      <c r="HQX38"/>
      <c r="HQY38"/>
      <c r="HQZ38"/>
      <c r="HRA38"/>
      <c r="HRB38"/>
      <c r="HRC38"/>
      <c r="HRD38"/>
      <c r="HRE38"/>
      <c r="HRF38"/>
      <c r="HRG38"/>
      <c r="HRH38"/>
      <c r="HRI38"/>
      <c r="HRJ38"/>
      <c r="HRK38"/>
      <c r="HRL38"/>
      <c r="HRM38"/>
      <c r="HRN38"/>
      <c r="HRO38"/>
      <c r="HRP38"/>
      <c r="HRQ38"/>
      <c r="HRR38"/>
      <c r="HRS38"/>
      <c r="HRT38"/>
      <c r="HRU38"/>
      <c r="HRV38"/>
      <c r="HRW38"/>
      <c r="HRX38"/>
      <c r="HRY38"/>
      <c r="HRZ38"/>
      <c r="HSA38"/>
      <c r="HSB38"/>
      <c r="HSC38"/>
      <c r="HSD38"/>
      <c r="HSE38"/>
      <c r="HSF38"/>
      <c r="HSG38"/>
      <c r="HSH38"/>
      <c r="HSI38"/>
      <c r="HSJ38"/>
      <c r="HSK38"/>
      <c r="HSL38"/>
      <c r="HSM38"/>
      <c r="HSN38"/>
      <c r="HSO38"/>
      <c r="HSP38"/>
      <c r="HSQ38"/>
      <c r="HSR38"/>
      <c r="HSS38"/>
      <c r="HST38"/>
      <c r="HSU38"/>
      <c r="HSV38"/>
      <c r="HSW38"/>
      <c r="HSX38"/>
      <c r="HSY38"/>
      <c r="HSZ38"/>
      <c r="HTA38"/>
      <c r="HTB38"/>
      <c r="HTC38"/>
      <c r="HTD38"/>
      <c r="HTE38"/>
      <c r="HTF38"/>
      <c r="HTG38"/>
      <c r="HTH38"/>
      <c r="HTI38"/>
      <c r="HTJ38"/>
      <c r="HTK38"/>
      <c r="HTL38"/>
      <c r="HTM38"/>
      <c r="HTN38"/>
      <c r="HTO38"/>
      <c r="HTP38"/>
      <c r="HTQ38"/>
      <c r="HTR38"/>
      <c r="HTS38"/>
      <c r="HTT38"/>
      <c r="HTU38"/>
      <c r="HTV38"/>
      <c r="HTW38"/>
      <c r="HTX38"/>
      <c r="HTY38"/>
      <c r="HTZ38"/>
      <c r="HUA38"/>
      <c r="HUB38"/>
      <c r="HUC38"/>
      <c r="HUD38"/>
      <c r="HUE38"/>
      <c r="HUF38"/>
      <c r="HUG38"/>
      <c r="HUH38"/>
      <c r="HUI38"/>
      <c r="HUJ38"/>
      <c r="HUK38"/>
      <c r="HUL38"/>
      <c r="HUM38"/>
      <c r="HUN38"/>
      <c r="HUO38"/>
      <c r="HUP38"/>
      <c r="HUQ38"/>
      <c r="HUR38"/>
      <c r="HUS38"/>
      <c r="HUT38"/>
      <c r="HUU38"/>
      <c r="HUV38"/>
      <c r="HUW38"/>
      <c r="HUX38"/>
      <c r="HUY38"/>
      <c r="HUZ38"/>
      <c r="HVA38"/>
      <c r="HVB38"/>
      <c r="HVC38"/>
      <c r="HVD38"/>
      <c r="HVE38"/>
      <c r="HVF38"/>
      <c r="HVG38"/>
      <c r="HVH38"/>
      <c r="HVI38"/>
      <c r="HVJ38"/>
      <c r="HVK38"/>
      <c r="HVL38"/>
      <c r="HVM38"/>
      <c r="HVN38"/>
      <c r="HVO38"/>
      <c r="HVP38"/>
      <c r="HVQ38"/>
      <c r="HVR38"/>
      <c r="HVS38"/>
      <c r="HVT38"/>
      <c r="HVU38"/>
      <c r="HVV38"/>
      <c r="HVW38"/>
      <c r="HVX38"/>
      <c r="HVY38"/>
      <c r="HVZ38"/>
      <c r="HWA38"/>
      <c r="HWB38"/>
      <c r="HWC38"/>
      <c r="HWD38"/>
      <c r="HWE38"/>
      <c r="HWF38"/>
      <c r="HWG38"/>
      <c r="HWH38"/>
      <c r="HWI38"/>
      <c r="HWJ38"/>
      <c r="HWK38"/>
      <c r="HWL38"/>
      <c r="HWM38"/>
      <c r="HWN38"/>
      <c r="HWO38"/>
      <c r="HWP38"/>
      <c r="HWQ38"/>
      <c r="HWR38"/>
      <c r="HWS38"/>
      <c r="HWT38"/>
      <c r="HWU38"/>
      <c r="HWV38"/>
      <c r="HWW38"/>
      <c r="HWX38"/>
      <c r="HWY38"/>
      <c r="HWZ38"/>
      <c r="HXA38"/>
      <c r="HXB38"/>
      <c r="HXC38"/>
      <c r="HXD38"/>
      <c r="HXE38"/>
      <c r="HXF38"/>
      <c r="HXG38"/>
      <c r="HXH38"/>
      <c r="HXI38"/>
      <c r="HXJ38"/>
      <c r="HXK38"/>
      <c r="HXL38"/>
      <c r="HXM38"/>
      <c r="HXN38"/>
      <c r="HXO38"/>
      <c r="HXP38"/>
      <c r="HXQ38"/>
      <c r="HXR38"/>
      <c r="HXS38"/>
      <c r="HXT38"/>
      <c r="HXU38"/>
      <c r="HXV38"/>
      <c r="HXW38"/>
      <c r="HXX38"/>
      <c r="HXY38"/>
      <c r="HXZ38"/>
      <c r="HYA38"/>
      <c r="HYB38"/>
      <c r="HYC38"/>
      <c r="HYD38"/>
      <c r="HYE38"/>
      <c r="HYF38"/>
      <c r="HYG38"/>
      <c r="HYH38"/>
      <c r="HYI38"/>
      <c r="HYJ38"/>
      <c r="HYK38"/>
      <c r="HYL38"/>
      <c r="HYM38"/>
      <c r="HYN38"/>
      <c r="HYO38"/>
      <c r="HYP38"/>
      <c r="HYQ38"/>
      <c r="HYR38"/>
      <c r="HYS38"/>
      <c r="HYT38"/>
      <c r="HYU38"/>
      <c r="HYV38"/>
      <c r="HYW38"/>
      <c r="HYX38"/>
      <c r="HYY38"/>
      <c r="HYZ38"/>
      <c r="HZA38"/>
      <c r="HZB38"/>
      <c r="HZC38"/>
      <c r="HZD38"/>
      <c r="HZE38"/>
      <c r="HZF38"/>
      <c r="HZG38"/>
      <c r="HZH38"/>
      <c r="HZI38"/>
      <c r="HZJ38"/>
      <c r="HZK38"/>
      <c r="HZL38"/>
      <c r="HZM38"/>
      <c r="HZN38"/>
      <c r="HZO38"/>
      <c r="HZP38"/>
      <c r="HZQ38"/>
      <c r="HZR38"/>
      <c r="HZS38"/>
      <c r="HZT38"/>
      <c r="HZU38"/>
      <c r="HZV38"/>
      <c r="HZW38"/>
      <c r="HZX38"/>
      <c r="HZY38"/>
      <c r="HZZ38"/>
      <c r="IAA38"/>
      <c r="IAB38"/>
      <c r="IAC38"/>
      <c r="IAD38"/>
      <c r="IAE38"/>
      <c r="IAF38"/>
      <c r="IAG38"/>
      <c r="IAH38"/>
      <c r="IAI38"/>
      <c r="IAJ38"/>
      <c r="IAK38"/>
      <c r="IAL38"/>
      <c r="IAM38"/>
      <c r="IAN38"/>
      <c r="IAO38"/>
      <c r="IAP38"/>
      <c r="IAQ38"/>
      <c r="IAR38"/>
      <c r="IAS38"/>
      <c r="IAT38"/>
      <c r="IAU38"/>
      <c r="IAV38"/>
      <c r="IAW38"/>
      <c r="IAX38"/>
      <c r="IAY38"/>
      <c r="IAZ38"/>
      <c r="IBA38"/>
      <c r="IBB38"/>
      <c r="IBC38"/>
      <c r="IBD38"/>
      <c r="IBE38"/>
      <c r="IBF38"/>
      <c r="IBG38"/>
      <c r="IBH38"/>
      <c r="IBI38"/>
      <c r="IBJ38"/>
      <c r="IBK38"/>
      <c r="IBL38"/>
      <c r="IBM38"/>
      <c r="IBN38"/>
      <c r="IBO38"/>
      <c r="IBP38"/>
      <c r="IBQ38"/>
      <c r="IBR38"/>
      <c r="IBS38"/>
      <c r="IBT38"/>
      <c r="IBU38"/>
      <c r="IBV38"/>
      <c r="IBW38"/>
      <c r="IBX38"/>
      <c r="IBY38"/>
      <c r="IBZ38"/>
      <c r="ICA38"/>
      <c r="ICB38"/>
      <c r="ICC38"/>
      <c r="ICD38"/>
      <c r="ICE38"/>
      <c r="ICF38"/>
      <c r="ICG38"/>
      <c r="ICH38"/>
      <c r="ICI38"/>
      <c r="ICJ38"/>
      <c r="ICK38"/>
      <c r="ICL38"/>
      <c r="ICM38"/>
      <c r="ICN38"/>
      <c r="ICO38"/>
      <c r="ICP38"/>
      <c r="ICQ38"/>
      <c r="ICR38"/>
      <c r="ICS38"/>
      <c r="ICT38"/>
      <c r="ICU38"/>
      <c r="ICV38"/>
      <c r="ICW38"/>
      <c r="ICX38"/>
      <c r="ICY38"/>
      <c r="ICZ38"/>
      <c r="IDA38"/>
      <c r="IDB38"/>
      <c r="IDC38"/>
      <c r="IDD38"/>
      <c r="IDE38"/>
      <c r="IDF38"/>
      <c r="IDG38"/>
      <c r="IDH38"/>
      <c r="IDI38"/>
      <c r="IDJ38"/>
      <c r="IDK38"/>
      <c r="IDL38"/>
      <c r="IDM38"/>
      <c r="IDN38"/>
      <c r="IDO38"/>
      <c r="IDP38"/>
      <c r="IDQ38"/>
      <c r="IDR38"/>
      <c r="IDS38"/>
      <c r="IDT38"/>
      <c r="IDU38"/>
      <c r="IDV38"/>
      <c r="IDW38"/>
      <c r="IDX38"/>
      <c r="IDY38"/>
      <c r="IDZ38"/>
      <c r="IEA38"/>
      <c r="IEB38"/>
      <c r="IEC38"/>
      <c r="IED38"/>
      <c r="IEE38"/>
      <c r="IEF38"/>
      <c r="IEG38"/>
      <c r="IEH38"/>
      <c r="IEI38"/>
      <c r="IEJ38"/>
      <c r="IEK38"/>
      <c r="IEL38"/>
      <c r="IEM38"/>
      <c r="IEN38"/>
      <c r="IEO38"/>
      <c r="IEP38"/>
      <c r="IEQ38"/>
      <c r="IER38"/>
      <c r="IES38"/>
      <c r="IET38"/>
      <c r="IEU38"/>
      <c r="IEV38"/>
      <c r="IEW38"/>
      <c r="IEX38"/>
      <c r="IEY38"/>
      <c r="IEZ38"/>
      <c r="IFA38"/>
      <c r="IFB38"/>
      <c r="IFC38"/>
      <c r="IFD38"/>
      <c r="IFE38"/>
      <c r="IFF38"/>
      <c r="IFG38"/>
      <c r="IFH38"/>
      <c r="IFI38"/>
      <c r="IFJ38"/>
      <c r="IFK38"/>
      <c r="IFL38"/>
      <c r="IFM38"/>
      <c r="IFN38"/>
      <c r="IFO38"/>
      <c r="IFP38"/>
      <c r="IFQ38"/>
      <c r="IFR38"/>
      <c r="IFS38"/>
      <c r="IFT38"/>
      <c r="IFU38"/>
      <c r="IFV38"/>
      <c r="IFW38"/>
      <c r="IFX38"/>
      <c r="IFY38"/>
      <c r="IFZ38"/>
      <c r="IGA38"/>
      <c r="IGB38"/>
      <c r="IGC38"/>
      <c r="IGD38"/>
      <c r="IGE38"/>
      <c r="IGF38"/>
      <c r="IGG38"/>
      <c r="IGH38"/>
      <c r="IGI38"/>
      <c r="IGJ38"/>
      <c r="IGK38"/>
      <c r="IGL38"/>
      <c r="IGM38"/>
      <c r="IGN38"/>
      <c r="IGO38"/>
      <c r="IGP38"/>
      <c r="IGQ38"/>
      <c r="IGR38"/>
      <c r="IGS38"/>
      <c r="IGT38"/>
      <c r="IGU38"/>
      <c r="IGV38"/>
      <c r="IGW38"/>
      <c r="IGX38"/>
      <c r="IGY38"/>
      <c r="IGZ38"/>
      <c r="IHA38"/>
      <c r="IHB38"/>
      <c r="IHC38"/>
      <c r="IHD38"/>
      <c r="IHE38"/>
      <c r="IHF38"/>
      <c r="IHG38"/>
      <c r="IHH38"/>
      <c r="IHI38"/>
      <c r="IHJ38"/>
      <c r="IHK38"/>
      <c r="IHL38"/>
      <c r="IHM38"/>
      <c r="IHN38"/>
      <c r="IHO38"/>
      <c r="IHP38"/>
      <c r="IHQ38"/>
      <c r="IHR38"/>
      <c r="IHS38"/>
      <c r="IHT38"/>
      <c r="IHU38"/>
      <c r="IHV38"/>
      <c r="IHW38"/>
      <c r="IHX38"/>
      <c r="IHY38"/>
      <c r="IHZ38"/>
      <c r="IIA38"/>
      <c r="IIB38"/>
      <c r="IIC38"/>
      <c r="IID38"/>
      <c r="IIE38"/>
      <c r="IIF38"/>
      <c r="IIG38"/>
      <c r="IIH38"/>
      <c r="III38"/>
      <c r="IIJ38"/>
      <c r="IIK38"/>
      <c r="IIL38"/>
      <c r="IIM38"/>
      <c r="IIN38"/>
      <c r="IIO38"/>
      <c r="IIP38"/>
      <c r="IIQ38"/>
      <c r="IIR38"/>
      <c r="IIS38"/>
      <c r="IIT38"/>
      <c r="IIU38"/>
      <c r="IIV38"/>
      <c r="IIW38"/>
      <c r="IIX38"/>
      <c r="IIY38"/>
      <c r="IIZ38"/>
      <c r="IJA38"/>
      <c r="IJB38"/>
      <c r="IJC38"/>
      <c r="IJD38"/>
      <c r="IJE38"/>
      <c r="IJF38"/>
      <c r="IJG38"/>
      <c r="IJH38"/>
      <c r="IJI38"/>
      <c r="IJJ38"/>
      <c r="IJK38"/>
      <c r="IJL38"/>
      <c r="IJM38"/>
      <c r="IJN38"/>
      <c r="IJO38"/>
      <c r="IJP38"/>
      <c r="IJQ38"/>
      <c r="IJR38"/>
      <c r="IJS38"/>
      <c r="IJT38"/>
      <c r="IJU38"/>
      <c r="IJV38"/>
      <c r="IJW38"/>
      <c r="IJX38"/>
      <c r="IJY38"/>
      <c r="IJZ38"/>
      <c r="IKA38"/>
      <c r="IKB38"/>
      <c r="IKC38"/>
      <c r="IKD38"/>
      <c r="IKE38"/>
      <c r="IKF38"/>
      <c r="IKG38"/>
      <c r="IKH38"/>
      <c r="IKI38"/>
      <c r="IKJ38"/>
      <c r="IKK38"/>
      <c r="IKL38"/>
      <c r="IKM38"/>
      <c r="IKN38"/>
      <c r="IKO38"/>
      <c r="IKP38"/>
      <c r="IKQ38"/>
      <c r="IKR38"/>
      <c r="IKS38"/>
      <c r="IKT38"/>
      <c r="IKU38"/>
      <c r="IKV38"/>
      <c r="IKW38"/>
      <c r="IKX38"/>
      <c r="IKY38"/>
      <c r="IKZ38"/>
      <c r="ILA38"/>
      <c r="ILB38"/>
      <c r="ILC38"/>
      <c r="ILD38"/>
      <c r="ILE38"/>
      <c r="ILF38"/>
      <c r="ILG38"/>
      <c r="ILH38"/>
      <c r="ILI38"/>
      <c r="ILJ38"/>
      <c r="ILK38"/>
      <c r="ILL38"/>
      <c r="ILM38"/>
      <c r="ILN38"/>
      <c r="ILO38"/>
      <c r="ILP38"/>
      <c r="ILQ38"/>
      <c r="ILR38"/>
      <c r="ILS38"/>
      <c r="ILT38"/>
      <c r="ILU38"/>
      <c r="ILV38"/>
      <c r="ILW38"/>
      <c r="ILX38"/>
      <c r="ILY38"/>
      <c r="ILZ38"/>
      <c r="IMA38"/>
      <c r="IMB38"/>
      <c r="IMC38"/>
      <c r="IMD38"/>
      <c r="IME38"/>
      <c r="IMF38"/>
      <c r="IMG38"/>
      <c r="IMH38"/>
      <c r="IMI38"/>
      <c r="IMJ38"/>
      <c r="IMK38"/>
      <c r="IML38"/>
      <c r="IMM38"/>
      <c r="IMN38"/>
      <c r="IMO38"/>
      <c r="IMP38"/>
      <c r="IMQ38"/>
      <c r="IMR38"/>
      <c r="IMS38"/>
      <c r="IMT38"/>
      <c r="IMU38"/>
      <c r="IMV38"/>
      <c r="IMW38"/>
      <c r="IMX38"/>
      <c r="IMY38"/>
      <c r="IMZ38"/>
      <c r="INA38"/>
      <c r="INB38"/>
      <c r="INC38"/>
      <c r="IND38"/>
      <c r="INE38"/>
      <c r="INF38"/>
      <c r="ING38"/>
      <c r="INH38"/>
      <c r="INI38"/>
      <c r="INJ38"/>
      <c r="INK38"/>
      <c r="INL38"/>
      <c r="INM38"/>
      <c r="INN38"/>
      <c r="INO38"/>
      <c r="INP38"/>
      <c r="INQ38"/>
      <c r="INR38"/>
      <c r="INS38"/>
      <c r="INT38"/>
      <c r="INU38"/>
      <c r="INV38"/>
      <c r="INW38"/>
      <c r="INX38"/>
      <c r="INY38"/>
      <c r="INZ38"/>
      <c r="IOA38"/>
      <c r="IOB38"/>
      <c r="IOC38"/>
      <c r="IOD38"/>
      <c r="IOE38"/>
      <c r="IOF38"/>
      <c r="IOG38"/>
      <c r="IOH38"/>
      <c r="IOI38"/>
      <c r="IOJ38"/>
      <c r="IOK38"/>
      <c r="IOL38"/>
      <c r="IOM38"/>
      <c r="ION38"/>
      <c r="IOO38"/>
      <c r="IOP38"/>
      <c r="IOQ38"/>
      <c r="IOR38"/>
      <c r="IOS38"/>
      <c r="IOT38"/>
      <c r="IOU38"/>
      <c r="IOV38"/>
      <c r="IOW38"/>
      <c r="IOX38"/>
      <c r="IOY38"/>
      <c r="IOZ38"/>
      <c r="IPA38"/>
      <c r="IPB38"/>
      <c r="IPC38"/>
      <c r="IPD38"/>
      <c r="IPE38"/>
      <c r="IPF38"/>
      <c r="IPG38"/>
      <c r="IPH38"/>
      <c r="IPI38"/>
      <c r="IPJ38"/>
      <c r="IPK38"/>
      <c r="IPL38"/>
      <c r="IPM38"/>
      <c r="IPN38"/>
      <c r="IPO38"/>
      <c r="IPP38"/>
      <c r="IPQ38"/>
      <c r="IPR38"/>
      <c r="IPS38"/>
      <c r="IPT38"/>
      <c r="IPU38"/>
      <c r="IPV38"/>
      <c r="IPW38"/>
      <c r="IPX38"/>
      <c r="IPY38"/>
      <c r="IPZ38"/>
      <c r="IQA38"/>
      <c r="IQB38"/>
      <c r="IQC38"/>
      <c r="IQD38"/>
      <c r="IQE38"/>
      <c r="IQF38"/>
      <c r="IQG38"/>
      <c r="IQH38"/>
      <c r="IQI38"/>
      <c r="IQJ38"/>
      <c r="IQK38"/>
      <c r="IQL38"/>
      <c r="IQM38"/>
      <c r="IQN38"/>
      <c r="IQO38"/>
      <c r="IQP38"/>
      <c r="IQQ38"/>
      <c r="IQR38"/>
      <c r="IQS38"/>
      <c r="IQT38"/>
      <c r="IQU38"/>
      <c r="IQV38"/>
      <c r="IQW38"/>
      <c r="IQX38"/>
      <c r="IQY38"/>
      <c r="IQZ38"/>
      <c r="IRA38"/>
      <c r="IRB38"/>
      <c r="IRC38"/>
      <c r="IRD38"/>
      <c r="IRE38"/>
      <c r="IRF38"/>
      <c r="IRG38"/>
      <c r="IRH38"/>
      <c r="IRI38"/>
      <c r="IRJ38"/>
      <c r="IRK38"/>
      <c r="IRL38"/>
      <c r="IRM38"/>
      <c r="IRN38"/>
      <c r="IRO38"/>
      <c r="IRP38"/>
      <c r="IRQ38"/>
      <c r="IRR38"/>
      <c r="IRS38"/>
      <c r="IRT38"/>
      <c r="IRU38"/>
      <c r="IRV38"/>
      <c r="IRW38"/>
      <c r="IRX38"/>
      <c r="IRY38"/>
      <c r="IRZ38"/>
      <c r="ISA38"/>
      <c r="ISB38"/>
      <c r="ISC38"/>
      <c r="ISD38"/>
      <c r="ISE38"/>
      <c r="ISF38"/>
      <c r="ISG38"/>
      <c r="ISH38"/>
      <c r="ISI38"/>
      <c r="ISJ38"/>
      <c r="ISK38"/>
      <c r="ISL38"/>
      <c r="ISM38"/>
      <c r="ISN38"/>
      <c r="ISO38"/>
      <c r="ISP38"/>
      <c r="ISQ38"/>
      <c r="ISR38"/>
      <c r="ISS38"/>
      <c r="IST38"/>
      <c r="ISU38"/>
      <c r="ISV38"/>
      <c r="ISW38"/>
      <c r="ISX38"/>
      <c r="ISY38"/>
      <c r="ISZ38"/>
      <c r="ITA38"/>
      <c r="ITB38"/>
      <c r="ITC38"/>
      <c r="ITD38"/>
      <c r="ITE38"/>
      <c r="ITF38"/>
      <c r="ITG38"/>
      <c r="ITH38"/>
      <c r="ITI38"/>
      <c r="ITJ38"/>
      <c r="ITK38"/>
      <c r="ITL38"/>
      <c r="ITM38"/>
      <c r="ITN38"/>
      <c r="ITO38"/>
      <c r="ITP38"/>
      <c r="ITQ38"/>
      <c r="ITR38"/>
      <c r="ITS38"/>
      <c r="ITT38"/>
      <c r="ITU38"/>
      <c r="ITV38"/>
      <c r="ITW38"/>
      <c r="ITX38"/>
      <c r="ITY38"/>
      <c r="ITZ38"/>
      <c r="IUA38"/>
      <c r="IUB38"/>
      <c r="IUC38"/>
      <c r="IUD38"/>
      <c r="IUE38"/>
      <c r="IUF38"/>
      <c r="IUG38"/>
      <c r="IUH38"/>
      <c r="IUI38"/>
      <c r="IUJ38"/>
      <c r="IUK38"/>
      <c r="IUL38"/>
      <c r="IUM38"/>
      <c r="IUN38"/>
      <c r="IUO38"/>
      <c r="IUP38"/>
      <c r="IUQ38"/>
      <c r="IUR38"/>
      <c r="IUS38"/>
      <c r="IUT38"/>
      <c r="IUU38"/>
      <c r="IUV38"/>
      <c r="IUW38"/>
      <c r="IUX38"/>
      <c r="IUY38"/>
      <c r="IUZ38"/>
      <c r="IVA38"/>
      <c r="IVB38"/>
      <c r="IVC38"/>
      <c r="IVD38"/>
      <c r="IVE38"/>
      <c r="IVF38"/>
      <c r="IVG38"/>
      <c r="IVH38"/>
      <c r="IVI38"/>
      <c r="IVJ38"/>
      <c r="IVK38"/>
      <c r="IVL38"/>
      <c r="IVM38"/>
      <c r="IVN38"/>
      <c r="IVO38"/>
      <c r="IVP38"/>
      <c r="IVQ38"/>
      <c r="IVR38"/>
      <c r="IVS38"/>
      <c r="IVT38"/>
      <c r="IVU38"/>
      <c r="IVV38"/>
      <c r="IVW38"/>
      <c r="IVX38"/>
      <c r="IVY38"/>
      <c r="IVZ38"/>
      <c r="IWA38"/>
      <c r="IWB38"/>
      <c r="IWC38"/>
      <c r="IWD38"/>
      <c r="IWE38"/>
      <c r="IWF38"/>
      <c r="IWG38"/>
      <c r="IWH38"/>
      <c r="IWI38"/>
      <c r="IWJ38"/>
      <c r="IWK38"/>
      <c r="IWL38"/>
      <c r="IWM38"/>
      <c r="IWN38"/>
      <c r="IWO38"/>
      <c r="IWP38"/>
      <c r="IWQ38"/>
      <c r="IWR38"/>
      <c r="IWS38"/>
      <c r="IWT38"/>
      <c r="IWU38"/>
      <c r="IWV38"/>
      <c r="IWW38"/>
      <c r="IWX38"/>
      <c r="IWY38"/>
      <c r="IWZ38"/>
      <c r="IXA38"/>
      <c r="IXB38"/>
      <c r="IXC38"/>
      <c r="IXD38"/>
      <c r="IXE38"/>
      <c r="IXF38"/>
      <c r="IXG38"/>
      <c r="IXH38"/>
      <c r="IXI38"/>
      <c r="IXJ38"/>
      <c r="IXK38"/>
      <c r="IXL38"/>
      <c r="IXM38"/>
      <c r="IXN38"/>
      <c r="IXO38"/>
      <c r="IXP38"/>
      <c r="IXQ38"/>
      <c r="IXR38"/>
      <c r="IXS38"/>
      <c r="IXT38"/>
      <c r="IXU38"/>
      <c r="IXV38"/>
      <c r="IXW38"/>
      <c r="IXX38"/>
      <c r="IXY38"/>
      <c r="IXZ38"/>
      <c r="IYA38"/>
      <c r="IYB38"/>
      <c r="IYC38"/>
      <c r="IYD38"/>
      <c r="IYE38"/>
      <c r="IYF38"/>
      <c r="IYG38"/>
      <c r="IYH38"/>
      <c r="IYI38"/>
      <c r="IYJ38"/>
      <c r="IYK38"/>
      <c r="IYL38"/>
      <c r="IYM38"/>
      <c r="IYN38"/>
      <c r="IYO38"/>
      <c r="IYP38"/>
      <c r="IYQ38"/>
      <c r="IYR38"/>
      <c r="IYS38"/>
      <c r="IYT38"/>
      <c r="IYU38"/>
      <c r="IYV38"/>
      <c r="IYW38"/>
      <c r="IYX38"/>
      <c r="IYY38"/>
      <c r="IYZ38"/>
      <c r="IZA38"/>
      <c r="IZB38"/>
      <c r="IZC38"/>
      <c r="IZD38"/>
      <c r="IZE38"/>
      <c r="IZF38"/>
      <c r="IZG38"/>
      <c r="IZH38"/>
      <c r="IZI38"/>
      <c r="IZJ38"/>
      <c r="IZK38"/>
      <c r="IZL38"/>
      <c r="IZM38"/>
      <c r="IZN38"/>
      <c r="IZO38"/>
      <c r="IZP38"/>
      <c r="IZQ38"/>
      <c r="IZR38"/>
      <c r="IZS38"/>
      <c r="IZT38"/>
      <c r="IZU38"/>
      <c r="IZV38"/>
      <c r="IZW38"/>
      <c r="IZX38"/>
      <c r="IZY38"/>
      <c r="IZZ38"/>
      <c r="JAA38"/>
      <c r="JAB38"/>
      <c r="JAC38"/>
      <c r="JAD38"/>
      <c r="JAE38"/>
      <c r="JAF38"/>
      <c r="JAG38"/>
      <c r="JAH38"/>
      <c r="JAI38"/>
      <c r="JAJ38"/>
      <c r="JAK38"/>
      <c r="JAL38"/>
      <c r="JAM38"/>
      <c r="JAN38"/>
      <c r="JAO38"/>
      <c r="JAP38"/>
      <c r="JAQ38"/>
      <c r="JAR38"/>
      <c r="JAS38"/>
      <c r="JAT38"/>
      <c r="JAU38"/>
      <c r="JAV38"/>
      <c r="JAW38"/>
      <c r="JAX38"/>
      <c r="JAY38"/>
      <c r="JAZ38"/>
      <c r="JBA38"/>
      <c r="JBB38"/>
      <c r="JBC38"/>
      <c r="JBD38"/>
      <c r="JBE38"/>
      <c r="JBF38"/>
      <c r="JBG38"/>
      <c r="JBH38"/>
      <c r="JBI38"/>
      <c r="JBJ38"/>
      <c r="JBK38"/>
      <c r="JBL38"/>
      <c r="JBM38"/>
      <c r="JBN38"/>
      <c r="JBO38"/>
      <c r="JBP38"/>
      <c r="JBQ38"/>
      <c r="JBR38"/>
      <c r="JBS38"/>
      <c r="JBT38"/>
      <c r="JBU38"/>
      <c r="JBV38"/>
      <c r="JBW38"/>
      <c r="JBX38"/>
      <c r="JBY38"/>
      <c r="JBZ38"/>
      <c r="JCA38"/>
      <c r="JCB38"/>
      <c r="JCC38"/>
      <c r="JCD38"/>
      <c r="JCE38"/>
      <c r="JCF38"/>
      <c r="JCG38"/>
      <c r="JCH38"/>
      <c r="JCI38"/>
      <c r="JCJ38"/>
      <c r="JCK38"/>
      <c r="JCL38"/>
      <c r="JCM38"/>
      <c r="JCN38"/>
      <c r="JCO38"/>
      <c r="JCP38"/>
      <c r="JCQ38"/>
      <c r="JCR38"/>
      <c r="JCS38"/>
      <c r="JCT38"/>
      <c r="JCU38"/>
      <c r="JCV38"/>
      <c r="JCW38"/>
      <c r="JCX38"/>
      <c r="JCY38"/>
      <c r="JCZ38"/>
      <c r="JDA38"/>
      <c r="JDB38"/>
      <c r="JDC38"/>
      <c r="JDD38"/>
      <c r="JDE38"/>
      <c r="JDF38"/>
      <c r="JDG38"/>
      <c r="JDH38"/>
      <c r="JDI38"/>
      <c r="JDJ38"/>
      <c r="JDK38"/>
      <c r="JDL38"/>
      <c r="JDM38"/>
      <c r="JDN38"/>
      <c r="JDO38"/>
      <c r="JDP38"/>
      <c r="JDQ38"/>
      <c r="JDR38"/>
      <c r="JDS38"/>
      <c r="JDT38"/>
      <c r="JDU38"/>
      <c r="JDV38"/>
      <c r="JDW38"/>
      <c r="JDX38"/>
      <c r="JDY38"/>
      <c r="JDZ38"/>
      <c r="JEA38"/>
      <c r="JEB38"/>
      <c r="JEC38"/>
      <c r="JED38"/>
      <c r="JEE38"/>
      <c r="JEF38"/>
      <c r="JEG38"/>
      <c r="JEH38"/>
      <c r="JEI38"/>
      <c r="JEJ38"/>
      <c r="JEK38"/>
      <c r="JEL38"/>
      <c r="JEM38"/>
      <c r="JEN38"/>
      <c r="JEO38"/>
      <c r="JEP38"/>
      <c r="JEQ38"/>
      <c r="JER38"/>
      <c r="JES38"/>
      <c r="JET38"/>
      <c r="JEU38"/>
      <c r="JEV38"/>
      <c r="JEW38"/>
      <c r="JEX38"/>
      <c r="JEY38"/>
      <c r="JEZ38"/>
      <c r="JFA38"/>
      <c r="JFB38"/>
      <c r="JFC38"/>
      <c r="JFD38"/>
      <c r="JFE38"/>
      <c r="JFF38"/>
      <c r="JFG38"/>
      <c r="JFH38"/>
      <c r="JFI38"/>
      <c r="JFJ38"/>
      <c r="JFK38"/>
      <c r="JFL38"/>
      <c r="JFM38"/>
      <c r="JFN38"/>
      <c r="JFO38"/>
      <c r="JFP38"/>
      <c r="JFQ38"/>
      <c r="JFR38"/>
      <c r="JFS38"/>
      <c r="JFT38"/>
      <c r="JFU38"/>
      <c r="JFV38"/>
      <c r="JFW38"/>
      <c r="JFX38"/>
      <c r="JFY38"/>
      <c r="JFZ38"/>
      <c r="JGA38"/>
      <c r="JGB38"/>
      <c r="JGC38"/>
      <c r="JGD38"/>
      <c r="JGE38"/>
      <c r="JGF38"/>
      <c r="JGG38"/>
      <c r="JGH38"/>
      <c r="JGI38"/>
      <c r="JGJ38"/>
      <c r="JGK38"/>
      <c r="JGL38"/>
      <c r="JGM38"/>
      <c r="JGN38"/>
      <c r="JGO38"/>
      <c r="JGP38"/>
      <c r="JGQ38"/>
      <c r="JGR38"/>
      <c r="JGS38"/>
      <c r="JGT38"/>
      <c r="JGU38"/>
      <c r="JGV38"/>
      <c r="JGW38"/>
      <c r="JGX38"/>
      <c r="JGY38"/>
      <c r="JGZ38"/>
      <c r="JHA38"/>
      <c r="JHB38"/>
      <c r="JHC38"/>
      <c r="JHD38"/>
      <c r="JHE38"/>
      <c r="JHF38"/>
      <c r="JHG38"/>
      <c r="JHH38"/>
      <c r="JHI38"/>
      <c r="JHJ38"/>
      <c r="JHK38"/>
      <c r="JHL38"/>
      <c r="JHM38"/>
      <c r="JHN38"/>
      <c r="JHO38"/>
      <c r="JHP38"/>
      <c r="JHQ38"/>
      <c r="JHR38"/>
      <c r="JHS38"/>
      <c r="JHT38"/>
      <c r="JHU38"/>
      <c r="JHV38"/>
      <c r="JHW38"/>
      <c r="JHX38"/>
      <c r="JHY38"/>
      <c r="JHZ38"/>
      <c r="JIA38"/>
      <c r="JIB38"/>
      <c r="JIC38"/>
      <c r="JID38"/>
      <c r="JIE38"/>
      <c r="JIF38"/>
      <c r="JIG38"/>
      <c r="JIH38"/>
      <c r="JII38"/>
      <c r="JIJ38"/>
      <c r="JIK38"/>
      <c r="JIL38"/>
      <c r="JIM38"/>
      <c r="JIN38"/>
      <c r="JIO38"/>
      <c r="JIP38"/>
      <c r="JIQ38"/>
      <c r="JIR38"/>
      <c r="JIS38"/>
      <c r="JIT38"/>
      <c r="JIU38"/>
      <c r="JIV38"/>
      <c r="JIW38"/>
      <c r="JIX38"/>
      <c r="JIY38"/>
      <c r="JIZ38"/>
      <c r="JJA38"/>
      <c r="JJB38"/>
      <c r="JJC38"/>
      <c r="JJD38"/>
      <c r="JJE38"/>
      <c r="JJF38"/>
      <c r="JJG38"/>
      <c r="JJH38"/>
      <c r="JJI38"/>
      <c r="JJJ38"/>
      <c r="JJK38"/>
      <c r="JJL38"/>
      <c r="JJM38"/>
      <c r="JJN38"/>
      <c r="JJO38"/>
      <c r="JJP38"/>
      <c r="JJQ38"/>
      <c r="JJR38"/>
      <c r="JJS38"/>
      <c r="JJT38"/>
      <c r="JJU38"/>
      <c r="JJV38"/>
      <c r="JJW38"/>
      <c r="JJX38"/>
      <c r="JJY38"/>
      <c r="JJZ38"/>
      <c r="JKA38"/>
      <c r="JKB38"/>
      <c r="JKC38"/>
      <c r="JKD38"/>
      <c r="JKE38"/>
      <c r="JKF38"/>
      <c r="JKG38"/>
      <c r="JKH38"/>
      <c r="JKI38"/>
      <c r="JKJ38"/>
      <c r="JKK38"/>
      <c r="JKL38"/>
      <c r="JKM38"/>
      <c r="JKN38"/>
      <c r="JKO38"/>
      <c r="JKP38"/>
      <c r="JKQ38"/>
      <c r="JKR38"/>
      <c r="JKS38"/>
      <c r="JKT38"/>
      <c r="JKU38"/>
      <c r="JKV38"/>
      <c r="JKW38"/>
      <c r="JKX38"/>
      <c r="JKY38"/>
      <c r="JKZ38"/>
      <c r="JLA38"/>
      <c r="JLB38"/>
      <c r="JLC38"/>
      <c r="JLD38"/>
      <c r="JLE38"/>
      <c r="JLF38"/>
      <c r="JLG38"/>
      <c r="JLH38"/>
      <c r="JLI38"/>
      <c r="JLJ38"/>
      <c r="JLK38"/>
      <c r="JLL38"/>
      <c r="JLM38"/>
      <c r="JLN38"/>
      <c r="JLO38"/>
      <c r="JLP38"/>
      <c r="JLQ38"/>
      <c r="JLR38"/>
      <c r="JLS38"/>
      <c r="JLT38"/>
      <c r="JLU38"/>
      <c r="JLV38"/>
      <c r="JLW38"/>
      <c r="JLX38"/>
      <c r="JLY38"/>
      <c r="JLZ38"/>
      <c r="JMA38"/>
      <c r="JMB38"/>
      <c r="JMC38"/>
      <c r="JMD38"/>
      <c r="JME38"/>
      <c r="JMF38"/>
      <c r="JMG38"/>
      <c r="JMH38"/>
      <c r="JMI38"/>
      <c r="JMJ38"/>
      <c r="JMK38"/>
      <c r="JML38"/>
      <c r="JMM38"/>
      <c r="JMN38"/>
      <c r="JMO38"/>
      <c r="JMP38"/>
      <c r="JMQ38"/>
      <c r="JMR38"/>
      <c r="JMS38"/>
      <c r="JMT38"/>
      <c r="JMU38"/>
      <c r="JMV38"/>
      <c r="JMW38"/>
      <c r="JMX38"/>
      <c r="JMY38"/>
      <c r="JMZ38"/>
      <c r="JNA38"/>
      <c r="JNB38"/>
      <c r="JNC38"/>
      <c r="JND38"/>
      <c r="JNE38"/>
      <c r="JNF38"/>
      <c r="JNG38"/>
      <c r="JNH38"/>
      <c r="JNI38"/>
      <c r="JNJ38"/>
      <c r="JNK38"/>
      <c r="JNL38"/>
      <c r="JNM38"/>
      <c r="JNN38"/>
      <c r="JNO38"/>
      <c r="JNP38"/>
      <c r="JNQ38"/>
      <c r="JNR38"/>
      <c r="JNS38"/>
      <c r="JNT38"/>
      <c r="JNU38"/>
      <c r="JNV38"/>
      <c r="JNW38"/>
      <c r="JNX38"/>
      <c r="JNY38"/>
      <c r="JNZ38"/>
      <c r="JOA38"/>
      <c r="JOB38"/>
      <c r="JOC38"/>
      <c r="JOD38"/>
      <c r="JOE38"/>
      <c r="JOF38"/>
      <c r="JOG38"/>
      <c r="JOH38"/>
      <c r="JOI38"/>
      <c r="JOJ38"/>
      <c r="JOK38"/>
      <c r="JOL38"/>
      <c r="JOM38"/>
      <c r="JON38"/>
      <c r="JOO38"/>
      <c r="JOP38"/>
      <c r="JOQ38"/>
      <c r="JOR38"/>
      <c r="JOS38"/>
      <c r="JOT38"/>
      <c r="JOU38"/>
      <c r="JOV38"/>
      <c r="JOW38"/>
      <c r="JOX38"/>
      <c r="JOY38"/>
      <c r="JOZ38"/>
      <c r="JPA38"/>
      <c r="JPB38"/>
      <c r="JPC38"/>
      <c r="JPD38"/>
      <c r="JPE38"/>
      <c r="JPF38"/>
      <c r="JPG38"/>
      <c r="JPH38"/>
      <c r="JPI38"/>
      <c r="JPJ38"/>
      <c r="JPK38"/>
      <c r="JPL38"/>
      <c r="JPM38"/>
      <c r="JPN38"/>
      <c r="JPO38"/>
      <c r="JPP38"/>
      <c r="JPQ38"/>
      <c r="JPR38"/>
      <c r="JPS38"/>
      <c r="JPT38"/>
      <c r="JPU38"/>
      <c r="JPV38"/>
      <c r="JPW38"/>
      <c r="JPX38"/>
      <c r="JPY38"/>
      <c r="JPZ38"/>
      <c r="JQA38"/>
      <c r="JQB38"/>
      <c r="JQC38"/>
      <c r="JQD38"/>
      <c r="JQE38"/>
      <c r="JQF38"/>
      <c r="JQG38"/>
      <c r="JQH38"/>
      <c r="JQI38"/>
      <c r="JQJ38"/>
      <c r="JQK38"/>
      <c r="JQL38"/>
      <c r="JQM38"/>
      <c r="JQN38"/>
      <c r="JQO38"/>
      <c r="JQP38"/>
      <c r="JQQ38"/>
      <c r="JQR38"/>
      <c r="JQS38"/>
      <c r="JQT38"/>
      <c r="JQU38"/>
      <c r="JQV38"/>
      <c r="JQW38"/>
      <c r="JQX38"/>
      <c r="JQY38"/>
      <c r="JQZ38"/>
      <c r="JRA38"/>
      <c r="JRB38"/>
      <c r="JRC38"/>
      <c r="JRD38"/>
      <c r="JRE38"/>
      <c r="JRF38"/>
      <c r="JRG38"/>
      <c r="JRH38"/>
      <c r="JRI38"/>
      <c r="JRJ38"/>
      <c r="JRK38"/>
      <c r="JRL38"/>
      <c r="JRM38"/>
      <c r="JRN38"/>
      <c r="JRO38"/>
      <c r="JRP38"/>
      <c r="JRQ38"/>
      <c r="JRR38"/>
      <c r="JRS38"/>
      <c r="JRT38"/>
      <c r="JRU38"/>
      <c r="JRV38"/>
      <c r="JRW38"/>
      <c r="JRX38"/>
      <c r="JRY38"/>
      <c r="JRZ38"/>
      <c r="JSA38"/>
      <c r="JSB38"/>
      <c r="JSC38"/>
      <c r="JSD38"/>
      <c r="JSE38"/>
      <c r="JSF38"/>
      <c r="JSG38"/>
      <c r="JSH38"/>
      <c r="JSI38"/>
      <c r="JSJ38"/>
      <c r="JSK38"/>
      <c r="JSL38"/>
      <c r="JSM38"/>
      <c r="JSN38"/>
      <c r="JSO38"/>
      <c r="JSP38"/>
      <c r="JSQ38"/>
      <c r="JSR38"/>
      <c r="JSS38"/>
      <c r="JST38"/>
      <c r="JSU38"/>
      <c r="JSV38"/>
      <c r="JSW38"/>
      <c r="JSX38"/>
      <c r="JSY38"/>
      <c r="JSZ38"/>
      <c r="JTA38"/>
      <c r="JTB38"/>
      <c r="JTC38"/>
      <c r="JTD38"/>
      <c r="JTE38"/>
      <c r="JTF38"/>
      <c r="JTG38"/>
      <c r="JTH38"/>
      <c r="JTI38"/>
      <c r="JTJ38"/>
      <c r="JTK38"/>
      <c r="JTL38"/>
      <c r="JTM38"/>
      <c r="JTN38"/>
      <c r="JTO38"/>
      <c r="JTP38"/>
      <c r="JTQ38"/>
      <c r="JTR38"/>
      <c r="JTS38"/>
      <c r="JTT38"/>
      <c r="JTU38"/>
      <c r="JTV38"/>
      <c r="JTW38"/>
      <c r="JTX38"/>
      <c r="JTY38"/>
      <c r="JTZ38"/>
      <c r="JUA38"/>
      <c r="JUB38"/>
      <c r="JUC38"/>
      <c r="JUD38"/>
      <c r="JUE38"/>
      <c r="JUF38"/>
      <c r="JUG38"/>
      <c r="JUH38"/>
      <c r="JUI38"/>
      <c r="JUJ38"/>
      <c r="JUK38"/>
      <c r="JUL38"/>
      <c r="JUM38"/>
      <c r="JUN38"/>
      <c r="JUO38"/>
      <c r="JUP38"/>
      <c r="JUQ38"/>
      <c r="JUR38"/>
      <c r="JUS38"/>
      <c r="JUT38"/>
      <c r="JUU38"/>
      <c r="JUV38"/>
      <c r="JUW38"/>
      <c r="JUX38"/>
      <c r="JUY38"/>
      <c r="JUZ38"/>
      <c r="JVA38"/>
      <c r="JVB38"/>
      <c r="JVC38"/>
      <c r="JVD38"/>
      <c r="JVE38"/>
      <c r="JVF38"/>
      <c r="JVG38"/>
      <c r="JVH38"/>
      <c r="JVI38"/>
      <c r="JVJ38"/>
      <c r="JVK38"/>
      <c r="JVL38"/>
      <c r="JVM38"/>
      <c r="JVN38"/>
      <c r="JVO38"/>
      <c r="JVP38"/>
      <c r="JVQ38"/>
      <c r="JVR38"/>
      <c r="JVS38"/>
      <c r="JVT38"/>
      <c r="JVU38"/>
      <c r="JVV38"/>
      <c r="JVW38"/>
      <c r="JVX38"/>
      <c r="JVY38"/>
      <c r="JVZ38"/>
      <c r="JWA38"/>
      <c r="JWB38"/>
      <c r="JWC38"/>
      <c r="JWD38"/>
      <c r="JWE38"/>
      <c r="JWF38"/>
      <c r="JWG38"/>
      <c r="JWH38"/>
      <c r="JWI38"/>
      <c r="JWJ38"/>
      <c r="JWK38"/>
      <c r="JWL38"/>
      <c r="JWM38"/>
      <c r="JWN38"/>
      <c r="JWO38"/>
      <c r="JWP38"/>
      <c r="JWQ38"/>
      <c r="JWR38"/>
      <c r="JWS38"/>
      <c r="JWT38"/>
      <c r="JWU38"/>
      <c r="JWV38"/>
      <c r="JWW38"/>
      <c r="JWX38"/>
      <c r="JWY38"/>
      <c r="JWZ38"/>
      <c r="JXA38"/>
      <c r="JXB38"/>
      <c r="JXC38"/>
      <c r="JXD38"/>
      <c r="JXE38"/>
      <c r="JXF38"/>
      <c r="JXG38"/>
      <c r="JXH38"/>
      <c r="JXI38"/>
      <c r="JXJ38"/>
      <c r="JXK38"/>
      <c r="JXL38"/>
      <c r="JXM38"/>
      <c r="JXN38"/>
      <c r="JXO38"/>
      <c r="JXP38"/>
      <c r="JXQ38"/>
      <c r="JXR38"/>
      <c r="JXS38"/>
      <c r="JXT38"/>
      <c r="JXU38"/>
      <c r="JXV38"/>
      <c r="JXW38"/>
      <c r="JXX38"/>
      <c r="JXY38"/>
      <c r="JXZ38"/>
      <c r="JYA38"/>
      <c r="JYB38"/>
      <c r="JYC38"/>
      <c r="JYD38"/>
      <c r="JYE38"/>
      <c r="JYF38"/>
      <c r="JYG38"/>
      <c r="JYH38"/>
      <c r="JYI38"/>
      <c r="JYJ38"/>
      <c r="JYK38"/>
      <c r="JYL38"/>
      <c r="JYM38"/>
      <c r="JYN38"/>
      <c r="JYO38"/>
      <c r="JYP38"/>
      <c r="JYQ38"/>
      <c r="JYR38"/>
      <c r="JYS38"/>
      <c r="JYT38"/>
      <c r="JYU38"/>
      <c r="JYV38"/>
      <c r="JYW38"/>
      <c r="JYX38"/>
      <c r="JYY38"/>
      <c r="JYZ38"/>
      <c r="JZA38"/>
      <c r="JZB38"/>
      <c r="JZC38"/>
      <c r="JZD38"/>
      <c r="JZE38"/>
      <c r="JZF38"/>
      <c r="JZG38"/>
      <c r="JZH38"/>
      <c r="JZI38"/>
      <c r="JZJ38"/>
      <c r="JZK38"/>
      <c r="JZL38"/>
      <c r="JZM38"/>
      <c r="JZN38"/>
      <c r="JZO38"/>
      <c r="JZP38"/>
      <c r="JZQ38"/>
      <c r="JZR38"/>
      <c r="JZS38"/>
      <c r="JZT38"/>
      <c r="JZU38"/>
      <c r="JZV38"/>
      <c r="JZW38"/>
      <c r="JZX38"/>
      <c r="JZY38"/>
      <c r="JZZ38"/>
      <c r="KAA38"/>
      <c r="KAB38"/>
      <c r="KAC38"/>
      <c r="KAD38"/>
      <c r="KAE38"/>
      <c r="KAF38"/>
      <c r="KAG38"/>
      <c r="KAH38"/>
      <c r="KAI38"/>
      <c r="KAJ38"/>
      <c r="KAK38"/>
      <c r="KAL38"/>
      <c r="KAM38"/>
      <c r="KAN38"/>
      <c r="KAO38"/>
      <c r="KAP38"/>
      <c r="KAQ38"/>
      <c r="KAR38"/>
      <c r="KAS38"/>
      <c r="KAT38"/>
      <c r="KAU38"/>
      <c r="KAV38"/>
      <c r="KAW38"/>
      <c r="KAX38"/>
      <c r="KAY38"/>
      <c r="KAZ38"/>
      <c r="KBA38"/>
      <c r="KBB38"/>
      <c r="KBC38"/>
      <c r="KBD38"/>
      <c r="KBE38"/>
      <c r="KBF38"/>
      <c r="KBG38"/>
      <c r="KBH38"/>
      <c r="KBI38"/>
      <c r="KBJ38"/>
      <c r="KBK38"/>
      <c r="KBL38"/>
      <c r="KBM38"/>
      <c r="KBN38"/>
      <c r="KBO38"/>
      <c r="KBP38"/>
      <c r="KBQ38"/>
      <c r="KBR38"/>
      <c r="KBS38"/>
      <c r="KBT38"/>
      <c r="KBU38"/>
      <c r="KBV38"/>
      <c r="KBW38"/>
      <c r="KBX38"/>
      <c r="KBY38"/>
      <c r="KBZ38"/>
      <c r="KCA38"/>
      <c r="KCB38"/>
      <c r="KCC38"/>
      <c r="KCD38"/>
      <c r="KCE38"/>
      <c r="KCF38"/>
      <c r="KCG38"/>
      <c r="KCH38"/>
      <c r="KCI38"/>
      <c r="KCJ38"/>
      <c r="KCK38"/>
      <c r="KCL38"/>
      <c r="KCM38"/>
      <c r="KCN38"/>
      <c r="KCO38"/>
      <c r="KCP38"/>
      <c r="KCQ38"/>
      <c r="KCR38"/>
      <c r="KCS38"/>
      <c r="KCT38"/>
      <c r="KCU38"/>
      <c r="KCV38"/>
      <c r="KCW38"/>
      <c r="KCX38"/>
      <c r="KCY38"/>
      <c r="KCZ38"/>
      <c r="KDA38"/>
      <c r="KDB38"/>
      <c r="KDC38"/>
      <c r="KDD38"/>
      <c r="KDE38"/>
      <c r="KDF38"/>
      <c r="KDG38"/>
      <c r="KDH38"/>
      <c r="KDI38"/>
      <c r="KDJ38"/>
      <c r="KDK38"/>
      <c r="KDL38"/>
      <c r="KDM38"/>
      <c r="KDN38"/>
      <c r="KDO38"/>
      <c r="KDP38"/>
      <c r="KDQ38"/>
      <c r="KDR38"/>
      <c r="KDS38"/>
      <c r="KDT38"/>
      <c r="KDU38"/>
      <c r="KDV38"/>
      <c r="KDW38"/>
      <c r="KDX38"/>
      <c r="KDY38"/>
      <c r="KDZ38"/>
      <c r="KEA38"/>
      <c r="KEB38"/>
      <c r="KEC38"/>
      <c r="KED38"/>
      <c r="KEE38"/>
      <c r="KEF38"/>
      <c r="KEG38"/>
      <c r="KEH38"/>
      <c r="KEI38"/>
      <c r="KEJ38"/>
      <c r="KEK38"/>
      <c r="KEL38"/>
      <c r="KEM38"/>
      <c r="KEN38"/>
      <c r="KEO38"/>
      <c r="KEP38"/>
      <c r="KEQ38"/>
      <c r="KER38"/>
      <c r="KES38"/>
      <c r="KET38"/>
      <c r="KEU38"/>
      <c r="KEV38"/>
      <c r="KEW38"/>
      <c r="KEX38"/>
      <c r="KEY38"/>
      <c r="KEZ38"/>
      <c r="KFA38"/>
      <c r="KFB38"/>
      <c r="KFC38"/>
      <c r="KFD38"/>
      <c r="KFE38"/>
      <c r="KFF38"/>
      <c r="KFG38"/>
      <c r="KFH38"/>
      <c r="KFI38"/>
      <c r="KFJ38"/>
      <c r="KFK38"/>
      <c r="KFL38"/>
      <c r="KFM38"/>
      <c r="KFN38"/>
      <c r="KFO38"/>
      <c r="KFP38"/>
      <c r="KFQ38"/>
      <c r="KFR38"/>
      <c r="KFS38"/>
      <c r="KFT38"/>
      <c r="KFU38"/>
      <c r="KFV38"/>
      <c r="KFW38"/>
      <c r="KFX38"/>
      <c r="KFY38"/>
      <c r="KFZ38"/>
      <c r="KGA38"/>
      <c r="KGB38"/>
      <c r="KGC38"/>
      <c r="KGD38"/>
      <c r="KGE38"/>
      <c r="KGF38"/>
      <c r="KGG38"/>
      <c r="KGH38"/>
      <c r="KGI38"/>
      <c r="KGJ38"/>
      <c r="KGK38"/>
      <c r="KGL38"/>
      <c r="KGM38"/>
      <c r="KGN38"/>
      <c r="KGO38"/>
      <c r="KGP38"/>
      <c r="KGQ38"/>
      <c r="KGR38"/>
      <c r="KGS38"/>
      <c r="KGT38"/>
      <c r="KGU38"/>
      <c r="KGV38"/>
      <c r="KGW38"/>
      <c r="KGX38"/>
      <c r="KGY38"/>
      <c r="KGZ38"/>
      <c r="KHA38"/>
      <c r="KHB38"/>
      <c r="KHC38"/>
      <c r="KHD38"/>
      <c r="KHE38"/>
      <c r="KHF38"/>
      <c r="KHG38"/>
      <c r="KHH38"/>
      <c r="KHI38"/>
      <c r="KHJ38"/>
      <c r="KHK38"/>
      <c r="KHL38"/>
      <c r="KHM38"/>
      <c r="KHN38"/>
      <c r="KHO38"/>
      <c r="KHP38"/>
      <c r="KHQ38"/>
      <c r="KHR38"/>
      <c r="KHS38"/>
      <c r="KHT38"/>
      <c r="KHU38"/>
      <c r="KHV38"/>
      <c r="KHW38"/>
      <c r="KHX38"/>
      <c r="KHY38"/>
      <c r="KHZ38"/>
      <c r="KIA38"/>
      <c r="KIB38"/>
      <c r="KIC38"/>
      <c r="KID38"/>
      <c r="KIE38"/>
      <c r="KIF38"/>
      <c r="KIG38"/>
      <c r="KIH38"/>
      <c r="KII38"/>
      <c r="KIJ38"/>
      <c r="KIK38"/>
      <c r="KIL38"/>
      <c r="KIM38"/>
      <c r="KIN38"/>
      <c r="KIO38"/>
      <c r="KIP38"/>
      <c r="KIQ38"/>
      <c r="KIR38"/>
      <c r="KIS38"/>
      <c r="KIT38"/>
      <c r="KIU38"/>
      <c r="KIV38"/>
      <c r="KIW38"/>
      <c r="KIX38"/>
      <c r="KIY38"/>
      <c r="KIZ38"/>
      <c r="KJA38"/>
      <c r="KJB38"/>
      <c r="KJC38"/>
      <c r="KJD38"/>
      <c r="KJE38"/>
      <c r="KJF38"/>
      <c r="KJG38"/>
      <c r="KJH38"/>
      <c r="KJI38"/>
      <c r="KJJ38"/>
      <c r="KJK38"/>
      <c r="KJL38"/>
      <c r="KJM38"/>
      <c r="KJN38"/>
      <c r="KJO38"/>
      <c r="KJP38"/>
      <c r="KJQ38"/>
      <c r="KJR38"/>
      <c r="KJS38"/>
      <c r="KJT38"/>
      <c r="KJU38"/>
      <c r="KJV38"/>
      <c r="KJW38"/>
      <c r="KJX38"/>
      <c r="KJY38"/>
      <c r="KJZ38"/>
      <c r="KKA38"/>
      <c r="KKB38"/>
      <c r="KKC38"/>
      <c r="KKD38"/>
      <c r="KKE38"/>
      <c r="KKF38"/>
      <c r="KKG38"/>
      <c r="KKH38"/>
      <c r="KKI38"/>
      <c r="KKJ38"/>
      <c r="KKK38"/>
      <c r="KKL38"/>
      <c r="KKM38"/>
      <c r="KKN38"/>
      <c r="KKO38"/>
      <c r="KKP38"/>
      <c r="KKQ38"/>
      <c r="KKR38"/>
      <c r="KKS38"/>
      <c r="KKT38"/>
      <c r="KKU38"/>
      <c r="KKV38"/>
      <c r="KKW38"/>
      <c r="KKX38"/>
      <c r="KKY38"/>
      <c r="KKZ38"/>
      <c r="KLA38"/>
      <c r="KLB38"/>
      <c r="KLC38"/>
      <c r="KLD38"/>
      <c r="KLE38"/>
      <c r="KLF38"/>
      <c r="KLG38"/>
      <c r="KLH38"/>
      <c r="KLI38"/>
      <c r="KLJ38"/>
      <c r="KLK38"/>
      <c r="KLL38"/>
      <c r="KLM38"/>
      <c r="KLN38"/>
      <c r="KLO38"/>
      <c r="KLP38"/>
      <c r="KLQ38"/>
      <c r="KLR38"/>
      <c r="KLS38"/>
      <c r="KLT38"/>
      <c r="KLU38"/>
      <c r="KLV38"/>
      <c r="KLW38"/>
      <c r="KLX38"/>
      <c r="KLY38"/>
      <c r="KLZ38"/>
      <c r="KMA38"/>
      <c r="KMB38"/>
      <c r="KMC38"/>
      <c r="KMD38"/>
      <c r="KME38"/>
      <c r="KMF38"/>
      <c r="KMG38"/>
      <c r="KMH38"/>
      <c r="KMI38"/>
      <c r="KMJ38"/>
      <c r="KMK38"/>
      <c r="KML38"/>
      <c r="KMM38"/>
      <c r="KMN38"/>
      <c r="KMO38"/>
      <c r="KMP38"/>
      <c r="KMQ38"/>
      <c r="KMR38"/>
      <c r="KMS38"/>
      <c r="KMT38"/>
      <c r="KMU38"/>
      <c r="KMV38"/>
      <c r="KMW38"/>
      <c r="KMX38"/>
      <c r="KMY38"/>
      <c r="KMZ38"/>
      <c r="KNA38"/>
      <c r="KNB38"/>
      <c r="KNC38"/>
      <c r="KND38"/>
      <c r="KNE38"/>
      <c r="KNF38"/>
      <c r="KNG38"/>
      <c r="KNH38"/>
      <c r="KNI38"/>
      <c r="KNJ38"/>
      <c r="KNK38"/>
      <c r="KNL38"/>
      <c r="KNM38"/>
      <c r="KNN38"/>
      <c r="KNO38"/>
      <c r="KNP38"/>
      <c r="KNQ38"/>
      <c r="KNR38"/>
      <c r="KNS38"/>
      <c r="KNT38"/>
      <c r="KNU38"/>
      <c r="KNV38"/>
      <c r="KNW38"/>
      <c r="KNX38"/>
      <c r="KNY38"/>
      <c r="KNZ38"/>
      <c r="KOA38"/>
      <c r="KOB38"/>
      <c r="KOC38"/>
      <c r="KOD38"/>
      <c r="KOE38"/>
      <c r="KOF38"/>
      <c r="KOG38"/>
      <c r="KOH38"/>
      <c r="KOI38"/>
      <c r="KOJ38"/>
      <c r="KOK38"/>
      <c r="KOL38"/>
      <c r="KOM38"/>
      <c r="KON38"/>
      <c r="KOO38"/>
      <c r="KOP38"/>
      <c r="KOQ38"/>
      <c r="KOR38"/>
      <c r="KOS38"/>
      <c r="KOT38"/>
      <c r="KOU38"/>
      <c r="KOV38"/>
      <c r="KOW38"/>
      <c r="KOX38"/>
      <c r="KOY38"/>
      <c r="KOZ38"/>
      <c r="KPA38"/>
      <c r="KPB38"/>
      <c r="KPC38"/>
      <c r="KPD38"/>
      <c r="KPE38"/>
      <c r="KPF38"/>
      <c r="KPG38"/>
      <c r="KPH38"/>
      <c r="KPI38"/>
      <c r="KPJ38"/>
      <c r="KPK38"/>
      <c r="KPL38"/>
      <c r="KPM38"/>
      <c r="KPN38"/>
      <c r="KPO38"/>
      <c r="KPP38"/>
      <c r="KPQ38"/>
      <c r="KPR38"/>
      <c r="KPS38"/>
      <c r="KPT38"/>
      <c r="KPU38"/>
      <c r="KPV38"/>
      <c r="KPW38"/>
      <c r="KPX38"/>
      <c r="KPY38"/>
      <c r="KPZ38"/>
      <c r="KQA38"/>
      <c r="KQB38"/>
      <c r="KQC38"/>
      <c r="KQD38"/>
      <c r="KQE38"/>
      <c r="KQF38"/>
      <c r="KQG38"/>
      <c r="KQH38"/>
      <c r="KQI38"/>
      <c r="KQJ38"/>
      <c r="KQK38"/>
      <c r="KQL38"/>
      <c r="KQM38"/>
      <c r="KQN38"/>
      <c r="KQO38"/>
      <c r="KQP38"/>
      <c r="KQQ38"/>
      <c r="KQR38"/>
      <c r="KQS38"/>
      <c r="KQT38"/>
      <c r="KQU38"/>
      <c r="KQV38"/>
      <c r="KQW38"/>
      <c r="KQX38"/>
      <c r="KQY38"/>
      <c r="KQZ38"/>
      <c r="KRA38"/>
      <c r="KRB38"/>
      <c r="KRC38"/>
      <c r="KRD38"/>
      <c r="KRE38"/>
      <c r="KRF38"/>
      <c r="KRG38"/>
      <c r="KRH38"/>
      <c r="KRI38"/>
      <c r="KRJ38"/>
      <c r="KRK38"/>
      <c r="KRL38"/>
      <c r="KRM38"/>
      <c r="KRN38"/>
      <c r="KRO38"/>
      <c r="KRP38"/>
      <c r="KRQ38"/>
      <c r="KRR38"/>
      <c r="KRS38"/>
      <c r="KRT38"/>
      <c r="KRU38"/>
      <c r="KRV38"/>
      <c r="KRW38"/>
      <c r="KRX38"/>
      <c r="KRY38"/>
      <c r="KRZ38"/>
      <c r="KSA38"/>
      <c r="KSB38"/>
      <c r="KSC38"/>
      <c r="KSD38"/>
      <c r="KSE38"/>
      <c r="KSF38"/>
      <c r="KSG38"/>
      <c r="KSH38"/>
      <c r="KSI38"/>
      <c r="KSJ38"/>
      <c r="KSK38"/>
      <c r="KSL38"/>
      <c r="KSM38"/>
      <c r="KSN38"/>
      <c r="KSO38"/>
      <c r="KSP38"/>
      <c r="KSQ38"/>
      <c r="KSR38"/>
      <c r="KSS38"/>
      <c r="KST38"/>
      <c r="KSU38"/>
      <c r="KSV38"/>
      <c r="KSW38"/>
      <c r="KSX38"/>
      <c r="KSY38"/>
      <c r="KSZ38"/>
      <c r="KTA38"/>
      <c r="KTB38"/>
      <c r="KTC38"/>
      <c r="KTD38"/>
      <c r="KTE38"/>
      <c r="KTF38"/>
      <c r="KTG38"/>
      <c r="KTH38"/>
      <c r="KTI38"/>
      <c r="KTJ38"/>
      <c r="KTK38"/>
      <c r="KTL38"/>
      <c r="KTM38"/>
      <c r="KTN38"/>
      <c r="KTO38"/>
      <c r="KTP38"/>
      <c r="KTQ38"/>
      <c r="KTR38"/>
      <c r="KTS38"/>
      <c r="KTT38"/>
      <c r="KTU38"/>
      <c r="KTV38"/>
      <c r="KTW38"/>
      <c r="KTX38"/>
      <c r="KTY38"/>
      <c r="KTZ38"/>
      <c r="KUA38"/>
      <c r="KUB38"/>
      <c r="KUC38"/>
      <c r="KUD38"/>
      <c r="KUE38"/>
      <c r="KUF38"/>
      <c r="KUG38"/>
      <c r="KUH38"/>
      <c r="KUI38"/>
      <c r="KUJ38"/>
      <c r="KUK38"/>
      <c r="KUL38"/>
      <c r="KUM38"/>
      <c r="KUN38"/>
      <c r="KUO38"/>
      <c r="KUP38"/>
      <c r="KUQ38"/>
      <c r="KUR38"/>
      <c r="KUS38"/>
      <c r="KUT38"/>
      <c r="KUU38"/>
      <c r="KUV38"/>
      <c r="KUW38"/>
      <c r="KUX38"/>
      <c r="KUY38"/>
      <c r="KUZ38"/>
      <c r="KVA38"/>
      <c r="KVB38"/>
      <c r="KVC38"/>
      <c r="KVD38"/>
      <c r="KVE38"/>
      <c r="KVF38"/>
      <c r="KVG38"/>
      <c r="KVH38"/>
      <c r="KVI38"/>
      <c r="KVJ38"/>
      <c r="KVK38"/>
      <c r="KVL38"/>
      <c r="KVM38"/>
      <c r="KVN38"/>
      <c r="KVO38"/>
      <c r="KVP38"/>
      <c r="KVQ38"/>
      <c r="KVR38"/>
      <c r="KVS38"/>
      <c r="KVT38"/>
      <c r="KVU38"/>
      <c r="KVV38"/>
      <c r="KVW38"/>
      <c r="KVX38"/>
      <c r="KVY38"/>
      <c r="KVZ38"/>
      <c r="KWA38"/>
      <c r="KWB38"/>
      <c r="KWC38"/>
      <c r="KWD38"/>
      <c r="KWE38"/>
      <c r="KWF38"/>
      <c r="KWG38"/>
      <c r="KWH38"/>
      <c r="KWI38"/>
      <c r="KWJ38"/>
      <c r="KWK38"/>
      <c r="KWL38"/>
      <c r="KWM38"/>
      <c r="KWN38"/>
      <c r="KWO38"/>
      <c r="KWP38"/>
      <c r="KWQ38"/>
      <c r="KWR38"/>
      <c r="KWS38"/>
      <c r="KWT38"/>
      <c r="KWU38"/>
      <c r="KWV38"/>
      <c r="KWW38"/>
      <c r="KWX38"/>
      <c r="KWY38"/>
      <c r="KWZ38"/>
      <c r="KXA38"/>
      <c r="KXB38"/>
      <c r="KXC38"/>
      <c r="KXD38"/>
      <c r="KXE38"/>
      <c r="KXF38"/>
      <c r="KXG38"/>
      <c r="KXH38"/>
      <c r="KXI38"/>
      <c r="KXJ38"/>
      <c r="KXK38"/>
      <c r="KXL38"/>
      <c r="KXM38"/>
      <c r="KXN38"/>
      <c r="KXO38"/>
      <c r="KXP38"/>
      <c r="KXQ38"/>
      <c r="KXR38"/>
      <c r="KXS38"/>
      <c r="KXT38"/>
      <c r="KXU38"/>
      <c r="KXV38"/>
      <c r="KXW38"/>
      <c r="KXX38"/>
      <c r="KXY38"/>
      <c r="KXZ38"/>
      <c r="KYA38"/>
      <c r="KYB38"/>
      <c r="KYC38"/>
      <c r="KYD38"/>
      <c r="KYE38"/>
      <c r="KYF38"/>
      <c r="KYG38"/>
      <c r="KYH38"/>
      <c r="KYI38"/>
      <c r="KYJ38"/>
      <c r="KYK38"/>
      <c r="KYL38"/>
      <c r="KYM38"/>
      <c r="KYN38"/>
      <c r="KYO38"/>
      <c r="KYP38"/>
      <c r="KYQ38"/>
      <c r="KYR38"/>
      <c r="KYS38"/>
      <c r="KYT38"/>
      <c r="KYU38"/>
      <c r="KYV38"/>
      <c r="KYW38"/>
      <c r="KYX38"/>
      <c r="KYY38"/>
      <c r="KYZ38"/>
      <c r="KZA38"/>
      <c r="KZB38"/>
      <c r="KZC38"/>
      <c r="KZD38"/>
      <c r="KZE38"/>
      <c r="KZF38"/>
      <c r="KZG38"/>
      <c r="KZH38"/>
      <c r="KZI38"/>
      <c r="KZJ38"/>
      <c r="KZK38"/>
      <c r="KZL38"/>
      <c r="KZM38"/>
      <c r="KZN38"/>
      <c r="KZO38"/>
      <c r="KZP38"/>
      <c r="KZQ38"/>
      <c r="KZR38"/>
      <c r="KZS38"/>
      <c r="KZT38"/>
      <c r="KZU38"/>
      <c r="KZV38"/>
      <c r="KZW38"/>
      <c r="KZX38"/>
      <c r="KZY38"/>
      <c r="KZZ38"/>
      <c r="LAA38"/>
      <c r="LAB38"/>
      <c r="LAC38"/>
      <c r="LAD38"/>
      <c r="LAE38"/>
      <c r="LAF38"/>
      <c r="LAG38"/>
      <c r="LAH38"/>
      <c r="LAI38"/>
      <c r="LAJ38"/>
      <c r="LAK38"/>
      <c r="LAL38"/>
      <c r="LAM38"/>
      <c r="LAN38"/>
      <c r="LAO38"/>
      <c r="LAP38"/>
      <c r="LAQ38"/>
      <c r="LAR38"/>
      <c r="LAS38"/>
      <c r="LAT38"/>
      <c r="LAU38"/>
      <c r="LAV38"/>
      <c r="LAW38"/>
      <c r="LAX38"/>
      <c r="LAY38"/>
      <c r="LAZ38"/>
      <c r="LBA38"/>
      <c r="LBB38"/>
      <c r="LBC38"/>
      <c r="LBD38"/>
      <c r="LBE38"/>
      <c r="LBF38"/>
      <c r="LBG38"/>
      <c r="LBH38"/>
      <c r="LBI38"/>
      <c r="LBJ38"/>
      <c r="LBK38"/>
      <c r="LBL38"/>
      <c r="LBM38"/>
      <c r="LBN38"/>
      <c r="LBO38"/>
      <c r="LBP38"/>
      <c r="LBQ38"/>
      <c r="LBR38"/>
      <c r="LBS38"/>
      <c r="LBT38"/>
      <c r="LBU38"/>
      <c r="LBV38"/>
      <c r="LBW38"/>
      <c r="LBX38"/>
      <c r="LBY38"/>
      <c r="LBZ38"/>
      <c r="LCA38"/>
      <c r="LCB38"/>
      <c r="LCC38"/>
      <c r="LCD38"/>
      <c r="LCE38"/>
      <c r="LCF38"/>
      <c r="LCG38"/>
      <c r="LCH38"/>
      <c r="LCI38"/>
      <c r="LCJ38"/>
      <c r="LCK38"/>
      <c r="LCL38"/>
      <c r="LCM38"/>
      <c r="LCN38"/>
      <c r="LCO38"/>
      <c r="LCP38"/>
      <c r="LCQ38"/>
      <c r="LCR38"/>
      <c r="LCS38"/>
      <c r="LCT38"/>
      <c r="LCU38"/>
      <c r="LCV38"/>
      <c r="LCW38"/>
      <c r="LCX38"/>
      <c r="LCY38"/>
      <c r="LCZ38"/>
      <c r="LDA38"/>
      <c r="LDB38"/>
      <c r="LDC38"/>
      <c r="LDD38"/>
      <c r="LDE38"/>
      <c r="LDF38"/>
      <c r="LDG38"/>
      <c r="LDH38"/>
      <c r="LDI38"/>
      <c r="LDJ38"/>
      <c r="LDK38"/>
      <c r="LDL38"/>
      <c r="LDM38"/>
      <c r="LDN38"/>
      <c r="LDO38"/>
      <c r="LDP38"/>
      <c r="LDQ38"/>
      <c r="LDR38"/>
      <c r="LDS38"/>
      <c r="LDT38"/>
      <c r="LDU38"/>
      <c r="LDV38"/>
      <c r="LDW38"/>
      <c r="LDX38"/>
      <c r="LDY38"/>
      <c r="LDZ38"/>
      <c r="LEA38"/>
      <c r="LEB38"/>
      <c r="LEC38"/>
      <c r="LED38"/>
      <c r="LEE38"/>
      <c r="LEF38"/>
      <c r="LEG38"/>
      <c r="LEH38"/>
      <c r="LEI38"/>
      <c r="LEJ38"/>
      <c r="LEK38"/>
      <c r="LEL38"/>
      <c r="LEM38"/>
      <c r="LEN38"/>
      <c r="LEO38"/>
      <c r="LEP38"/>
      <c r="LEQ38"/>
      <c r="LER38"/>
      <c r="LES38"/>
      <c r="LET38"/>
      <c r="LEU38"/>
      <c r="LEV38"/>
      <c r="LEW38"/>
      <c r="LEX38"/>
      <c r="LEY38"/>
      <c r="LEZ38"/>
      <c r="LFA38"/>
      <c r="LFB38"/>
      <c r="LFC38"/>
      <c r="LFD38"/>
      <c r="LFE38"/>
      <c r="LFF38"/>
      <c r="LFG38"/>
      <c r="LFH38"/>
      <c r="LFI38"/>
      <c r="LFJ38"/>
      <c r="LFK38"/>
      <c r="LFL38"/>
      <c r="LFM38"/>
      <c r="LFN38"/>
      <c r="LFO38"/>
      <c r="LFP38"/>
      <c r="LFQ38"/>
      <c r="LFR38"/>
      <c r="LFS38"/>
      <c r="LFT38"/>
      <c r="LFU38"/>
      <c r="LFV38"/>
      <c r="LFW38"/>
      <c r="LFX38"/>
      <c r="LFY38"/>
      <c r="LFZ38"/>
      <c r="LGA38"/>
      <c r="LGB38"/>
      <c r="LGC38"/>
      <c r="LGD38"/>
      <c r="LGE38"/>
      <c r="LGF38"/>
      <c r="LGG38"/>
      <c r="LGH38"/>
      <c r="LGI38"/>
      <c r="LGJ38"/>
      <c r="LGK38"/>
      <c r="LGL38"/>
      <c r="LGM38"/>
      <c r="LGN38"/>
      <c r="LGO38"/>
      <c r="LGP38"/>
      <c r="LGQ38"/>
      <c r="LGR38"/>
      <c r="LGS38"/>
      <c r="LGT38"/>
      <c r="LGU38"/>
      <c r="LGV38"/>
      <c r="LGW38"/>
      <c r="LGX38"/>
      <c r="LGY38"/>
      <c r="LGZ38"/>
      <c r="LHA38"/>
      <c r="LHB38"/>
      <c r="LHC38"/>
      <c r="LHD38"/>
      <c r="LHE38"/>
      <c r="LHF38"/>
      <c r="LHG38"/>
      <c r="LHH38"/>
      <c r="LHI38"/>
      <c r="LHJ38"/>
      <c r="LHK38"/>
      <c r="LHL38"/>
      <c r="LHM38"/>
      <c r="LHN38"/>
      <c r="LHO38"/>
      <c r="LHP38"/>
      <c r="LHQ38"/>
      <c r="LHR38"/>
      <c r="LHS38"/>
      <c r="LHT38"/>
      <c r="LHU38"/>
      <c r="LHV38"/>
      <c r="LHW38"/>
      <c r="LHX38"/>
      <c r="LHY38"/>
      <c r="LHZ38"/>
      <c r="LIA38"/>
      <c r="LIB38"/>
      <c r="LIC38"/>
      <c r="LID38"/>
      <c r="LIE38"/>
      <c r="LIF38"/>
      <c r="LIG38"/>
      <c r="LIH38"/>
      <c r="LII38"/>
      <c r="LIJ38"/>
      <c r="LIK38"/>
      <c r="LIL38"/>
      <c r="LIM38"/>
      <c r="LIN38"/>
      <c r="LIO38"/>
      <c r="LIP38"/>
      <c r="LIQ38"/>
      <c r="LIR38"/>
      <c r="LIS38"/>
      <c r="LIT38"/>
      <c r="LIU38"/>
      <c r="LIV38"/>
      <c r="LIW38"/>
      <c r="LIX38"/>
      <c r="LIY38"/>
      <c r="LIZ38"/>
      <c r="LJA38"/>
      <c r="LJB38"/>
      <c r="LJC38"/>
      <c r="LJD38"/>
      <c r="LJE38"/>
      <c r="LJF38"/>
      <c r="LJG38"/>
      <c r="LJH38"/>
      <c r="LJI38"/>
      <c r="LJJ38"/>
      <c r="LJK38"/>
      <c r="LJL38"/>
      <c r="LJM38"/>
      <c r="LJN38"/>
      <c r="LJO38"/>
      <c r="LJP38"/>
      <c r="LJQ38"/>
      <c r="LJR38"/>
      <c r="LJS38"/>
      <c r="LJT38"/>
      <c r="LJU38"/>
      <c r="LJV38"/>
      <c r="LJW38"/>
      <c r="LJX38"/>
      <c r="LJY38"/>
      <c r="LJZ38"/>
      <c r="LKA38"/>
      <c r="LKB38"/>
      <c r="LKC38"/>
      <c r="LKD38"/>
      <c r="LKE38"/>
      <c r="LKF38"/>
      <c r="LKG38"/>
      <c r="LKH38"/>
      <c r="LKI38"/>
      <c r="LKJ38"/>
      <c r="LKK38"/>
      <c r="LKL38"/>
      <c r="LKM38"/>
      <c r="LKN38"/>
      <c r="LKO38"/>
      <c r="LKP38"/>
      <c r="LKQ38"/>
      <c r="LKR38"/>
      <c r="LKS38"/>
      <c r="LKT38"/>
      <c r="LKU38"/>
      <c r="LKV38"/>
      <c r="LKW38"/>
      <c r="LKX38"/>
      <c r="LKY38"/>
      <c r="LKZ38"/>
      <c r="LLA38"/>
      <c r="LLB38"/>
      <c r="LLC38"/>
      <c r="LLD38"/>
      <c r="LLE38"/>
      <c r="LLF38"/>
      <c r="LLG38"/>
      <c r="LLH38"/>
      <c r="LLI38"/>
      <c r="LLJ38"/>
      <c r="LLK38"/>
      <c r="LLL38"/>
      <c r="LLM38"/>
      <c r="LLN38"/>
      <c r="LLO38"/>
      <c r="LLP38"/>
      <c r="LLQ38"/>
      <c r="LLR38"/>
      <c r="LLS38"/>
      <c r="LLT38"/>
      <c r="LLU38"/>
      <c r="LLV38"/>
      <c r="LLW38"/>
      <c r="LLX38"/>
      <c r="LLY38"/>
      <c r="LLZ38"/>
      <c r="LMA38"/>
      <c r="LMB38"/>
      <c r="LMC38"/>
      <c r="LMD38"/>
      <c r="LME38"/>
      <c r="LMF38"/>
      <c r="LMG38"/>
      <c r="LMH38"/>
      <c r="LMI38"/>
      <c r="LMJ38"/>
      <c r="LMK38"/>
      <c r="LML38"/>
      <c r="LMM38"/>
      <c r="LMN38"/>
      <c r="LMO38"/>
      <c r="LMP38"/>
      <c r="LMQ38"/>
      <c r="LMR38"/>
      <c r="LMS38"/>
      <c r="LMT38"/>
      <c r="LMU38"/>
      <c r="LMV38"/>
      <c r="LMW38"/>
      <c r="LMX38"/>
      <c r="LMY38"/>
      <c r="LMZ38"/>
      <c r="LNA38"/>
      <c r="LNB38"/>
      <c r="LNC38"/>
      <c r="LND38"/>
      <c r="LNE38"/>
      <c r="LNF38"/>
      <c r="LNG38"/>
      <c r="LNH38"/>
      <c r="LNI38"/>
      <c r="LNJ38"/>
      <c r="LNK38"/>
      <c r="LNL38"/>
      <c r="LNM38"/>
      <c r="LNN38"/>
      <c r="LNO38"/>
      <c r="LNP38"/>
      <c r="LNQ38"/>
      <c r="LNR38"/>
      <c r="LNS38"/>
      <c r="LNT38"/>
      <c r="LNU38"/>
      <c r="LNV38"/>
      <c r="LNW38"/>
      <c r="LNX38"/>
      <c r="LNY38"/>
      <c r="LNZ38"/>
      <c r="LOA38"/>
      <c r="LOB38"/>
      <c r="LOC38"/>
      <c r="LOD38"/>
      <c r="LOE38"/>
      <c r="LOF38"/>
      <c r="LOG38"/>
      <c r="LOH38"/>
      <c r="LOI38"/>
      <c r="LOJ38"/>
      <c r="LOK38"/>
      <c r="LOL38"/>
      <c r="LOM38"/>
      <c r="LON38"/>
      <c r="LOO38"/>
      <c r="LOP38"/>
      <c r="LOQ38"/>
      <c r="LOR38"/>
      <c r="LOS38"/>
      <c r="LOT38"/>
      <c r="LOU38"/>
      <c r="LOV38"/>
      <c r="LOW38"/>
      <c r="LOX38"/>
      <c r="LOY38"/>
      <c r="LOZ38"/>
      <c r="LPA38"/>
      <c r="LPB38"/>
      <c r="LPC38"/>
      <c r="LPD38"/>
      <c r="LPE38"/>
      <c r="LPF38"/>
      <c r="LPG38"/>
      <c r="LPH38"/>
      <c r="LPI38"/>
      <c r="LPJ38"/>
      <c r="LPK38"/>
      <c r="LPL38"/>
      <c r="LPM38"/>
      <c r="LPN38"/>
      <c r="LPO38"/>
      <c r="LPP38"/>
      <c r="LPQ38"/>
      <c r="LPR38"/>
      <c r="LPS38"/>
      <c r="LPT38"/>
      <c r="LPU38"/>
      <c r="LPV38"/>
      <c r="LPW38"/>
      <c r="LPX38"/>
      <c r="LPY38"/>
      <c r="LPZ38"/>
      <c r="LQA38"/>
      <c r="LQB38"/>
      <c r="LQC38"/>
      <c r="LQD38"/>
      <c r="LQE38"/>
      <c r="LQF38"/>
      <c r="LQG38"/>
      <c r="LQH38"/>
      <c r="LQI38"/>
      <c r="LQJ38"/>
      <c r="LQK38"/>
      <c r="LQL38"/>
      <c r="LQM38"/>
      <c r="LQN38"/>
      <c r="LQO38"/>
      <c r="LQP38"/>
      <c r="LQQ38"/>
      <c r="LQR38"/>
      <c r="LQS38"/>
      <c r="LQT38"/>
      <c r="LQU38"/>
      <c r="LQV38"/>
      <c r="LQW38"/>
      <c r="LQX38"/>
      <c r="LQY38"/>
      <c r="LQZ38"/>
      <c r="LRA38"/>
      <c r="LRB38"/>
      <c r="LRC38"/>
      <c r="LRD38"/>
      <c r="LRE38"/>
      <c r="LRF38"/>
      <c r="LRG38"/>
      <c r="LRH38"/>
      <c r="LRI38"/>
      <c r="LRJ38"/>
      <c r="LRK38"/>
      <c r="LRL38"/>
      <c r="LRM38"/>
      <c r="LRN38"/>
      <c r="LRO38"/>
      <c r="LRP38"/>
      <c r="LRQ38"/>
      <c r="LRR38"/>
      <c r="LRS38"/>
      <c r="LRT38"/>
      <c r="LRU38"/>
      <c r="LRV38"/>
      <c r="LRW38"/>
      <c r="LRX38"/>
      <c r="LRY38"/>
      <c r="LRZ38"/>
      <c r="LSA38"/>
      <c r="LSB38"/>
      <c r="LSC38"/>
      <c r="LSD38"/>
      <c r="LSE38"/>
      <c r="LSF38"/>
      <c r="LSG38"/>
      <c r="LSH38"/>
      <c r="LSI38"/>
      <c r="LSJ38"/>
      <c r="LSK38"/>
      <c r="LSL38"/>
      <c r="LSM38"/>
      <c r="LSN38"/>
      <c r="LSO38"/>
      <c r="LSP38"/>
      <c r="LSQ38"/>
      <c r="LSR38"/>
      <c r="LSS38"/>
      <c r="LST38"/>
      <c r="LSU38"/>
      <c r="LSV38"/>
      <c r="LSW38"/>
      <c r="LSX38"/>
      <c r="LSY38"/>
      <c r="LSZ38"/>
      <c r="LTA38"/>
      <c r="LTB38"/>
      <c r="LTC38"/>
      <c r="LTD38"/>
      <c r="LTE38"/>
      <c r="LTF38"/>
      <c r="LTG38"/>
      <c r="LTH38"/>
      <c r="LTI38"/>
      <c r="LTJ38"/>
      <c r="LTK38"/>
      <c r="LTL38"/>
      <c r="LTM38"/>
      <c r="LTN38"/>
      <c r="LTO38"/>
      <c r="LTP38"/>
      <c r="LTQ38"/>
      <c r="LTR38"/>
      <c r="LTS38"/>
      <c r="LTT38"/>
      <c r="LTU38"/>
      <c r="LTV38"/>
      <c r="LTW38"/>
      <c r="LTX38"/>
      <c r="LTY38"/>
      <c r="LTZ38"/>
      <c r="LUA38"/>
      <c r="LUB38"/>
      <c r="LUC38"/>
      <c r="LUD38"/>
      <c r="LUE38"/>
      <c r="LUF38"/>
      <c r="LUG38"/>
      <c r="LUH38"/>
      <c r="LUI38"/>
      <c r="LUJ38"/>
      <c r="LUK38"/>
      <c r="LUL38"/>
      <c r="LUM38"/>
      <c r="LUN38"/>
      <c r="LUO38"/>
      <c r="LUP38"/>
      <c r="LUQ38"/>
      <c r="LUR38"/>
      <c r="LUS38"/>
      <c r="LUT38"/>
      <c r="LUU38"/>
      <c r="LUV38"/>
      <c r="LUW38"/>
      <c r="LUX38"/>
      <c r="LUY38"/>
      <c r="LUZ38"/>
      <c r="LVA38"/>
      <c r="LVB38"/>
      <c r="LVC38"/>
      <c r="LVD38"/>
      <c r="LVE38"/>
      <c r="LVF38"/>
      <c r="LVG38"/>
      <c r="LVH38"/>
      <c r="LVI38"/>
      <c r="LVJ38"/>
      <c r="LVK38"/>
      <c r="LVL38"/>
      <c r="LVM38"/>
      <c r="LVN38"/>
      <c r="LVO38"/>
      <c r="LVP38"/>
      <c r="LVQ38"/>
      <c r="LVR38"/>
      <c r="LVS38"/>
      <c r="LVT38"/>
      <c r="LVU38"/>
      <c r="LVV38"/>
      <c r="LVW38"/>
      <c r="LVX38"/>
      <c r="LVY38"/>
      <c r="LVZ38"/>
      <c r="LWA38"/>
      <c r="LWB38"/>
      <c r="LWC38"/>
      <c r="LWD38"/>
      <c r="LWE38"/>
      <c r="LWF38"/>
      <c r="LWG38"/>
      <c r="LWH38"/>
      <c r="LWI38"/>
      <c r="LWJ38"/>
      <c r="LWK38"/>
      <c r="LWL38"/>
      <c r="LWM38"/>
      <c r="LWN38"/>
      <c r="LWO38"/>
      <c r="LWP38"/>
      <c r="LWQ38"/>
      <c r="LWR38"/>
      <c r="LWS38"/>
      <c r="LWT38"/>
      <c r="LWU38"/>
      <c r="LWV38"/>
      <c r="LWW38"/>
      <c r="LWX38"/>
      <c r="LWY38"/>
      <c r="LWZ38"/>
      <c r="LXA38"/>
      <c r="LXB38"/>
      <c r="LXC38"/>
      <c r="LXD38"/>
      <c r="LXE38"/>
      <c r="LXF38"/>
      <c r="LXG38"/>
      <c r="LXH38"/>
      <c r="LXI38"/>
      <c r="LXJ38"/>
      <c r="LXK38"/>
      <c r="LXL38"/>
      <c r="LXM38"/>
      <c r="LXN38"/>
      <c r="LXO38"/>
      <c r="LXP38"/>
      <c r="LXQ38"/>
      <c r="LXR38"/>
      <c r="LXS38"/>
      <c r="LXT38"/>
      <c r="LXU38"/>
      <c r="LXV38"/>
      <c r="LXW38"/>
      <c r="LXX38"/>
      <c r="LXY38"/>
      <c r="LXZ38"/>
      <c r="LYA38"/>
      <c r="LYB38"/>
      <c r="LYC38"/>
      <c r="LYD38"/>
      <c r="LYE38"/>
      <c r="LYF38"/>
      <c r="LYG38"/>
      <c r="LYH38"/>
      <c r="LYI38"/>
      <c r="LYJ38"/>
      <c r="LYK38"/>
      <c r="LYL38"/>
      <c r="LYM38"/>
      <c r="LYN38"/>
      <c r="LYO38"/>
      <c r="LYP38"/>
      <c r="LYQ38"/>
      <c r="LYR38"/>
      <c r="LYS38"/>
      <c r="LYT38"/>
      <c r="LYU38"/>
      <c r="LYV38"/>
      <c r="LYW38"/>
      <c r="LYX38"/>
      <c r="LYY38"/>
      <c r="LYZ38"/>
      <c r="LZA38"/>
      <c r="LZB38"/>
      <c r="LZC38"/>
      <c r="LZD38"/>
      <c r="LZE38"/>
      <c r="LZF38"/>
      <c r="LZG38"/>
      <c r="LZH38"/>
      <c r="LZI38"/>
      <c r="LZJ38"/>
      <c r="LZK38"/>
      <c r="LZL38"/>
      <c r="LZM38"/>
      <c r="LZN38"/>
      <c r="LZO38"/>
      <c r="LZP38"/>
      <c r="LZQ38"/>
      <c r="LZR38"/>
      <c r="LZS38"/>
      <c r="LZT38"/>
      <c r="LZU38"/>
      <c r="LZV38"/>
      <c r="LZW38"/>
      <c r="LZX38"/>
      <c r="LZY38"/>
      <c r="LZZ38"/>
      <c r="MAA38"/>
      <c r="MAB38"/>
      <c r="MAC38"/>
      <c r="MAD38"/>
      <c r="MAE38"/>
      <c r="MAF38"/>
      <c r="MAG38"/>
      <c r="MAH38"/>
      <c r="MAI38"/>
      <c r="MAJ38"/>
      <c r="MAK38"/>
      <c r="MAL38"/>
      <c r="MAM38"/>
      <c r="MAN38"/>
      <c r="MAO38"/>
      <c r="MAP38"/>
      <c r="MAQ38"/>
      <c r="MAR38"/>
      <c r="MAS38"/>
      <c r="MAT38"/>
      <c r="MAU38"/>
      <c r="MAV38"/>
      <c r="MAW38"/>
      <c r="MAX38"/>
      <c r="MAY38"/>
      <c r="MAZ38"/>
      <c r="MBA38"/>
      <c r="MBB38"/>
      <c r="MBC38"/>
      <c r="MBD38"/>
      <c r="MBE38"/>
      <c r="MBF38"/>
      <c r="MBG38"/>
      <c r="MBH38"/>
      <c r="MBI38"/>
      <c r="MBJ38"/>
      <c r="MBK38"/>
      <c r="MBL38"/>
      <c r="MBM38"/>
      <c r="MBN38"/>
      <c r="MBO38"/>
      <c r="MBP38"/>
      <c r="MBQ38"/>
      <c r="MBR38"/>
      <c r="MBS38"/>
      <c r="MBT38"/>
      <c r="MBU38"/>
      <c r="MBV38"/>
      <c r="MBW38"/>
      <c r="MBX38"/>
      <c r="MBY38"/>
      <c r="MBZ38"/>
      <c r="MCA38"/>
      <c r="MCB38"/>
      <c r="MCC38"/>
      <c r="MCD38"/>
      <c r="MCE38"/>
      <c r="MCF38"/>
      <c r="MCG38"/>
      <c r="MCH38"/>
      <c r="MCI38"/>
      <c r="MCJ38"/>
      <c r="MCK38"/>
      <c r="MCL38"/>
      <c r="MCM38"/>
      <c r="MCN38"/>
      <c r="MCO38"/>
      <c r="MCP38"/>
      <c r="MCQ38"/>
      <c r="MCR38"/>
      <c r="MCS38"/>
      <c r="MCT38"/>
      <c r="MCU38"/>
      <c r="MCV38"/>
      <c r="MCW38"/>
      <c r="MCX38"/>
      <c r="MCY38"/>
      <c r="MCZ38"/>
      <c r="MDA38"/>
      <c r="MDB38"/>
      <c r="MDC38"/>
      <c r="MDD38"/>
      <c r="MDE38"/>
      <c r="MDF38"/>
      <c r="MDG38"/>
      <c r="MDH38"/>
      <c r="MDI38"/>
      <c r="MDJ38"/>
      <c r="MDK38"/>
      <c r="MDL38"/>
      <c r="MDM38"/>
      <c r="MDN38"/>
      <c r="MDO38"/>
      <c r="MDP38"/>
      <c r="MDQ38"/>
      <c r="MDR38"/>
      <c r="MDS38"/>
      <c r="MDT38"/>
      <c r="MDU38"/>
      <c r="MDV38"/>
      <c r="MDW38"/>
      <c r="MDX38"/>
      <c r="MDY38"/>
      <c r="MDZ38"/>
      <c r="MEA38"/>
      <c r="MEB38"/>
      <c r="MEC38"/>
      <c r="MED38"/>
      <c r="MEE38"/>
      <c r="MEF38"/>
      <c r="MEG38"/>
      <c r="MEH38"/>
      <c r="MEI38"/>
      <c r="MEJ38"/>
      <c r="MEK38"/>
      <c r="MEL38"/>
      <c r="MEM38"/>
      <c r="MEN38"/>
      <c r="MEO38"/>
      <c r="MEP38"/>
      <c r="MEQ38"/>
      <c r="MER38"/>
      <c r="MES38"/>
      <c r="MET38"/>
      <c r="MEU38"/>
      <c r="MEV38"/>
      <c r="MEW38"/>
      <c r="MEX38"/>
      <c r="MEY38"/>
      <c r="MEZ38"/>
      <c r="MFA38"/>
      <c r="MFB38"/>
      <c r="MFC38"/>
      <c r="MFD38"/>
      <c r="MFE38"/>
      <c r="MFF38"/>
      <c r="MFG38"/>
      <c r="MFH38"/>
      <c r="MFI38"/>
      <c r="MFJ38"/>
      <c r="MFK38"/>
      <c r="MFL38"/>
      <c r="MFM38"/>
      <c r="MFN38"/>
      <c r="MFO38"/>
      <c r="MFP38"/>
      <c r="MFQ38"/>
      <c r="MFR38"/>
      <c r="MFS38"/>
      <c r="MFT38"/>
      <c r="MFU38"/>
      <c r="MFV38"/>
      <c r="MFW38"/>
      <c r="MFX38"/>
      <c r="MFY38"/>
      <c r="MFZ38"/>
      <c r="MGA38"/>
      <c r="MGB38"/>
      <c r="MGC38"/>
      <c r="MGD38"/>
      <c r="MGE38"/>
      <c r="MGF38"/>
      <c r="MGG38"/>
      <c r="MGH38"/>
      <c r="MGI38"/>
      <c r="MGJ38"/>
      <c r="MGK38"/>
      <c r="MGL38"/>
      <c r="MGM38"/>
      <c r="MGN38"/>
      <c r="MGO38"/>
      <c r="MGP38"/>
      <c r="MGQ38"/>
      <c r="MGR38"/>
      <c r="MGS38"/>
      <c r="MGT38"/>
      <c r="MGU38"/>
      <c r="MGV38"/>
      <c r="MGW38"/>
      <c r="MGX38"/>
      <c r="MGY38"/>
      <c r="MGZ38"/>
      <c r="MHA38"/>
      <c r="MHB38"/>
      <c r="MHC38"/>
      <c r="MHD38"/>
      <c r="MHE38"/>
      <c r="MHF38"/>
      <c r="MHG38"/>
      <c r="MHH38"/>
      <c r="MHI38"/>
      <c r="MHJ38"/>
      <c r="MHK38"/>
      <c r="MHL38"/>
      <c r="MHM38"/>
      <c r="MHN38"/>
      <c r="MHO38"/>
      <c r="MHP38"/>
      <c r="MHQ38"/>
      <c r="MHR38"/>
      <c r="MHS38"/>
      <c r="MHT38"/>
      <c r="MHU38"/>
      <c r="MHV38"/>
      <c r="MHW38"/>
      <c r="MHX38"/>
      <c r="MHY38"/>
      <c r="MHZ38"/>
      <c r="MIA38"/>
      <c r="MIB38"/>
      <c r="MIC38"/>
      <c r="MID38"/>
      <c r="MIE38"/>
      <c r="MIF38"/>
      <c r="MIG38"/>
      <c r="MIH38"/>
      <c r="MII38"/>
      <c r="MIJ38"/>
      <c r="MIK38"/>
      <c r="MIL38"/>
      <c r="MIM38"/>
      <c r="MIN38"/>
      <c r="MIO38"/>
      <c r="MIP38"/>
      <c r="MIQ38"/>
      <c r="MIR38"/>
      <c r="MIS38"/>
      <c r="MIT38"/>
      <c r="MIU38"/>
      <c r="MIV38"/>
      <c r="MIW38"/>
      <c r="MIX38"/>
      <c r="MIY38"/>
      <c r="MIZ38"/>
      <c r="MJA38"/>
      <c r="MJB38"/>
      <c r="MJC38"/>
      <c r="MJD38"/>
      <c r="MJE38"/>
      <c r="MJF38"/>
      <c r="MJG38"/>
      <c r="MJH38"/>
      <c r="MJI38"/>
      <c r="MJJ38"/>
      <c r="MJK38"/>
      <c r="MJL38"/>
      <c r="MJM38"/>
      <c r="MJN38"/>
      <c r="MJO38"/>
      <c r="MJP38"/>
      <c r="MJQ38"/>
      <c r="MJR38"/>
      <c r="MJS38"/>
      <c r="MJT38"/>
      <c r="MJU38"/>
      <c r="MJV38"/>
      <c r="MJW38"/>
      <c r="MJX38"/>
      <c r="MJY38"/>
      <c r="MJZ38"/>
      <c r="MKA38"/>
      <c r="MKB38"/>
      <c r="MKC38"/>
      <c r="MKD38"/>
      <c r="MKE38"/>
      <c r="MKF38"/>
      <c r="MKG38"/>
      <c r="MKH38"/>
      <c r="MKI38"/>
      <c r="MKJ38"/>
      <c r="MKK38"/>
      <c r="MKL38"/>
      <c r="MKM38"/>
      <c r="MKN38"/>
      <c r="MKO38"/>
      <c r="MKP38"/>
      <c r="MKQ38"/>
      <c r="MKR38"/>
      <c r="MKS38"/>
      <c r="MKT38"/>
      <c r="MKU38"/>
      <c r="MKV38"/>
      <c r="MKW38"/>
      <c r="MKX38"/>
      <c r="MKY38"/>
      <c r="MKZ38"/>
      <c r="MLA38"/>
      <c r="MLB38"/>
      <c r="MLC38"/>
      <c r="MLD38"/>
      <c r="MLE38"/>
      <c r="MLF38"/>
      <c r="MLG38"/>
      <c r="MLH38"/>
      <c r="MLI38"/>
      <c r="MLJ38"/>
      <c r="MLK38"/>
      <c r="MLL38"/>
      <c r="MLM38"/>
      <c r="MLN38"/>
      <c r="MLO38"/>
      <c r="MLP38"/>
      <c r="MLQ38"/>
      <c r="MLR38"/>
      <c r="MLS38"/>
      <c r="MLT38"/>
      <c r="MLU38"/>
      <c r="MLV38"/>
      <c r="MLW38"/>
      <c r="MLX38"/>
      <c r="MLY38"/>
      <c r="MLZ38"/>
      <c r="MMA38"/>
      <c r="MMB38"/>
      <c r="MMC38"/>
      <c r="MMD38"/>
      <c r="MME38"/>
      <c r="MMF38"/>
      <c r="MMG38"/>
      <c r="MMH38"/>
      <c r="MMI38"/>
      <c r="MMJ38"/>
      <c r="MMK38"/>
      <c r="MML38"/>
      <c r="MMM38"/>
      <c r="MMN38"/>
      <c r="MMO38"/>
      <c r="MMP38"/>
      <c r="MMQ38"/>
      <c r="MMR38"/>
      <c r="MMS38"/>
      <c r="MMT38"/>
      <c r="MMU38"/>
      <c r="MMV38"/>
      <c r="MMW38"/>
      <c r="MMX38"/>
      <c r="MMY38"/>
      <c r="MMZ38"/>
      <c r="MNA38"/>
      <c r="MNB38"/>
      <c r="MNC38"/>
      <c r="MND38"/>
      <c r="MNE38"/>
      <c r="MNF38"/>
      <c r="MNG38"/>
      <c r="MNH38"/>
      <c r="MNI38"/>
      <c r="MNJ38"/>
      <c r="MNK38"/>
      <c r="MNL38"/>
      <c r="MNM38"/>
      <c r="MNN38"/>
      <c r="MNO38"/>
      <c r="MNP38"/>
      <c r="MNQ38"/>
      <c r="MNR38"/>
      <c r="MNS38"/>
      <c r="MNT38"/>
      <c r="MNU38"/>
      <c r="MNV38"/>
      <c r="MNW38"/>
      <c r="MNX38"/>
      <c r="MNY38"/>
      <c r="MNZ38"/>
      <c r="MOA38"/>
      <c r="MOB38"/>
      <c r="MOC38"/>
      <c r="MOD38"/>
      <c r="MOE38"/>
      <c r="MOF38"/>
      <c r="MOG38"/>
      <c r="MOH38"/>
      <c r="MOI38"/>
      <c r="MOJ38"/>
      <c r="MOK38"/>
      <c r="MOL38"/>
      <c r="MOM38"/>
      <c r="MON38"/>
      <c r="MOO38"/>
      <c r="MOP38"/>
      <c r="MOQ38"/>
      <c r="MOR38"/>
      <c r="MOS38"/>
      <c r="MOT38"/>
      <c r="MOU38"/>
      <c r="MOV38"/>
      <c r="MOW38"/>
      <c r="MOX38"/>
      <c r="MOY38"/>
      <c r="MOZ38"/>
      <c r="MPA38"/>
      <c r="MPB38"/>
      <c r="MPC38"/>
      <c r="MPD38"/>
      <c r="MPE38"/>
      <c r="MPF38"/>
      <c r="MPG38"/>
      <c r="MPH38"/>
      <c r="MPI38"/>
      <c r="MPJ38"/>
      <c r="MPK38"/>
      <c r="MPL38"/>
      <c r="MPM38"/>
      <c r="MPN38"/>
      <c r="MPO38"/>
      <c r="MPP38"/>
      <c r="MPQ38"/>
      <c r="MPR38"/>
      <c r="MPS38"/>
      <c r="MPT38"/>
      <c r="MPU38"/>
      <c r="MPV38"/>
      <c r="MPW38"/>
      <c r="MPX38"/>
      <c r="MPY38"/>
      <c r="MPZ38"/>
      <c r="MQA38"/>
      <c r="MQB38"/>
      <c r="MQC38"/>
      <c r="MQD38"/>
      <c r="MQE38"/>
      <c r="MQF38"/>
      <c r="MQG38"/>
      <c r="MQH38"/>
      <c r="MQI38"/>
      <c r="MQJ38"/>
      <c r="MQK38"/>
      <c r="MQL38"/>
      <c r="MQM38"/>
      <c r="MQN38"/>
      <c r="MQO38"/>
      <c r="MQP38"/>
      <c r="MQQ38"/>
      <c r="MQR38"/>
      <c r="MQS38"/>
      <c r="MQT38"/>
      <c r="MQU38"/>
      <c r="MQV38"/>
      <c r="MQW38"/>
      <c r="MQX38"/>
      <c r="MQY38"/>
      <c r="MQZ38"/>
      <c r="MRA38"/>
      <c r="MRB38"/>
      <c r="MRC38"/>
      <c r="MRD38"/>
      <c r="MRE38"/>
      <c r="MRF38"/>
      <c r="MRG38"/>
      <c r="MRH38"/>
      <c r="MRI38"/>
      <c r="MRJ38"/>
      <c r="MRK38"/>
      <c r="MRL38"/>
      <c r="MRM38"/>
      <c r="MRN38"/>
      <c r="MRO38"/>
      <c r="MRP38"/>
      <c r="MRQ38"/>
      <c r="MRR38"/>
      <c r="MRS38"/>
      <c r="MRT38"/>
      <c r="MRU38"/>
      <c r="MRV38"/>
      <c r="MRW38"/>
      <c r="MRX38"/>
      <c r="MRY38"/>
      <c r="MRZ38"/>
      <c r="MSA38"/>
      <c r="MSB38"/>
      <c r="MSC38"/>
      <c r="MSD38"/>
      <c r="MSE38"/>
      <c r="MSF38"/>
      <c r="MSG38"/>
      <c r="MSH38"/>
      <c r="MSI38"/>
      <c r="MSJ38"/>
      <c r="MSK38"/>
      <c r="MSL38"/>
      <c r="MSM38"/>
      <c r="MSN38"/>
      <c r="MSO38"/>
      <c r="MSP38"/>
      <c r="MSQ38"/>
      <c r="MSR38"/>
      <c r="MSS38"/>
      <c r="MST38"/>
      <c r="MSU38"/>
      <c r="MSV38"/>
      <c r="MSW38"/>
      <c r="MSX38"/>
      <c r="MSY38"/>
      <c r="MSZ38"/>
      <c r="MTA38"/>
      <c r="MTB38"/>
      <c r="MTC38"/>
      <c r="MTD38"/>
      <c r="MTE38"/>
      <c r="MTF38"/>
      <c r="MTG38"/>
      <c r="MTH38"/>
      <c r="MTI38"/>
      <c r="MTJ38"/>
      <c r="MTK38"/>
      <c r="MTL38"/>
      <c r="MTM38"/>
      <c r="MTN38"/>
      <c r="MTO38"/>
      <c r="MTP38"/>
      <c r="MTQ38"/>
      <c r="MTR38"/>
      <c r="MTS38"/>
      <c r="MTT38"/>
      <c r="MTU38"/>
      <c r="MTV38"/>
      <c r="MTW38"/>
      <c r="MTX38"/>
      <c r="MTY38"/>
      <c r="MTZ38"/>
      <c r="MUA38"/>
      <c r="MUB38"/>
      <c r="MUC38"/>
      <c r="MUD38"/>
      <c r="MUE38"/>
      <c r="MUF38"/>
      <c r="MUG38"/>
      <c r="MUH38"/>
      <c r="MUI38"/>
      <c r="MUJ38"/>
      <c r="MUK38"/>
      <c r="MUL38"/>
      <c r="MUM38"/>
      <c r="MUN38"/>
      <c r="MUO38"/>
      <c r="MUP38"/>
      <c r="MUQ38"/>
      <c r="MUR38"/>
      <c r="MUS38"/>
      <c r="MUT38"/>
      <c r="MUU38"/>
      <c r="MUV38"/>
      <c r="MUW38"/>
      <c r="MUX38"/>
      <c r="MUY38"/>
      <c r="MUZ38"/>
      <c r="MVA38"/>
      <c r="MVB38"/>
      <c r="MVC38"/>
      <c r="MVD38"/>
      <c r="MVE38"/>
      <c r="MVF38"/>
      <c r="MVG38"/>
      <c r="MVH38"/>
      <c r="MVI38"/>
      <c r="MVJ38"/>
      <c r="MVK38"/>
      <c r="MVL38"/>
      <c r="MVM38"/>
      <c r="MVN38"/>
      <c r="MVO38"/>
      <c r="MVP38"/>
      <c r="MVQ38"/>
      <c r="MVR38"/>
      <c r="MVS38"/>
      <c r="MVT38"/>
      <c r="MVU38"/>
      <c r="MVV38"/>
      <c r="MVW38"/>
      <c r="MVX38"/>
      <c r="MVY38"/>
      <c r="MVZ38"/>
      <c r="MWA38"/>
      <c r="MWB38"/>
      <c r="MWC38"/>
      <c r="MWD38"/>
      <c r="MWE38"/>
      <c r="MWF38"/>
      <c r="MWG38"/>
      <c r="MWH38"/>
      <c r="MWI38"/>
      <c r="MWJ38"/>
      <c r="MWK38"/>
      <c r="MWL38"/>
      <c r="MWM38"/>
      <c r="MWN38"/>
      <c r="MWO38"/>
      <c r="MWP38"/>
      <c r="MWQ38"/>
      <c r="MWR38"/>
      <c r="MWS38"/>
      <c r="MWT38"/>
      <c r="MWU38"/>
      <c r="MWV38"/>
      <c r="MWW38"/>
      <c r="MWX38"/>
      <c r="MWY38"/>
      <c r="MWZ38"/>
      <c r="MXA38"/>
      <c r="MXB38"/>
      <c r="MXC38"/>
      <c r="MXD38"/>
      <c r="MXE38"/>
      <c r="MXF38"/>
      <c r="MXG38"/>
      <c r="MXH38"/>
      <c r="MXI38"/>
      <c r="MXJ38"/>
      <c r="MXK38"/>
      <c r="MXL38"/>
      <c r="MXM38"/>
      <c r="MXN38"/>
      <c r="MXO38"/>
      <c r="MXP38"/>
      <c r="MXQ38"/>
      <c r="MXR38"/>
      <c r="MXS38"/>
      <c r="MXT38"/>
      <c r="MXU38"/>
      <c r="MXV38"/>
      <c r="MXW38"/>
      <c r="MXX38"/>
      <c r="MXY38"/>
      <c r="MXZ38"/>
      <c r="MYA38"/>
      <c r="MYB38"/>
      <c r="MYC38"/>
      <c r="MYD38"/>
      <c r="MYE38"/>
      <c r="MYF38"/>
      <c r="MYG38"/>
      <c r="MYH38"/>
      <c r="MYI38"/>
      <c r="MYJ38"/>
      <c r="MYK38"/>
      <c r="MYL38"/>
      <c r="MYM38"/>
      <c r="MYN38"/>
      <c r="MYO38"/>
      <c r="MYP38"/>
      <c r="MYQ38"/>
      <c r="MYR38"/>
      <c r="MYS38"/>
      <c r="MYT38"/>
      <c r="MYU38"/>
      <c r="MYV38"/>
      <c r="MYW38"/>
      <c r="MYX38"/>
      <c r="MYY38"/>
      <c r="MYZ38"/>
      <c r="MZA38"/>
      <c r="MZB38"/>
      <c r="MZC38"/>
      <c r="MZD38"/>
      <c r="MZE38"/>
      <c r="MZF38"/>
      <c r="MZG38"/>
      <c r="MZH38"/>
      <c r="MZI38"/>
      <c r="MZJ38"/>
      <c r="MZK38"/>
      <c r="MZL38"/>
      <c r="MZM38"/>
      <c r="MZN38"/>
      <c r="MZO38"/>
      <c r="MZP38"/>
      <c r="MZQ38"/>
      <c r="MZR38"/>
      <c r="MZS38"/>
      <c r="MZT38"/>
      <c r="MZU38"/>
      <c r="MZV38"/>
      <c r="MZW38"/>
      <c r="MZX38"/>
      <c r="MZY38"/>
      <c r="MZZ38"/>
      <c r="NAA38"/>
      <c r="NAB38"/>
      <c r="NAC38"/>
      <c r="NAD38"/>
      <c r="NAE38"/>
      <c r="NAF38"/>
      <c r="NAG38"/>
      <c r="NAH38"/>
      <c r="NAI38"/>
      <c r="NAJ38"/>
      <c r="NAK38"/>
      <c r="NAL38"/>
      <c r="NAM38"/>
      <c r="NAN38"/>
      <c r="NAO38"/>
      <c r="NAP38"/>
      <c r="NAQ38"/>
      <c r="NAR38"/>
      <c r="NAS38"/>
      <c r="NAT38"/>
      <c r="NAU38"/>
      <c r="NAV38"/>
      <c r="NAW38"/>
      <c r="NAX38"/>
      <c r="NAY38"/>
      <c r="NAZ38"/>
      <c r="NBA38"/>
      <c r="NBB38"/>
      <c r="NBC38"/>
      <c r="NBD38"/>
      <c r="NBE38"/>
      <c r="NBF38"/>
      <c r="NBG38"/>
      <c r="NBH38"/>
      <c r="NBI38"/>
      <c r="NBJ38"/>
      <c r="NBK38"/>
      <c r="NBL38"/>
      <c r="NBM38"/>
      <c r="NBN38"/>
      <c r="NBO38"/>
      <c r="NBP38"/>
      <c r="NBQ38"/>
      <c r="NBR38"/>
      <c r="NBS38"/>
      <c r="NBT38"/>
      <c r="NBU38"/>
      <c r="NBV38"/>
      <c r="NBW38"/>
      <c r="NBX38"/>
      <c r="NBY38"/>
      <c r="NBZ38"/>
      <c r="NCA38"/>
      <c r="NCB38"/>
      <c r="NCC38"/>
      <c r="NCD38"/>
      <c r="NCE38"/>
      <c r="NCF38"/>
      <c r="NCG38"/>
      <c r="NCH38"/>
      <c r="NCI38"/>
      <c r="NCJ38"/>
      <c r="NCK38"/>
      <c r="NCL38"/>
      <c r="NCM38"/>
      <c r="NCN38"/>
      <c r="NCO38"/>
      <c r="NCP38"/>
      <c r="NCQ38"/>
      <c r="NCR38"/>
      <c r="NCS38"/>
      <c r="NCT38"/>
      <c r="NCU38"/>
      <c r="NCV38"/>
      <c r="NCW38"/>
      <c r="NCX38"/>
      <c r="NCY38"/>
      <c r="NCZ38"/>
      <c r="NDA38"/>
      <c r="NDB38"/>
      <c r="NDC38"/>
      <c r="NDD38"/>
      <c r="NDE38"/>
      <c r="NDF38"/>
      <c r="NDG38"/>
      <c r="NDH38"/>
      <c r="NDI38"/>
      <c r="NDJ38"/>
      <c r="NDK38"/>
      <c r="NDL38"/>
      <c r="NDM38"/>
      <c r="NDN38"/>
      <c r="NDO38"/>
      <c r="NDP38"/>
      <c r="NDQ38"/>
      <c r="NDR38"/>
      <c r="NDS38"/>
      <c r="NDT38"/>
      <c r="NDU38"/>
      <c r="NDV38"/>
      <c r="NDW38"/>
      <c r="NDX38"/>
      <c r="NDY38"/>
      <c r="NDZ38"/>
      <c r="NEA38"/>
      <c r="NEB38"/>
      <c r="NEC38"/>
      <c r="NED38"/>
      <c r="NEE38"/>
      <c r="NEF38"/>
      <c r="NEG38"/>
      <c r="NEH38"/>
      <c r="NEI38"/>
      <c r="NEJ38"/>
      <c r="NEK38"/>
      <c r="NEL38"/>
      <c r="NEM38"/>
      <c r="NEN38"/>
      <c r="NEO38"/>
      <c r="NEP38"/>
      <c r="NEQ38"/>
      <c r="NER38"/>
      <c r="NES38"/>
      <c r="NET38"/>
      <c r="NEU38"/>
      <c r="NEV38"/>
      <c r="NEW38"/>
      <c r="NEX38"/>
      <c r="NEY38"/>
      <c r="NEZ38"/>
      <c r="NFA38"/>
      <c r="NFB38"/>
      <c r="NFC38"/>
      <c r="NFD38"/>
      <c r="NFE38"/>
      <c r="NFF38"/>
      <c r="NFG38"/>
      <c r="NFH38"/>
      <c r="NFI38"/>
      <c r="NFJ38"/>
      <c r="NFK38"/>
      <c r="NFL38"/>
      <c r="NFM38"/>
      <c r="NFN38"/>
      <c r="NFO38"/>
      <c r="NFP38"/>
      <c r="NFQ38"/>
      <c r="NFR38"/>
      <c r="NFS38"/>
      <c r="NFT38"/>
      <c r="NFU38"/>
      <c r="NFV38"/>
      <c r="NFW38"/>
      <c r="NFX38"/>
      <c r="NFY38"/>
      <c r="NFZ38"/>
      <c r="NGA38"/>
      <c r="NGB38"/>
      <c r="NGC38"/>
      <c r="NGD38"/>
      <c r="NGE38"/>
      <c r="NGF38"/>
      <c r="NGG38"/>
      <c r="NGH38"/>
      <c r="NGI38"/>
      <c r="NGJ38"/>
      <c r="NGK38"/>
      <c r="NGL38"/>
      <c r="NGM38"/>
      <c r="NGN38"/>
      <c r="NGO38"/>
      <c r="NGP38"/>
      <c r="NGQ38"/>
      <c r="NGR38"/>
      <c r="NGS38"/>
      <c r="NGT38"/>
      <c r="NGU38"/>
      <c r="NGV38"/>
      <c r="NGW38"/>
      <c r="NGX38"/>
      <c r="NGY38"/>
      <c r="NGZ38"/>
      <c r="NHA38"/>
      <c r="NHB38"/>
      <c r="NHC38"/>
      <c r="NHD38"/>
      <c r="NHE38"/>
      <c r="NHF38"/>
      <c r="NHG38"/>
      <c r="NHH38"/>
      <c r="NHI38"/>
      <c r="NHJ38"/>
      <c r="NHK38"/>
      <c r="NHL38"/>
      <c r="NHM38"/>
      <c r="NHN38"/>
      <c r="NHO38"/>
      <c r="NHP38"/>
      <c r="NHQ38"/>
      <c r="NHR38"/>
      <c r="NHS38"/>
      <c r="NHT38"/>
      <c r="NHU38"/>
      <c r="NHV38"/>
      <c r="NHW38"/>
      <c r="NHX38"/>
      <c r="NHY38"/>
      <c r="NHZ38"/>
      <c r="NIA38"/>
      <c r="NIB38"/>
      <c r="NIC38"/>
      <c r="NID38"/>
      <c r="NIE38"/>
      <c r="NIF38"/>
      <c r="NIG38"/>
      <c r="NIH38"/>
      <c r="NII38"/>
      <c r="NIJ38"/>
      <c r="NIK38"/>
      <c r="NIL38"/>
      <c r="NIM38"/>
      <c r="NIN38"/>
      <c r="NIO38"/>
      <c r="NIP38"/>
      <c r="NIQ38"/>
      <c r="NIR38"/>
      <c r="NIS38"/>
      <c r="NIT38"/>
      <c r="NIU38"/>
      <c r="NIV38"/>
      <c r="NIW38"/>
      <c r="NIX38"/>
      <c r="NIY38"/>
      <c r="NIZ38"/>
      <c r="NJA38"/>
      <c r="NJB38"/>
      <c r="NJC38"/>
      <c r="NJD38"/>
      <c r="NJE38"/>
      <c r="NJF38"/>
      <c r="NJG38"/>
      <c r="NJH38"/>
      <c r="NJI38"/>
      <c r="NJJ38"/>
      <c r="NJK38"/>
      <c r="NJL38"/>
      <c r="NJM38"/>
      <c r="NJN38"/>
      <c r="NJO38"/>
      <c r="NJP38"/>
      <c r="NJQ38"/>
      <c r="NJR38"/>
      <c r="NJS38"/>
      <c r="NJT38"/>
      <c r="NJU38"/>
      <c r="NJV38"/>
      <c r="NJW38"/>
      <c r="NJX38"/>
      <c r="NJY38"/>
      <c r="NJZ38"/>
      <c r="NKA38"/>
      <c r="NKB38"/>
      <c r="NKC38"/>
      <c r="NKD38"/>
      <c r="NKE38"/>
      <c r="NKF38"/>
      <c r="NKG38"/>
      <c r="NKH38"/>
      <c r="NKI38"/>
      <c r="NKJ38"/>
      <c r="NKK38"/>
      <c r="NKL38"/>
      <c r="NKM38"/>
      <c r="NKN38"/>
      <c r="NKO38"/>
      <c r="NKP38"/>
      <c r="NKQ38"/>
      <c r="NKR38"/>
      <c r="NKS38"/>
      <c r="NKT38"/>
      <c r="NKU38"/>
      <c r="NKV38"/>
      <c r="NKW38"/>
      <c r="NKX38"/>
      <c r="NKY38"/>
      <c r="NKZ38"/>
      <c r="NLA38"/>
      <c r="NLB38"/>
      <c r="NLC38"/>
      <c r="NLD38"/>
      <c r="NLE38"/>
      <c r="NLF38"/>
      <c r="NLG38"/>
      <c r="NLH38"/>
      <c r="NLI38"/>
      <c r="NLJ38"/>
      <c r="NLK38"/>
      <c r="NLL38"/>
      <c r="NLM38"/>
      <c r="NLN38"/>
      <c r="NLO38"/>
      <c r="NLP38"/>
      <c r="NLQ38"/>
      <c r="NLR38"/>
      <c r="NLS38"/>
      <c r="NLT38"/>
      <c r="NLU38"/>
      <c r="NLV38"/>
      <c r="NLW38"/>
      <c r="NLX38"/>
      <c r="NLY38"/>
      <c r="NLZ38"/>
      <c r="NMA38"/>
      <c r="NMB38"/>
      <c r="NMC38"/>
      <c r="NMD38"/>
      <c r="NME38"/>
      <c r="NMF38"/>
      <c r="NMG38"/>
      <c r="NMH38"/>
      <c r="NMI38"/>
      <c r="NMJ38"/>
      <c r="NMK38"/>
      <c r="NML38"/>
      <c r="NMM38"/>
      <c r="NMN38"/>
      <c r="NMO38"/>
      <c r="NMP38"/>
      <c r="NMQ38"/>
      <c r="NMR38"/>
      <c r="NMS38"/>
      <c r="NMT38"/>
      <c r="NMU38"/>
      <c r="NMV38"/>
      <c r="NMW38"/>
      <c r="NMX38"/>
      <c r="NMY38"/>
      <c r="NMZ38"/>
      <c r="NNA38"/>
      <c r="NNB38"/>
      <c r="NNC38"/>
      <c r="NND38"/>
      <c r="NNE38"/>
      <c r="NNF38"/>
      <c r="NNG38"/>
      <c r="NNH38"/>
      <c r="NNI38"/>
      <c r="NNJ38"/>
      <c r="NNK38"/>
      <c r="NNL38"/>
      <c r="NNM38"/>
      <c r="NNN38"/>
      <c r="NNO38"/>
      <c r="NNP38"/>
      <c r="NNQ38"/>
      <c r="NNR38"/>
      <c r="NNS38"/>
      <c r="NNT38"/>
      <c r="NNU38"/>
      <c r="NNV38"/>
      <c r="NNW38"/>
      <c r="NNX38"/>
      <c r="NNY38"/>
      <c r="NNZ38"/>
      <c r="NOA38"/>
      <c r="NOB38"/>
      <c r="NOC38"/>
      <c r="NOD38"/>
      <c r="NOE38"/>
      <c r="NOF38"/>
      <c r="NOG38"/>
      <c r="NOH38"/>
      <c r="NOI38"/>
      <c r="NOJ38"/>
      <c r="NOK38"/>
      <c r="NOL38"/>
      <c r="NOM38"/>
      <c r="NON38"/>
      <c r="NOO38"/>
      <c r="NOP38"/>
      <c r="NOQ38"/>
      <c r="NOR38"/>
      <c r="NOS38"/>
      <c r="NOT38"/>
      <c r="NOU38"/>
      <c r="NOV38"/>
      <c r="NOW38"/>
      <c r="NOX38"/>
      <c r="NOY38"/>
      <c r="NOZ38"/>
      <c r="NPA38"/>
      <c r="NPB38"/>
      <c r="NPC38"/>
      <c r="NPD38"/>
      <c r="NPE38"/>
      <c r="NPF38"/>
      <c r="NPG38"/>
      <c r="NPH38"/>
      <c r="NPI38"/>
      <c r="NPJ38"/>
      <c r="NPK38"/>
      <c r="NPL38"/>
      <c r="NPM38"/>
      <c r="NPN38"/>
      <c r="NPO38"/>
      <c r="NPP38"/>
      <c r="NPQ38"/>
      <c r="NPR38"/>
      <c r="NPS38"/>
      <c r="NPT38"/>
      <c r="NPU38"/>
      <c r="NPV38"/>
      <c r="NPW38"/>
      <c r="NPX38"/>
      <c r="NPY38"/>
      <c r="NPZ38"/>
      <c r="NQA38"/>
      <c r="NQB38"/>
      <c r="NQC38"/>
      <c r="NQD38"/>
      <c r="NQE38"/>
      <c r="NQF38"/>
      <c r="NQG38"/>
      <c r="NQH38"/>
      <c r="NQI38"/>
      <c r="NQJ38"/>
      <c r="NQK38"/>
      <c r="NQL38"/>
      <c r="NQM38"/>
      <c r="NQN38"/>
      <c r="NQO38"/>
      <c r="NQP38"/>
      <c r="NQQ38"/>
      <c r="NQR38"/>
      <c r="NQS38"/>
      <c r="NQT38"/>
      <c r="NQU38"/>
      <c r="NQV38"/>
      <c r="NQW38"/>
      <c r="NQX38"/>
      <c r="NQY38"/>
      <c r="NQZ38"/>
      <c r="NRA38"/>
      <c r="NRB38"/>
      <c r="NRC38"/>
      <c r="NRD38"/>
      <c r="NRE38"/>
      <c r="NRF38"/>
      <c r="NRG38"/>
      <c r="NRH38"/>
      <c r="NRI38"/>
      <c r="NRJ38"/>
      <c r="NRK38"/>
      <c r="NRL38"/>
      <c r="NRM38"/>
      <c r="NRN38"/>
      <c r="NRO38"/>
      <c r="NRP38"/>
      <c r="NRQ38"/>
      <c r="NRR38"/>
      <c r="NRS38"/>
      <c r="NRT38"/>
      <c r="NRU38"/>
      <c r="NRV38"/>
      <c r="NRW38"/>
      <c r="NRX38"/>
      <c r="NRY38"/>
      <c r="NRZ38"/>
      <c r="NSA38"/>
      <c r="NSB38"/>
      <c r="NSC38"/>
      <c r="NSD38"/>
      <c r="NSE38"/>
      <c r="NSF38"/>
      <c r="NSG38"/>
      <c r="NSH38"/>
      <c r="NSI38"/>
      <c r="NSJ38"/>
      <c r="NSK38"/>
      <c r="NSL38"/>
      <c r="NSM38"/>
      <c r="NSN38"/>
      <c r="NSO38"/>
      <c r="NSP38"/>
      <c r="NSQ38"/>
      <c r="NSR38"/>
      <c r="NSS38"/>
      <c r="NST38"/>
      <c r="NSU38"/>
      <c r="NSV38"/>
      <c r="NSW38"/>
      <c r="NSX38"/>
      <c r="NSY38"/>
      <c r="NSZ38"/>
      <c r="NTA38"/>
      <c r="NTB38"/>
      <c r="NTC38"/>
      <c r="NTD38"/>
      <c r="NTE38"/>
      <c r="NTF38"/>
      <c r="NTG38"/>
      <c r="NTH38"/>
      <c r="NTI38"/>
      <c r="NTJ38"/>
      <c r="NTK38"/>
      <c r="NTL38"/>
      <c r="NTM38"/>
      <c r="NTN38"/>
      <c r="NTO38"/>
      <c r="NTP38"/>
      <c r="NTQ38"/>
      <c r="NTR38"/>
      <c r="NTS38"/>
      <c r="NTT38"/>
      <c r="NTU38"/>
      <c r="NTV38"/>
      <c r="NTW38"/>
      <c r="NTX38"/>
      <c r="NTY38"/>
      <c r="NTZ38"/>
      <c r="NUA38"/>
      <c r="NUB38"/>
      <c r="NUC38"/>
      <c r="NUD38"/>
      <c r="NUE38"/>
      <c r="NUF38"/>
      <c r="NUG38"/>
      <c r="NUH38"/>
      <c r="NUI38"/>
      <c r="NUJ38"/>
      <c r="NUK38"/>
      <c r="NUL38"/>
      <c r="NUM38"/>
      <c r="NUN38"/>
      <c r="NUO38"/>
      <c r="NUP38"/>
      <c r="NUQ38"/>
      <c r="NUR38"/>
      <c r="NUS38"/>
      <c r="NUT38"/>
      <c r="NUU38"/>
      <c r="NUV38"/>
      <c r="NUW38"/>
      <c r="NUX38"/>
      <c r="NUY38"/>
      <c r="NUZ38"/>
      <c r="NVA38"/>
      <c r="NVB38"/>
      <c r="NVC38"/>
      <c r="NVD38"/>
      <c r="NVE38"/>
      <c r="NVF38"/>
      <c r="NVG38"/>
      <c r="NVH38"/>
      <c r="NVI38"/>
      <c r="NVJ38"/>
      <c r="NVK38"/>
      <c r="NVL38"/>
      <c r="NVM38"/>
      <c r="NVN38"/>
      <c r="NVO38"/>
      <c r="NVP38"/>
      <c r="NVQ38"/>
      <c r="NVR38"/>
      <c r="NVS38"/>
      <c r="NVT38"/>
      <c r="NVU38"/>
      <c r="NVV38"/>
      <c r="NVW38"/>
      <c r="NVX38"/>
      <c r="NVY38"/>
      <c r="NVZ38"/>
      <c r="NWA38"/>
      <c r="NWB38"/>
      <c r="NWC38"/>
      <c r="NWD38"/>
      <c r="NWE38"/>
      <c r="NWF38"/>
      <c r="NWG38"/>
      <c r="NWH38"/>
      <c r="NWI38"/>
      <c r="NWJ38"/>
      <c r="NWK38"/>
      <c r="NWL38"/>
      <c r="NWM38"/>
      <c r="NWN38"/>
      <c r="NWO38"/>
      <c r="NWP38"/>
      <c r="NWQ38"/>
      <c r="NWR38"/>
      <c r="NWS38"/>
      <c r="NWT38"/>
      <c r="NWU38"/>
      <c r="NWV38"/>
      <c r="NWW38"/>
      <c r="NWX38"/>
      <c r="NWY38"/>
      <c r="NWZ38"/>
      <c r="NXA38"/>
      <c r="NXB38"/>
      <c r="NXC38"/>
      <c r="NXD38"/>
      <c r="NXE38"/>
      <c r="NXF38"/>
      <c r="NXG38"/>
      <c r="NXH38"/>
      <c r="NXI38"/>
      <c r="NXJ38"/>
      <c r="NXK38"/>
      <c r="NXL38"/>
      <c r="NXM38"/>
      <c r="NXN38"/>
      <c r="NXO38"/>
      <c r="NXP38"/>
      <c r="NXQ38"/>
      <c r="NXR38"/>
      <c r="NXS38"/>
      <c r="NXT38"/>
      <c r="NXU38"/>
      <c r="NXV38"/>
      <c r="NXW38"/>
      <c r="NXX38"/>
      <c r="NXY38"/>
      <c r="NXZ38"/>
      <c r="NYA38"/>
      <c r="NYB38"/>
      <c r="NYC38"/>
      <c r="NYD38"/>
      <c r="NYE38"/>
      <c r="NYF38"/>
      <c r="NYG38"/>
      <c r="NYH38"/>
      <c r="NYI38"/>
      <c r="NYJ38"/>
      <c r="NYK38"/>
      <c r="NYL38"/>
      <c r="NYM38"/>
      <c r="NYN38"/>
      <c r="NYO38"/>
      <c r="NYP38"/>
      <c r="NYQ38"/>
      <c r="NYR38"/>
      <c r="NYS38"/>
      <c r="NYT38"/>
      <c r="NYU38"/>
      <c r="NYV38"/>
      <c r="NYW38"/>
      <c r="NYX38"/>
      <c r="NYY38"/>
      <c r="NYZ38"/>
      <c r="NZA38"/>
      <c r="NZB38"/>
      <c r="NZC38"/>
      <c r="NZD38"/>
      <c r="NZE38"/>
      <c r="NZF38"/>
      <c r="NZG38"/>
      <c r="NZH38"/>
      <c r="NZI38"/>
      <c r="NZJ38"/>
      <c r="NZK38"/>
      <c r="NZL38"/>
      <c r="NZM38"/>
      <c r="NZN38"/>
      <c r="NZO38"/>
      <c r="NZP38"/>
      <c r="NZQ38"/>
      <c r="NZR38"/>
      <c r="NZS38"/>
      <c r="NZT38"/>
      <c r="NZU38"/>
      <c r="NZV38"/>
      <c r="NZW38"/>
      <c r="NZX38"/>
      <c r="NZY38"/>
      <c r="NZZ38"/>
      <c r="OAA38"/>
      <c r="OAB38"/>
      <c r="OAC38"/>
      <c r="OAD38"/>
      <c r="OAE38"/>
      <c r="OAF38"/>
      <c r="OAG38"/>
      <c r="OAH38"/>
      <c r="OAI38"/>
      <c r="OAJ38"/>
      <c r="OAK38"/>
      <c r="OAL38"/>
      <c r="OAM38"/>
      <c r="OAN38"/>
      <c r="OAO38"/>
      <c r="OAP38"/>
      <c r="OAQ38"/>
      <c r="OAR38"/>
      <c r="OAS38"/>
      <c r="OAT38"/>
      <c r="OAU38"/>
      <c r="OAV38"/>
      <c r="OAW38"/>
      <c r="OAX38"/>
      <c r="OAY38"/>
      <c r="OAZ38"/>
      <c r="OBA38"/>
      <c r="OBB38"/>
      <c r="OBC38"/>
      <c r="OBD38"/>
      <c r="OBE38"/>
      <c r="OBF38"/>
      <c r="OBG38"/>
      <c r="OBH38"/>
      <c r="OBI38"/>
      <c r="OBJ38"/>
      <c r="OBK38"/>
      <c r="OBL38"/>
      <c r="OBM38"/>
      <c r="OBN38"/>
      <c r="OBO38"/>
      <c r="OBP38"/>
      <c r="OBQ38"/>
      <c r="OBR38"/>
      <c r="OBS38"/>
      <c r="OBT38"/>
      <c r="OBU38"/>
      <c r="OBV38"/>
      <c r="OBW38"/>
      <c r="OBX38"/>
      <c r="OBY38"/>
      <c r="OBZ38"/>
      <c r="OCA38"/>
      <c r="OCB38"/>
      <c r="OCC38"/>
      <c r="OCD38"/>
      <c r="OCE38"/>
      <c r="OCF38"/>
      <c r="OCG38"/>
      <c r="OCH38"/>
      <c r="OCI38"/>
      <c r="OCJ38"/>
      <c r="OCK38"/>
      <c r="OCL38"/>
      <c r="OCM38"/>
      <c r="OCN38"/>
      <c r="OCO38"/>
      <c r="OCP38"/>
      <c r="OCQ38"/>
      <c r="OCR38"/>
      <c r="OCS38"/>
      <c r="OCT38"/>
      <c r="OCU38"/>
      <c r="OCV38"/>
      <c r="OCW38"/>
      <c r="OCX38"/>
      <c r="OCY38"/>
      <c r="OCZ38"/>
      <c r="ODA38"/>
      <c r="ODB38"/>
      <c r="ODC38"/>
      <c r="ODD38"/>
      <c r="ODE38"/>
      <c r="ODF38"/>
      <c r="ODG38"/>
      <c r="ODH38"/>
      <c r="ODI38"/>
      <c r="ODJ38"/>
      <c r="ODK38"/>
      <c r="ODL38"/>
      <c r="ODM38"/>
      <c r="ODN38"/>
      <c r="ODO38"/>
      <c r="ODP38"/>
      <c r="ODQ38"/>
      <c r="ODR38"/>
      <c r="ODS38"/>
      <c r="ODT38"/>
      <c r="ODU38"/>
      <c r="ODV38"/>
      <c r="ODW38"/>
      <c r="ODX38"/>
      <c r="ODY38"/>
      <c r="ODZ38"/>
      <c r="OEA38"/>
      <c r="OEB38"/>
      <c r="OEC38"/>
      <c r="OED38"/>
      <c r="OEE38"/>
      <c r="OEF38"/>
      <c r="OEG38"/>
      <c r="OEH38"/>
      <c r="OEI38"/>
      <c r="OEJ38"/>
      <c r="OEK38"/>
      <c r="OEL38"/>
      <c r="OEM38"/>
      <c r="OEN38"/>
      <c r="OEO38"/>
      <c r="OEP38"/>
      <c r="OEQ38"/>
      <c r="OER38"/>
      <c r="OES38"/>
      <c r="OET38"/>
      <c r="OEU38"/>
      <c r="OEV38"/>
      <c r="OEW38"/>
      <c r="OEX38"/>
      <c r="OEY38"/>
      <c r="OEZ38"/>
      <c r="OFA38"/>
      <c r="OFB38"/>
      <c r="OFC38"/>
      <c r="OFD38"/>
      <c r="OFE38"/>
      <c r="OFF38"/>
      <c r="OFG38"/>
      <c r="OFH38"/>
      <c r="OFI38"/>
      <c r="OFJ38"/>
      <c r="OFK38"/>
      <c r="OFL38"/>
      <c r="OFM38"/>
      <c r="OFN38"/>
      <c r="OFO38"/>
      <c r="OFP38"/>
      <c r="OFQ38"/>
      <c r="OFR38"/>
      <c r="OFS38"/>
      <c r="OFT38"/>
      <c r="OFU38"/>
      <c r="OFV38"/>
      <c r="OFW38"/>
      <c r="OFX38"/>
      <c r="OFY38"/>
      <c r="OFZ38"/>
      <c r="OGA38"/>
      <c r="OGB38"/>
      <c r="OGC38"/>
      <c r="OGD38"/>
      <c r="OGE38"/>
      <c r="OGF38"/>
      <c r="OGG38"/>
      <c r="OGH38"/>
      <c r="OGI38"/>
      <c r="OGJ38"/>
      <c r="OGK38"/>
      <c r="OGL38"/>
      <c r="OGM38"/>
      <c r="OGN38"/>
      <c r="OGO38"/>
      <c r="OGP38"/>
      <c r="OGQ38"/>
      <c r="OGR38"/>
      <c r="OGS38"/>
      <c r="OGT38"/>
      <c r="OGU38"/>
      <c r="OGV38"/>
      <c r="OGW38"/>
      <c r="OGX38"/>
      <c r="OGY38"/>
      <c r="OGZ38"/>
      <c r="OHA38"/>
      <c r="OHB38"/>
      <c r="OHC38"/>
      <c r="OHD38"/>
      <c r="OHE38"/>
      <c r="OHF38"/>
      <c r="OHG38"/>
      <c r="OHH38"/>
      <c r="OHI38"/>
      <c r="OHJ38"/>
      <c r="OHK38"/>
      <c r="OHL38"/>
      <c r="OHM38"/>
      <c r="OHN38"/>
      <c r="OHO38"/>
      <c r="OHP38"/>
      <c r="OHQ38"/>
      <c r="OHR38"/>
      <c r="OHS38"/>
      <c r="OHT38"/>
      <c r="OHU38"/>
      <c r="OHV38"/>
      <c r="OHW38"/>
      <c r="OHX38"/>
      <c r="OHY38"/>
      <c r="OHZ38"/>
      <c r="OIA38"/>
      <c r="OIB38"/>
      <c r="OIC38"/>
      <c r="OID38"/>
      <c r="OIE38"/>
      <c r="OIF38"/>
      <c r="OIG38"/>
      <c r="OIH38"/>
      <c r="OII38"/>
      <c r="OIJ38"/>
      <c r="OIK38"/>
      <c r="OIL38"/>
      <c r="OIM38"/>
      <c r="OIN38"/>
      <c r="OIO38"/>
      <c r="OIP38"/>
      <c r="OIQ38"/>
      <c r="OIR38"/>
      <c r="OIS38"/>
      <c r="OIT38"/>
      <c r="OIU38"/>
      <c r="OIV38"/>
      <c r="OIW38"/>
      <c r="OIX38"/>
      <c r="OIY38"/>
      <c r="OIZ38"/>
      <c r="OJA38"/>
      <c r="OJB38"/>
      <c r="OJC38"/>
      <c r="OJD38"/>
      <c r="OJE38"/>
      <c r="OJF38"/>
      <c r="OJG38"/>
      <c r="OJH38"/>
      <c r="OJI38"/>
      <c r="OJJ38"/>
      <c r="OJK38"/>
      <c r="OJL38"/>
      <c r="OJM38"/>
      <c r="OJN38"/>
      <c r="OJO38"/>
      <c r="OJP38"/>
      <c r="OJQ38"/>
      <c r="OJR38"/>
      <c r="OJS38"/>
      <c r="OJT38"/>
      <c r="OJU38"/>
      <c r="OJV38"/>
      <c r="OJW38"/>
      <c r="OJX38"/>
      <c r="OJY38"/>
      <c r="OJZ38"/>
      <c r="OKA38"/>
      <c r="OKB38"/>
      <c r="OKC38"/>
      <c r="OKD38"/>
      <c r="OKE38"/>
      <c r="OKF38"/>
      <c r="OKG38"/>
      <c r="OKH38"/>
      <c r="OKI38"/>
      <c r="OKJ38"/>
      <c r="OKK38"/>
      <c r="OKL38"/>
      <c r="OKM38"/>
      <c r="OKN38"/>
      <c r="OKO38"/>
      <c r="OKP38"/>
      <c r="OKQ38"/>
      <c r="OKR38"/>
      <c r="OKS38"/>
      <c r="OKT38"/>
      <c r="OKU38"/>
      <c r="OKV38"/>
      <c r="OKW38"/>
      <c r="OKX38"/>
      <c r="OKY38"/>
      <c r="OKZ38"/>
      <c r="OLA38"/>
      <c r="OLB38"/>
      <c r="OLC38"/>
      <c r="OLD38"/>
      <c r="OLE38"/>
      <c r="OLF38"/>
      <c r="OLG38"/>
      <c r="OLH38"/>
      <c r="OLI38"/>
      <c r="OLJ38"/>
      <c r="OLK38"/>
      <c r="OLL38"/>
      <c r="OLM38"/>
      <c r="OLN38"/>
      <c r="OLO38"/>
      <c r="OLP38"/>
      <c r="OLQ38"/>
      <c r="OLR38"/>
      <c r="OLS38"/>
      <c r="OLT38"/>
      <c r="OLU38"/>
      <c r="OLV38"/>
      <c r="OLW38"/>
      <c r="OLX38"/>
      <c r="OLY38"/>
      <c r="OLZ38"/>
      <c r="OMA38"/>
      <c r="OMB38"/>
      <c r="OMC38"/>
      <c r="OMD38"/>
      <c r="OME38"/>
      <c r="OMF38"/>
      <c r="OMG38"/>
      <c r="OMH38"/>
      <c r="OMI38"/>
      <c r="OMJ38"/>
      <c r="OMK38"/>
      <c r="OML38"/>
      <c r="OMM38"/>
      <c r="OMN38"/>
      <c r="OMO38"/>
      <c r="OMP38"/>
      <c r="OMQ38"/>
      <c r="OMR38"/>
      <c r="OMS38"/>
      <c r="OMT38"/>
      <c r="OMU38"/>
      <c r="OMV38"/>
      <c r="OMW38"/>
      <c r="OMX38"/>
      <c r="OMY38"/>
      <c r="OMZ38"/>
      <c r="ONA38"/>
      <c r="ONB38"/>
      <c r="ONC38"/>
      <c r="OND38"/>
      <c r="ONE38"/>
      <c r="ONF38"/>
      <c r="ONG38"/>
      <c r="ONH38"/>
      <c r="ONI38"/>
      <c r="ONJ38"/>
      <c r="ONK38"/>
      <c r="ONL38"/>
      <c r="ONM38"/>
      <c r="ONN38"/>
      <c r="ONO38"/>
      <c r="ONP38"/>
      <c r="ONQ38"/>
      <c r="ONR38"/>
      <c r="ONS38"/>
      <c r="ONT38"/>
      <c r="ONU38"/>
      <c r="ONV38"/>
      <c r="ONW38"/>
      <c r="ONX38"/>
      <c r="ONY38"/>
      <c r="ONZ38"/>
      <c r="OOA38"/>
      <c r="OOB38"/>
      <c r="OOC38"/>
      <c r="OOD38"/>
      <c r="OOE38"/>
      <c r="OOF38"/>
      <c r="OOG38"/>
      <c r="OOH38"/>
      <c r="OOI38"/>
      <c r="OOJ38"/>
      <c r="OOK38"/>
      <c r="OOL38"/>
      <c r="OOM38"/>
      <c r="OON38"/>
      <c r="OOO38"/>
      <c r="OOP38"/>
      <c r="OOQ38"/>
      <c r="OOR38"/>
      <c r="OOS38"/>
      <c r="OOT38"/>
      <c r="OOU38"/>
      <c r="OOV38"/>
      <c r="OOW38"/>
      <c r="OOX38"/>
      <c r="OOY38"/>
      <c r="OOZ38"/>
      <c r="OPA38"/>
      <c r="OPB38"/>
      <c r="OPC38"/>
      <c r="OPD38"/>
      <c r="OPE38"/>
      <c r="OPF38"/>
      <c r="OPG38"/>
      <c r="OPH38"/>
      <c r="OPI38"/>
      <c r="OPJ38"/>
      <c r="OPK38"/>
      <c r="OPL38"/>
      <c r="OPM38"/>
      <c r="OPN38"/>
      <c r="OPO38"/>
      <c r="OPP38"/>
      <c r="OPQ38"/>
      <c r="OPR38"/>
      <c r="OPS38"/>
      <c r="OPT38"/>
      <c r="OPU38"/>
      <c r="OPV38"/>
      <c r="OPW38"/>
      <c r="OPX38"/>
      <c r="OPY38"/>
      <c r="OPZ38"/>
      <c r="OQA38"/>
      <c r="OQB38"/>
      <c r="OQC38"/>
      <c r="OQD38"/>
      <c r="OQE38"/>
      <c r="OQF38"/>
      <c r="OQG38"/>
      <c r="OQH38"/>
      <c r="OQI38"/>
      <c r="OQJ38"/>
      <c r="OQK38"/>
      <c r="OQL38"/>
      <c r="OQM38"/>
      <c r="OQN38"/>
      <c r="OQO38"/>
      <c r="OQP38"/>
      <c r="OQQ38"/>
      <c r="OQR38"/>
      <c r="OQS38"/>
      <c r="OQT38"/>
      <c r="OQU38"/>
      <c r="OQV38"/>
      <c r="OQW38"/>
      <c r="OQX38"/>
      <c r="OQY38"/>
      <c r="OQZ38"/>
      <c r="ORA38"/>
      <c r="ORB38"/>
      <c r="ORC38"/>
      <c r="ORD38"/>
      <c r="ORE38"/>
      <c r="ORF38"/>
      <c r="ORG38"/>
      <c r="ORH38"/>
      <c r="ORI38"/>
      <c r="ORJ38"/>
      <c r="ORK38"/>
      <c r="ORL38"/>
      <c r="ORM38"/>
      <c r="ORN38"/>
      <c r="ORO38"/>
      <c r="ORP38"/>
      <c r="ORQ38"/>
      <c r="ORR38"/>
      <c r="ORS38"/>
      <c r="ORT38"/>
      <c r="ORU38"/>
      <c r="ORV38"/>
      <c r="ORW38"/>
      <c r="ORX38"/>
      <c r="ORY38"/>
      <c r="ORZ38"/>
      <c r="OSA38"/>
      <c r="OSB38"/>
      <c r="OSC38"/>
      <c r="OSD38"/>
      <c r="OSE38"/>
      <c r="OSF38"/>
      <c r="OSG38"/>
      <c r="OSH38"/>
      <c r="OSI38"/>
      <c r="OSJ38"/>
      <c r="OSK38"/>
      <c r="OSL38"/>
      <c r="OSM38"/>
      <c r="OSN38"/>
      <c r="OSO38"/>
      <c r="OSP38"/>
      <c r="OSQ38"/>
      <c r="OSR38"/>
      <c r="OSS38"/>
      <c r="OST38"/>
      <c r="OSU38"/>
      <c r="OSV38"/>
      <c r="OSW38"/>
      <c r="OSX38"/>
      <c r="OSY38"/>
      <c r="OSZ38"/>
      <c r="OTA38"/>
      <c r="OTB38"/>
      <c r="OTC38"/>
      <c r="OTD38"/>
      <c r="OTE38"/>
      <c r="OTF38"/>
      <c r="OTG38"/>
      <c r="OTH38"/>
      <c r="OTI38"/>
      <c r="OTJ38"/>
      <c r="OTK38"/>
      <c r="OTL38"/>
      <c r="OTM38"/>
      <c r="OTN38"/>
      <c r="OTO38"/>
      <c r="OTP38"/>
      <c r="OTQ38"/>
      <c r="OTR38"/>
      <c r="OTS38"/>
      <c r="OTT38"/>
      <c r="OTU38"/>
      <c r="OTV38"/>
      <c r="OTW38"/>
      <c r="OTX38"/>
      <c r="OTY38"/>
      <c r="OTZ38"/>
      <c r="OUA38"/>
      <c r="OUB38"/>
      <c r="OUC38"/>
      <c r="OUD38"/>
      <c r="OUE38"/>
      <c r="OUF38"/>
      <c r="OUG38"/>
      <c r="OUH38"/>
      <c r="OUI38"/>
      <c r="OUJ38"/>
      <c r="OUK38"/>
      <c r="OUL38"/>
      <c r="OUM38"/>
      <c r="OUN38"/>
      <c r="OUO38"/>
      <c r="OUP38"/>
      <c r="OUQ38"/>
      <c r="OUR38"/>
      <c r="OUS38"/>
      <c r="OUT38"/>
      <c r="OUU38"/>
      <c r="OUV38"/>
      <c r="OUW38"/>
      <c r="OUX38"/>
      <c r="OUY38"/>
      <c r="OUZ38"/>
      <c r="OVA38"/>
      <c r="OVB38"/>
      <c r="OVC38"/>
      <c r="OVD38"/>
      <c r="OVE38"/>
      <c r="OVF38"/>
      <c r="OVG38"/>
      <c r="OVH38"/>
      <c r="OVI38"/>
      <c r="OVJ38"/>
      <c r="OVK38"/>
      <c r="OVL38"/>
      <c r="OVM38"/>
      <c r="OVN38"/>
      <c r="OVO38"/>
      <c r="OVP38"/>
      <c r="OVQ38"/>
      <c r="OVR38"/>
      <c r="OVS38"/>
      <c r="OVT38"/>
      <c r="OVU38"/>
      <c r="OVV38"/>
      <c r="OVW38"/>
      <c r="OVX38"/>
      <c r="OVY38"/>
      <c r="OVZ38"/>
      <c r="OWA38"/>
      <c r="OWB38"/>
      <c r="OWC38"/>
      <c r="OWD38"/>
      <c r="OWE38"/>
      <c r="OWF38"/>
      <c r="OWG38"/>
      <c r="OWH38"/>
      <c r="OWI38"/>
      <c r="OWJ38"/>
      <c r="OWK38"/>
      <c r="OWL38"/>
      <c r="OWM38"/>
      <c r="OWN38"/>
      <c r="OWO38"/>
      <c r="OWP38"/>
      <c r="OWQ38"/>
      <c r="OWR38"/>
      <c r="OWS38"/>
      <c r="OWT38"/>
      <c r="OWU38"/>
      <c r="OWV38"/>
      <c r="OWW38"/>
      <c r="OWX38"/>
      <c r="OWY38"/>
      <c r="OWZ38"/>
      <c r="OXA38"/>
      <c r="OXB38"/>
      <c r="OXC38"/>
      <c r="OXD38"/>
      <c r="OXE38"/>
      <c r="OXF38"/>
      <c r="OXG38"/>
      <c r="OXH38"/>
      <c r="OXI38"/>
      <c r="OXJ38"/>
      <c r="OXK38"/>
      <c r="OXL38"/>
      <c r="OXM38"/>
      <c r="OXN38"/>
      <c r="OXO38"/>
      <c r="OXP38"/>
      <c r="OXQ38"/>
      <c r="OXR38"/>
      <c r="OXS38"/>
      <c r="OXT38"/>
      <c r="OXU38"/>
      <c r="OXV38"/>
      <c r="OXW38"/>
      <c r="OXX38"/>
      <c r="OXY38"/>
      <c r="OXZ38"/>
      <c r="OYA38"/>
      <c r="OYB38"/>
      <c r="OYC38"/>
      <c r="OYD38"/>
      <c r="OYE38"/>
      <c r="OYF38"/>
      <c r="OYG38"/>
      <c r="OYH38"/>
      <c r="OYI38"/>
      <c r="OYJ38"/>
      <c r="OYK38"/>
      <c r="OYL38"/>
      <c r="OYM38"/>
      <c r="OYN38"/>
      <c r="OYO38"/>
      <c r="OYP38"/>
      <c r="OYQ38"/>
      <c r="OYR38"/>
      <c r="OYS38"/>
      <c r="OYT38"/>
      <c r="OYU38"/>
      <c r="OYV38"/>
      <c r="OYW38"/>
      <c r="OYX38"/>
      <c r="OYY38"/>
      <c r="OYZ38"/>
      <c r="OZA38"/>
      <c r="OZB38"/>
      <c r="OZC38"/>
      <c r="OZD38"/>
      <c r="OZE38"/>
      <c r="OZF38"/>
      <c r="OZG38"/>
      <c r="OZH38"/>
      <c r="OZI38"/>
      <c r="OZJ38"/>
      <c r="OZK38"/>
      <c r="OZL38"/>
      <c r="OZM38"/>
      <c r="OZN38"/>
      <c r="OZO38"/>
      <c r="OZP38"/>
      <c r="OZQ38"/>
      <c r="OZR38"/>
      <c r="OZS38"/>
      <c r="OZT38"/>
      <c r="OZU38"/>
      <c r="OZV38"/>
      <c r="OZW38"/>
      <c r="OZX38"/>
      <c r="OZY38"/>
      <c r="OZZ38"/>
      <c r="PAA38"/>
      <c r="PAB38"/>
      <c r="PAC38"/>
      <c r="PAD38"/>
      <c r="PAE38"/>
      <c r="PAF38"/>
      <c r="PAG38"/>
      <c r="PAH38"/>
      <c r="PAI38"/>
      <c r="PAJ38"/>
      <c r="PAK38"/>
      <c r="PAL38"/>
      <c r="PAM38"/>
      <c r="PAN38"/>
      <c r="PAO38"/>
      <c r="PAP38"/>
      <c r="PAQ38"/>
      <c r="PAR38"/>
      <c r="PAS38"/>
      <c r="PAT38"/>
      <c r="PAU38"/>
      <c r="PAV38"/>
      <c r="PAW38"/>
      <c r="PAX38"/>
      <c r="PAY38"/>
      <c r="PAZ38"/>
      <c r="PBA38"/>
      <c r="PBB38"/>
      <c r="PBC38"/>
      <c r="PBD38"/>
      <c r="PBE38"/>
      <c r="PBF38"/>
      <c r="PBG38"/>
      <c r="PBH38"/>
      <c r="PBI38"/>
      <c r="PBJ38"/>
      <c r="PBK38"/>
      <c r="PBL38"/>
      <c r="PBM38"/>
      <c r="PBN38"/>
      <c r="PBO38"/>
      <c r="PBP38"/>
      <c r="PBQ38"/>
      <c r="PBR38"/>
      <c r="PBS38"/>
      <c r="PBT38"/>
      <c r="PBU38"/>
      <c r="PBV38"/>
      <c r="PBW38"/>
      <c r="PBX38"/>
      <c r="PBY38"/>
      <c r="PBZ38"/>
      <c r="PCA38"/>
      <c r="PCB38"/>
      <c r="PCC38"/>
      <c r="PCD38"/>
      <c r="PCE38"/>
      <c r="PCF38"/>
      <c r="PCG38"/>
      <c r="PCH38"/>
      <c r="PCI38"/>
      <c r="PCJ38"/>
      <c r="PCK38"/>
      <c r="PCL38"/>
      <c r="PCM38"/>
      <c r="PCN38"/>
      <c r="PCO38"/>
      <c r="PCP38"/>
      <c r="PCQ38"/>
      <c r="PCR38"/>
      <c r="PCS38"/>
      <c r="PCT38"/>
      <c r="PCU38"/>
      <c r="PCV38"/>
      <c r="PCW38"/>
      <c r="PCX38"/>
      <c r="PCY38"/>
      <c r="PCZ38"/>
      <c r="PDA38"/>
      <c r="PDB38"/>
      <c r="PDC38"/>
      <c r="PDD38"/>
      <c r="PDE38"/>
      <c r="PDF38"/>
      <c r="PDG38"/>
      <c r="PDH38"/>
      <c r="PDI38"/>
      <c r="PDJ38"/>
      <c r="PDK38"/>
      <c r="PDL38"/>
      <c r="PDM38"/>
      <c r="PDN38"/>
      <c r="PDO38"/>
      <c r="PDP38"/>
      <c r="PDQ38"/>
      <c r="PDR38"/>
      <c r="PDS38"/>
      <c r="PDT38"/>
      <c r="PDU38"/>
      <c r="PDV38"/>
      <c r="PDW38"/>
      <c r="PDX38"/>
      <c r="PDY38"/>
      <c r="PDZ38"/>
      <c r="PEA38"/>
      <c r="PEB38"/>
      <c r="PEC38"/>
      <c r="PED38"/>
      <c r="PEE38"/>
      <c r="PEF38"/>
      <c r="PEG38"/>
      <c r="PEH38"/>
      <c r="PEI38"/>
      <c r="PEJ38"/>
      <c r="PEK38"/>
      <c r="PEL38"/>
      <c r="PEM38"/>
      <c r="PEN38"/>
      <c r="PEO38"/>
      <c r="PEP38"/>
      <c r="PEQ38"/>
      <c r="PER38"/>
      <c r="PES38"/>
      <c r="PET38"/>
      <c r="PEU38"/>
      <c r="PEV38"/>
      <c r="PEW38"/>
      <c r="PEX38"/>
      <c r="PEY38"/>
      <c r="PEZ38"/>
      <c r="PFA38"/>
      <c r="PFB38"/>
      <c r="PFC38"/>
      <c r="PFD38"/>
      <c r="PFE38"/>
      <c r="PFF38"/>
      <c r="PFG38"/>
      <c r="PFH38"/>
      <c r="PFI38"/>
      <c r="PFJ38"/>
      <c r="PFK38"/>
      <c r="PFL38"/>
      <c r="PFM38"/>
      <c r="PFN38"/>
      <c r="PFO38"/>
      <c r="PFP38"/>
      <c r="PFQ38"/>
      <c r="PFR38"/>
      <c r="PFS38"/>
      <c r="PFT38"/>
      <c r="PFU38"/>
      <c r="PFV38"/>
      <c r="PFW38"/>
      <c r="PFX38"/>
      <c r="PFY38"/>
      <c r="PFZ38"/>
      <c r="PGA38"/>
      <c r="PGB38"/>
      <c r="PGC38"/>
      <c r="PGD38"/>
      <c r="PGE38"/>
      <c r="PGF38"/>
      <c r="PGG38"/>
      <c r="PGH38"/>
      <c r="PGI38"/>
      <c r="PGJ38"/>
      <c r="PGK38"/>
      <c r="PGL38"/>
      <c r="PGM38"/>
      <c r="PGN38"/>
      <c r="PGO38"/>
      <c r="PGP38"/>
      <c r="PGQ38"/>
      <c r="PGR38"/>
      <c r="PGS38"/>
      <c r="PGT38"/>
      <c r="PGU38"/>
      <c r="PGV38"/>
      <c r="PGW38"/>
      <c r="PGX38"/>
      <c r="PGY38"/>
      <c r="PGZ38"/>
      <c r="PHA38"/>
      <c r="PHB38"/>
      <c r="PHC38"/>
      <c r="PHD38"/>
      <c r="PHE38"/>
      <c r="PHF38"/>
      <c r="PHG38"/>
      <c r="PHH38"/>
      <c r="PHI38"/>
      <c r="PHJ38"/>
      <c r="PHK38"/>
      <c r="PHL38"/>
      <c r="PHM38"/>
      <c r="PHN38"/>
      <c r="PHO38"/>
      <c r="PHP38"/>
      <c r="PHQ38"/>
      <c r="PHR38"/>
      <c r="PHS38"/>
      <c r="PHT38"/>
      <c r="PHU38"/>
      <c r="PHV38"/>
      <c r="PHW38"/>
      <c r="PHX38"/>
      <c r="PHY38"/>
      <c r="PHZ38"/>
      <c r="PIA38"/>
      <c r="PIB38"/>
      <c r="PIC38"/>
      <c r="PID38"/>
      <c r="PIE38"/>
      <c r="PIF38"/>
      <c r="PIG38"/>
      <c r="PIH38"/>
      <c r="PII38"/>
      <c r="PIJ38"/>
      <c r="PIK38"/>
      <c r="PIL38"/>
      <c r="PIM38"/>
      <c r="PIN38"/>
      <c r="PIO38"/>
      <c r="PIP38"/>
      <c r="PIQ38"/>
      <c r="PIR38"/>
      <c r="PIS38"/>
      <c r="PIT38"/>
      <c r="PIU38"/>
      <c r="PIV38"/>
      <c r="PIW38"/>
      <c r="PIX38"/>
      <c r="PIY38"/>
      <c r="PIZ38"/>
      <c r="PJA38"/>
      <c r="PJB38"/>
      <c r="PJC38"/>
      <c r="PJD38"/>
      <c r="PJE38"/>
      <c r="PJF38"/>
      <c r="PJG38"/>
      <c r="PJH38"/>
      <c r="PJI38"/>
      <c r="PJJ38"/>
      <c r="PJK38"/>
      <c r="PJL38"/>
      <c r="PJM38"/>
      <c r="PJN38"/>
      <c r="PJO38"/>
      <c r="PJP38"/>
      <c r="PJQ38"/>
      <c r="PJR38"/>
      <c r="PJS38"/>
      <c r="PJT38"/>
      <c r="PJU38"/>
      <c r="PJV38"/>
      <c r="PJW38"/>
      <c r="PJX38"/>
      <c r="PJY38"/>
      <c r="PJZ38"/>
      <c r="PKA38"/>
      <c r="PKB38"/>
      <c r="PKC38"/>
      <c r="PKD38"/>
      <c r="PKE38"/>
      <c r="PKF38"/>
      <c r="PKG38"/>
      <c r="PKH38"/>
      <c r="PKI38"/>
      <c r="PKJ38"/>
      <c r="PKK38"/>
      <c r="PKL38"/>
      <c r="PKM38"/>
      <c r="PKN38"/>
      <c r="PKO38"/>
      <c r="PKP38"/>
      <c r="PKQ38"/>
      <c r="PKR38"/>
      <c r="PKS38"/>
      <c r="PKT38"/>
      <c r="PKU38"/>
      <c r="PKV38"/>
      <c r="PKW38"/>
      <c r="PKX38"/>
      <c r="PKY38"/>
      <c r="PKZ38"/>
      <c r="PLA38"/>
      <c r="PLB38"/>
      <c r="PLC38"/>
      <c r="PLD38"/>
      <c r="PLE38"/>
      <c r="PLF38"/>
      <c r="PLG38"/>
      <c r="PLH38"/>
      <c r="PLI38"/>
      <c r="PLJ38"/>
      <c r="PLK38"/>
      <c r="PLL38"/>
      <c r="PLM38"/>
      <c r="PLN38"/>
      <c r="PLO38"/>
      <c r="PLP38"/>
      <c r="PLQ38"/>
      <c r="PLR38"/>
      <c r="PLS38"/>
      <c r="PLT38"/>
      <c r="PLU38"/>
      <c r="PLV38"/>
      <c r="PLW38"/>
      <c r="PLX38"/>
      <c r="PLY38"/>
      <c r="PLZ38"/>
      <c r="PMA38"/>
      <c r="PMB38"/>
      <c r="PMC38"/>
      <c r="PMD38"/>
      <c r="PME38"/>
      <c r="PMF38"/>
      <c r="PMG38"/>
      <c r="PMH38"/>
      <c r="PMI38"/>
      <c r="PMJ38"/>
      <c r="PMK38"/>
      <c r="PML38"/>
      <c r="PMM38"/>
      <c r="PMN38"/>
      <c r="PMO38"/>
      <c r="PMP38"/>
      <c r="PMQ38"/>
      <c r="PMR38"/>
      <c r="PMS38"/>
      <c r="PMT38"/>
      <c r="PMU38"/>
      <c r="PMV38"/>
      <c r="PMW38"/>
      <c r="PMX38"/>
      <c r="PMY38"/>
      <c r="PMZ38"/>
      <c r="PNA38"/>
      <c r="PNB38"/>
      <c r="PNC38"/>
      <c r="PND38"/>
      <c r="PNE38"/>
      <c r="PNF38"/>
      <c r="PNG38"/>
      <c r="PNH38"/>
      <c r="PNI38"/>
      <c r="PNJ38"/>
      <c r="PNK38"/>
      <c r="PNL38"/>
      <c r="PNM38"/>
      <c r="PNN38"/>
      <c r="PNO38"/>
      <c r="PNP38"/>
      <c r="PNQ38"/>
      <c r="PNR38"/>
      <c r="PNS38"/>
      <c r="PNT38"/>
      <c r="PNU38"/>
      <c r="PNV38"/>
      <c r="PNW38"/>
      <c r="PNX38"/>
      <c r="PNY38"/>
      <c r="PNZ38"/>
      <c r="POA38"/>
      <c r="POB38"/>
      <c r="POC38"/>
      <c r="POD38"/>
      <c r="POE38"/>
      <c r="POF38"/>
      <c r="POG38"/>
      <c r="POH38"/>
      <c r="POI38"/>
      <c r="POJ38"/>
      <c r="POK38"/>
      <c r="POL38"/>
      <c r="POM38"/>
      <c r="PON38"/>
      <c r="POO38"/>
      <c r="POP38"/>
      <c r="POQ38"/>
      <c r="POR38"/>
      <c r="POS38"/>
      <c r="POT38"/>
      <c r="POU38"/>
      <c r="POV38"/>
      <c r="POW38"/>
      <c r="POX38"/>
      <c r="POY38"/>
      <c r="POZ38"/>
      <c r="PPA38"/>
      <c r="PPB38"/>
      <c r="PPC38"/>
      <c r="PPD38"/>
      <c r="PPE38"/>
      <c r="PPF38"/>
      <c r="PPG38"/>
      <c r="PPH38"/>
      <c r="PPI38"/>
      <c r="PPJ38"/>
      <c r="PPK38"/>
      <c r="PPL38"/>
      <c r="PPM38"/>
      <c r="PPN38"/>
      <c r="PPO38"/>
      <c r="PPP38"/>
      <c r="PPQ38"/>
      <c r="PPR38"/>
      <c r="PPS38"/>
      <c r="PPT38"/>
      <c r="PPU38"/>
      <c r="PPV38"/>
      <c r="PPW38"/>
      <c r="PPX38"/>
      <c r="PPY38"/>
      <c r="PPZ38"/>
      <c r="PQA38"/>
      <c r="PQB38"/>
      <c r="PQC38"/>
      <c r="PQD38"/>
      <c r="PQE38"/>
      <c r="PQF38"/>
      <c r="PQG38"/>
      <c r="PQH38"/>
      <c r="PQI38"/>
      <c r="PQJ38"/>
      <c r="PQK38"/>
      <c r="PQL38"/>
      <c r="PQM38"/>
      <c r="PQN38"/>
      <c r="PQO38"/>
      <c r="PQP38"/>
      <c r="PQQ38"/>
      <c r="PQR38"/>
      <c r="PQS38"/>
      <c r="PQT38"/>
      <c r="PQU38"/>
      <c r="PQV38"/>
      <c r="PQW38"/>
      <c r="PQX38"/>
      <c r="PQY38"/>
      <c r="PQZ38"/>
      <c r="PRA38"/>
      <c r="PRB38"/>
      <c r="PRC38"/>
      <c r="PRD38"/>
      <c r="PRE38"/>
      <c r="PRF38"/>
      <c r="PRG38"/>
      <c r="PRH38"/>
      <c r="PRI38"/>
      <c r="PRJ38"/>
      <c r="PRK38"/>
      <c r="PRL38"/>
      <c r="PRM38"/>
      <c r="PRN38"/>
      <c r="PRO38"/>
      <c r="PRP38"/>
      <c r="PRQ38"/>
      <c r="PRR38"/>
      <c r="PRS38"/>
      <c r="PRT38"/>
      <c r="PRU38"/>
      <c r="PRV38"/>
      <c r="PRW38"/>
      <c r="PRX38"/>
      <c r="PRY38"/>
      <c r="PRZ38"/>
      <c r="PSA38"/>
      <c r="PSB38"/>
      <c r="PSC38"/>
      <c r="PSD38"/>
      <c r="PSE38"/>
      <c r="PSF38"/>
      <c r="PSG38"/>
      <c r="PSH38"/>
      <c r="PSI38"/>
      <c r="PSJ38"/>
      <c r="PSK38"/>
      <c r="PSL38"/>
      <c r="PSM38"/>
      <c r="PSN38"/>
      <c r="PSO38"/>
      <c r="PSP38"/>
      <c r="PSQ38"/>
      <c r="PSR38"/>
      <c r="PSS38"/>
      <c r="PST38"/>
      <c r="PSU38"/>
      <c r="PSV38"/>
      <c r="PSW38"/>
      <c r="PSX38"/>
      <c r="PSY38"/>
      <c r="PSZ38"/>
      <c r="PTA38"/>
      <c r="PTB38"/>
      <c r="PTC38"/>
      <c r="PTD38"/>
      <c r="PTE38"/>
      <c r="PTF38"/>
      <c r="PTG38"/>
      <c r="PTH38"/>
      <c r="PTI38"/>
      <c r="PTJ38"/>
      <c r="PTK38"/>
      <c r="PTL38"/>
      <c r="PTM38"/>
      <c r="PTN38"/>
      <c r="PTO38"/>
      <c r="PTP38"/>
      <c r="PTQ38"/>
      <c r="PTR38"/>
      <c r="PTS38"/>
      <c r="PTT38"/>
      <c r="PTU38"/>
      <c r="PTV38"/>
      <c r="PTW38"/>
      <c r="PTX38"/>
      <c r="PTY38"/>
      <c r="PTZ38"/>
      <c r="PUA38"/>
      <c r="PUB38"/>
      <c r="PUC38"/>
      <c r="PUD38"/>
      <c r="PUE38"/>
      <c r="PUF38"/>
      <c r="PUG38"/>
      <c r="PUH38"/>
      <c r="PUI38"/>
      <c r="PUJ38"/>
      <c r="PUK38"/>
      <c r="PUL38"/>
      <c r="PUM38"/>
      <c r="PUN38"/>
      <c r="PUO38"/>
      <c r="PUP38"/>
      <c r="PUQ38"/>
      <c r="PUR38"/>
      <c r="PUS38"/>
      <c r="PUT38"/>
      <c r="PUU38"/>
      <c r="PUV38"/>
      <c r="PUW38"/>
      <c r="PUX38"/>
      <c r="PUY38"/>
      <c r="PUZ38"/>
      <c r="PVA38"/>
      <c r="PVB38"/>
      <c r="PVC38"/>
      <c r="PVD38"/>
      <c r="PVE38"/>
      <c r="PVF38"/>
      <c r="PVG38"/>
      <c r="PVH38"/>
      <c r="PVI38"/>
      <c r="PVJ38"/>
      <c r="PVK38"/>
      <c r="PVL38"/>
      <c r="PVM38"/>
      <c r="PVN38"/>
      <c r="PVO38"/>
      <c r="PVP38"/>
      <c r="PVQ38"/>
      <c r="PVR38"/>
      <c r="PVS38"/>
      <c r="PVT38"/>
      <c r="PVU38"/>
      <c r="PVV38"/>
      <c r="PVW38"/>
      <c r="PVX38"/>
      <c r="PVY38"/>
      <c r="PVZ38"/>
      <c r="PWA38"/>
      <c r="PWB38"/>
      <c r="PWC38"/>
      <c r="PWD38"/>
      <c r="PWE38"/>
      <c r="PWF38"/>
      <c r="PWG38"/>
      <c r="PWH38"/>
      <c r="PWI38"/>
      <c r="PWJ38"/>
      <c r="PWK38"/>
      <c r="PWL38"/>
      <c r="PWM38"/>
      <c r="PWN38"/>
      <c r="PWO38"/>
      <c r="PWP38"/>
      <c r="PWQ38"/>
      <c r="PWR38"/>
      <c r="PWS38"/>
      <c r="PWT38"/>
      <c r="PWU38"/>
      <c r="PWV38"/>
      <c r="PWW38"/>
      <c r="PWX38"/>
      <c r="PWY38"/>
      <c r="PWZ38"/>
      <c r="PXA38"/>
      <c r="PXB38"/>
      <c r="PXC38"/>
      <c r="PXD38"/>
      <c r="PXE38"/>
      <c r="PXF38"/>
      <c r="PXG38"/>
      <c r="PXH38"/>
      <c r="PXI38"/>
      <c r="PXJ38"/>
      <c r="PXK38"/>
      <c r="PXL38"/>
      <c r="PXM38"/>
      <c r="PXN38"/>
      <c r="PXO38"/>
      <c r="PXP38"/>
      <c r="PXQ38"/>
      <c r="PXR38"/>
      <c r="PXS38"/>
      <c r="PXT38"/>
      <c r="PXU38"/>
      <c r="PXV38"/>
      <c r="PXW38"/>
      <c r="PXX38"/>
      <c r="PXY38"/>
      <c r="PXZ38"/>
      <c r="PYA38"/>
      <c r="PYB38"/>
      <c r="PYC38"/>
      <c r="PYD38"/>
      <c r="PYE38"/>
      <c r="PYF38"/>
      <c r="PYG38"/>
      <c r="PYH38"/>
      <c r="PYI38"/>
      <c r="PYJ38"/>
      <c r="PYK38"/>
      <c r="PYL38"/>
      <c r="PYM38"/>
      <c r="PYN38"/>
      <c r="PYO38"/>
      <c r="PYP38"/>
      <c r="PYQ38"/>
      <c r="PYR38"/>
      <c r="PYS38"/>
      <c r="PYT38"/>
      <c r="PYU38"/>
      <c r="PYV38"/>
      <c r="PYW38"/>
      <c r="PYX38"/>
      <c r="PYY38"/>
      <c r="PYZ38"/>
      <c r="PZA38"/>
      <c r="PZB38"/>
      <c r="PZC38"/>
      <c r="PZD38"/>
      <c r="PZE38"/>
      <c r="PZF38"/>
      <c r="PZG38"/>
      <c r="PZH38"/>
      <c r="PZI38"/>
      <c r="PZJ38"/>
      <c r="PZK38"/>
      <c r="PZL38"/>
      <c r="PZM38"/>
      <c r="PZN38"/>
      <c r="PZO38"/>
      <c r="PZP38"/>
      <c r="PZQ38"/>
      <c r="PZR38"/>
      <c r="PZS38"/>
      <c r="PZT38"/>
      <c r="PZU38"/>
      <c r="PZV38"/>
      <c r="PZW38"/>
      <c r="PZX38"/>
      <c r="PZY38"/>
      <c r="PZZ38"/>
      <c r="QAA38"/>
      <c r="QAB38"/>
      <c r="QAC38"/>
      <c r="QAD38"/>
      <c r="QAE38"/>
      <c r="QAF38"/>
      <c r="QAG38"/>
      <c r="QAH38"/>
      <c r="QAI38"/>
      <c r="QAJ38"/>
      <c r="QAK38"/>
      <c r="QAL38"/>
      <c r="QAM38"/>
      <c r="QAN38"/>
      <c r="QAO38"/>
      <c r="QAP38"/>
      <c r="QAQ38"/>
      <c r="QAR38"/>
      <c r="QAS38"/>
      <c r="QAT38"/>
      <c r="QAU38"/>
      <c r="QAV38"/>
      <c r="QAW38"/>
      <c r="QAX38"/>
      <c r="QAY38"/>
      <c r="QAZ38"/>
      <c r="QBA38"/>
      <c r="QBB38"/>
      <c r="QBC38"/>
      <c r="QBD38"/>
      <c r="QBE38"/>
      <c r="QBF38"/>
      <c r="QBG38"/>
      <c r="QBH38"/>
      <c r="QBI38"/>
      <c r="QBJ38"/>
      <c r="QBK38"/>
      <c r="QBL38"/>
      <c r="QBM38"/>
      <c r="QBN38"/>
      <c r="QBO38"/>
      <c r="QBP38"/>
      <c r="QBQ38"/>
      <c r="QBR38"/>
      <c r="QBS38"/>
      <c r="QBT38"/>
      <c r="QBU38"/>
      <c r="QBV38"/>
      <c r="QBW38"/>
      <c r="QBX38"/>
      <c r="QBY38"/>
      <c r="QBZ38"/>
      <c r="QCA38"/>
      <c r="QCB38"/>
      <c r="QCC38"/>
      <c r="QCD38"/>
      <c r="QCE38"/>
      <c r="QCF38"/>
      <c r="QCG38"/>
      <c r="QCH38"/>
      <c r="QCI38"/>
      <c r="QCJ38"/>
      <c r="QCK38"/>
      <c r="QCL38"/>
      <c r="QCM38"/>
      <c r="QCN38"/>
      <c r="QCO38"/>
      <c r="QCP38"/>
      <c r="QCQ38"/>
      <c r="QCR38"/>
      <c r="QCS38"/>
      <c r="QCT38"/>
      <c r="QCU38"/>
      <c r="QCV38"/>
      <c r="QCW38"/>
      <c r="QCX38"/>
      <c r="QCY38"/>
      <c r="QCZ38"/>
      <c r="QDA38"/>
      <c r="QDB38"/>
      <c r="QDC38"/>
      <c r="QDD38"/>
      <c r="QDE38"/>
      <c r="QDF38"/>
      <c r="QDG38"/>
      <c r="QDH38"/>
      <c r="QDI38"/>
      <c r="QDJ38"/>
      <c r="QDK38"/>
      <c r="QDL38"/>
      <c r="QDM38"/>
      <c r="QDN38"/>
      <c r="QDO38"/>
      <c r="QDP38"/>
      <c r="QDQ38"/>
      <c r="QDR38"/>
      <c r="QDS38"/>
      <c r="QDT38"/>
      <c r="QDU38"/>
      <c r="QDV38"/>
      <c r="QDW38"/>
      <c r="QDX38"/>
      <c r="QDY38"/>
      <c r="QDZ38"/>
      <c r="QEA38"/>
      <c r="QEB38"/>
      <c r="QEC38"/>
      <c r="QED38"/>
      <c r="QEE38"/>
      <c r="QEF38"/>
      <c r="QEG38"/>
      <c r="QEH38"/>
      <c r="QEI38"/>
      <c r="QEJ38"/>
      <c r="QEK38"/>
      <c r="QEL38"/>
      <c r="QEM38"/>
      <c r="QEN38"/>
      <c r="QEO38"/>
      <c r="QEP38"/>
      <c r="QEQ38"/>
      <c r="QER38"/>
      <c r="QES38"/>
      <c r="QET38"/>
      <c r="QEU38"/>
      <c r="QEV38"/>
      <c r="QEW38"/>
      <c r="QEX38"/>
      <c r="QEY38"/>
      <c r="QEZ38"/>
      <c r="QFA38"/>
      <c r="QFB38"/>
      <c r="QFC38"/>
      <c r="QFD38"/>
      <c r="QFE38"/>
      <c r="QFF38"/>
      <c r="QFG38"/>
      <c r="QFH38"/>
      <c r="QFI38"/>
      <c r="QFJ38"/>
      <c r="QFK38"/>
      <c r="QFL38"/>
      <c r="QFM38"/>
      <c r="QFN38"/>
      <c r="QFO38"/>
      <c r="QFP38"/>
      <c r="QFQ38"/>
      <c r="QFR38"/>
      <c r="QFS38"/>
      <c r="QFT38"/>
      <c r="QFU38"/>
      <c r="QFV38"/>
      <c r="QFW38"/>
      <c r="QFX38"/>
      <c r="QFY38"/>
      <c r="QFZ38"/>
      <c r="QGA38"/>
      <c r="QGB38"/>
      <c r="QGC38"/>
      <c r="QGD38"/>
      <c r="QGE38"/>
      <c r="QGF38"/>
      <c r="QGG38"/>
      <c r="QGH38"/>
      <c r="QGI38"/>
      <c r="QGJ38"/>
      <c r="QGK38"/>
      <c r="QGL38"/>
      <c r="QGM38"/>
      <c r="QGN38"/>
      <c r="QGO38"/>
      <c r="QGP38"/>
      <c r="QGQ38"/>
      <c r="QGR38"/>
      <c r="QGS38"/>
      <c r="QGT38"/>
      <c r="QGU38"/>
      <c r="QGV38"/>
      <c r="QGW38"/>
      <c r="QGX38"/>
      <c r="QGY38"/>
      <c r="QGZ38"/>
      <c r="QHA38"/>
      <c r="QHB38"/>
      <c r="QHC38"/>
      <c r="QHD38"/>
      <c r="QHE38"/>
      <c r="QHF38"/>
      <c r="QHG38"/>
      <c r="QHH38"/>
      <c r="QHI38"/>
      <c r="QHJ38"/>
      <c r="QHK38"/>
      <c r="QHL38"/>
      <c r="QHM38"/>
      <c r="QHN38"/>
      <c r="QHO38"/>
      <c r="QHP38"/>
      <c r="QHQ38"/>
      <c r="QHR38"/>
      <c r="QHS38"/>
      <c r="QHT38"/>
      <c r="QHU38"/>
      <c r="QHV38"/>
      <c r="QHW38"/>
      <c r="QHX38"/>
      <c r="QHY38"/>
      <c r="QHZ38"/>
      <c r="QIA38"/>
      <c r="QIB38"/>
      <c r="QIC38"/>
      <c r="QID38"/>
      <c r="QIE38"/>
      <c r="QIF38"/>
      <c r="QIG38"/>
      <c r="QIH38"/>
      <c r="QII38"/>
      <c r="QIJ38"/>
      <c r="QIK38"/>
      <c r="QIL38"/>
      <c r="QIM38"/>
      <c r="QIN38"/>
      <c r="QIO38"/>
      <c r="QIP38"/>
      <c r="QIQ38"/>
      <c r="QIR38"/>
      <c r="QIS38"/>
      <c r="QIT38"/>
      <c r="QIU38"/>
      <c r="QIV38"/>
      <c r="QIW38"/>
      <c r="QIX38"/>
      <c r="QIY38"/>
      <c r="QIZ38"/>
      <c r="QJA38"/>
      <c r="QJB38"/>
      <c r="QJC38"/>
      <c r="QJD38"/>
      <c r="QJE38"/>
      <c r="QJF38"/>
      <c r="QJG38"/>
      <c r="QJH38"/>
      <c r="QJI38"/>
      <c r="QJJ38"/>
      <c r="QJK38"/>
      <c r="QJL38"/>
      <c r="QJM38"/>
      <c r="QJN38"/>
      <c r="QJO38"/>
      <c r="QJP38"/>
      <c r="QJQ38"/>
      <c r="QJR38"/>
      <c r="QJS38"/>
      <c r="QJT38"/>
      <c r="QJU38"/>
      <c r="QJV38"/>
      <c r="QJW38"/>
      <c r="QJX38"/>
      <c r="QJY38"/>
      <c r="QJZ38"/>
      <c r="QKA38"/>
      <c r="QKB38"/>
      <c r="QKC38"/>
      <c r="QKD38"/>
      <c r="QKE38"/>
      <c r="QKF38"/>
      <c r="QKG38"/>
      <c r="QKH38"/>
      <c r="QKI38"/>
      <c r="QKJ38"/>
      <c r="QKK38"/>
      <c r="QKL38"/>
      <c r="QKM38"/>
      <c r="QKN38"/>
      <c r="QKO38"/>
      <c r="QKP38"/>
      <c r="QKQ38"/>
      <c r="QKR38"/>
      <c r="QKS38"/>
      <c r="QKT38"/>
      <c r="QKU38"/>
      <c r="QKV38"/>
      <c r="QKW38"/>
      <c r="QKX38"/>
      <c r="QKY38"/>
      <c r="QKZ38"/>
      <c r="QLA38"/>
      <c r="QLB38"/>
      <c r="QLC38"/>
      <c r="QLD38"/>
      <c r="QLE38"/>
      <c r="QLF38"/>
      <c r="QLG38"/>
      <c r="QLH38"/>
      <c r="QLI38"/>
      <c r="QLJ38"/>
      <c r="QLK38"/>
      <c r="QLL38"/>
      <c r="QLM38"/>
      <c r="QLN38"/>
      <c r="QLO38"/>
      <c r="QLP38"/>
      <c r="QLQ38"/>
      <c r="QLR38"/>
      <c r="QLS38"/>
      <c r="QLT38"/>
      <c r="QLU38"/>
      <c r="QLV38"/>
      <c r="QLW38"/>
      <c r="QLX38"/>
      <c r="QLY38"/>
      <c r="QLZ38"/>
      <c r="QMA38"/>
      <c r="QMB38"/>
      <c r="QMC38"/>
      <c r="QMD38"/>
      <c r="QME38"/>
      <c r="QMF38"/>
      <c r="QMG38"/>
      <c r="QMH38"/>
      <c r="QMI38"/>
      <c r="QMJ38"/>
      <c r="QMK38"/>
      <c r="QML38"/>
      <c r="QMM38"/>
      <c r="QMN38"/>
      <c r="QMO38"/>
      <c r="QMP38"/>
      <c r="QMQ38"/>
      <c r="QMR38"/>
      <c r="QMS38"/>
      <c r="QMT38"/>
      <c r="QMU38"/>
      <c r="QMV38"/>
      <c r="QMW38"/>
      <c r="QMX38"/>
      <c r="QMY38"/>
      <c r="QMZ38"/>
      <c r="QNA38"/>
      <c r="QNB38"/>
      <c r="QNC38"/>
      <c r="QND38"/>
      <c r="QNE38"/>
      <c r="QNF38"/>
      <c r="QNG38"/>
      <c r="QNH38"/>
      <c r="QNI38"/>
      <c r="QNJ38"/>
      <c r="QNK38"/>
      <c r="QNL38"/>
      <c r="QNM38"/>
      <c r="QNN38"/>
      <c r="QNO38"/>
      <c r="QNP38"/>
      <c r="QNQ38"/>
      <c r="QNR38"/>
      <c r="QNS38"/>
      <c r="QNT38"/>
      <c r="QNU38"/>
      <c r="QNV38"/>
      <c r="QNW38"/>
      <c r="QNX38"/>
      <c r="QNY38"/>
      <c r="QNZ38"/>
      <c r="QOA38"/>
      <c r="QOB38"/>
      <c r="QOC38"/>
      <c r="QOD38"/>
      <c r="QOE38"/>
      <c r="QOF38"/>
      <c r="QOG38"/>
      <c r="QOH38"/>
      <c r="QOI38"/>
      <c r="QOJ38"/>
      <c r="QOK38"/>
      <c r="QOL38"/>
      <c r="QOM38"/>
      <c r="QON38"/>
      <c r="QOO38"/>
      <c r="QOP38"/>
      <c r="QOQ38"/>
      <c r="QOR38"/>
      <c r="QOS38"/>
      <c r="QOT38"/>
      <c r="QOU38"/>
      <c r="QOV38"/>
      <c r="QOW38"/>
      <c r="QOX38"/>
      <c r="QOY38"/>
      <c r="QOZ38"/>
      <c r="QPA38"/>
      <c r="QPB38"/>
      <c r="QPC38"/>
      <c r="QPD38"/>
      <c r="QPE38"/>
      <c r="QPF38"/>
      <c r="QPG38"/>
      <c r="QPH38"/>
      <c r="QPI38"/>
      <c r="QPJ38"/>
      <c r="QPK38"/>
      <c r="QPL38"/>
      <c r="QPM38"/>
      <c r="QPN38"/>
      <c r="QPO38"/>
      <c r="QPP38"/>
      <c r="QPQ38"/>
      <c r="QPR38"/>
      <c r="QPS38"/>
      <c r="QPT38"/>
      <c r="QPU38"/>
      <c r="QPV38"/>
      <c r="QPW38"/>
      <c r="QPX38"/>
      <c r="QPY38"/>
      <c r="QPZ38"/>
      <c r="QQA38"/>
      <c r="QQB38"/>
      <c r="QQC38"/>
      <c r="QQD38"/>
      <c r="QQE38"/>
      <c r="QQF38"/>
      <c r="QQG38"/>
      <c r="QQH38"/>
      <c r="QQI38"/>
      <c r="QQJ38"/>
      <c r="QQK38"/>
      <c r="QQL38"/>
      <c r="QQM38"/>
      <c r="QQN38"/>
      <c r="QQO38"/>
      <c r="QQP38"/>
      <c r="QQQ38"/>
      <c r="QQR38"/>
      <c r="QQS38"/>
      <c r="QQT38"/>
      <c r="QQU38"/>
      <c r="QQV38"/>
      <c r="QQW38"/>
      <c r="QQX38"/>
      <c r="QQY38"/>
      <c r="QQZ38"/>
      <c r="QRA38"/>
      <c r="QRB38"/>
      <c r="QRC38"/>
      <c r="QRD38"/>
      <c r="QRE38"/>
      <c r="QRF38"/>
      <c r="QRG38"/>
      <c r="QRH38"/>
      <c r="QRI38"/>
      <c r="QRJ38"/>
      <c r="QRK38"/>
      <c r="QRL38"/>
      <c r="QRM38"/>
      <c r="QRN38"/>
      <c r="QRO38"/>
      <c r="QRP38"/>
      <c r="QRQ38"/>
      <c r="QRR38"/>
      <c r="QRS38"/>
      <c r="QRT38"/>
      <c r="QRU38"/>
      <c r="QRV38"/>
      <c r="QRW38"/>
      <c r="QRX38"/>
      <c r="QRY38"/>
      <c r="QRZ38"/>
      <c r="QSA38"/>
      <c r="QSB38"/>
      <c r="QSC38"/>
      <c r="QSD38"/>
      <c r="QSE38"/>
      <c r="QSF38"/>
      <c r="QSG38"/>
      <c r="QSH38"/>
      <c r="QSI38"/>
      <c r="QSJ38"/>
      <c r="QSK38"/>
      <c r="QSL38"/>
      <c r="QSM38"/>
      <c r="QSN38"/>
      <c r="QSO38"/>
      <c r="QSP38"/>
      <c r="QSQ38"/>
      <c r="QSR38"/>
      <c r="QSS38"/>
      <c r="QST38"/>
      <c r="QSU38"/>
      <c r="QSV38"/>
      <c r="QSW38"/>
      <c r="QSX38"/>
      <c r="QSY38"/>
      <c r="QSZ38"/>
      <c r="QTA38"/>
      <c r="QTB38"/>
      <c r="QTC38"/>
      <c r="QTD38"/>
      <c r="QTE38"/>
      <c r="QTF38"/>
      <c r="QTG38"/>
      <c r="QTH38"/>
      <c r="QTI38"/>
      <c r="QTJ38"/>
      <c r="QTK38"/>
      <c r="QTL38"/>
      <c r="QTM38"/>
      <c r="QTN38"/>
      <c r="QTO38"/>
      <c r="QTP38"/>
      <c r="QTQ38"/>
      <c r="QTR38"/>
      <c r="QTS38"/>
      <c r="QTT38"/>
      <c r="QTU38"/>
      <c r="QTV38"/>
      <c r="QTW38"/>
      <c r="QTX38"/>
      <c r="QTY38"/>
      <c r="QTZ38"/>
      <c r="QUA38"/>
      <c r="QUB38"/>
      <c r="QUC38"/>
      <c r="QUD38"/>
      <c r="QUE38"/>
      <c r="QUF38"/>
      <c r="QUG38"/>
      <c r="QUH38"/>
      <c r="QUI38"/>
      <c r="QUJ38"/>
      <c r="QUK38"/>
      <c r="QUL38"/>
      <c r="QUM38"/>
      <c r="QUN38"/>
      <c r="QUO38"/>
      <c r="QUP38"/>
      <c r="QUQ38"/>
      <c r="QUR38"/>
      <c r="QUS38"/>
      <c r="QUT38"/>
      <c r="QUU38"/>
      <c r="QUV38"/>
      <c r="QUW38"/>
      <c r="QUX38"/>
      <c r="QUY38"/>
      <c r="QUZ38"/>
      <c r="QVA38"/>
      <c r="QVB38"/>
      <c r="QVC38"/>
      <c r="QVD38"/>
      <c r="QVE38"/>
      <c r="QVF38"/>
      <c r="QVG38"/>
      <c r="QVH38"/>
      <c r="QVI38"/>
      <c r="QVJ38"/>
      <c r="QVK38"/>
      <c r="QVL38"/>
      <c r="QVM38"/>
      <c r="QVN38"/>
      <c r="QVO38"/>
      <c r="QVP38"/>
      <c r="QVQ38"/>
      <c r="QVR38"/>
      <c r="QVS38"/>
      <c r="QVT38"/>
      <c r="QVU38"/>
      <c r="QVV38"/>
      <c r="QVW38"/>
      <c r="QVX38"/>
      <c r="QVY38"/>
      <c r="QVZ38"/>
      <c r="QWA38"/>
      <c r="QWB38"/>
      <c r="QWC38"/>
      <c r="QWD38"/>
      <c r="QWE38"/>
      <c r="QWF38"/>
      <c r="QWG38"/>
      <c r="QWH38"/>
      <c r="QWI38"/>
      <c r="QWJ38"/>
      <c r="QWK38"/>
      <c r="QWL38"/>
      <c r="QWM38"/>
      <c r="QWN38"/>
      <c r="QWO38"/>
      <c r="QWP38"/>
      <c r="QWQ38"/>
      <c r="QWR38"/>
      <c r="QWS38"/>
      <c r="QWT38"/>
      <c r="QWU38"/>
      <c r="QWV38"/>
      <c r="QWW38"/>
      <c r="QWX38"/>
      <c r="QWY38"/>
      <c r="QWZ38"/>
      <c r="QXA38"/>
      <c r="QXB38"/>
      <c r="QXC38"/>
      <c r="QXD38"/>
      <c r="QXE38"/>
      <c r="QXF38"/>
      <c r="QXG38"/>
      <c r="QXH38"/>
      <c r="QXI38"/>
      <c r="QXJ38"/>
      <c r="QXK38"/>
      <c r="QXL38"/>
      <c r="QXM38"/>
      <c r="QXN38"/>
      <c r="QXO38"/>
      <c r="QXP38"/>
      <c r="QXQ38"/>
      <c r="QXR38"/>
      <c r="QXS38"/>
      <c r="QXT38"/>
      <c r="QXU38"/>
      <c r="QXV38"/>
      <c r="QXW38"/>
      <c r="QXX38"/>
      <c r="QXY38"/>
      <c r="QXZ38"/>
      <c r="QYA38"/>
      <c r="QYB38"/>
      <c r="QYC38"/>
      <c r="QYD38"/>
      <c r="QYE38"/>
      <c r="QYF38"/>
      <c r="QYG38"/>
      <c r="QYH38"/>
      <c r="QYI38"/>
      <c r="QYJ38"/>
      <c r="QYK38"/>
      <c r="QYL38"/>
      <c r="QYM38"/>
      <c r="QYN38"/>
      <c r="QYO38"/>
      <c r="QYP38"/>
      <c r="QYQ38"/>
      <c r="QYR38"/>
      <c r="QYS38"/>
      <c r="QYT38"/>
      <c r="QYU38"/>
      <c r="QYV38"/>
      <c r="QYW38"/>
      <c r="QYX38"/>
      <c r="QYY38"/>
      <c r="QYZ38"/>
      <c r="QZA38"/>
      <c r="QZB38"/>
      <c r="QZC38"/>
      <c r="QZD38"/>
      <c r="QZE38"/>
      <c r="QZF38"/>
      <c r="QZG38"/>
      <c r="QZH38"/>
      <c r="QZI38"/>
      <c r="QZJ38"/>
      <c r="QZK38"/>
      <c r="QZL38"/>
      <c r="QZM38"/>
      <c r="QZN38"/>
      <c r="QZO38"/>
      <c r="QZP38"/>
      <c r="QZQ38"/>
      <c r="QZR38"/>
      <c r="QZS38"/>
      <c r="QZT38"/>
      <c r="QZU38"/>
      <c r="QZV38"/>
      <c r="QZW38"/>
      <c r="QZX38"/>
      <c r="QZY38"/>
      <c r="QZZ38"/>
      <c r="RAA38"/>
      <c r="RAB38"/>
      <c r="RAC38"/>
      <c r="RAD38"/>
      <c r="RAE38"/>
      <c r="RAF38"/>
      <c r="RAG38"/>
      <c r="RAH38"/>
      <c r="RAI38"/>
      <c r="RAJ38"/>
      <c r="RAK38"/>
      <c r="RAL38"/>
      <c r="RAM38"/>
      <c r="RAN38"/>
      <c r="RAO38"/>
      <c r="RAP38"/>
      <c r="RAQ38"/>
      <c r="RAR38"/>
      <c r="RAS38"/>
      <c r="RAT38"/>
      <c r="RAU38"/>
      <c r="RAV38"/>
      <c r="RAW38"/>
      <c r="RAX38"/>
      <c r="RAY38"/>
      <c r="RAZ38"/>
      <c r="RBA38"/>
      <c r="RBB38"/>
      <c r="RBC38"/>
      <c r="RBD38"/>
      <c r="RBE38"/>
      <c r="RBF38"/>
      <c r="RBG38"/>
      <c r="RBH38"/>
      <c r="RBI38"/>
      <c r="RBJ38"/>
      <c r="RBK38"/>
      <c r="RBL38"/>
      <c r="RBM38"/>
      <c r="RBN38"/>
      <c r="RBO38"/>
      <c r="RBP38"/>
      <c r="RBQ38"/>
      <c r="RBR38"/>
      <c r="RBS38"/>
      <c r="RBT38"/>
      <c r="RBU38"/>
      <c r="RBV38"/>
      <c r="RBW38"/>
      <c r="RBX38"/>
      <c r="RBY38"/>
      <c r="RBZ38"/>
      <c r="RCA38"/>
      <c r="RCB38"/>
      <c r="RCC38"/>
      <c r="RCD38"/>
      <c r="RCE38"/>
      <c r="RCF38"/>
      <c r="RCG38"/>
      <c r="RCH38"/>
      <c r="RCI38"/>
      <c r="RCJ38"/>
      <c r="RCK38"/>
      <c r="RCL38"/>
      <c r="RCM38"/>
      <c r="RCN38"/>
      <c r="RCO38"/>
      <c r="RCP38"/>
      <c r="RCQ38"/>
      <c r="RCR38"/>
      <c r="RCS38"/>
      <c r="RCT38"/>
      <c r="RCU38"/>
      <c r="RCV38"/>
      <c r="RCW38"/>
      <c r="RCX38"/>
      <c r="RCY38"/>
      <c r="RCZ38"/>
      <c r="RDA38"/>
      <c r="RDB38"/>
      <c r="RDC38"/>
      <c r="RDD38"/>
      <c r="RDE38"/>
      <c r="RDF38"/>
      <c r="RDG38"/>
      <c r="RDH38"/>
      <c r="RDI38"/>
      <c r="RDJ38"/>
      <c r="RDK38"/>
      <c r="RDL38"/>
      <c r="RDM38"/>
      <c r="RDN38"/>
      <c r="RDO38"/>
      <c r="RDP38"/>
      <c r="RDQ38"/>
      <c r="RDR38"/>
      <c r="RDS38"/>
      <c r="RDT38"/>
      <c r="RDU38"/>
      <c r="RDV38"/>
      <c r="RDW38"/>
      <c r="RDX38"/>
      <c r="RDY38"/>
      <c r="RDZ38"/>
      <c r="REA38"/>
      <c r="REB38"/>
      <c r="REC38"/>
      <c r="RED38"/>
      <c r="REE38"/>
      <c r="REF38"/>
      <c r="REG38"/>
      <c r="REH38"/>
      <c r="REI38"/>
      <c r="REJ38"/>
      <c r="REK38"/>
      <c r="REL38"/>
      <c r="REM38"/>
      <c r="REN38"/>
      <c r="REO38"/>
      <c r="REP38"/>
      <c r="REQ38"/>
      <c r="RER38"/>
      <c r="RES38"/>
      <c r="RET38"/>
      <c r="REU38"/>
      <c r="REV38"/>
      <c r="REW38"/>
      <c r="REX38"/>
      <c r="REY38"/>
      <c r="REZ38"/>
      <c r="RFA38"/>
      <c r="RFB38"/>
      <c r="RFC38"/>
      <c r="RFD38"/>
      <c r="RFE38"/>
      <c r="RFF38"/>
      <c r="RFG38"/>
      <c r="RFH38"/>
      <c r="RFI38"/>
      <c r="RFJ38"/>
      <c r="RFK38"/>
      <c r="RFL38"/>
      <c r="RFM38"/>
      <c r="RFN38"/>
      <c r="RFO38"/>
      <c r="RFP38"/>
      <c r="RFQ38"/>
      <c r="RFR38"/>
      <c r="RFS38"/>
      <c r="RFT38"/>
      <c r="RFU38"/>
      <c r="RFV38"/>
      <c r="RFW38"/>
      <c r="RFX38"/>
      <c r="RFY38"/>
      <c r="RFZ38"/>
      <c r="RGA38"/>
      <c r="RGB38"/>
      <c r="RGC38"/>
      <c r="RGD38"/>
      <c r="RGE38"/>
      <c r="RGF38"/>
      <c r="RGG38"/>
      <c r="RGH38"/>
      <c r="RGI38"/>
      <c r="RGJ38"/>
      <c r="RGK38"/>
      <c r="RGL38"/>
      <c r="RGM38"/>
      <c r="RGN38"/>
      <c r="RGO38"/>
      <c r="RGP38"/>
      <c r="RGQ38"/>
      <c r="RGR38"/>
      <c r="RGS38"/>
      <c r="RGT38"/>
      <c r="RGU38"/>
      <c r="RGV38"/>
      <c r="RGW38"/>
      <c r="RGX38"/>
      <c r="RGY38"/>
      <c r="RGZ38"/>
      <c r="RHA38"/>
      <c r="RHB38"/>
      <c r="RHC38"/>
      <c r="RHD38"/>
      <c r="RHE38"/>
      <c r="RHF38"/>
      <c r="RHG38"/>
      <c r="RHH38"/>
      <c r="RHI38"/>
      <c r="RHJ38"/>
      <c r="RHK38"/>
      <c r="RHL38"/>
      <c r="RHM38"/>
      <c r="RHN38"/>
      <c r="RHO38"/>
      <c r="RHP38"/>
      <c r="RHQ38"/>
      <c r="RHR38"/>
      <c r="RHS38"/>
      <c r="RHT38"/>
      <c r="RHU38"/>
      <c r="RHV38"/>
      <c r="RHW38"/>
      <c r="RHX38"/>
      <c r="RHY38"/>
      <c r="RHZ38"/>
      <c r="RIA38"/>
      <c r="RIB38"/>
      <c r="RIC38"/>
      <c r="RID38"/>
      <c r="RIE38"/>
      <c r="RIF38"/>
      <c r="RIG38"/>
      <c r="RIH38"/>
      <c r="RII38"/>
      <c r="RIJ38"/>
      <c r="RIK38"/>
      <c r="RIL38"/>
      <c r="RIM38"/>
      <c r="RIN38"/>
      <c r="RIO38"/>
      <c r="RIP38"/>
      <c r="RIQ38"/>
      <c r="RIR38"/>
      <c r="RIS38"/>
      <c r="RIT38"/>
      <c r="RIU38"/>
      <c r="RIV38"/>
      <c r="RIW38"/>
      <c r="RIX38"/>
      <c r="RIY38"/>
      <c r="RIZ38"/>
      <c r="RJA38"/>
      <c r="RJB38"/>
      <c r="RJC38"/>
      <c r="RJD38"/>
      <c r="RJE38"/>
      <c r="RJF38"/>
      <c r="RJG38"/>
      <c r="RJH38"/>
      <c r="RJI38"/>
      <c r="RJJ38"/>
      <c r="RJK38"/>
      <c r="RJL38"/>
      <c r="RJM38"/>
      <c r="RJN38"/>
      <c r="RJO38"/>
      <c r="RJP38"/>
      <c r="RJQ38"/>
      <c r="RJR38"/>
      <c r="RJS38"/>
      <c r="RJT38"/>
      <c r="RJU38"/>
      <c r="RJV38"/>
      <c r="RJW38"/>
      <c r="RJX38"/>
      <c r="RJY38"/>
      <c r="RJZ38"/>
      <c r="RKA38"/>
      <c r="RKB38"/>
      <c r="RKC38"/>
      <c r="RKD38"/>
      <c r="RKE38"/>
      <c r="RKF38"/>
      <c r="RKG38"/>
      <c r="RKH38"/>
      <c r="RKI38"/>
      <c r="RKJ38"/>
      <c r="RKK38"/>
      <c r="RKL38"/>
      <c r="RKM38"/>
      <c r="RKN38"/>
      <c r="RKO38"/>
      <c r="RKP38"/>
      <c r="RKQ38"/>
      <c r="RKR38"/>
      <c r="RKS38"/>
      <c r="RKT38"/>
      <c r="RKU38"/>
      <c r="RKV38"/>
      <c r="RKW38"/>
      <c r="RKX38"/>
      <c r="RKY38"/>
      <c r="RKZ38"/>
      <c r="RLA38"/>
      <c r="RLB38"/>
      <c r="RLC38"/>
      <c r="RLD38"/>
      <c r="RLE38"/>
      <c r="RLF38"/>
      <c r="RLG38"/>
      <c r="RLH38"/>
      <c r="RLI38"/>
      <c r="RLJ38"/>
      <c r="RLK38"/>
      <c r="RLL38"/>
      <c r="RLM38"/>
      <c r="RLN38"/>
      <c r="RLO38"/>
      <c r="RLP38"/>
      <c r="RLQ38"/>
      <c r="RLR38"/>
      <c r="RLS38"/>
      <c r="RLT38"/>
      <c r="RLU38"/>
      <c r="RLV38"/>
      <c r="RLW38"/>
      <c r="RLX38"/>
      <c r="RLY38"/>
      <c r="RLZ38"/>
      <c r="RMA38"/>
      <c r="RMB38"/>
      <c r="RMC38"/>
      <c r="RMD38"/>
      <c r="RME38"/>
      <c r="RMF38"/>
      <c r="RMG38"/>
      <c r="RMH38"/>
      <c r="RMI38"/>
      <c r="RMJ38"/>
      <c r="RMK38"/>
      <c r="RML38"/>
      <c r="RMM38"/>
      <c r="RMN38"/>
      <c r="RMO38"/>
      <c r="RMP38"/>
      <c r="RMQ38"/>
      <c r="RMR38"/>
      <c r="RMS38"/>
      <c r="RMT38"/>
      <c r="RMU38"/>
      <c r="RMV38"/>
      <c r="RMW38"/>
      <c r="RMX38"/>
      <c r="RMY38"/>
      <c r="RMZ38"/>
      <c r="RNA38"/>
      <c r="RNB38"/>
      <c r="RNC38"/>
      <c r="RND38"/>
      <c r="RNE38"/>
      <c r="RNF38"/>
      <c r="RNG38"/>
      <c r="RNH38"/>
      <c r="RNI38"/>
      <c r="RNJ38"/>
      <c r="RNK38"/>
      <c r="RNL38"/>
      <c r="RNM38"/>
      <c r="RNN38"/>
      <c r="RNO38"/>
      <c r="RNP38"/>
      <c r="RNQ38"/>
      <c r="RNR38"/>
      <c r="RNS38"/>
      <c r="RNT38"/>
      <c r="RNU38"/>
      <c r="RNV38"/>
      <c r="RNW38"/>
      <c r="RNX38"/>
      <c r="RNY38"/>
      <c r="RNZ38"/>
      <c r="ROA38"/>
      <c r="ROB38"/>
      <c r="ROC38"/>
      <c r="ROD38"/>
      <c r="ROE38"/>
      <c r="ROF38"/>
      <c r="ROG38"/>
      <c r="ROH38"/>
      <c r="ROI38"/>
      <c r="ROJ38"/>
      <c r="ROK38"/>
      <c r="ROL38"/>
      <c r="ROM38"/>
      <c r="RON38"/>
      <c r="ROO38"/>
      <c r="ROP38"/>
      <c r="ROQ38"/>
      <c r="ROR38"/>
      <c r="ROS38"/>
      <c r="ROT38"/>
      <c r="ROU38"/>
      <c r="ROV38"/>
      <c r="ROW38"/>
      <c r="ROX38"/>
      <c r="ROY38"/>
      <c r="ROZ38"/>
      <c r="RPA38"/>
      <c r="RPB38"/>
      <c r="RPC38"/>
      <c r="RPD38"/>
      <c r="RPE38"/>
      <c r="RPF38"/>
      <c r="RPG38"/>
      <c r="RPH38"/>
      <c r="RPI38"/>
      <c r="RPJ38"/>
      <c r="RPK38"/>
      <c r="RPL38"/>
      <c r="RPM38"/>
      <c r="RPN38"/>
      <c r="RPO38"/>
      <c r="RPP38"/>
      <c r="RPQ38"/>
      <c r="RPR38"/>
      <c r="RPS38"/>
      <c r="RPT38"/>
      <c r="RPU38"/>
      <c r="RPV38"/>
      <c r="RPW38"/>
      <c r="RPX38"/>
      <c r="RPY38"/>
      <c r="RPZ38"/>
      <c r="RQA38"/>
      <c r="RQB38"/>
      <c r="RQC38"/>
      <c r="RQD38"/>
      <c r="RQE38"/>
      <c r="RQF38"/>
      <c r="RQG38"/>
      <c r="RQH38"/>
      <c r="RQI38"/>
      <c r="RQJ38"/>
      <c r="RQK38"/>
      <c r="RQL38"/>
      <c r="RQM38"/>
      <c r="RQN38"/>
      <c r="RQO38"/>
      <c r="RQP38"/>
      <c r="RQQ38"/>
      <c r="RQR38"/>
      <c r="RQS38"/>
      <c r="RQT38"/>
      <c r="RQU38"/>
      <c r="RQV38"/>
      <c r="RQW38"/>
      <c r="RQX38"/>
      <c r="RQY38"/>
      <c r="RQZ38"/>
      <c r="RRA38"/>
      <c r="RRB38"/>
      <c r="RRC38"/>
      <c r="RRD38"/>
      <c r="RRE38"/>
      <c r="RRF38"/>
      <c r="RRG38"/>
      <c r="RRH38"/>
      <c r="RRI38"/>
      <c r="RRJ38"/>
      <c r="RRK38"/>
      <c r="RRL38"/>
      <c r="RRM38"/>
      <c r="RRN38"/>
      <c r="RRO38"/>
      <c r="RRP38"/>
      <c r="RRQ38"/>
      <c r="RRR38"/>
      <c r="RRS38"/>
      <c r="RRT38"/>
      <c r="RRU38"/>
      <c r="RRV38"/>
      <c r="RRW38"/>
      <c r="RRX38"/>
      <c r="RRY38"/>
      <c r="RRZ38"/>
      <c r="RSA38"/>
      <c r="RSB38"/>
      <c r="RSC38"/>
      <c r="RSD38"/>
      <c r="RSE38"/>
      <c r="RSF38"/>
      <c r="RSG38"/>
      <c r="RSH38"/>
      <c r="RSI38"/>
      <c r="RSJ38"/>
      <c r="RSK38"/>
      <c r="RSL38"/>
      <c r="RSM38"/>
      <c r="RSN38"/>
      <c r="RSO38"/>
      <c r="RSP38"/>
      <c r="RSQ38"/>
      <c r="RSR38"/>
      <c r="RSS38"/>
      <c r="RST38"/>
      <c r="RSU38"/>
      <c r="RSV38"/>
      <c r="RSW38"/>
      <c r="RSX38"/>
      <c r="RSY38"/>
      <c r="RSZ38"/>
      <c r="RTA38"/>
      <c r="RTB38"/>
      <c r="RTC38"/>
      <c r="RTD38"/>
      <c r="RTE38"/>
      <c r="RTF38"/>
      <c r="RTG38"/>
      <c r="RTH38"/>
      <c r="RTI38"/>
      <c r="RTJ38"/>
      <c r="RTK38"/>
      <c r="RTL38"/>
      <c r="RTM38"/>
      <c r="RTN38"/>
      <c r="RTO38"/>
      <c r="RTP38"/>
      <c r="RTQ38"/>
      <c r="RTR38"/>
      <c r="RTS38"/>
      <c r="RTT38"/>
      <c r="RTU38"/>
      <c r="RTV38"/>
      <c r="RTW38"/>
      <c r="RTX38"/>
      <c r="RTY38"/>
      <c r="RTZ38"/>
      <c r="RUA38"/>
      <c r="RUB38"/>
      <c r="RUC38"/>
      <c r="RUD38"/>
      <c r="RUE38"/>
      <c r="RUF38"/>
      <c r="RUG38"/>
      <c r="RUH38"/>
      <c r="RUI38"/>
      <c r="RUJ38"/>
      <c r="RUK38"/>
      <c r="RUL38"/>
      <c r="RUM38"/>
      <c r="RUN38"/>
      <c r="RUO38"/>
      <c r="RUP38"/>
      <c r="RUQ38"/>
      <c r="RUR38"/>
      <c r="RUS38"/>
      <c r="RUT38"/>
      <c r="RUU38"/>
      <c r="RUV38"/>
      <c r="RUW38"/>
      <c r="RUX38"/>
      <c r="RUY38"/>
      <c r="RUZ38"/>
      <c r="RVA38"/>
      <c r="RVB38"/>
      <c r="RVC38"/>
      <c r="RVD38"/>
      <c r="RVE38"/>
      <c r="RVF38"/>
      <c r="RVG38"/>
      <c r="RVH38"/>
      <c r="RVI38"/>
      <c r="RVJ38"/>
      <c r="RVK38"/>
      <c r="RVL38"/>
      <c r="RVM38"/>
      <c r="RVN38"/>
      <c r="RVO38"/>
      <c r="RVP38"/>
      <c r="RVQ38"/>
      <c r="RVR38"/>
      <c r="RVS38"/>
      <c r="RVT38"/>
      <c r="RVU38"/>
      <c r="RVV38"/>
      <c r="RVW38"/>
      <c r="RVX38"/>
      <c r="RVY38"/>
      <c r="RVZ38"/>
      <c r="RWA38"/>
      <c r="RWB38"/>
      <c r="RWC38"/>
      <c r="RWD38"/>
      <c r="RWE38"/>
      <c r="RWF38"/>
      <c r="RWG38"/>
      <c r="RWH38"/>
      <c r="RWI38"/>
      <c r="RWJ38"/>
      <c r="RWK38"/>
      <c r="RWL38"/>
      <c r="RWM38"/>
      <c r="RWN38"/>
      <c r="RWO38"/>
      <c r="RWP38"/>
      <c r="RWQ38"/>
      <c r="RWR38"/>
      <c r="RWS38"/>
      <c r="RWT38"/>
      <c r="RWU38"/>
      <c r="RWV38"/>
      <c r="RWW38"/>
      <c r="RWX38"/>
      <c r="RWY38"/>
      <c r="RWZ38"/>
      <c r="RXA38"/>
      <c r="RXB38"/>
      <c r="RXC38"/>
      <c r="RXD38"/>
      <c r="RXE38"/>
      <c r="RXF38"/>
      <c r="RXG38"/>
      <c r="RXH38"/>
      <c r="RXI38"/>
      <c r="RXJ38"/>
      <c r="RXK38"/>
      <c r="RXL38"/>
      <c r="RXM38"/>
      <c r="RXN38"/>
      <c r="RXO38"/>
      <c r="RXP38"/>
      <c r="RXQ38"/>
      <c r="RXR38"/>
      <c r="RXS38"/>
      <c r="RXT38"/>
      <c r="RXU38"/>
      <c r="RXV38"/>
      <c r="RXW38"/>
      <c r="RXX38"/>
      <c r="RXY38"/>
      <c r="RXZ38"/>
      <c r="RYA38"/>
      <c r="RYB38"/>
      <c r="RYC38"/>
      <c r="RYD38"/>
      <c r="RYE38"/>
      <c r="RYF38"/>
      <c r="RYG38"/>
      <c r="RYH38"/>
      <c r="RYI38"/>
      <c r="RYJ38"/>
      <c r="RYK38"/>
      <c r="RYL38"/>
      <c r="RYM38"/>
      <c r="RYN38"/>
      <c r="RYO38"/>
      <c r="RYP38"/>
      <c r="RYQ38"/>
      <c r="RYR38"/>
      <c r="RYS38"/>
      <c r="RYT38"/>
      <c r="RYU38"/>
      <c r="RYV38"/>
      <c r="RYW38"/>
      <c r="RYX38"/>
      <c r="RYY38"/>
      <c r="RYZ38"/>
      <c r="RZA38"/>
      <c r="RZB38"/>
      <c r="RZC38"/>
      <c r="RZD38"/>
      <c r="RZE38"/>
      <c r="RZF38"/>
      <c r="RZG38"/>
      <c r="RZH38"/>
      <c r="RZI38"/>
      <c r="RZJ38"/>
      <c r="RZK38"/>
      <c r="RZL38"/>
      <c r="RZM38"/>
      <c r="RZN38"/>
      <c r="RZO38"/>
      <c r="RZP38"/>
      <c r="RZQ38"/>
      <c r="RZR38"/>
      <c r="RZS38"/>
      <c r="RZT38"/>
      <c r="RZU38"/>
      <c r="RZV38"/>
      <c r="RZW38"/>
      <c r="RZX38"/>
      <c r="RZY38"/>
      <c r="RZZ38"/>
      <c r="SAA38"/>
      <c r="SAB38"/>
      <c r="SAC38"/>
      <c r="SAD38"/>
      <c r="SAE38"/>
      <c r="SAF38"/>
      <c r="SAG38"/>
      <c r="SAH38"/>
      <c r="SAI38"/>
      <c r="SAJ38"/>
      <c r="SAK38"/>
      <c r="SAL38"/>
      <c r="SAM38"/>
      <c r="SAN38"/>
      <c r="SAO38"/>
      <c r="SAP38"/>
      <c r="SAQ38"/>
      <c r="SAR38"/>
      <c r="SAS38"/>
      <c r="SAT38"/>
      <c r="SAU38"/>
      <c r="SAV38"/>
      <c r="SAW38"/>
      <c r="SAX38"/>
      <c r="SAY38"/>
      <c r="SAZ38"/>
      <c r="SBA38"/>
      <c r="SBB38"/>
      <c r="SBC38"/>
      <c r="SBD38"/>
      <c r="SBE38"/>
      <c r="SBF38"/>
      <c r="SBG38"/>
      <c r="SBH38"/>
      <c r="SBI38"/>
      <c r="SBJ38"/>
      <c r="SBK38"/>
      <c r="SBL38"/>
      <c r="SBM38"/>
      <c r="SBN38"/>
      <c r="SBO38"/>
      <c r="SBP38"/>
      <c r="SBQ38"/>
      <c r="SBR38"/>
      <c r="SBS38"/>
      <c r="SBT38"/>
      <c r="SBU38"/>
      <c r="SBV38"/>
      <c r="SBW38"/>
      <c r="SBX38"/>
      <c r="SBY38"/>
      <c r="SBZ38"/>
      <c r="SCA38"/>
      <c r="SCB38"/>
      <c r="SCC38"/>
      <c r="SCD38"/>
      <c r="SCE38"/>
      <c r="SCF38"/>
      <c r="SCG38"/>
      <c r="SCH38"/>
      <c r="SCI38"/>
      <c r="SCJ38"/>
      <c r="SCK38"/>
      <c r="SCL38"/>
      <c r="SCM38"/>
      <c r="SCN38"/>
      <c r="SCO38"/>
      <c r="SCP38"/>
      <c r="SCQ38"/>
      <c r="SCR38"/>
      <c r="SCS38"/>
      <c r="SCT38"/>
      <c r="SCU38"/>
      <c r="SCV38"/>
      <c r="SCW38"/>
      <c r="SCX38"/>
      <c r="SCY38"/>
      <c r="SCZ38"/>
      <c r="SDA38"/>
      <c r="SDB38"/>
      <c r="SDC38"/>
      <c r="SDD38"/>
      <c r="SDE38"/>
      <c r="SDF38"/>
      <c r="SDG38"/>
      <c r="SDH38"/>
      <c r="SDI38"/>
      <c r="SDJ38"/>
      <c r="SDK38"/>
      <c r="SDL38"/>
      <c r="SDM38"/>
      <c r="SDN38"/>
      <c r="SDO38"/>
      <c r="SDP38"/>
      <c r="SDQ38"/>
      <c r="SDR38"/>
      <c r="SDS38"/>
      <c r="SDT38"/>
      <c r="SDU38"/>
      <c r="SDV38"/>
      <c r="SDW38"/>
      <c r="SDX38"/>
      <c r="SDY38"/>
      <c r="SDZ38"/>
      <c r="SEA38"/>
      <c r="SEB38"/>
      <c r="SEC38"/>
      <c r="SED38"/>
      <c r="SEE38"/>
      <c r="SEF38"/>
      <c r="SEG38"/>
      <c r="SEH38"/>
      <c r="SEI38"/>
      <c r="SEJ38"/>
      <c r="SEK38"/>
      <c r="SEL38"/>
      <c r="SEM38"/>
      <c r="SEN38"/>
      <c r="SEO38"/>
      <c r="SEP38"/>
      <c r="SEQ38"/>
      <c r="SER38"/>
      <c r="SES38"/>
      <c r="SET38"/>
      <c r="SEU38"/>
      <c r="SEV38"/>
      <c r="SEW38"/>
      <c r="SEX38"/>
      <c r="SEY38"/>
      <c r="SEZ38"/>
      <c r="SFA38"/>
      <c r="SFB38"/>
      <c r="SFC38"/>
      <c r="SFD38"/>
      <c r="SFE38"/>
      <c r="SFF38"/>
      <c r="SFG38"/>
      <c r="SFH38"/>
      <c r="SFI38"/>
      <c r="SFJ38"/>
      <c r="SFK38"/>
      <c r="SFL38"/>
      <c r="SFM38"/>
      <c r="SFN38"/>
      <c r="SFO38"/>
      <c r="SFP38"/>
      <c r="SFQ38"/>
      <c r="SFR38"/>
      <c r="SFS38"/>
      <c r="SFT38"/>
      <c r="SFU38"/>
      <c r="SFV38"/>
      <c r="SFW38"/>
      <c r="SFX38"/>
      <c r="SFY38"/>
      <c r="SFZ38"/>
      <c r="SGA38"/>
      <c r="SGB38"/>
      <c r="SGC38"/>
      <c r="SGD38"/>
      <c r="SGE38"/>
      <c r="SGF38"/>
      <c r="SGG38"/>
      <c r="SGH38"/>
      <c r="SGI38"/>
      <c r="SGJ38"/>
      <c r="SGK38"/>
      <c r="SGL38"/>
      <c r="SGM38"/>
      <c r="SGN38"/>
      <c r="SGO38"/>
      <c r="SGP38"/>
      <c r="SGQ38"/>
      <c r="SGR38"/>
      <c r="SGS38"/>
      <c r="SGT38"/>
      <c r="SGU38"/>
      <c r="SGV38"/>
      <c r="SGW38"/>
      <c r="SGX38"/>
      <c r="SGY38"/>
      <c r="SGZ38"/>
      <c r="SHA38"/>
      <c r="SHB38"/>
      <c r="SHC38"/>
      <c r="SHD38"/>
      <c r="SHE38"/>
      <c r="SHF38"/>
      <c r="SHG38"/>
      <c r="SHH38"/>
      <c r="SHI38"/>
      <c r="SHJ38"/>
      <c r="SHK38"/>
      <c r="SHL38"/>
      <c r="SHM38"/>
      <c r="SHN38"/>
      <c r="SHO38"/>
      <c r="SHP38"/>
      <c r="SHQ38"/>
      <c r="SHR38"/>
      <c r="SHS38"/>
      <c r="SHT38"/>
      <c r="SHU38"/>
      <c r="SHV38"/>
      <c r="SHW38"/>
      <c r="SHX38"/>
      <c r="SHY38"/>
      <c r="SHZ38"/>
      <c r="SIA38"/>
      <c r="SIB38"/>
      <c r="SIC38"/>
      <c r="SID38"/>
      <c r="SIE38"/>
      <c r="SIF38"/>
      <c r="SIG38"/>
      <c r="SIH38"/>
      <c r="SII38"/>
      <c r="SIJ38"/>
      <c r="SIK38"/>
      <c r="SIL38"/>
      <c r="SIM38"/>
      <c r="SIN38"/>
      <c r="SIO38"/>
      <c r="SIP38"/>
      <c r="SIQ38"/>
      <c r="SIR38"/>
      <c r="SIS38"/>
      <c r="SIT38"/>
      <c r="SIU38"/>
      <c r="SIV38"/>
      <c r="SIW38"/>
      <c r="SIX38"/>
      <c r="SIY38"/>
      <c r="SIZ38"/>
      <c r="SJA38"/>
      <c r="SJB38"/>
      <c r="SJC38"/>
      <c r="SJD38"/>
      <c r="SJE38"/>
      <c r="SJF38"/>
      <c r="SJG38"/>
      <c r="SJH38"/>
      <c r="SJI38"/>
      <c r="SJJ38"/>
      <c r="SJK38"/>
      <c r="SJL38"/>
      <c r="SJM38"/>
      <c r="SJN38"/>
      <c r="SJO38"/>
      <c r="SJP38"/>
      <c r="SJQ38"/>
      <c r="SJR38"/>
      <c r="SJS38"/>
      <c r="SJT38"/>
      <c r="SJU38"/>
      <c r="SJV38"/>
      <c r="SJW38"/>
      <c r="SJX38"/>
      <c r="SJY38"/>
      <c r="SJZ38"/>
      <c r="SKA38"/>
      <c r="SKB38"/>
      <c r="SKC38"/>
      <c r="SKD38"/>
      <c r="SKE38"/>
      <c r="SKF38"/>
      <c r="SKG38"/>
      <c r="SKH38"/>
      <c r="SKI38"/>
      <c r="SKJ38"/>
      <c r="SKK38"/>
      <c r="SKL38"/>
      <c r="SKM38"/>
      <c r="SKN38"/>
      <c r="SKO38"/>
      <c r="SKP38"/>
      <c r="SKQ38"/>
      <c r="SKR38"/>
      <c r="SKS38"/>
      <c r="SKT38"/>
      <c r="SKU38"/>
      <c r="SKV38"/>
      <c r="SKW38"/>
      <c r="SKX38"/>
      <c r="SKY38"/>
      <c r="SKZ38"/>
      <c r="SLA38"/>
      <c r="SLB38"/>
      <c r="SLC38"/>
      <c r="SLD38"/>
      <c r="SLE38"/>
      <c r="SLF38"/>
      <c r="SLG38"/>
      <c r="SLH38"/>
      <c r="SLI38"/>
      <c r="SLJ38"/>
      <c r="SLK38"/>
      <c r="SLL38"/>
      <c r="SLM38"/>
      <c r="SLN38"/>
      <c r="SLO38"/>
      <c r="SLP38"/>
      <c r="SLQ38"/>
      <c r="SLR38"/>
      <c r="SLS38"/>
      <c r="SLT38"/>
      <c r="SLU38"/>
      <c r="SLV38"/>
      <c r="SLW38"/>
      <c r="SLX38"/>
      <c r="SLY38"/>
      <c r="SLZ38"/>
      <c r="SMA38"/>
      <c r="SMB38"/>
      <c r="SMC38"/>
      <c r="SMD38"/>
      <c r="SME38"/>
      <c r="SMF38"/>
      <c r="SMG38"/>
      <c r="SMH38"/>
      <c r="SMI38"/>
      <c r="SMJ38"/>
      <c r="SMK38"/>
      <c r="SML38"/>
      <c r="SMM38"/>
      <c r="SMN38"/>
      <c r="SMO38"/>
      <c r="SMP38"/>
      <c r="SMQ38"/>
      <c r="SMR38"/>
      <c r="SMS38"/>
      <c r="SMT38"/>
      <c r="SMU38"/>
      <c r="SMV38"/>
      <c r="SMW38"/>
      <c r="SMX38"/>
      <c r="SMY38"/>
      <c r="SMZ38"/>
      <c r="SNA38"/>
      <c r="SNB38"/>
      <c r="SNC38"/>
      <c r="SND38"/>
      <c r="SNE38"/>
      <c r="SNF38"/>
      <c r="SNG38"/>
      <c r="SNH38"/>
      <c r="SNI38"/>
      <c r="SNJ38"/>
      <c r="SNK38"/>
      <c r="SNL38"/>
      <c r="SNM38"/>
      <c r="SNN38"/>
      <c r="SNO38"/>
      <c r="SNP38"/>
      <c r="SNQ38"/>
      <c r="SNR38"/>
      <c r="SNS38"/>
      <c r="SNT38"/>
      <c r="SNU38"/>
      <c r="SNV38"/>
      <c r="SNW38"/>
      <c r="SNX38"/>
      <c r="SNY38"/>
      <c r="SNZ38"/>
      <c r="SOA38"/>
      <c r="SOB38"/>
      <c r="SOC38"/>
      <c r="SOD38"/>
      <c r="SOE38"/>
      <c r="SOF38"/>
      <c r="SOG38"/>
      <c r="SOH38"/>
      <c r="SOI38"/>
      <c r="SOJ38"/>
      <c r="SOK38"/>
      <c r="SOL38"/>
      <c r="SOM38"/>
      <c r="SON38"/>
      <c r="SOO38"/>
      <c r="SOP38"/>
      <c r="SOQ38"/>
      <c r="SOR38"/>
      <c r="SOS38"/>
      <c r="SOT38"/>
      <c r="SOU38"/>
      <c r="SOV38"/>
      <c r="SOW38"/>
      <c r="SOX38"/>
      <c r="SOY38"/>
      <c r="SOZ38"/>
      <c r="SPA38"/>
      <c r="SPB38"/>
      <c r="SPC38"/>
      <c r="SPD38"/>
      <c r="SPE38"/>
      <c r="SPF38"/>
      <c r="SPG38"/>
      <c r="SPH38"/>
      <c r="SPI38"/>
      <c r="SPJ38"/>
      <c r="SPK38"/>
      <c r="SPL38"/>
      <c r="SPM38"/>
      <c r="SPN38"/>
      <c r="SPO38"/>
      <c r="SPP38"/>
      <c r="SPQ38"/>
      <c r="SPR38"/>
      <c r="SPS38"/>
      <c r="SPT38"/>
      <c r="SPU38"/>
      <c r="SPV38"/>
      <c r="SPW38"/>
      <c r="SPX38"/>
      <c r="SPY38"/>
      <c r="SPZ38"/>
      <c r="SQA38"/>
      <c r="SQB38"/>
      <c r="SQC38"/>
      <c r="SQD38"/>
      <c r="SQE38"/>
      <c r="SQF38"/>
      <c r="SQG38"/>
      <c r="SQH38"/>
      <c r="SQI38"/>
      <c r="SQJ38"/>
      <c r="SQK38"/>
      <c r="SQL38"/>
      <c r="SQM38"/>
      <c r="SQN38"/>
      <c r="SQO38"/>
      <c r="SQP38"/>
      <c r="SQQ38"/>
      <c r="SQR38"/>
      <c r="SQS38"/>
      <c r="SQT38"/>
      <c r="SQU38"/>
      <c r="SQV38"/>
      <c r="SQW38"/>
      <c r="SQX38"/>
      <c r="SQY38"/>
      <c r="SQZ38"/>
      <c r="SRA38"/>
      <c r="SRB38"/>
      <c r="SRC38"/>
      <c r="SRD38"/>
      <c r="SRE38"/>
      <c r="SRF38"/>
      <c r="SRG38"/>
      <c r="SRH38"/>
      <c r="SRI38"/>
      <c r="SRJ38"/>
      <c r="SRK38"/>
      <c r="SRL38"/>
      <c r="SRM38"/>
      <c r="SRN38"/>
      <c r="SRO38"/>
      <c r="SRP38"/>
      <c r="SRQ38"/>
      <c r="SRR38"/>
      <c r="SRS38"/>
      <c r="SRT38"/>
      <c r="SRU38"/>
      <c r="SRV38"/>
      <c r="SRW38"/>
      <c r="SRX38"/>
      <c r="SRY38"/>
      <c r="SRZ38"/>
      <c r="SSA38"/>
      <c r="SSB38"/>
      <c r="SSC38"/>
      <c r="SSD38"/>
      <c r="SSE38"/>
      <c r="SSF38"/>
      <c r="SSG38"/>
      <c r="SSH38"/>
      <c r="SSI38"/>
      <c r="SSJ38"/>
      <c r="SSK38"/>
      <c r="SSL38"/>
      <c r="SSM38"/>
      <c r="SSN38"/>
      <c r="SSO38"/>
      <c r="SSP38"/>
      <c r="SSQ38"/>
      <c r="SSR38"/>
      <c r="SSS38"/>
      <c r="SST38"/>
      <c r="SSU38"/>
      <c r="SSV38"/>
      <c r="SSW38"/>
      <c r="SSX38"/>
      <c r="SSY38"/>
      <c r="SSZ38"/>
      <c r="STA38"/>
      <c r="STB38"/>
      <c r="STC38"/>
      <c r="STD38"/>
      <c r="STE38"/>
      <c r="STF38"/>
      <c r="STG38"/>
      <c r="STH38"/>
      <c r="STI38"/>
      <c r="STJ38"/>
      <c r="STK38"/>
      <c r="STL38"/>
      <c r="STM38"/>
      <c r="STN38"/>
      <c r="STO38"/>
      <c r="STP38"/>
      <c r="STQ38"/>
      <c r="STR38"/>
      <c r="STS38"/>
      <c r="STT38"/>
      <c r="STU38"/>
      <c r="STV38"/>
      <c r="STW38"/>
      <c r="STX38"/>
      <c r="STY38"/>
      <c r="STZ38"/>
      <c r="SUA38"/>
      <c r="SUB38"/>
      <c r="SUC38"/>
      <c r="SUD38"/>
      <c r="SUE38"/>
      <c r="SUF38"/>
      <c r="SUG38"/>
      <c r="SUH38"/>
      <c r="SUI38"/>
      <c r="SUJ38"/>
      <c r="SUK38"/>
      <c r="SUL38"/>
      <c r="SUM38"/>
      <c r="SUN38"/>
      <c r="SUO38"/>
      <c r="SUP38"/>
      <c r="SUQ38"/>
      <c r="SUR38"/>
      <c r="SUS38"/>
      <c r="SUT38"/>
      <c r="SUU38"/>
      <c r="SUV38"/>
      <c r="SUW38"/>
      <c r="SUX38"/>
      <c r="SUY38"/>
      <c r="SUZ38"/>
      <c r="SVA38"/>
      <c r="SVB38"/>
      <c r="SVC38"/>
      <c r="SVD38"/>
      <c r="SVE38"/>
      <c r="SVF38"/>
      <c r="SVG38"/>
      <c r="SVH38"/>
      <c r="SVI38"/>
      <c r="SVJ38"/>
      <c r="SVK38"/>
      <c r="SVL38"/>
      <c r="SVM38"/>
      <c r="SVN38"/>
      <c r="SVO38"/>
      <c r="SVP38"/>
      <c r="SVQ38"/>
      <c r="SVR38"/>
      <c r="SVS38"/>
      <c r="SVT38"/>
      <c r="SVU38"/>
      <c r="SVV38"/>
      <c r="SVW38"/>
      <c r="SVX38"/>
      <c r="SVY38"/>
      <c r="SVZ38"/>
      <c r="SWA38"/>
      <c r="SWB38"/>
      <c r="SWC38"/>
      <c r="SWD38"/>
      <c r="SWE38"/>
      <c r="SWF38"/>
      <c r="SWG38"/>
      <c r="SWH38"/>
      <c r="SWI38"/>
      <c r="SWJ38"/>
      <c r="SWK38"/>
      <c r="SWL38"/>
      <c r="SWM38"/>
      <c r="SWN38"/>
      <c r="SWO38"/>
      <c r="SWP38"/>
      <c r="SWQ38"/>
      <c r="SWR38"/>
      <c r="SWS38"/>
      <c r="SWT38"/>
      <c r="SWU38"/>
      <c r="SWV38"/>
      <c r="SWW38"/>
      <c r="SWX38"/>
      <c r="SWY38"/>
      <c r="SWZ38"/>
      <c r="SXA38"/>
      <c r="SXB38"/>
      <c r="SXC38"/>
      <c r="SXD38"/>
      <c r="SXE38"/>
      <c r="SXF38"/>
      <c r="SXG38"/>
      <c r="SXH38"/>
      <c r="SXI38"/>
      <c r="SXJ38"/>
      <c r="SXK38"/>
      <c r="SXL38"/>
      <c r="SXM38"/>
      <c r="SXN38"/>
      <c r="SXO38"/>
      <c r="SXP38"/>
      <c r="SXQ38"/>
      <c r="SXR38"/>
      <c r="SXS38"/>
      <c r="SXT38"/>
      <c r="SXU38"/>
      <c r="SXV38"/>
      <c r="SXW38"/>
      <c r="SXX38"/>
      <c r="SXY38"/>
      <c r="SXZ38"/>
      <c r="SYA38"/>
      <c r="SYB38"/>
      <c r="SYC38"/>
      <c r="SYD38"/>
      <c r="SYE38"/>
      <c r="SYF38"/>
      <c r="SYG38"/>
      <c r="SYH38"/>
      <c r="SYI38"/>
      <c r="SYJ38"/>
      <c r="SYK38"/>
      <c r="SYL38"/>
      <c r="SYM38"/>
      <c r="SYN38"/>
      <c r="SYO38"/>
      <c r="SYP38"/>
      <c r="SYQ38"/>
      <c r="SYR38"/>
      <c r="SYS38"/>
      <c r="SYT38"/>
      <c r="SYU38"/>
      <c r="SYV38"/>
      <c r="SYW38"/>
      <c r="SYX38"/>
      <c r="SYY38"/>
      <c r="SYZ38"/>
      <c r="SZA38"/>
      <c r="SZB38"/>
      <c r="SZC38"/>
      <c r="SZD38"/>
      <c r="SZE38"/>
      <c r="SZF38"/>
      <c r="SZG38"/>
      <c r="SZH38"/>
      <c r="SZI38"/>
      <c r="SZJ38"/>
      <c r="SZK38"/>
      <c r="SZL38"/>
      <c r="SZM38"/>
      <c r="SZN38"/>
      <c r="SZO38"/>
      <c r="SZP38"/>
      <c r="SZQ38"/>
      <c r="SZR38"/>
      <c r="SZS38"/>
      <c r="SZT38"/>
      <c r="SZU38"/>
      <c r="SZV38"/>
      <c r="SZW38"/>
      <c r="SZX38"/>
      <c r="SZY38"/>
      <c r="SZZ38"/>
      <c r="TAA38"/>
      <c r="TAB38"/>
      <c r="TAC38"/>
      <c r="TAD38"/>
      <c r="TAE38"/>
      <c r="TAF38"/>
      <c r="TAG38"/>
      <c r="TAH38"/>
      <c r="TAI38"/>
      <c r="TAJ38"/>
      <c r="TAK38"/>
      <c r="TAL38"/>
      <c r="TAM38"/>
      <c r="TAN38"/>
      <c r="TAO38"/>
      <c r="TAP38"/>
      <c r="TAQ38"/>
      <c r="TAR38"/>
      <c r="TAS38"/>
      <c r="TAT38"/>
      <c r="TAU38"/>
      <c r="TAV38"/>
      <c r="TAW38"/>
      <c r="TAX38"/>
      <c r="TAY38"/>
      <c r="TAZ38"/>
      <c r="TBA38"/>
      <c r="TBB38"/>
      <c r="TBC38"/>
      <c r="TBD38"/>
      <c r="TBE38"/>
      <c r="TBF38"/>
      <c r="TBG38"/>
      <c r="TBH38"/>
      <c r="TBI38"/>
      <c r="TBJ38"/>
      <c r="TBK38"/>
      <c r="TBL38"/>
      <c r="TBM38"/>
      <c r="TBN38"/>
      <c r="TBO38"/>
      <c r="TBP38"/>
      <c r="TBQ38"/>
      <c r="TBR38"/>
      <c r="TBS38"/>
      <c r="TBT38"/>
      <c r="TBU38"/>
      <c r="TBV38"/>
      <c r="TBW38"/>
      <c r="TBX38"/>
      <c r="TBY38"/>
      <c r="TBZ38"/>
      <c r="TCA38"/>
      <c r="TCB38"/>
      <c r="TCC38"/>
      <c r="TCD38"/>
      <c r="TCE38"/>
      <c r="TCF38"/>
      <c r="TCG38"/>
      <c r="TCH38"/>
      <c r="TCI38"/>
      <c r="TCJ38"/>
      <c r="TCK38"/>
      <c r="TCL38"/>
      <c r="TCM38"/>
      <c r="TCN38"/>
      <c r="TCO38"/>
      <c r="TCP38"/>
      <c r="TCQ38"/>
      <c r="TCR38"/>
      <c r="TCS38"/>
      <c r="TCT38"/>
      <c r="TCU38"/>
      <c r="TCV38"/>
      <c r="TCW38"/>
      <c r="TCX38"/>
      <c r="TCY38"/>
      <c r="TCZ38"/>
      <c r="TDA38"/>
      <c r="TDB38"/>
      <c r="TDC38"/>
      <c r="TDD38"/>
      <c r="TDE38"/>
      <c r="TDF38"/>
      <c r="TDG38"/>
      <c r="TDH38"/>
      <c r="TDI38"/>
      <c r="TDJ38"/>
      <c r="TDK38"/>
      <c r="TDL38"/>
      <c r="TDM38"/>
      <c r="TDN38"/>
      <c r="TDO38"/>
      <c r="TDP38"/>
      <c r="TDQ38"/>
      <c r="TDR38"/>
      <c r="TDS38"/>
      <c r="TDT38"/>
      <c r="TDU38"/>
      <c r="TDV38"/>
      <c r="TDW38"/>
      <c r="TDX38"/>
      <c r="TDY38"/>
      <c r="TDZ38"/>
      <c r="TEA38"/>
      <c r="TEB38"/>
      <c r="TEC38"/>
      <c r="TED38"/>
      <c r="TEE38"/>
      <c r="TEF38"/>
      <c r="TEG38"/>
      <c r="TEH38"/>
      <c r="TEI38"/>
      <c r="TEJ38"/>
      <c r="TEK38"/>
      <c r="TEL38"/>
      <c r="TEM38"/>
      <c r="TEN38"/>
      <c r="TEO38"/>
      <c r="TEP38"/>
      <c r="TEQ38"/>
      <c r="TER38"/>
      <c r="TES38"/>
      <c r="TET38"/>
      <c r="TEU38"/>
      <c r="TEV38"/>
      <c r="TEW38"/>
      <c r="TEX38"/>
      <c r="TEY38"/>
      <c r="TEZ38"/>
      <c r="TFA38"/>
      <c r="TFB38"/>
      <c r="TFC38"/>
      <c r="TFD38"/>
      <c r="TFE38"/>
      <c r="TFF38"/>
      <c r="TFG38"/>
      <c r="TFH38"/>
      <c r="TFI38"/>
      <c r="TFJ38"/>
      <c r="TFK38"/>
      <c r="TFL38"/>
      <c r="TFM38"/>
      <c r="TFN38"/>
      <c r="TFO38"/>
      <c r="TFP38"/>
      <c r="TFQ38"/>
      <c r="TFR38"/>
      <c r="TFS38"/>
      <c r="TFT38"/>
      <c r="TFU38"/>
      <c r="TFV38"/>
      <c r="TFW38"/>
      <c r="TFX38"/>
      <c r="TFY38"/>
      <c r="TFZ38"/>
      <c r="TGA38"/>
      <c r="TGB38"/>
      <c r="TGC38"/>
      <c r="TGD38"/>
      <c r="TGE38"/>
      <c r="TGF38"/>
      <c r="TGG38"/>
      <c r="TGH38"/>
      <c r="TGI38"/>
      <c r="TGJ38"/>
      <c r="TGK38"/>
      <c r="TGL38"/>
      <c r="TGM38"/>
      <c r="TGN38"/>
      <c r="TGO38"/>
      <c r="TGP38"/>
      <c r="TGQ38"/>
      <c r="TGR38"/>
      <c r="TGS38"/>
      <c r="TGT38"/>
      <c r="TGU38"/>
      <c r="TGV38"/>
      <c r="TGW38"/>
      <c r="TGX38"/>
      <c r="TGY38"/>
      <c r="TGZ38"/>
      <c r="THA38"/>
      <c r="THB38"/>
      <c r="THC38"/>
      <c r="THD38"/>
      <c r="THE38"/>
      <c r="THF38"/>
      <c r="THG38"/>
      <c r="THH38"/>
      <c r="THI38"/>
      <c r="THJ38"/>
      <c r="THK38"/>
      <c r="THL38"/>
      <c r="THM38"/>
      <c r="THN38"/>
      <c r="THO38"/>
      <c r="THP38"/>
      <c r="THQ38"/>
      <c r="THR38"/>
      <c r="THS38"/>
      <c r="THT38"/>
      <c r="THU38"/>
      <c r="THV38"/>
      <c r="THW38"/>
      <c r="THX38"/>
      <c r="THY38"/>
      <c r="THZ38"/>
      <c r="TIA38"/>
      <c r="TIB38"/>
      <c r="TIC38"/>
      <c r="TID38"/>
      <c r="TIE38"/>
      <c r="TIF38"/>
      <c r="TIG38"/>
      <c r="TIH38"/>
      <c r="TII38"/>
      <c r="TIJ38"/>
      <c r="TIK38"/>
      <c r="TIL38"/>
      <c r="TIM38"/>
      <c r="TIN38"/>
      <c r="TIO38"/>
      <c r="TIP38"/>
      <c r="TIQ38"/>
      <c r="TIR38"/>
      <c r="TIS38"/>
      <c r="TIT38"/>
      <c r="TIU38"/>
      <c r="TIV38"/>
      <c r="TIW38"/>
      <c r="TIX38"/>
      <c r="TIY38"/>
      <c r="TIZ38"/>
      <c r="TJA38"/>
      <c r="TJB38"/>
      <c r="TJC38"/>
      <c r="TJD38"/>
      <c r="TJE38"/>
      <c r="TJF38"/>
      <c r="TJG38"/>
      <c r="TJH38"/>
      <c r="TJI38"/>
      <c r="TJJ38"/>
      <c r="TJK38"/>
      <c r="TJL38"/>
      <c r="TJM38"/>
      <c r="TJN38"/>
      <c r="TJO38"/>
      <c r="TJP38"/>
      <c r="TJQ38"/>
      <c r="TJR38"/>
      <c r="TJS38"/>
      <c r="TJT38"/>
      <c r="TJU38"/>
      <c r="TJV38"/>
      <c r="TJW38"/>
      <c r="TJX38"/>
      <c r="TJY38"/>
      <c r="TJZ38"/>
      <c r="TKA38"/>
      <c r="TKB38"/>
      <c r="TKC38"/>
      <c r="TKD38"/>
      <c r="TKE38"/>
      <c r="TKF38"/>
      <c r="TKG38"/>
      <c r="TKH38"/>
      <c r="TKI38"/>
      <c r="TKJ38"/>
      <c r="TKK38"/>
      <c r="TKL38"/>
      <c r="TKM38"/>
      <c r="TKN38"/>
      <c r="TKO38"/>
      <c r="TKP38"/>
      <c r="TKQ38"/>
      <c r="TKR38"/>
      <c r="TKS38"/>
      <c r="TKT38"/>
      <c r="TKU38"/>
      <c r="TKV38"/>
      <c r="TKW38"/>
      <c r="TKX38"/>
      <c r="TKY38"/>
      <c r="TKZ38"/>
      <c r="TLA38"/>
      <c r="TLB38"/>
      <c r="TLC38"/>
      <c r="TLD38"/>
      <c r="TLE38"/>
      <c r="TLF38"/>
      <c r="TLG38"/>
      <c r="TLH38"/>
      <c r="TLI38"/>
      <c r="TLJ38"/>
      <c r="TLK38"/>
      <c r="TLL38"/>
      <c r="TLM38"/>
      <c r="TLN38"/>
      <c r="TLO38"/>
      <c r="TLP38"/>
      <c r="TLQ38"/>
      <c r="TLR38"/>
      <c r="TLS38"/>
      <c r="TLT38"/>
      <c r="TLU38"/>
      <c r="TLV38"/>
      <c r="TLW38"/>
      <c r="TLX38"/>
      <c r="TLY38"/>
      <c r="TLZ38"/>
      <c r="TMA38"/>
      <c r="TMB38"/>
      <c r="TMC38"/>
      <c r="TMD38"/>
      <c r="TME38"/>
      <c r="TMF38"/>
      <c r="TMG38"/>
      <c r="TMH38"/>
      <c r="TMI38"/>
      <c r="TMJ38"/>
      <c r="TMK38"/>
      <c r="TML38"/>
      <c r="TMM38"/>
      <c r="TMN38"/>
      <c r="TMO38"/>
      <c r="TMP38"/>
      <c r="TMQ38"/>
      <c r="TMR38"/>
      <c r="TMS38"/>
      <c r="TMT38"/>
      <c r="TMU38"/>
      <c r="TMV38"/>
      <c r="TMW38"/>
      <c r="TMX38"/>
      <c r="TMY38"/>
      <c r="TMZ38"/>
      <c r="TNA38"/>
      <c r="TNB38"/>
      <c r="TNC38"/>
      <c r="TND38"/>
      <c r="TNE38"/>
      <c r="TNF38"/>
      <c r="TNG38"/>
      <c r="TNH38"/>
      <c r="TNI38"/>
      <c r="TNJ38"/>
      <c r="TNK38"/>
      <c r="TNL38"/>
      <c r="TNM38"/>
      <c r="TNN38"/>
      <c r="TNO38"/>
      <c r="TNP38"/>
      <c r="TNQ38"/>
      <c r="TNR38"/>
      <c r="TNS38"/>
      <c r="TNT38"/>
      <c r="TNU38"/>
      <c r="TNV38"/>
      <c r="TNW38"/>
      <c r="TNX38"/>
      <c r="TNY38"/>
      <c r="TNZ38"/>
      <c r="TOA38"/>
      <c r="TOB38"/>
      <c r="TOC38"/>
      <c r="TOD38"/>
      <c r="TOE38"/>
      <c r="TOF38"/>
      <c r="TOG38"/>
      <c r="TOH38"/>
      <c r="TOI38"/>
      <c r="TOJ38"/>
      <c r="TOK38"/>
      <c r="TOL38"/>
      <c r="TOM38"/>
      <c r="TON38"/>
      <c r="TOO38"/>
      <c r="TOP38"/>
      <c r="TOQ38"/>
      <c r="TOR38"/>
      <c r="TOS38"/>
      <c r="TOT38"/>
      <c r="TOU38"/>
      <c r="TOV38"/>
      <c r="TOW38"/>
      <c r="TOX38"/>
      <c r="TOY38"/>
      <c r="TOZ38"/>
      <c r="TPA38"/>
      <c r="TPB38"/>
      <c r="TPC38"/>
      <c r="TPD38"/>
      <c r="TPE38"/>
      <c r="TPF38"/>
      <c r="TPG38"/>
      <c r="TPH38"/>
      <c r="TPI38"/>
      <c r="TPJ38"/>
      <c r="TPK38"/>
      <c r="TPL38"/>
      <c r="TPM38"/>
      <c r="TPN38"/>
      <c r="TPO38"/>
      <c r="TPP38"/>
      <c r="TPQ38"/>
      <c r="TPR38"/>
      <c r="TPS38"/>
      <c r="TPT38"/>
      <c r="TPU38"/>
      <c r="TPV38"/>
      <c r="TPW38"/>
      <c r="TPX38"/>
      <c r="TPY38"/>
      <c r="TPZ38"/>
      <c r="TQA38"/>
      <c r="TQB38"/>
      <c r="TQC38"/>
      <c r="TQD38"/>
      <c r="TQE38"/>
      <c r="TQF38"/>
      <c r="TQG38"/>
      <c r="TQH38"/>
      <c r="TQI38"/>
      <c r="TQJ38"/>
      <c r="TQK38"/>
      <c r="TQL38"/>
      <c r="TQM38"/>
      <c r="TQN38"/>
      <c r="TQO38"/>
      <c r="TQP38"/>
      <c r="TQQ38"/>
      <c r="TQR38"/>
      <c r="TQS38"/>
      <c r="TQT38"/>
      <c r="TQU38"/>
      <c r="TQV38"/>
      <c r="TQW38"/>
      <c r="TQX38"/>
      <c r="TQY38"/>
      <c r="TQZ38"/>
      <c r="TRA38"/>
      <c r="TRB38"/>
      <c r="TRC38"/>
      <c r="TRD38"/>
      <c r="TRE38"/>
      <c r="TRF38"/>
      <c r="TRG38"/>
      <c r="TRH38"/>
      <c r="TRI38"/>
      <c r="TRJ38"/>
      <c r="TRK38"/>
      <c r="TRL38"/>
      <c r="TRM38"/>
      <c r="TRN38"/>
      <c r="TRO38"/>
      <c r="TRP38"/>
      <c r="TRQ38"/>
      <c r="TRR38"/>
      <c r="TRS38"/>
      <c r="TRT38"/>
      <c r="TRU38"/>
      <c r="TRV38"/>
      <c r="TRW38"/>
      <c r="TRX38"/>
      <c r="TRY38"/>
      <c r="TRZ38"/>
      <c r="TSA38"/>
      <c r="TSB38"/>
      <c r="TSC38"/>
      <c r="TSD38"/>
      <c r="TSE38"/>
      <c r="TSF38"/>
      <c r="TSG38"/>
      <c r="TSH38"/>
      <c r="TSI38"/>
      <c r="TSJ38"/>
      <c r="TSK38"/>
      <c r="TSL38"/>
      <c r="TSM38"/>
      <c r="TSN38"/>
      <c r="TSO38"/>
      <c r="TSP38"/>
      <c r="TSQ38"/>
      <c r="TSR38"/>
      <c r="TSS38"/>
      <c r="TST38"/>
      <c r="TSU38"/>
      <c r="TSV38"/>
      <c r="TSW38"/>
      <c r="TSX38"/>
      <c r="TSY38"/>
      <c r="TSZ38"/>
      <c r="TTA38"/>
      <c r="TTB38"/>
      <c r="TTC38"/>
      <c r="TTD38"/>
      <c r="TTE38"/>
      <c r="TTF38"/>
      <c r="TTG38"/>
      <c r="TTH38"/>
      <c r="TTI38"/>
      <c r="TTJ38"/>
      <c r="TTK38"/>
      <c r="TTL38"/>
      <c r="TTM38"/>
      <c r="TTN38"/>
      <c r="TTO38"/>
      <c r="TTP38"/>
      <c r="TTQ38"/>
      <c r="TTR38"/>
      <c r="TTS38"/>
      <c r="TTT38"/>
      <c r="TTU38"/>
      <c r="TTV38"/>
      <c r="TTW38"/>
      <c r="TTX38"/>
      <c r="TTY38"/>
      <c r="TTZ38"/>
      <c r="TUA38"/>
      <c r="TUB38"/>
      <c r="TUC38"/>
      <c r="TUD38"/>
      <c r="TUE38"/>
      <c r="TUF38"/>
      <c r="TUG38"/>
      <c r="TUH38"/>
      <c r="TUI38"/>
      <c r="TUJ38"/>
      <c r="TUK38"/>
      <c r="TUL38"/>
      <c r="TUM38"/>
      <c r="TUN38"/>
      <c r="TUO38"/>
      <c r="TUP38"/>
      <c r="TUQ38"/>
      <c r="TUR38"/>
      <c r="TUS38"/>
      <c r="TUT38"/>
      <c r="TUU38"/>
      <c r="TUV38"/>
      <c r="TUW38"/>
      <c r="TUX38"/>
      <c r="TUY38"/>
      <c r="TUZ38"/>
      <c r="TVA38"/>
      <c r="TVB38"/>
      <c r="TVC38"/>
      <c r="TVD38"/>
      <c r="TVE38"/>
      <c r="TVF38"/>
      <c r="TVG38"/>
      <c r="TVH38"/>
      <c r="TVI38"/>
      <c r="TVJ38"/>
      <c r="TVK38"/>
      <c r="TVL38"/>
      <c r="TVM38"/>
      <c r="TVN38"/>
      <c r="TVO38"/>
      <c r="TVP38"/>
      <c r="TVQ38"/>
      <c r="TVR38"/>
      <c r="TVS38"/>
      <c r="TVT38"/>
      <c r="TVU38"/>
      <c r="TVV38"/>
      <c r="TVW38"/>
      <c r="TVX38"/>
      <c r="TVY38"/>
      <c r="TVZ38"/>
      <c r="TWA38"/>
      <c r="TWB38"/>
      <c r="TWC38"/>
      <c r="TWD38"/>
      <c r="TWE38"/>
      <c r="TWF38"/>
      <c r="TWG38"/>
      <c r="TWH38"/>
      <c r="TWI38"/>
      <c r="TWJ38"/>
      <c r="TWK38"/>
      <c r="TWL38"/>
      <c r="TWM38"/>
      <c r="TWN38"/>
      <c r="TWO38"/>
      <c r="TWP38"/>
      <c r="TWQ38"/>
      <c r="TWR38"/>
      <c r="TWS38"/>
      <c r="TWT38"/>
      <c r="TWU38"/>
      <c r="TWV38"/>
      <c r="TWW38"/>
      <c r="TWX38"/>
      <c r="TWY38"/>
      <c r="TWZ38"/>
      <c r="TXA38"/>
      <c r="TXB38"/>
      <c r="TXC38"/>
      <c r="TXD38"/>
      <c r="TXE38"/>
      <c r="TXF38"/>
      <c r="TXG38"/>
      <c r="TXH38"/>
      <c r="TXI38"/>
      <c r="TXJ38"/>
      <c r="TXK38"/>
      <c r="TXL38"/>
      <c r="TXM38"/>
      <c r="TXN38"/>
      <c r="TXO38"/>
      <c r="TXP38"/>
      <c r="TXQ38"/>
      <c r="TXR38"/>
      <c r="TXS38"/>
      <c r="TXT38"/>
      <c r="TXU38"/>
      <c r="TXV38"/>
      <c r="TXW38"/>
      <c r="TXX38"/>
      <c r="TXY38"/>
      <c r="TXZ38"/>
      <c r="TYA38"/>
      <c r="TYB38"/>
      <c r="TYC38"/>
      <c r="TYD38"/>
      <c r="TYE38"/>
      <c r="TYF38"/>
      <c r="TYG38"/>
      <c r="TYH38"/>
      <c r="TYI38"/>
      <c r="TYJ38"/>
      <c r="TYK38"/>
      <c r="TYL38"/>
      <c r="TYM38"/>
      <c r="TYN38"/>
      <c r="TYO38"/>
      <c r="TYP38"/>
      <c r="TYQ38"/>
      <c r="TYR38"/>
      <c r="TYS38"/>
      <c r="TYT38"/>
      <c r="TYU38"/>
      <c r="TYV38"/>
      <c r="TYW38"/>
      <c r="TYX38"/>
      <c r="TYY38"/>
      <c r="TYZ38"/>
      <c r="TZA38"/>
      <c r="TZB38"/>
      <c r="TZC38"/>
      <c r="TZD38"/>
      <c r="TZE38"/>
      <c r="TZF38"/>
      <c r="TZG38"/>
      <c r="TZH38"/>
      <c r="TZI38"/>
      <c r="TZJ38"/>
      <c r="TZK38"/>
      <c r="TZL38"/>
      <c r="TZM38"/>
      <c r="TZN38"/>
      <c r="TZO38"/>
      <c r="TZP38"/>
      <c r="TZQ38"/>
      <c r="TZR38"/>
      <c r="TZS38"/>
      <c r="TZT38"/>
      <c r="TZU38"/>
      <c r="TZV38"/>
      <c r="TZW38"/>
      <c r="TZX38"/>
      <c r="TZY38"/>
      <c r="TZZ38"/>
      <c r="UAA38"/>
      <c r="UAB38"/>
      <c r="UAC38"/>
      <c r="UAD38"/>
      <c r="UAE38"/>
      <c r="UAF38"/>
      <c r="UAG38"/>
      <c r="UAH38"/>
      <c r="UAI38"/>
      <c r="UAJ38"/>
      <c r="UAK38"/>
      <c r="UAL38"/>
      <c r="UAM38"/>
      <c r="UAN38"/>
      <c r="UAO38"/>
      <c r="UAP38"/>
      <c r="UAQ38"/>
      <c r="UAR38"/>
      <c r="UAS38"/>
      <c r="UAT38"/>
      <c r="UAU38"/>
      <c r="UAV38"/>
      <c r="UAW38"/>
      <c r="UAX38"/>
      <c r="UAY38"/>
      <c r="UAZ38"/>
      <c r="UBA38"/>
      <c r="UBB38"/>
      <c r="UBC38"/>
      <c r="UBD38"/>
      <c r="UBE38"/>
      <c r="UBF38"/>
      <c r="UBG38"/>
      <c r="UBH38"/>
      <c r="UBI38"/>
      <c r="UBJ38"/>
      <c r="UBK38"/>
      <c r="UBL38"/>
      <c r="UBM38"/>
      <c r="UBN38"/>
      <c r="UBO38"/>
      <c r="UBP38"/>
      <c r="UBQ38"/>
      <c r="UBR38"/>
      <c r="UBS38"/>
      <c r="UBT38"/>
      <c r="UBU38"/>
      <c r="UBV38"/>
      <c r="UBW38"/>
      <c r="UBX38"/>
      <c r="UBY38"/>
      <c r="UBZ38"/>
      <c r="UCA38"/>
      <c r="UCB38"/>
      <c r="UCC38"/>
      <c r="UCD38"/>
      <c r="UCE38"/>
      <c r="UCF38"/>
      <c r="UCG38"/>
      <c r="UCH38"/>
      <c r="UCI38"/>
      <c r="UCJ38"/>
      <c r="UCK38"/>
      <c r="UCL38"/>
      <c r="UCM38"/>
      <c r="UCN38"/>
      <c r="UCO38"/>
      <c r="UCP38"/>
      <c r="UCQ38"/>
      <c r="UCR38"/>
      <c r="UCS38"/>
      <c r="UCT38"/>
      <c r="UCU38"/>
      <c r="UCV38"/>
      <c r="UCW38"/>
      <c r="UCX38"/>
      <c r="UCY38"/>
      <c r="UCZ38"/>
      <c r="UDA38"/>
      <c r="UDB38"/>
      <c r="UDC38"/>
      <c r="UDD38"/>
      <c r="UDE38"/>
      <c r="UDF38"/>
      <c r="UDG38"/>
      <c r="UDH38"/>
      <c r="UDI38"/>
      <c r="UDJ38"/>
      <c r="UDK38"/>
      <c r="UDL38"/>
      <c r="UDM38"/>
      <c r="UDN38"/>
      <c r="UDO38"/>
      <c r="UDP38"/>
      <c r="UDQ38"/>
      <c r="UDR38"/>
      <c r="UDS38"/>
      <c r="UDT38"/>
      <c r="UDU38"/>
      <c r="UDV38"/>
      <c r="UDW38"/>
      <c r="UDX38"/>
      <c r="UDY38"/>
      <c r="UDZ38"/>
      <c r="UEA38"/>
      <c r="UEB38"/>
      <c r="UEC38"/>
      <c r="UED38"/>
      <c r="UEE38"/>
      <c r="UEF38"/>
      <c r="UEG38"/>
      <c r="UEH38"/>
      <c r="UEI38"/>
      <c r="UEJ38"/>
      <c r="UEK38"/>
      <c r="UEL38"/>
      <c r="UEM38"/>
      <c r="UEN38"/>
      <c r="UEO38"/>
      <c r="UEP38"/>
      <c r="UEQ38"/>
      <c r="UER38"/>
      <c r="UES38"/>
      <c r="UET38"/>
      <c r="UEU38"/>
      <c r="UEV38"/>
      <c r="UEW38"/>
      <c r="UEX38"/>
      <c r="UEY38"/>
      <c r="UEZ38"/>
      <c r="UFA38"/>
      <c r="UFB38"/>
      <c r="UFC38"/>
      <c r="UFD38"/>
      <c r="UFE38"/>
      <c r="UFF38"/>
      <c r="UFG38"/>
      <c r="UFH38"/>
      <c r="UFI38"/>
      <c r="UFJ38"/>
      <c r="UFK38"/>
      <c r="UFL38"/>
      <c r="UFM38"/>
      <c r="UFN38"/>
      <c r="UFO38"/>
      <c r="UFP38"/>
      <c r="UFQ38"/>
      <c r="UFR38"/>
      <c r="UFS38"/>
      <c r="UFT38"/>
      <c r="UFU38"/>
      <c r="UFV38"/>
      <c r="UFW38"/>
      <c r="UFX38"/>
      <c r="UFY38"/>
      <c r="UFZ38"/>
      <c r="UGA38"/>
      <c r="UGB38"/>
      <c r="UGC38"/>
      <c r="UGD38"/>
      <c r="UGE38"/>
      <c r="UGF38"/>
      <c r="UGG38"/>
      <c r="UGH38"/>
      <c r="UGI38"/>
      <c r="UGJ38"/>
      <c r="UGK38"/>
      <c r="UGL38"/>
      <c r="UGM38"/>
      <c r="UGN38"/>
      <c r="UGO38"/>
      <c r="UGP38"/>
      <c r="UGQ38"/>
      <c r="UGR38"/>
      <c r="UGS38"/>
      <c r="UGT38"/>
      <c r="UGU38"/>
      <c r="UGV38"/>
      <c r="UGW38"/>
      <c r="UGX38"/>
      <c r="UGY38"/>
      <c r="UGZ38"/>
      <c r="UHA38"/>
      <c r="UHB38"/>
      <c r="UHC38"/>
      <c r="UHD38"/>
      <c r="UHE38"/>
      <c r="UHF38"/>
      <c r="UHG38"/>
      <c r="UHH38"/>
      <c r="UHI38"/>
      <c r="UHJ38"/>
      <c r="UHK38"/>
      <c r="UHL38"/>
      <c r="UHM38"/>
      <c r="UHN38"/>
      <c r="UHO38"/>
      <c r="UHP38"/>
      <c r="UHQ38"/>
      <c r="UHR38"/>
      <c r="UHS38"/>
      <c r="UHT38"/>
      <c r="UHU38"/>
      <c r="UHV38"/>
      <c r="UHW38"/>
      <c r="UHX38"/>
      <c r="UHY38"/>
      <c r="UHZ38"/>
      <c r="UIA38"/>
      <c r="UIB38"/>
      <c r="UIC38"/>
      <c r="UID38"/>
      <c r="UIE38"/>
      <c r="UIF38"/>
      <c r="UIG38"/>
      <c r="UIH38"/>
      <c r="UII38"/>
      <c r="UIJ38"/>
      <c r="UIK38"/>
      <c r="UIL38"/>
      <c r="UIM38"/>
      <c r="UIN38"/>
      <c r="UIO38"/>
      <c r="UIP38"/>
      <c r="UIQ38"/>
      <c r="UIR38"/>
      <c r="UIS38"/>
      <c r="UIT38"/>
      <c r="UIU38"/>
      <c r="UIV38"/>
      <c r="UIW38"/>
      <c r="UIX38"/>
      <c r="UIY38"/>
      <c r="UIZ38"/>
      <c r="UJA38"/>
      <c r="UJB38"/>
      <c r="UJC38"/>
      <c r="UJD38"/>
      <c r="UJE38"/>
      <c r="UJF38"/>
      <c r="UJG38"/>
      <c r="UJH38"/>
      <c r="UJI38"/>
      <c r="UJJ38"/>
      <c r="UJK38"/>
      <c r="UJL38"/>
      <c r="UJM38"/>
      <c r="UJN38"/>
      <c r="UJO38"/>
      <c r="UJP38"/>
      <c r="UJQ38"/>
      <c r="UJR38"/>
      <c r="UJS38"/>
      <c r="UJT38"/>
      <c r="UJU38"/>
      <c r="UJV38"/>
      <c r="UJW38"/>
      <c r="UJX38"/>
      <c r="UJY38"/>
      <c r="UJZ38"/>
      <c r="UKA38"/>
      <c r="UKB38"/>
      <c r="UKC38"/>
      <c r="UKD38"/>
      <c r="UKE38"/>
      <c r="UKF38"/>
      <c r="UKG38"/>
      <c r="UKH38"/>
      <c r="UKI38"/>
      <c r="UKJ38"/>
      <c r="UKK38"/>
      <c r="UKL38"/>
      <c r="UKM38"/>
      <c r="UKN38"/>
      <c r="UKO38"/>
      <c r="UKP38"/>
      <c r="UKQ38"/>
      <c r="UKR38"/>
      <c r="UKS38"/>
      <c r="UKT38"/>
      <c r="UKU38"/>
      <c r="UKV38"/>
      <c r="UKW38"/>
      <c r="UKX38"/>
      <c r="UKY38"/>
      <c r="UKZ38"/>
      <c r="ULA38"/>
      <c r="ULB38"/>
      <c r="ULC38"/>
      <c r="ULD38"/>
      <c r="ULE38"/>
      <c r="ULF38"/>
      <c r="ULG38"/>
      <c r="ULH38"/>
      <c r="ULI38"/>
      <c r="ULJ38"/>
      <c r="ULK38"/>
      <c r="ULL38"/>
      <c r="ULM38"/>
      <c r="ULN38"/>
      <c r="ULO38"/>
      <c r="ULP38"/>
      <c r="ULQ38"/>
      <c r="ULR38"/>
      <c r="ULS38"/>
      <c r="ULT38"/>
      <c r="ULU38"/>
      <c r="ULV38"/>
      <c r="ULW38"/>
      <c r="ULX38"/>
      <c r="ULY38"/>
      <c r="ULZ38"/>
      <c r="UMA38"/>
      <c r="UMB38"/>
      <c r="UMC38"/>
      <c r="UMD38"/>
      <c r="UME38"/>
      <c r="UMF38"/>
      <c r="UMG38"/>
      <c r="UMH38"/>
      <c r="UMI38"/>
      <c r="UMJ38"/>
      <c r="UMK38"/>
      <c r="UML38"/>
      <c r="UMM38"/>
      <c r="UMN38"/>
      <c r="UMO38"/>
      <c r="UMP38"/>
      <c r="UMQ38"/>
      <c r="UMR38"/>
      <c r="UMS38"/>
      <c r="UMT38"/>
      <c r="UMU38"/>
      <c r="UMV38"/>
      <c r="UMW38"/>
      <c r="UMX38"/>
      <c r="UMY38"/>
      <c r="UMZ38"/>
      <c r="UNA38"/>
      <c r="UNB38"/>
      <c r="UNC38"/>
      <c r="UND38"/>
      <c r="UNE38"/>
      <c r="UNF38"/>
      <c r="UNG38"/>
      <c r="UNH38"/>
      <c r="UNI38"/>
      <c r="UNJ38"/>
      <c r="UNK38"/>
      <c r="UNL38"/>
      <c r="UNM38"/>
      <c r="UNN38"/>
      <c r="UNO38"/>
      <c r="UNP38"/>
      <c r="UNQ38"/>
      <c r="UNR38"/>
      <c r="UNS38"/>
      <c r="UNT38"/>
      <c r="UNU38"/>
      <c r="UNV38"/>
      <c r="UNW38"/>
      <c r="UNX38"/>
      <c r="UNY38"/>
      <c r="UNZ38"/>
      <c r="UOA38"/>
      <c r="UOB38"/>
      <c r="UOC38"/>
      <c r="UOD38"/>
      <c r="UOE38"/>
      <c r="UOF38"/>
      <c r="UOG38"/>
      <c r="UOH38"/>
      <c r="UOI38"/>
      <c r="UOJ38"/>
      <c r="UOK38"/>
      <c r="UOL38"/>
      <c r="UOM38"/>
      <c r="UON38"/>
      <c r="UOO38"/>
      <c r="UOP38"/>
      <c r="UOQ38"/>
      <c r="UOR38"/>
      <c r="UOS38"/>
      <c r="UOT38"/>
      <c r="UOU38"/>
      <c r="UOV38"/>
      <c r="UOW38"/>
      <c r="UOX38"/>
      <c r="UOY38"/>
      <c r="UOZ38"/>
      <c r="UPA38"/>
      <c r="UPB38"/>
      <c r="UPC38"/>
      <c r="UPD38"/>
      <c r="UPE38"/>
      <c r="UPF38"/>
      <c r="UPG38"/>
      <c r="UPH38"/>
      <c r="UPI38"/>
      <c r="UPJ38"/>
      <c r="UPK38"/>
      <c r="UPL38"/>
      <c r="UPM38"/>
      <c r="UPN38"/>
      <c r="UPO38"/>
      <c r="UPP38"/>
      <c r="UPQ38"/>
      <c r="UPR38"/>
      <c r="UPS38"/>
      <c r="UPT38"/>
      <c r="UPU38"/>
      <c r="UPV38"/>
      <c r="UPW38"/>
      <c r="UPX38"/>
      <c r="UPY38"/>
      <c r="UPZ38"/>
      <c r="UQA38"/>
      <c r="UQB38"/>
      <c r="UQC38"/>
      <c r="UQD38"/>
      <c r="UQE38"/>
      <c r="UQF38"/>
      <c r="UQG38"/>
      <c r="UQH38"/>
      <c r="UQI38"/>
      <c r="UQJ38"/>
      <c r="UQK38"/>
      <c r="UQL38"/>
      <c r="UQM38"/>
      <c r="UQN38"/>
      <c r="UQO38"/>
      <c r="UQP38"/>
      <c r="UQQ38"/>
      <c r="UQR38"/>
      <c r="UQS38"/>
      <c r="UQT38"/>
      <c r="UQU38"/>
      <c r="UQV38"/>
      <c r="UQW38"/>
      <c r="UQX38"/>
      <c r="UQY38"/>
      <c r="UQZ38"/>
      <c r="URA38"/>
      <c r="URB38"/>
      <c r="URC38"/>
      <c r="URD38"/>
      <c r="URE38"/>
      <c r="URF38"/>
      <c r="URG38"/>
      <c r="URH38"/>
      <c r="URI38"/>
      <c r="URJ38"/>
      <c r="URK38"/>
      <c r="URL38"/>
      <c r="URM38"/>
      <c r="URN38"/>
      <c r="URO38"/>
      <c r="URP38"/>
      <c r="URQ38"/>
      <c r="URR38"/>
      <c r="URS38"/>
      <c r="URT38"/>
      <c r="URU38"/>
      <c r="URV38"/>
      <c r="URW38"/>
      <c r="URX38"/>
      <c r="URY38"/>
      <c r="URZ38"/>
      <c r="USA38"/>
      <c r="USB38"/>
      <c r="USC38"/>
      <c r="USD38"/>
      <c r="USE38"/>
      <c r="USF38"/>
      <c r="USG38"/>
      <c r="USH38"/>
      <c r="USI38"/>
      <c r="USJ38"/>
      <c r="USK38"/>
      <c r="USL38"/>
      <c r="USM38"/>
      <c r="USN38"/>
      <c r="USO38"/>
      <c r="USP38"/>
      <c r="USQ38"/>
      <c r="USR38"/>
      <c r="USS38"/>
      <c r="UST38"/>
      <c r="USU38"/>
      <c r="USV38"/>
      <c r="USW38"/>
      <c r="USX38"/>
      <c r="USY38"/>
      <c r="USZ38"/>
      <c r="UTA38"/>
      <c r="UTB38"/>
      <c r="UTC38"/>
      <c r="UTD38"/>
      <c r="UTE38"/>
      <c r="UTF38"/>
      <c r="UTG38"/>
      <c r="UTH38"/>
      <c r="UTI38"/>
      <c r="UTJ38"/>
      <c r="UTK38"/>
      <c r="UTL38"/>
      <c r="UTM38"/>
      <c r="UTN38"/>
      <c r="UTO38"/>
      <c r="UTP38"/>
      <c r="UTQ38"/>
      <c r="UTR38"/>
      <c r="UTS38"/>
      <c r="UTT38"/>
      <c r="UTU38"/>
      <c r="UTV38"/>
      <c r="UTW38"/>
      <c r="UTX38"/>
      <c r="UTY38"/>
      <c r="UTZ38"/>
      <c r="UUA38"/>
      <c r="UUB38"/>
      <c r="UUC38"/>
      <c r="UUD38"/>
      <c r="UUE38"/>
      <c r="UUF38"/>
      <c r="UUG38"/>
      <c r="UUH38"/>
      <c r="UUI38"/>
      <c r="UUJ38"/>
      <c r="UUK38"/>
      <c r="UUL38"/>
      <c r="UUM38"/>
      <c r="UUN38"/>
      <c r="UUO38"/>
      <c r="UUP38"/>
      <c r="UUQ38"/>
      <c r="UUR38"/>
      <c r="UUS38"/>
      <c r="UUT38"/>
      <c r="UUU38"/>
      <c r="UUV38"/>
      <c r="UUW38"/>
      <c r="UUX38"/>
      <c r="UUY38"/>
      <c r="UUZ38"/>
      <c r="UVA38"/>
      <c r="UVB38"/>
      <c r="UVC38"/>
      <c r="UVD38"/>
      <c r="UVE38"/>
      <c r="UVF38"/>
      <c r="UVG38"/>
      <c r="UVH38"/>
      <c r="UVI38"/>
      <c r="UVJ38"/>
      <c r="UVK38"/>
      <c r="UVL38"/>
      <c r="UVM38"/>
      <c r="UVN38"/>
      <c r="UVO38"/>
      <c r="UVP38"/>
      <c r="UVQ38"/>
      <c r="UVR38"/>
      <c r="UVS38"/>
      <c r="UVT38"/>
      <c r="UVU38"/>
      <c r="UVV38"/>
      <c r="UVW38"/>
      <c r="UVX38"/>
      <c r="UVY38"/>
      <c r="UVZ38"/>
      <c r="UWA38"/>
      <c r="UWB38"/>
      <c r="UWC38"/>
      <c r="UWD38"/>
      <c r="UWE38"/>
      <c r="UWF38"/>
      <c r="UWG38"/>
      <c r="UWH38"/>
      <c r="UWI38"/>
      <c r="UWJ38"/>
      <c r="UWK38"/>
      <c r="UWL38"/>
      <c r="UWM38"/>
      <c r="UWN38"/>
      <c r="UWO38"/>
      <c r="UWP38"/>
      <c r="UWQ38"/>
      <c r="UWR38"/>
      <c r="UWS38"/>
      <c r="UWT38"/>
      <c r="UWU38"/>
      <c r="UWV38"/>
      <c r="UWW38"/>
      <c r="UWX38"/>
      <c r="UWY38"/>
      <c r="UWZ38"/>
      <c r="UXA38"/>
      <c r="UXB38"/>
      <c r="UXC38"/>
      <c r="UXD38"/>
      <c r="UXE38"/>
      <c r="UXF38"/>
      <c r="UXG38"/>
      <c r="UXH38"/>
      <c r="UXI38"/>
      <c r="UXJ38"/>
      <c r="UXK38"/>
      <c r="UXL38"/>
      <c r="UXM38"/>
      <c r="UXN38"/>
      <c r="UXO38"/>
      <c r="UXP38"/>
      <c r="UXQ38"/>
      <c r="UXR38"/>
      <c r="UXS38"/>
      <c r="UXT38"/>
      <c r="UXU38"/>
      <c r="UXV38"/>
      <c r="UXW38"/>
      <c r="UXX38"/>
      <c r="UXY38"/>
      <c r="UXZ38"/>
      <c r="UYA38"/>
      <c r="UYB38"/>
      <c r="UYC38"/>
      <c r="UYD38"/>
      <c r="UYE38"/>
      <c r="UYF38"/>
      <c r="UYG38"/>
      <c r="UYH38"/>
      <c r="UYI38"/>
      <c r="UYJ38"/>
      <c r="UYK38"/>
      <c r="UYL38"/>
      <c r="UYM38"/>
      <c r="UYN38"/>
      <c r="UYO38"/>
      <c r="UYP38"/>
      <c r="UYQ38"/>
      <c r="UYR38"/>
      <c r="UYS38"/>
      <c r="UYT38"/>
      <c r="UYU38"/>
      <c r="UYV38"/>
      <c r="UYW38"/>
      <c r="UYX38"/>
      <c r="UYY38"/>
      <c r="UYZ38"/>
      <c r="UZA38"/>
      <c r="UZB38"/>
      <c r="UZC38"/>
      <c r="UZD38"/>
      <c r="UZE38"/>
      <c r="UZF38"/>
      <c r="UZG38"/>
      <c r="UZH38"/>
      <c r="UZI38"/>
      <c r="UZJ38"/>
      <c r="UZK38"/>
      <c r="UZL38"/>
      <c r="UZM38"/>
      <c r="UZN38"/>
      <c r="UZO38"/>
      <c r="UZP38"/>
      <c r="UZQ38"/>
      <c r="UZR38"/>
      <c r="UZS38"/>
      <c r="UZT38"/>
      <c r="UZU38"/>
      <c r="UZV38"/>
      <c r="UZW38"/>
      <c r="UZX38"/>
      <c r="UZY38"/>
      <c r="UZZ38"/>
      <c r="VAA38"/>
      <c r="VAB38"/>
      <c r="VAC38"/>
      <c r="VAD38"/>
      <c r="VAE38"/>
      <c r="VAF38"/>
      <c r="VAG38"/>
      <c r="VAH38"/>
      <c r="VAI38"/>
      <c r="VAJ38"/>
      <c r="VAK38"/>
      <c r="VAL38"/>
      <c r="VAM38"/>
      <c r="VAN38"/>
      <c r="VAO38"/>
      <c r="VAP38"/>
      <c r="VAQ38"/>
      <c r="VAR38"/>
      <c r="VAS38"/>
      <c r="VAT38"/>
      <c r="VAU38"/>
      <c r="VAV38"/>
      <c r="VAW38"/>
      <c r="VAX38"/>
      <c r="VAY38"/>
      <c r="VAZ38"/>
      <c r="VBA38"/>
      <c r="VBB38"/>
      <c r="VBC38"/>
      <c r="VBD38"/>
      <c r="VBE38"/>
      <c r="VBF38"/>
      <c r="VBG38"/>
      <c r="VBH38"/>
      <c r="VBI38"/>
      <c r="VBJ38"/>
      <c r="VBK38"/>
      <c r="VBL38"/>
      <c r="VBM38"/>
      <c r="VBN38"/>
      <c r="VBO38"/>
      <c r="VBP38"/>
      <c r="VBQ38"/>
      <c r="VBR38"/>
      <c r="VBS38"/>
      <c r="VBT38"/>
      <c r="VBU38"/>
      <c r="VBV38"/>
      <c r="VBW38"/>
      <c r="VBX38"/>
      <c r="VBY38"/>
      <c r="VBZ38"/>
      <c r="VCA38"/>
      <c r="VCB38"/>
      <c r="VCC38"/>
      <c r="VCD38"/>
      <c r="VCE38"/>
      <c r="VCF38"/>
      <c r="VCG38"/>
      <c r="VCH38"/>
      <c r="VCI38"/>
      <c r="VCJ38"/>
      <c r="VCK38"/>
      <c r="VCL38"/>
      <c r="VCM38"/>
      <c r="VCN38"/>
      <c r="VCO38"/>
      <c r="VCP38"/>
      <c r="VCQ38"/>
      <c r="VCR38"/>
      <c r="VCS38"/>
      <c r="VCT38"/>
      <c r="VCU38"/>
      <c r="VCV38"/>
      <c r="VCW38"/>
      <c r="VCX38"/>
      <c r="VCY38"/>
      <c r="VCZ38"/>
      <c r="VDA38"/>
      <c r="VDB38"/>
      <c r="VDC38"/>
      <c r="VDD38"/>
      <c r="VDE38"/>
      <c r="VDF38"/>
      <c r="VDG38"/>
      <c r="VDH38"/>
      <c r="VDI38"/>
      <c r="VDJ38"/>
      <c r="VDK38"/>
      <c r="VDL38"/>
      <c r="VDM38"/>
      <c r="VDN38"/>
      <c r="VDO38"/>
      <c r="VDP38"/>
      <c r="VDQ38"/>
      <c r="VDR38"/>
      <c r="VDS38"/>
      <c r="VDT38"/>
      <c r="VDU38"/>
      <c r="VDV38"/>
      <c r="VDW38"/>
      <c r="VDX38"/>
      <c r="VDY38"/>
      <c r="VDZ38"/>
      <c r="VEA38"/>
      <c r="VEB38"/>
      <c r="VEC38"/>
      <c r="VED38"/>
      <c r="VEE38"/>
      <c r="VEF38"/>
      <c r="VEG38"/>
      <c r="VEH38"/>
      <c r="VEI38"/>
      <c r="VEJ38"/>
      <c r="VEK38"/>
      <c r="VEL38"/>
      <c r="VEM38"/>
      <c r="VEN38"/>
      <c r="VEO38"/>
      <c r="VEP38"/>
      <c r="VEQ38"/>
      <c r="VER38"/>
      <c r="VES38"/>
      <c r="VET38"/>
      <c r="VEU38"/>
      <c r="VEV38"/>
      <c r="VEW38"/>
      <c r="VEX38"/>
      <c r="VEY38"/>
      <c r="VEZ38"/>
      <c r="VFA38"/>
      <c r="VFB38"/>
      <c r="VFC38"/>
      <c r="VFD38"/>
      <c r="VFE38"/>
      <c r="VFF38"/>
      <c r="VFG38"/>
      <c r="VFH38"/>
      <c r="VFI38"/>
      <c r="VFJ38"/>
      <c r="VFK38"/>
      <c r="VFL38"/>
      <c r="VFM38"/>
      <c r="VFN38"/>
      <c r="VFO38"/>
      <c r="VFP38"/>
      <c r="VFQ38"/>
      <c r="VFR38"/>
      <c r="VFS38"/>
      <c r="VFT38"/>
      <c r="VFU38"/>
      <c r="VFV38"/>
      <c r="VFW38"/>
      <c r="VFX38"/>
      <c r="VFY38"/>
      <c r="VFZ38"/>
      <c r="VGA38"/>
      <c r="VGB38"/>
      <c r="VGC38"/>
      <c r="VGD38"/>
      <c r="VGE38"/>
      <c r="VGF38"/>
      <c r="VGG38"/>
      <c r="VGH38"/>
      <c r="VGI38"/>
      <c r="VGJ38"/>
      <c r="VGK38"/>
      <c r="VGL38"/>
      <c r="VGM38"/>
      <c r="VGN38"/>
      <c r="VGO38"/>
      <c r="VGP38"/>
      <c r="VGQ38"/>
      <c r="VGR38"/>
      <c r="VGS38"/>
      <c r="VGT38"/>
      <c r="VGU38"/>
      <c r="VGV38"/>
      <c r="VGW38"/>
      <c r="VGX38"/>
      <c r="VGY38"/>
      <c r="VGZ38"/>
      <c r="VHA38"/>
      <c r="VHB38"/>
      <c r="VHC38"/>
      <c r="VHD38"/>
      <c r="VHE38"/>
      <c r="VHF38"/>
      <c r="VHG38"/>
      <c r="VHH38"/>
      <c r="VHI38"/>
      <c r="VHJ38"/>
      <c r="VHK38"/>
      <c r="VHL38"/>
      <c r="VHM38"/>
      <c r="VHN38"/>
      <c r="VHO38"/>
      <c r="VHP38"/>
      <c r="VHQ38"/>
      <c r="VHR38"/>
      <c r="VHS38"/>
      <c r="VHT38"/>
      <c r="VHU38"/>
      <c r="VHV38"/>
      <c r="VHW38"/>
      <c r="VHX38"/>
      <c r="VHY38"/>
      <c r="VHZ38"/>
      <c r="VIA38"/>
      <c r="VIB38"/>
      <c r="VIC38"/>
      <c r="VID38"/>
      <c r="VIE38"/>
      <c r="VIF38"/>
      <c r="VIG38"/>
      <c r="VIH38"/>
      <c r="VII38"/>
      <c r="VIJ38"/>
      <c r="VIK38"/>
      <c r="VIL38"/>
      <c r="VIM38"/>
      <c r="VIN38"/>
      <c r="VIO38"/>
      <c r="VIP38"/>
      <c r="VIQ38"/>
      <c r="VIR38"/>
      <c r="VIS38"/>
      <c r="VIT38"/>
      <c r="VIU38"/>
      <c r="VIV38"/>
      <c r="VIW38"/>
      <c r="VIX38"/>
      <c r="VIY38"/>
      <c r="VIZ38"/>
      <c r="VJA38"/>
      <c r="VJB38"/>
      <c r="VJC38"/>
      <c r="VJD38"/>
      <c r="VJE38"/>
      <c r="VJF38"/>
      <c r="VJG38"/>
      <c r="VJH38"/>
      <c r="VJI38"/>
      <c r="VJJ38"/>
      <c r="VJK38"/>
      <c r="VJL38"/>
      <c r="VJM38"/>
      <c r="VJN38"/>
      <c r="VJO38"/>
      <c r="VJP38"/>
      <c r="VJQ38"/>
      <c r="VJR38"/>
      <c r="VJS38"/>
      <c r="VJT38"/>
      <c r="VJU38"/>
      <c r="VJV38"/>
      <c r="VJW38"/>
      <c r="VJX38"/>
      <c r="VJY38"/>
      <c r="VJZ38"/>
      <c r="VKA38"/>
      <c r="VKB38"/>
      <c r="VKC38"/>
      <c r="VKD38"/>
      <c r="VKE38"/>
      <c r="VKF38"/>
      <c r="VKG38"/>
      <c r="VKH38"/>
      <c r="VKI38"/>
      <c r="VKJ38"/>
      <c r="VKK38"/>
      <c r="VKL38"/>
      <c r="VKM38"/>
      <c r="VKN38"/>
      <c r="VKO38"/>
      <c r="VKP38"/>
      <c r="VKQ38"/>
      <c r="VKR38"/>
      <c r="VKS38"/>
      <c r="VKT38"/>
      <c r="VKU38"/>
      <c r="VKV38"/>
      <c r="VKW38"/>
      <c r="VKX38"/>
      <c r="VKY38"/>
      <c r="VKZ38"/>
      <c r="VLA38"/>
      <c r="VLB38"/>
      <c r="VLC38"/>
      <c r="VLD38"/>
      <c r="VLE38"/>
      <c r="VLF38"/>
      <c r="VLG38"/>
      <c r="VLH38"/>
      <c r="VLI38"/>
      <c r="VLJ38"/>
      <c r="VLK38"/>
      <c r="VLL38"/>
      <c r="VLM38"/>
      <c r="VLN38"/>
      <c r="VLO38"/>
      <c r="VLP38"/>
      <c r="VLQ38"/>
      <c r="VLR38"/>
      <c r="VLS38"/>
      <c r="VLT38"/>
      <c r="VLU38"/>
      <c r="VLV38"/>
      <c r="VLW38"/>
      <c r="VLX38"/>
      <c r="VLY38"/>
      <c r="VLZ38"/>
      <c r="VMA38"/>
      <c r="VMB38"/>
      <c r="VMC38"/>
      <c r="VMD38"/>
      <c r="VME38"/>
      <c r="VMF38"/>
      <c r="VMG38"/>
      <c r="VMH38"/>
      <c r="VMI38"/>
      <c r="VMJ38"/>
      <c r="VMK38"/>
      <c r="VML38"/>
      <c r="VMM38"/>
      <c r="VMN38"/>
      <c r="VMO38"/>
      <c r="VMP38"/>
      <c r="VMQ38"/>
      <c r="VMR38"/>
      <c r="VMS38"/>
      <c r="VMT38"/>
      <c r="VMU38"/>
      <c r="VMV38"/>
      <c r="VMW38"/>
      <c r="VMX38"/>
      <c r="VMY38"/>
      <c r="VMZ38"/>
      <c r="VNA38"/>
      <c r="VNB38"/>
      <c r="VNC38"/>
      <c r="VND38"/>
      <c r="VNE38"/>
      <c r="VNF38"/>
      <c r="VNG38"/>
      <c r="VNH38"/>
      <c r="VNI38"/>
      <c r="VNJ38"/>
      <c r="VNK38"/>
      <c r="VNL38"/>
      <c r="VNM38"/>
      <c r="VNN38"/>
      <c r="VNO38"/>
      <c r="VNP38"/>
      <c r="VNQ38"/>
      <c r="VNR38"/>
      <c r="VNS38"/>
      <c r="VNT38"/>
      <c r="VNU38"/>
      <c r="VNV38"/>
      <c r="VNW38"/>
      <c r="VNX38"/>
      <c r="VNY38"/>
      <c r="VNZ38"/>
      <c r="VOA38"/>
      <c r="VOB38"/>
      <c r="VOC38"/>
      <c r="VOD38"/>
      <c r="VOE38"/>
      <c r="VOF38"/>
      <c r="VOG38"/>
      <c r="VOH38"/>
      <c r="VOI38"/>
      <c r="VOJ38"/>
      <c r="VOK38"/>
      <c r="VOL38"/>
      <c r="VOM38"/>
      <c r="VON38"/>
      <c r="VOO38"/>
      <c r="VOP38"/>
      <c r="VOQ38"/>
      <c r="VOR38"/>
      <c r="VOS38"/>
      <c r="VOT38"/>
      <c r="VOU38"/>
      <c r="VOV38"/>
      <c r="VOW38"/>
      <c r="VOX38"/>
      <c r="VOY38"/>
      <c r="VOZ38"/>
      <c r="VPA38"/>
      <c r="VPB38"/>
      <c r="VPC38"/>
      <c r="VPD38"/>
      <c r="VPE38"/>
      <c r="VPF38"/>
      <c r="VPG38"/>
      <c r="VPH38"/>
      <c r="VPI38"/>
      <c r="VPJ38"/>
      <c r="VPK38"/>
      <c r="VPL38"/>
      <c r="VPM38"/>
      <c r="VPN38"/>
      <c r="VPO38"/>
      <c r="VPP38"/>
      <c r="VPQ38"/>
      <c r="VPR38"/>
      <c r="VPS38"/>
      <c r="VPT38"/>
      <c r="VPU38"/>
      <c r="VPV38"/>
      <c r="VPW38"/>
      <c r="VPX38"/>
      <c r="VPY38"/>
      <c r="VPZ38"/>
      <c r="VQA38"/>
      <c r="VQB38"/>
      <c r="VQC38"/>
      <c r="VQD38"/>
      <c r="VQE38"/>
      <c r="VQF38"/>
      <c r="VQG38"/>
      <c r="VQH38"/>
      <c r="VQI38"/>
      <c r="VQJ38"/>
      <c r="VQK38"/>
      <c r="VQL38"/>
      <c r="VQM38"/>
      <c r="VQN38"/>
      <c r="VQO38"/>
      <c r="VQP38"/>
      <c r="VQQ38"/>
      <c r="VQR38"/>
      <c r="VQS38"/>
      <c r="VQT38"/>
      <c r="VQU38"/>
      <c r="VQV38"/>
      <c r="VQW38"/>
      <c r="VQX38"/>
      <c r="VQY38"/>
      <c r="VQZ38"/>
      <c r="VRA38"/>
      <c r="VRB38"/>
      <c r="VRC38"/>
      <c r="VRD38"/>
      <c r="VRE38"/>
      <c r="VRF38"/>
      <c r="VRG38"/>
      <c r="VRH38"/>
      <c r="VRI38"/>
      <c r="VRJ38"/>
      <c r="VRK38"/>
      <c r="VRL38"/>
      <c r="VRM38"/>
      <c r="VRN38"/>
      <c r="VRO38"/>
      <c r="VRP38"/>
      <c r="VRQ38"/>
      <c r="VRR38"/>
      <c r="VRS38"/>
      <c r="VRT38"/>
      <c r="VRU38"/>
      <c r="VRV38"/>
      <c r="VRW38"/>
      <c r="VRX38"/>
      <c r="VRY38"/>
      <c r="VRZ38"/>
      <c r="VSA38"/>
      <c r="VSB38"/>
      <c r="VSC38"/>
      <c r="VSD38"/>
      <c r="VSE38"/>
      <c r="VSF38"/>
      <c r="VSG38"/>
      <c r="VSH38"/>
      <c r="VSI38"/>
      <c r="VSJ38"/>
      <c r="VSK38"/>
      <c r="VSL38"/>
      <c r="VSM38"/>
      <c r="VSN38"/>
      <c r="VSO38"/>
      <c r="VSP38"/>
      <c r="VSQ38"/>
      <c r="VSR38"/>
      <c r="VSS38"/>
      <c r="VST38"/>
      <c r="VSU38"/>
      <c r="VSV38"/>
      <c r="VSW38"/>
      <c r="VSX38"/>
      <c r="VSY38"/>
      <c r="VSZ38"/>
      <c r="VTA38"/>
      <c r="VTB38"/>
      <c r="VTC38"/>
      <c r="VTD38"/>
      <c r="VTE38"/>
      <c r="VTF38"/>
      <c r="VTG38"/>
      <c r="VTH38"/>
      <c r="VTI38"/>
      <c r="VTJ38"/>
      <c r="VTK38"/>
      <c r="VTL38"/>
      <c r="VTM38"/>
      <c r="VTN38"/>
      <c r="VTO38"/>
      <c r="VTP38"/>
      <c r="VTQ38"/>
      <c r="VTR38"/>
      <c r="VTS38"/>
      <c r="VTT38"/>
      <c r="VTU38"/>
      <c r="VTV38"/>
      <c r="VTW38"/>
      <c r="VTX38"/>
      <c r="VTY38"/>
      <c r="VTZ38"/>
      <c r="VUA38"/>
      <c r="VUB38"/>
      <c r="VUC38"/>
      <c r="VUD38"/>
      <c r="VUE38"/>
      <c r="VUF38"/>
      <c r="VUG38"/>
      <c r="VUH38"/>
      <c r="VUI38"/>
      <c r="VUJ38"/>
      <c r="VUK38"/>
      <c r="VUL38"/>
      <c r="VUM38"/>
      <c r="VUN38"/>
      <c r="VUO38"/>
      <c r="VUP38"/>
      <c r="VUQ38"/>
      <c r="VUR38"/>
      <c r="VUS38"/>
      <c r="VUT38"/>
      <c r="VUU38"/>
      <c r="VUV38"/>
      <c r="VUW38"/>
      <c r="VUX38"/>
      <c r="VUY38"/>
      <c r="VUZ38"/>
      <c r="VVA38"/>
      <c r="VVB38"/>
      <c r="VVC38"/>
      <c r="VVD38"/>
      <c r="VVE38"/>
      <c r="VVF38"/>
      <c r="VVG38"/>
      <c r="VVH38"/>
      <c r="VVI38"/>
      <c r="VVJ38"/>
      <c r="VVK38"/>
      <c r="VVL38"/>
      <c r="VVM38"/>
      <c r="VVN38"/>
      <c r="VVO38"/>
      <c r="VVP38"/>
      <c r="VVQ38"/>
      <c r="VVR38"/>
      <c r="VVS38"/>
      <c r="VVT38"/>
      <c r="VVU38"/>
      <c r="VVV38"/>
      <c r="VVW38"/>
      <c r="VVX38"/>
      <c r="VVY38"/>
      <c r="VVZ38"/>
      <c r="VWA38"/>
      <c r="VWB38"/>
      <c r="VWC38"/>
      <c r="VWD38"/>
      <c r="VWE38"/>
      <c r="VWF38"/>
      <c r="VWG38"/>
      <c r="VWH38"/>
      <c r="VWI38"/>
      <c r="VWJ38"/>
      <c r="VWK38"/>
      <c r="VWL38"/>
      <c r="VWM38"/>
      <c r="VWN38"/>
      <c r="VWO38"/>
      <c r="VWP38"/>
      <c r="VWQ38"/>
      <c r="VWR38"/>
      <c r="VWS38"/>
      <c r="VWT38"/>
      <c r="VWU38"/>
      <c r="VWV38"/>
      <c r="VWW38"/>
      <c r="VWX38"/>
      <c r="VWY38"/>
      <c r="VWZ38"/>
      <c r="VXA38"/>
      <c r="VXB38"/>
      <c r="VXC38"/>
      <c r="VXD38"/>
      <c r="VXE38"/>
      <c r="VXF38"/>
      <c r="VXG38"/>
      <c r="VXH38"/>
      <c r="VXI38"/>
      <c r="VXJ38"/>
      <c r="VXK38"/>
      <c r="VXL38"/>
      <c r="VXM38"/>
      <c r="VXN38"/>
      <c r="VXO38"/>
      <c r="VXP38"/>
      <c r="VXQ38"/>
      <c r="VXR38"/>
      <c r="VXS38"/>
      <c r="VXT38"/>
      <c r="VXU38"/>
      <c r="VXV38"/>
      <c r="VXW38"/>
      <c r="VXX38"/>
      <c r="VXY38"/>
      <c r="VXZ38"/>
      <c r="VYA38"/>
      <c r="VYB38"/>
      <c r="VYC38"/>
      <c r="VYD38"/>
      <c r="VYE38"/>
      <c r="VYF38"/>
      <c r="VYG38"/>
      <c r="VYH38"/>
      <c r="VYI38"/>
      <c r="VYJ38"/>
      <c r="VYK38"/>
      <c r="VYL38"/>
      <c r="VYM38"/>
      <c r="VYN38"/>
      <c r="VYO38"/>
      <c r="VYP38"/>
      <c r="VYQ38"/>
      <c r="VYR38"/>
      <c r="VYS38"/>
      <c r="VYT38"/>
      <c r="VYU38"/>
      <c r="VYV38"/>
      <c r="VYW38"/>
      <c r="VYX38"/>
      <c r="VYY38"/>
      <c r="VYZ38"/>
      <c r="VZA38"/>
      <c r="VZB38"/>
      <c r="VZC38"/>
      <c r="VZD38"/>
      <c r="VZE38"/>
      <c r="VZF38"/>
      <c r="VZG38"/>
      <c r="VZH38"/>
      <c r="VZI38"/>
      <c r="VZJ38"/>
      <c r="VZK38"/>
      <c r="VZL38"/>
      <c r="VZM38"/>
      <c r="VZN38"/>
      <c r="VZO38"/>
      <c r="VZP38"/>
      <c r="VZQ38"/>
      <c r="VZR38"/>
      <c r="VZS38"/>
      <c r="VZT38"/>
      <c r="VZU38"/>
      <c r="VZV38"/>
      <c r="VZW38"/>
      <c r="VZX38"/>
      <c r="VZY38"/>
      <c r="VZZ38"/>
      <c r="WAA38"/>
      <c r="WAB38"/>
      <c r="WAC38"/>
      <c r="WAD38"/>
      <c r="WAE38"/>
      <c r="WAF38"/>
      <c r="WAG38"/>
      <c r="WAH38"/>
      <c r="WAI38"/>
      <c r="WAJ38"/>
      <c r="WAK38"/>
      <c r="WAL38"/>
      <c r="WAM38"/>
      <c r="WAN38"/>
      <c r="WAO38"/>
      <c r="WAP38"/>
      <c r="WAQ38"/>
      <c r="WAR38"/>
      <c r="WAS38"/>
      <c r="WAT38"/>
      <c r="WAU38"/>
      <c r="WAV38"/>
      <c r="WAW38"/>
      <c r="WAX38"/>
      <c r="WAY38"/>
      <c r="WAZ38"/>
      <c r="WBA38"/>
      <c r="WBB38"/>
      <c r="WBC38"/>
      <c r="WBD38"/>
      <c r="WBE38"/>
      <c r="WBF38"/>
      <c r="WBG38"/>
      <c r="WBH38"/>
      <c r="WBI38"/>
      <c r="WBJ38"/>
      <c r="WBK38"/>
      <c r="WBL38"/>
      <c r="WBM38"/>
      <c r="WBN38"/>
      <c r="WBO38"/>
      <c r="WBP38"/>
      <c r="WBQ38"/>
      <c r="WBR38"/>
      <c r="WBS38"/>
      <c r="WBT38"/>
      <c r="WBU38"/>
      <c r="WBV38"/>
      <c r="WBW38"/>
      <c r="WBX38"/>
      <c r="WBY38"/>
      <c r="WBZ38"/>
      <c r="WCA38"/>
      <c r="WCB38"/>
      <c r="WCC38"/>
      <c r="WCD38"/>
      <c r="WCE38"/>
      <c r="WCF38"/>
      <c r="WCG38"/>
      <c r="WCH38"/>
      <c r="WCI38"/>
      <c r="WCJ38"/>
      <c r="WCK38"/>
      <c r="WCL38"/>
      <c r="WCM38"/>
      <c r="WCN38"/>
      <c r="WCO38"/>
      <c r="WCP38"/>
      <c r="WCQ38"/>
      <c r="WCR38"/>
      <c r="WCS38"/>
      <c r="WCT38"/>
      <c r="WCU38"/>
      <c r="WCV38"/>
      <c r="WCW38"/>
      <c r="WCX38"/>
      <c r="WCY38"/>
      <c r="WCZ38"/>
      <c r="WDA38"/>
      <c r="WDB38"/>
      <c r="WDC38"/>
      <c r="WDD38"/>
      <c r="WDE38"/>
      <c r="WDF38"/>
      <c r="WDG38"/>
      <c r="WDH38"/>
      <c r="WDI38"/>
      <c r="WDJ38"/>
      <c r="WDK38"/>
      <c r="WDL38"/>
      <c r="WDM38"/>
      <c r="WDN38"/>
      <c r="WDO38"/>
      <c r="WDP38"/>
      <c r="WDQ38"/>
      <c r="WDR38"/>
      <c r="WDS38"/>
      <c r="WDT38"/>
      <c r="WDU38"/>
      <c r="WDV38"/>
      <c r="WDW38"/>
      <c r="WDX38"/>
      <c r="WDY38"/>
      <c r="WDZ38"/>
      <c r="WEA38"/>
      <c r="WEB38"/>
      <c r="WEC38"/>
      <c r="WED38"/>
      <c r="WEE38"/>
      <c r="WEF38"/>
      <c r="WEG38"/>
      <c r="WEH38"/>
      <c r="WEI38"/>
      <c r="WEJ38"/>
      <c r="WEK38"/>
      <c r="WEL38"/>
      <c r="WEM38"/>
      <c r="WEN38"/>
      <c r="WEO38"/>
      <c r="WEP38"/>
      <c r="WEQ38"/>
      <c r="WER38"/>
      <c r="WES38"/>
      <c r="WET38"/>
      <c r="WEU38"/>
      <c r="WEV38"/>
      <c r="WEW38"/>
      <c r="WEX38"/>
      <c r="WEY38"/>
      <c r="WEZ38"/>
      <c r="WFA38"/>
      <c r="WFB38"/>
      <c r="WFC38"/>
      <c r="WFD38"/>
      <c r="WFE38"/>
      <c r="WFF38"/>
      <c r="WFG38"/>
      <c r="WFH38"/>
      <c r="WFI38"/>
      <c r="WFJ38"/>
      <c r="WFK38"/>
      <c r="WFL38"/>
      <c r="WFM38"/>
      <c r="WFN38"/>
      <c r="WFO38"/>
      <c r="WFP38"/>
      <c r="WFQ38"/>
      <c r="WFR38"/>
      <c r="WFS38"/>
      <c r="WFT38"/>
      <c r="WFU38"/>
      <c r="WFV38"/>
      <c r="WFW38"/>
      <c r="WFX38"/>
      <c r="WFY38"/>
      <c r="WFZ38"/>
      <c r="WGA38"/>
      <c r="WGB38"/>
      <c r="WGC38"/>
      <c r="WGD38"/>
      <c r="WGE38"/>
      <c r="WGF38"/>
      <c r="WGG38"/>
      <c r="WGH38"/>
      <c r="WGI38"/>
      <c r="WGJ38"/>
      <c r="WGK38"/>
      <c r="WGL38"/>
      <c r="WGM38"/>
      <c r="WGN38"/>
      <c r="WGO38"/>
      <c r="WGP38"/>
      <c r="WGQ38"/>
      <c r="WGR38"/>
      <c r="WGS38"/>
      <c r="WGT38"/>
      <c r="WGU38"/>
      <c r="WGV38"/>
      <c r="WGW38"/>
      <c r="WGX38"/>
      <c r="WGY38"/>
      <c r="WGZ38"/>
      <c r="WHA38"/>
      <c r="WHB38"/>
      <c r="WHC38"/>
      <c r="WHD38"/>
      <c r="WHE38"/>
      <c r="WHF38"/>
      <c r="WHG38"/>
      <c r="WHH38"/>
      <c r="WHI38"/>
      <c r="WHJ38"/>
      <c r="WHK38"/>
      <c r="WHL38"/>
      <c r="WHM38"/>
      <c r="WHN38"/>
      <c r="WHO38"/>
      <c r="WHP38"/>
      <c r="WHQ38"/>
      <c r="WHR38"/>
      <c r="WHS38"/>
      <c r="WHT38"/>
      <c r="WHU38"/>
      <c r="WHV38"/>
      <c r="WHW38"/>
      <c r="WHX38"/>
      <c r="WHY38"/>
      <c r="WHZ38"/>
      <c r="WIA38"/>
      <c r="WIB38"/>
      <c r="WIC38"/>
      <c r="WID38"/>
      <c r="WIE38"/>
      <c r="WIF38"/>
      <c r="WIG38"/>
      <c r="WIH38"/>
      <c r="WII38"/>
      <c r="WIJ38"/>
      <c r="WIK38"/>
      <c r="WIL38"/>
      <c r="WIM38"/>
      <c r="WIN38"/>
      <c r="WIO38"/>
      <c r="WIP38"/>
      <c r="WIQ38"/>
      <c r="WIR38"/>
      <c r="WIS38"/>
      <c r="WIT38"/>
      <c r="WIU38"/>
      <c r="WIV38"/>
      <c r="WIW38"/>
      <c r="WIX38"/>
      <c r="WIY38"/>
      <c r="WIZ38"/>
      <c r="WJA38"/>
      <c r="WJB38"/>
      <c r="WJC38"/>
      <c r="WJD38"/>
      <c r="WJE38"/>
      <c r="WJF38"/>
      <c r="WJG38"/>
      <c r="WJH38"/>
      <c r="WJI38"/>
      <c r="WJJ38"/>
      <c r="WJK38"/>
      <c r="WJL38"/>
      <c r="WJM38"/>
      <c r="WJN38"/>
      <c r="WJO38"/>
      <c r="WJP38"/>
      <c r="WJQ38"/>
      <c r="WJR38"/>
      <c r="WJS38"/>
      <c r="WJT38"/>
      <c r="WJU38"/>
      <c r="WJV38"/>
      <c r="WJW38"/>
      <c r="WJX38"/>
      <c r="WJY38"/>
      <c r="WJZ38"/>
      <c r="WKA38"/>
      <c r="WKB38"/>
      <c r="WKC38"/>
      <c r="WKD38"/>
      <c r="WKE38"/>
      <c r="WKF38"/>
      <c r="WKG38"/>
      <c r="WKH38"/>
      <c r="WKI38"/>
      <c r="WKJ38"/>
      <c r="WKK38"/>
      <c r="WKL38"/>
      <c r="WKM38"/>
      <c r="WKN38"/>
      <c r="WKO38"/>
      <c r="WKP38"/>
      <c r="WKQ38"/>
      <c r="WKR38"/>
      <c r="WKS38"/>
      <c r="WKT38"/>
      <c r="WKU38"/>
      <c r="WKV38"/>
      <c r="WKW38"/>
      <c r="WKX38"/>
      <c r="WKY38"/>
      <c r="WKZ38"/>
      <c r="WLA38"/>
      <c r="WLB38"/>
      <c r="WLC38"/>
      <c r="WLD38"/>
      <c r="WLE38"/>
      <c r="WLF38"/>
      <c r="WLG38"/>
      <c r="WLH38"/>
      <c r="WLI38"/>
      <c r="WLJ38"/>
      <c r="WLK38"/>
      <c r="WLL38"/>
      <c r="WLM38"/>
      <c r="WLN38"/>
      <c r="WLO38"/>
      <c r="WLP38"/>
      <c r="WLQ38"/>
      <c r="WLR38"/>
      <c r="WLS38"/>
      <c r="WLT38"/>
      <c r="WLU38"/>
      <c r="WLV38"/>
      <c r="WLW38"/>
      <c r="WLX38"/>
      <c r="WLY38"/>
      <c r="WLZ38"/>
      <c r="WMA38"/>
      <c r="WMB38"/>
      <c r="WMC38"/>
      <c r="WMD38"/>
      <c r="WME38"/>
      <c r="WMF38"/>
      <c r="WMG38"/>
      <c r="WMH38"/>
      <c r="WMI38"/>
      <c r="WMJ38"/>
      <c r="WMK38"/>
      <c r="WML38"/>
      <c r="WMM38"/>
      <c r="WMN38"/>
      <c r="WMO38"/>
      <c r="WMP38"/>
      <c r="WMQ38"/>
      <c r="WMR38"/>
      <c r="WMS38"/>
      <c r="WMT38"/>
      <c r="WMU38"/>
      <c r="WMV38"/>
      <c r="WMW38"/>
      <c r="WMX38"/>
      <c r="WMY38"/>
      <c r="WMZ38"/>
      <c r="WNA38"/>
      <c r="WNB38"/>
      <c r="WNC38"/>
      <c r="WND38"/>
      <c r="WNE38"/>
      <c r="WNF38"/>
      <c r="WNG38"/>
      <c r="WNH38"/>
      <c r="WNI38"/>
      <c r="WNJ38"/>
      <c r="WNK38"/>
      <c r="WNL38"/>
      <c r="WNM38"/>
      <c r="WNN38"/>
      <c r="WNO38"/>
      <c r="WNP38"/>
      <c r="WNQ38"/>
      <c r="WNR38"/>
      <c r="WNS38"/>
      <c r="WNT38"/>
      <c r="WNU38"/>
      <c r="WNV38"/>
      <c r="WNW38"/>
      <c r="WNX38"/>
      <c r="WNY38"/>
      <c r="WNZ38"/>
      <c r="WOA38"/>
      <c r="WOB38"/>
      <c r="WOC38"/>
      <c r="WOD38"/>
      <c r="WOE38"/>
      <c r="WOF38"/>
      <c r="WOG38"/>
      <c r="WOH38"/>
      <c r="WOI38"/>
      <c r="WOJ38"/>
      <c r="WOK38"/>
      <c r="WOL38"/>
      <c r="WOM38"/>
      <c r="WON38"/>
      <c r="WOO38"/>
      <c r="WOP38"/>
      <c r="WOQ38"/>
      <c r="WOR38"/>
      <c r="WOS38"/>
      <c r="WOT38"/>
      <c r="WOU38"/>
      <c r="WOV38"/>
      <c r="WOW38"/>
      <c r="WOX38"/>
      <c r="WOY38"/>
      <c r="WOZ38"/>
      <c r="WPA38"/>
      <c r="WPB38"/>
      <c r="WPC38"/>
      <c r="WPD38"/>
      <c r="WPE38"/>
      <c r="WPF38"/>
      <c r="WPG38"/>
      <c r="WPH38"/>
      <c r="WPI38"/>
      <c r="WPJ38"/>
      <c r="WPK38"/>
      <c r="WPL38"/>
      <c r="WPM38"/>
      <c r="WPN38"/>
      <c r="WPO38"/>
      <c r="WPP38"/>
      <c r="WPQ38"/>
      <c r="WPR38"/>
      <c r="WPS38"/>
      <c r="WPT38"/>
      <c r="WPU38"/>
      <c r="WPV38"/>
      <c r="WPW38"/>
      <c r="WPX38"/>
      <c r="WPY38"/>
      <c r="WPZ38"/>
      <c r="WQA38"/>
      <c r="WQB38"/>
      <c r="WQC38"/>
      <c r="WQD38"/>
      <c r="WQE38"/>
      <c r="WQF38"/>
      <c r="WQG38"/>
      <c r="WQH38"/>
      <c r="WQI38"/>
      <c r="WQJ38"/>
      <c r="WQK38"/>
      <c r="WQL38"/>
      <c r="WQM38"/>
      <c r="WQN38"/>
      <c r="WQO38"/>
      <c r="WQP38"/>
      <c r="WQQ38"/>
      <c r="WQR38"/>
      <c r="WQS38"/>
      <c r="WQT38"/>
      <c r="WQU38"/>
      <c r="WQV38"/>
      <c r="WQW38"/>
      <c r="WQX38"/>
      <c r="WQY38"/>
      <c r="WQZ38"/>
      <c r="WRA38"/>
      <c r="WRB38"/>
      <c r="WRC38"/>
      <c r="WRD38"/>
      <c r="WRE38"/>
      <c r="WRF38"/>
      <c r="WRG38"/>
      <c r="WRH38"/>
      <c r="WRI38"/>
      <c r="WRJ38"/>
      <c r="WRK38"/>
      <c r="WRL38"/>
      <c r="WRM38"/>
      <c r="WRN38"/>
      <c r="WRO38"/>
      <c r="WRP38"/>
      <c r="WRQ38"/>
      <c r="WRR38"/>
      <c r="WRS38"/>
      <c r="WRT38"/>
      <c r="WRU38"/>
      <c r="WRV38"/>
      <c r="WRW38"/>
      <c r="WRX38"/>
      <c r="WRY38"/>
      <c r="WRZ38"/>
      <c r="WSA38"/>
      <c r="WSB38"/>
      <c r="WSC38"/>
      <c r="WSD38"/>
      <c r="WSE38"/>
      <c r="WSF38"/>
      <c r="WSG38"/>
      <c r="WSH38"/>
      <c r="WSI38"/>
      <c r="WSJ38"/>
      <c r="WSK38"/>
      <c r="WSL38"/>
      <c r="WSM38"/>
      <c r="WSN38"/>
      <c r="WSO38"/>
      <c r="WSP38"/>
      <c r="WSQ38"/>
      <c r="WSR38"/>
      <c r="WSS38"/>
      <c r="WST38"/>
      <c r="WSU38"/>
      <c r="WSV38"/>
      <c r="WSW38"/>
      <c r="WSX38"/>
      <c r="WSY38"/>
      <c r="WSZ38"/>
      <c r="WTA38"/>
      <c r="WTB38"/>
      <c r="WTC38"/>
      <c r="WTD38"/>
      <c r="WTE38"/>
      <c r="WTF38"/>
      <c r="WTG38"/>
      <c r="WTH38"/>
      <c r="WTI38"/>
      <c r="WTJ38"/>
      <c r="WTK38"/>
      <c r="WTL38"/>
      <c r="WTM38"/>
      <c r="WTN38"/>
      <c r="WTO38"/>
      <c r="WTP38"/>
      <c r="WTQ38"/>
      <c r="WTR38"/>
      <c r="WTS38"/>
      <c r="WTT38"/>
      <c r="WTU38"/>
      <c r="WTV38"/>
      <c r="WTW38"/>
      <c r="WTX38"/>
      <c r="WTY38"/>
      <c r="WTZ38"/>
      <c r="WUA38"/>
      <c r="WUB38"/>
      <c r="WUC38"/>
      <c r="WUD38"/>
      <c r="WUE38"/>
      <c r="WUF38"/>
      <c r="WUG38"/>
      <c r="WUH38"/>
      <c r="WUI38"/>
      <c r="WUJ38"/>
      <c r="WUK38"/>
      <c r="WUL38"/>
      <c r="WUM38"/>
      <c r="WUN38"/>
      <c r="WUO38"/>
      <c r="WUP38"/>
      <c r="WUQ38"/>
      <c r="WUR38"/>
      <c r="WUS38"/>
      <c r="WUT38"/>
      <c r="WUU38"/>
      <c r="WUV38"/>
      <c r="WUW38"/>
      <c r="WUX38"/>
      <c r="WUY38"/>
      <c r="WUZ38"/>
      <c r="WVA38"/>
      <c r="WVB38"/>
      <c r="WVC38"/>
      <c r="WVD38"/>
      <c r="WVE38"/>
      <c r="WVF38"/>
      <c r="WVG38"/>
      <c r="WVH38"/>
      <c r="WVI38"/>
      <c r="WVJ38"/>
      <c r="WVK38"/>
      <c r="WVL38"/>
      <c r="WVM38"/>
      <c r="WVN38"/>
      <c r="WVO38"/>
      <c r="WVP38"/>
      <c r="WVQ38"/>
      <c r="WVR38"/>
      <c r="WVS38"/>
      <c r="WVT38"/>
      <c r="WVU38"/>
      <c r="WVV38"/>
      <c r="WVW38"/>
      <c r="WVX38"/>
      <c r="WVY38"/>
      <c r="WVZ38"/>
      <c r="WWA38"/>
      <c r="WWB38"/>
      <c r="WWC38"/>
      <c r="WWD38"/>
      <c r="WWE38"/>
      <c r="WWF38"/>
      <c r="WWG38"/>
      <c r="WWH38"/>
      <c r="WWI38"/>
      <c r="WWJ38"/>
      <c r="WWK38"/>
      <c r="WWL38"/>
      <c r="WWM38"/>
      <c r="WWN38"/>
      <c r="WWO38"/>
      <c r="WWP38"/>
      <c r="WWQ38"/>
      <c r="WWR38"/>
      <c r="WWS38"/>
      <c r="WWT38"/>
      <c r="WWU38"/>
      <c r="WWV38"/>
      <c r="WWW38"/>
      <c r="WWX38"/>
      <c r="WWY38"/>
      <c r="WWZ38"/>
      <c r="WXA38"/>
      <c r="WXB38"/>
      <c r="WXC38"/>
      <c r="WXD38"/>
      <c r="WXE38"/>
      <c r="WXF38"/>
      <c r="WXG38"/>
      <c r="WXH38"/>
      <c r="WXI38"/>
      <c r="WXJ38"/>
      <c r="WXK38"/>
      <c r="WXL38"/>
      <c r="WXM38"/>
      <c r="WXN38"/>
      <c r="WXO38"/>
      <c r="WXP38"/>
      <c r="WXQ38"/>
      <c r="WXR38"/>
      <c r="WXS38"/>
      <c r="WXT38"/>
      <c r="WXU38"/>
      <c r="WXV38"/>
      <c r="WXW38"/>
      <c r="WXX38"/>
      <c r="WXY38"/>
      <c r="WXZ38"/>
      <c r="WYA38"/>
      <c r="WYB38"/>
      <c r="WYC38"/>
      <c r="WYD38"/>
      <c r="WYE38"/>
      <c r="WYF38"/>
      <c r="WYG38"/>
      <c r="WYH38"/>
      <c r="WYI38"/>
      <c r="WYJ38"/>
      <c r="WYK38"/>
      <c r="WYL38"/>
      <c r="WYM38"/>
      <c r="WYN38"/>
      <c r="WYO38"/>
      <c r="WYP38"/>
      <c r="WYQ38"/>
      <c r="WYR38"/>
      <c r="WYS38"/>
      <c r="WYT38"/>
      <c r="WYU38"/>
      <c r="WYV38"/>
      <c r="WYW38"/>
      <c r="WYX38"/>
      <c r="WYY38"/>
      <c r="WYZ38"/>
      <c r="WZA38"/>
      <c r="WZB38"/>
      <c r="WZC38"/>
      <c r="WZD38"/>
      <c r="WZE38"/>
      <c r="WZF38"/>
      <c r="WZG38"/>
      <c r="WZH38"/>
      <c r="WZI38"/>
      <c r="WZJ38"/>
      <c r="WZK38"/>
      <c r="WZL38"/>
      <c r="WZM38"/>
      <c r="WZN38"/>
      <c r="WZO38"/>
      <c r="WZP38"/>
      <c r="WZQ38"/>
      <c r="WZR38"/>
      <c r="WZS38"/>
      <c r="WZT38"/>
      <c r="WZU38"/>
      <c r="WZV38"/>
      <c r="WZW38"/>
      <c r="WZX38"/>
      <c r="WZY38"/>
      <c r="WZZ38"/>
      <c r="XAA38"/>
      <c r="XAB38"/>
      <c r="XAC38"/>
      <c r="XAD38"/>
      <c r="XAE38"/>
      <c r="XAF38"/>
      <c r="XAG38"/>
      <c r="XAH38"/>
      <c r="XAI38"/>
      <c r="XAJ38"/>
      <c r="XAK38"/>
      <c r="XAL38"/>
      <c r="XAM38"/>
      <c r="XAN38"/>
      <c r="XAO38"/>
      <c r="XAP38"/>
      <c r="XAQ38"/>
      <c r="XAR38"/>
      <c r="XAS38"/>
      <c r="XAT38"/>
      <c r="XAU38"/>
      <c r="XAV38"/>
      <c r="XAW38"/>
      <c r="XAX38"/>
      <c r="XAY38"/>
      <c r="XAZ38"/>
      <c r="XBA38"/>
      <c r="XBB38"/>
      <c r="XBC38"/>
      <c r="XBD38"/>
      <c r="XBE38"/>
      <c r="XBF38"/>
      <c r="XBG38"/>
      <c r="XBH38"/>
      <c r="XBI38"/>
      <c r="XBJ38"/>
      <c r="XBK38"/>
      <c r="XBL38"/>
      <c r="XBM38"/>
      <c r="XBN38"/>
      <c r="XBO38"/>
      <c r="XBP38"/>
      <c r="XBQ38"/>
      <c r="XBR38"/>
      <c r="XBS38"/>
      <c r="XBT38"/>
      <c r="XBU38"/>
      <c r="XBV38"/>
      <c r="XBW38"/>
      <c r="XBX38"/>
      <c r="XBY38"/>
      <c r="XBZ38"/>
      <c r="XCA38"/>
      <c r="XCB38"/>
      <c r="XCC38"/>
      <c r="XCD38"/>
      <c r="XCE38"/>
      <c r="XCF38"/>
      <c r="XCG38"/>
      <c r="XCH38"/>
      <c r="XCI38"/>
      <c r="XCJ38"/>
      <c r="XCK38"/>
      <c r="XCL38"/>
      <c r="XCM38"/>
      <c r="XCN38"/>
      <c r="XCO38"/>
      <c r="XCP38"/>
      <c r="XCQ38"/>
      <c r="XCR38"/>
      <c r="XCS38"/>
      <c r="XCT38"/>
      <c r="XCU38"/>
      <c r="XCV38"/>
      <c r="XCW38"/>
      <c r="XCX38"/>
      <c r="XCY38"/>
      <c r="XCZ38"/>
      <c r="XDA38"/>
      <c r="XDB38"/>
      <c r="XDC38"/>
      <c r="XDD38"/>
      <c r="XDE38"/>
      <c r="XDF38"/>
      <c r="XDG38"/>
      <c r="XDH38"/>
      <c r="XDI38"/>
      <c r="XDJ38"/>
      <c r="XDK38"/>
      <c r="XDL38"/>
      <c r="XDM38"/>
      <c r="XDN38"/>
      <c r="XDO38"/>
      <c r="XDP38"/>
      <c r="XDQ38"/>
      <c r="XDR38"/>
      <c r="XDS38"/>
      <c r="XDT38"/>
      <c r="XDU38"/>
      <c r="XDV38"/>
      <c r="XDW38"/>
      <c r="XDX38"/>
      <c r="XDY38"/>
      <c r="XDZ38"/>
      <c r="XEA38"/>
      <c r="XEB38"/>
      <c r="XEC38"/>
      <c r="XED38"/>
      <c r="XEE38"/>
      <c r="XEF38"/>
      <c r="XEG38"/>
      <c r="XEH38"/>
      <c r="XEI38"/>
      <c r="XEJ38"/>
      <c r="XEK38"/>
      <c r="XEL38"/>
      <c r="XEM38"/>
      <c r="XEN38"/>
      <c r="XEO38"/>
      <c r="XEP38"/>
      <c r="XEQ38"/>
      <c r="XER38"/>
    </row>
    <row r="39" spans="1:16372" ht="15" x14ac:dyDescent="0.2">
      <c r="A39" s="89" t="s">
        <v>57</v>
      </c>
      <c r="B39" s="89"/>
      <c r="C39" s="89"/>
      <c r="D39" s="89"/>
      <c r="E39" s="89"/>
      <c r="F39" s="89"/>
      <c r="G39" s="207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1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x14ac:dyDescent="0.2">
      <c r="D41"/>
      <c r="E41"/>
      <c r="G41" s="210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</row>
    <row r="42" spans="1:16372" ht="13.5" x14ac:dyDescent="0.25">
      <c r="C42" s="1" t="s">
        <v>60</v>
      </c>
      <c r="G42" s="208" t="s">
        <v>40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32">
        <v>0</v>
      </c>
      <c r="Y42" s="32">
        <v>0</v>
      </c>
      <c r="Z42" s="32">
        <v>0</v>
      </c>
      <c r="AA42" s="32">
        <v>0</v>
      </c>
      <c r="AB42" s="32">
        <v>0</v>
      </c>
      <c r="AC42" s="32">
        <v>0</v>
      </c>
      <c r="AD42" s="32">
        <v>0</v>
      </c>
      <c r="AE42" s="32">
        <v>0</v>
      </c>
      <c r="AF42" s="32">
        <v>0</v>
      </c>
      <c r="AG42" s="32">
        <v>0</v>
      </c>
      <c r="AH42"/>
    </row>
    <row r="43" spans="1:16372" ht="13.5" x14ac:dyDescent="0.25">
      <c r="C43" s="1" t="s">
        <v>130</v>
      </c>
      <c r="G43" s="208" t="s">
        <v>105</v>
      </c>
      <c r="I43" s="85">
        <f t="shared" ref="I43:AG43" si="4">I42*I7</f>
        <v>0</v>
      </c>
      <c r="J43" s="85">
        <f t="shared" si="4"/>
        <v>0</v>
      </c>
      <c r="K43" s="85">
        <f t="shared" si="4"/>
        <v>0</v>
      </c>
      <c r="L43" s="85">
        <f t="shared" si="4"/>
        <v>0</v>
      </c>
      <c r="M43" s="85">
        <f t="shared" si="4"/>
        <v>0</v>
      </c>
      <c r="N43" s="85">
        <f t="shared" si="4"/>
        <v>0</v>
      </c>
      <c r="O43" s="85">
        <f t="shared" si="4"/>
        <v>0</v>
      </c>
      <c r="P43" s="85">
        <f t="shared" si="4"/>
        <v>0</v>
      </c>
      <c r="Q43" s="85">
        <f t="shared" si="4"/>
        <v>0</v>
      </c>
      <c r="R43" s="85">
        <f t="shared" si="4"/>
        <v>0</v>
      </c>
      <c r="S43" s="85">
        <f t="shared" si="4"/>
        <v>0</v>
      </c>
      <c r="T43" s="85">
        <f t="shared" si="4"/>
        <v>0</v>
      </c>
      <c r="U43" s="85">
        <f t="shared" si="4"/>
        <v>0</v>
      </c>
      <c r="V43" s="85">
        <f t="shared" si="4"/>
        <v>0</v>
      </c>
      <c r="W43" s="85">
        <f t="shared" si="4"/>
        <v>0</v>
      </c>
      <c r="X43" s="85">
        <f t="shared" si="4"/>
        <v>0</v>
      </c>
      <c r="Y43" s="85">
        <f t="shared" si="4"/>
        <v>0</v>
      </c>
      <c r="Z43" s="85">
        <f t="shared" si="4"/>
        <v>0</v>
      </c>
      <c r="AA43" s="85">
        <f t="shared" si="4"/>
        <v>0</v>
      </c>
      <c r="AB43" s="85">
        <f t="shared" si="4"/>
        <v>0</v>
      </c>
      <c r="AC43" s="85">
        <f t="shared" si="4"/>
        <v>0</v>
      </c>
      <c r="AD43" s="85">
        <f t="shared" si="4"/>
        <v>0</v>
      </c>
      <c r="AE43" s="85">
        <f t="shared" si="4"/>
        <v>0</v>
      </c>
      <c r="AF43" s="85">
        <f t="shared" si="4"/>
        <v>0</v>
      </c>
      <c r="AG43" s="85">
        <f t="shared" si="4"/>
        <v>0</v>
      </c>
      <c r="AH43"/>
    </row>
    <row r="44" spans="1:16372" x14ac:dyDescent="0.2">
      <c r="D44"/>
      <c r="E44"/>
      <c r="G44" s="210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D45" s="209"/>
      <c r="E45"/>
      <c r="G45" s="210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</row>
    <row r="46" spans="1:16372" x14ac:dyDescent="0.2">
      <c r="C46" s="1" t="s">
        <v>14</v>
      </c>
      <c r="D46" s="208" t="s">
        <v>64</v>
      </c>
      <c r="E46" s="113">
        <f>Assumptions!G94</f>
        <v>151432.81740793545</v>
      </c>
      <c r="G46" s="210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/>
    </row>
    <row r="47" spans="1:16372" x14ac:dyDescent="0.2">
      <c r="C47" s="1" t="s">
        <v>4</v>
      </c>
      <c r="D47" s="208" t="s">
        <v>64</v>
      </c>
      <c r="E47" s="113">
        <f>Assumptions!G95</f>
        <v>24590</v>
      </c>
      <c r="G47" s="210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/>
    </row>
    <row r="48" spans="1:16372" x14ac:dyDescent="0.2">
      <c r="C48" s="1" t="s">
        <v>5</v>
      </c>
      <c r="D48" s="208" t="s">
        <v>64</v>
      </c>
      <c r="E48" s="112">
        <f>Assumptions!G96</f>
        <v>88.357719508603083</v>
      </c>
      <c r="G48" s="210" t="s">
        <v>40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/>
    </row>
    <row r="49" spans="1:43" x14ac:dyDescent="0.2">
      <c r="C49" s="1" t="s">
        <v>15</v>
      </c>
      <c r="D49" s="208" t="s">
        <v>127</v>
      </c>
      <c r="E49" s="112">
        <f>Assumptions!G97</f>
        <v>0</v>
      </c>
      <c r="G49" s="210" t="s">
        <v>206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/>
    </row>
    <row r="50" spans="1:43" x14ac:dyDescent="0.2">
      <c r="C50" s="1" t="s">
        <v>204</v>
      </c>
      <c r="D50" s="208" t="s">
        <v>207</v>
      </c>
      <c r="E50" s="112">
        <f>Assumptions!G98</f>
        <v>0.35181336539087127</v>
      </c>
      <c r="G50" s="210" t="s">
        <v>208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/>
    </row>
    <row r="51" spans="1:43" x14ac:dyDescent="0.2">
      <c r="C51" s="1" t="s">
        <v>205</v>
      </c>
      <c r="D51" s="208" t="s">
        <v>207</v>
      </c>
      <c r="E51" s="112">
        <f>Assumptions!G99</f>
        <v>0.35181336539087127</v>
      </c>
      <c r="G51" s="210" t="s">
        <v>208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/>
    </row>
    <row r="52" spans="1:43" x14ac:dyDescent="0.2">
      <c r="C52" s="1" t="s">
        <v>6</v>
      </c>
      <c r="D52" s="208" t="s">
        <v>127</v>
      </c>
      <c r="E52" s="112">
        <f>Assumptions!G100</f>
        <v>0</v>
      </c>
      <c r="G52" s="210" t="s">
        <v>206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/>
    </row>
    <row r="53" spans="1:43" x14ac:dyDescent="0.2">
      <c r="C53" s="1" t="s">
        <v>7</v>
      </c>
      <c r="D53" s="208" t="s">
        <v>127</v>
      </c>
      <c r="E53" s="112">
        <f>Assumptions!G101</f>
        <v>0</v>
      </c>
      <c r="G53" s="210" t="s">
        <v>206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2">
        <v>0</v>
      </c>
      <c r="AF53" s="32">
        <v>0</v>
      </c>
      <c r="AG53" s="32">
        <v>0</v>
      </c>
      <c r="AH53"/>
    </row>
    <row r="54" spans="1:43" x14ac:dyDescent="0.2">
      <c r="D54" s="208"/>
      <c r="G54" s="210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/>
    </row>
    <row r="55" spans="1:43" x14ac:dyDescent="0.2">
      <c r="C55" s="1" t="s">
        <v>118</v>
      </c>
      <c r="D55" s="208"/>
      <c r="G55" s="210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/>
    </row>
    <row r="56" spans="1:43" x14ac:dyDescent="0.2">
      <c r="C56" s="1" t="s">
        <v>119</v>
      </c>
      <c r="D56" s="208"/>
      <c r="G56" s="210">
        <f>input_dollars</f>
        <v>45291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0</v>
      </c>
      <c r="S56" s="32">
        <v>0</v>
      </c>
      <c r="T56" s="32">
        <v>0</v>
      </c>
      <c r="U56" s="32">
        <v>0</v>
      </c>
      <c r="V56" s="32">
        <v>0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2">
        <v>0</v>
      </c>
      <c r="AC56" s="32">
        <v>0</v>
      </c>
      <c r="AD56" s="32">
        <v>0</v>
      </c>
      <c r="AE56" s="32">
        <v>0</v>
      </c>
      <c r="AF56" s="32">
        <v>0</v>
      </c>
      <c r="AG56" s="32">
        <v>0</v>
      </c>
      <c r="AH56"/>
    </row>
    <row r="57" spans="1:43" x14ac:dyDescent="0.2">
      <c r="D57" s="208"/>
      <c r="G57" s="208"/>
      <c r="AH57"/>
    </row>
    <row r="58" spans="1:43" x14ac:dyDescent="0.2">
      <c r="C58" s="3" t="s">
        <v>126</v>
      </c>
      <c r="D58" s="221"/>
      <c r="E58" s="107"/>
      <c r="F58" s="3"/>
      <c r="G58" s="213">
        <f>input_dollars</f>
        <v>45291</v>
      </c>
      <c r="H58" s="107"/>
      <c r="I58" s="173" cm="1">
        <f t="array" ref="I58">SUMPRODUCT((I$46:I$53)*($E$46:$E$53))+SUM(I55:I56)+I43</f>
        <v>0</v>
      </c>
      <c r="J58" s="173" cm="1">
        <f t="array" ref="J58">SUMPRODUCT((J$46:J$53)*($E$46:$E$53))+SUM(J55:J56)+J43</f>
        <v>0</v>
      </c>
      <c r="K58" s="173" cm="1">
        <f t="array" ref="K58">SUMPRODUCT((K$46:K$53)*($E$46:$E$53))+SUM(K55:K56)+K43</f>
        <v>0</v>
      </c>
      <c r="L58" s="173" cm="1">
        <f t="array" ref="L58">SUMPRODUCT((L$46:L$53)*($E$46:$E$53))+SUM(L55:L56)+L43</f>
        <v>0</v>
      </c>
      <c r="M58" s="173" cm="1">
        <f t="array" ref="M58">SUMPRODUCT((M$46:M$53)*($E$46:$E$53))+SUM(M55:M56)+M43</f>
        <v>0</v>
      </c>
      <c r="N58" s="173" cm="1">
        <f t="array" ref="N58">SUMPRODUCT((N$46:N$53)*($E$46:$E$53))+SUM(N55:N56)+N43</f>
        <v>0</v>
      </c>
      <c r="O58" s="173" cm="1">
        <f t="array" ref="O58">SUMPRODUCT((O$46:O$53)*($E$46:$E$53))+SUM(O55:O56)+O43</f>
        <v>0</v>
      </c>
      <c r="P58" s="173" cm="1">
        <f t="array" ref="P58">SUMPRODUCT((P$46:P$53)*($E$46:$E$53))+SUM(P55:P56)+P43</f>
        <v>0</v>
      </c>
      <c r="Q58" s="173" cm="1">
        <f t="array" ref="Q58">SUMPRODUCT((Q$46:Q$53)*($E$46:$E$53))+SUM(Q55:Q56)+Q43</f>
        <v>0</v>
      </c>
      <c r="R58" s="173" cm="1">
        <f t="array" ref="R58">SUMPRODUCT((R$46:R$53)*($E$46:$E$53))+SUM(R55:R56)+R43</f>
        <v>0</v>
      </c>
      <c r="S58" s="173" cm="1">
        <f t="array" ref="S58">SUMPRODUCT((S$46:S$53)*($E$46:$E$53))+SUM(S55:S56)+S43</f>
        <v>0</v>
      </c>
      <c r="T58" s="173" cm="1">
        <f t="array" ref="T58">SUMPRODUCT((T$46:T$53)*($E$46:$E$53))+SUM(T55:T56)+T43</f>
        <v>0</v>
      </c>
      <c r="U58" s="173" cm="1">
        <f t="array" ref="U58">SUMPRODUCT((U$46:U$53)*($E$46:$E$53))+SUM(U55:U56)+U43</f>
        <v>0</v>
      </c>
      <c r="V58" s="173" cm="1">
        <f t="array" ref="V58">SUMPRODUCT((V$46:V$53)*($E$46:$E$53))+SUM(V55:V56)+V43</f>
        <v>0</v>
      </c>
      <c r="W58" s="173" cm="1">
        <f t="array" ref="W58">SUMPRODUCT((W$46:W$53)*($E$46:$E$53))+SUM(W55:W56)+W43</f>
        <v>0</v>
      </c>
      <c r="X58" s="173" cm="1">
        <f t="array" ref="X58">SUMPRODUCT((X$46:X$53)*($E$46:$E$53))+SUM(X55:X56)+X43</f>
        <v>0</v>
      </c>
      <c r="Y58" s="173" cm="1">
        <f t="array" ref="Y58">SUMPRODUCT((Y$46:Y$53)*($E$46:$E$53))+SUM(Y55:Y56)+Y43</f>
        <v>0</v>
      </c>
      <c r="Z58" s="173" cm="1">
        <f t="array" ref="Z58">SUMPRODUCT((Z$46:Z$53)*($E$46:$E$53))+SUM(Z55:Z56)+Z43</f>
        <v>0</v>
      </c>
      <c r="AA58" s="173" cm="1">
        <f t="array" ref="AA58">SUMPRODUCT((AA$46:AA$53)*($E$46:$E$53))+SUM(AA55:AA56)+AA43</f>
        <v>0</v>
      </c>
      <c r="AB58" s="173" cm="1">
        <f t="array" ref="AB58">SUMPRODUCT((AB$46:AB$53)*($E$46:$E$53))+SUM(AB55:AB56)+AB43</f>
        <v>0</v>
      </c>
      <c r="AC58" s="173" cm="1">
        <f t="array" ref="AC58">SUMPRODUCT((AC$46:AC$53)*($E$46:$E$53))+SUM(AC55:AC56)+AC43</f>
        <v>0</v>
      </c>
      <c r="AD58" s="173" cm="1">
        <f t="array" ref="AD58">SUMPRODUCT((AD$46:AD$53)*($E$46:$E$53))+SUM(AD55:AD56)+AD43</f>
        <v>0</v>
      </c>
      <c r="AE58" s="173" cm="1">
        <f t="array" ref="AE58">SUMPRODUCT((AE$46:AE$53)*($E$46:$E$53))+SUM(AE55:AE56)+AE43</f>
        <v>0</v>
      </c>
      <c r="AF58" s="173" cm="1">
        <f t="array" ref="AF58">SUMPRODUCT((AF$46:AF$53)*($E$46:$E$53))+SUM(AF55:AF56)+AF43</f>
        <v>0</v>
      </c>
      <c r="AG58" s="173" cm="1">
        <f t="array" ref="AG58">SUMPRODUCT((AG$46:AG$53)*($E$46:$E$53))+SUM(AG55:AG56)+AG43</f>
        <v>0</v>
      </c>
      <c r="AH58"/>
    </row>
    <row r="59" spans="1:43" x14ac:dyDescent="0.2">
      <c r="D59" s="208"/>
      <c r="G59" s="208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/>
    </row>
    <row r="60" spans="1:43" x14ac:dyDescent="0.2">
      <c r="G60" s="208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/>
    </row>
    <row r="61" spans="1:43" ht="15" x14ac:dyDescent="0.2">
      <c r="A61" s="89" t="s">
        <v>16</v>
      </c>
      <c r="B61" s="89"/>
      <c r="C61" s="89"/>
      <c r="D61" s="89"/>
      <c r="E61" s="89"/>
      <c r="F61" s="89"/>
      <c r="G61" s="207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/>
      <c r="AI61"/>
      <c r="AJ61"/>
      <c r="AK61"/>
      <c r="AL61"/>
      <c r="AM61"/>
      <c r="AN61"/>
      <c r="AO61"/>
      <c r="AP61"/>
      <c r="AQ61"/>
    </row>
    <row r="62" spans="1:43" ht="15" x14ac:dyDescent="0.2">
      <c r="A62" s="111"/>
      <c r="B62" s="111"/>
      <c r="C62" s="111"/>
      <c r="D62" s="111"/>
      <c r="E62" s="111"/>
      <c r="F62" s="111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/>
      <c r="AI62"/>
      <c r="AJ62"/>
      <c r="AK62"/>
      <c r="AL62"/>
      <c r="AM62"/>
      <c r="AN62"/>
      <c r="AO62"/>
      <c r="AP62"/>
      <c r="AQ62"/>
    </row>
    <row r="63" spans="1:43" ht="12.75" customHeight="1" x14ac:dyDescent="0.2">
      <c r="A63" s="111"/>
      <c r="B63" s="111"/>
      <c r="C63" s="111"/>
      <c r="D63" s="111"/>
      <c r="E63" s="111"/>
      <c r="F63"/>
      <c r="G63" s="214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</row>
    <row r="64" spans="1:43" x14ac:dyDescent="0.2">
      <c r="C64" s="4"/>
      <c r="F64" s="2"/>
      <c r="G64" s="215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  <c r="AH64"/>
    </row>
    <row r="65" spans="1:34" x14ac:dyDescent="0.2">
      <c r="C65" s="4" t="str">
        <f>'Option1 (base case)'!C65</f>
        <v>Risks mitigated vs base case</v>
      </c>
      <c r="G65" s="213">
        <f>input_dollars</f>
        <v>45291</v>
      </c>
      <c r="I65" s="134">
        <f>(1-INDEX(Data!$C$9:$C$13, MATCH($A$3, options,0)))*('Option1 (base case)'!I37-I37)</f>
        <v>0</v>
      </c>
      <c r="J65" s="134">
        <f>(1-INDEX(Data!$C$9:$C$13, MATCH($A$3, options,0)))*('Option1 (base case)'!J37-J37)</f>
        <v>0</v>
      </c>
      <c r="K65" s="134">
        <f>(1-INDEX(Data!$C$9:$C$13, MATCH($A$3, options,0)))*('Option1 (base case)'!K37-K37)</f>
        <v>18000000</v>
      </c>
      <c r="L65" s="134">
        <f>(1-INDEX(Data!$C$9:$C$13, MATCH($A$3, options,0)))*('Option1 (base case)'!L37-L37)</f>
        <v>2007500</v>
      </c>
      <c r="M65" s="134">
        <f>(1-INDEX(Data!$C$9:$C$13, MATCH($A$3, options,0)))*('Option1 (base case)'!M37-M37)</f>
        <v>2007500</v>
      </c>
      <c r="N65" s="134">
        <f>(1-INDEX(Data!$C$9:$C$13, MATCH($A$3, options,0)))*('Option1 (base case)'!N37-N37)</f>
        <v>2007500</v>
      </c>
      <c r="O65" s="134">
        <f>(1-INDEX(Data!$C$9:$C$13, MATCH($A$3, options,0)))*('Option1 (base case)'!O37-O37)</f>
        <v>2007500</v>
      </c>
      <c r="P65" s="134">
        <f>(1-INDEX(Data!$C$9:$C$13, MATCH($A$3, options,0)))*('Option1 (base case)'!P37-P37)</f>
        <v>2007500</v>
      </c>
      <c r="Q65" s="134">
        <f>(1-INDEX(Data!$C$9:$C$13, MATCH($A$3, options,0)))*('Option1 (base case)'!Q37-Q37)</f>
        <v>2007500</v>
      </c>
      <c r="R65" s="134">
        <f>(1-INDEX(Data!$C$9:$C$13, MATCH($A$3, options,0)))*('Option1 (base case)'!R37-R37)</f>
        <v>2007500</v>
      </c>
      <c r="S65" s="134">
        <f>(1-INDEX(Data!$C$9:$C$13, MATCH($A$3, options,0)))*('Option1 (base case)'!S37-S37)</f>
        <v>2007500</v>
      </c>
      <c r="T65" s="134">
        <f>(1-INDEX(Data!$C$9:$C$13, MATCH($A$3, options,0)))*('Option1 (base case)'!T37-T37)</f>
        <v>2007500</v>
      </c>
      <c r="U65" s="134">
        <f>(1-INDEX(Data!$C$9:$C$13, MATCH($A$3, options,0)))*('Option1 (base case)'!U37-U37)</f>
        <v>2007500</v>
      </c>
      <c r="V65" s="134">
        <f>(1-INDEX(Data!$C$9:$C$13, MATCH($A$3, options,0)))*('Option1 (base case)'!V37-V37)</f>
        <v>2007500</v>
      </c>
      <c r="W65" s="134">
        <f>(1-INDEX(Data!$C$9:$C$13, MATCH($A$3, options,0)))*('Option1 (base case)'!W37-W37)</f>
        <v>2007500</v>
      </c>
      <c r="X65" s="134">
        <f>(1-INDEX(Data!$C$9:$C$13, MATCH($A$3, options,0)))*('Option1 (base case)'!X37-X37)</f>
        <v>2007500</v>
      </c>
      <c r="Y65" s="134">
        <f>(1-INDEX(Data!$C$9:$C$13, MATCH($A$3, options,0)))*('Option1 (base case)'!Y37-Y37)</f>
        <v>2007500</v>
      </c>
      <c r="Z65" s="134">
        <f>(1-INDEX(Data!$C$9:$C$13, MATCH($A$3, options,0)))*('Option1 (base case)'!Z37-Z37)</f>
        <v>2007500</v>
      </c>
      <c r="AA65" s="134">
        <f>(1-INDEX(Data!$C$9:$C$13, MATCH($A$3, options,0)))*('Option1 (base case)'!AA37-AA37)</f>
        <v>2007500</v>
      </c>
      <c r="AB65" s="134">
        <f>(1-INDEX(Data!$C$9:$C$13, MATCH($A$3, options,0)))*('Option1 (base case)'!AB37-AB37)</f>
        <v>2007500</v>
      </c>
      <c r="AC65" s="134">
        <f>(1-INDEX(Data!$C$9:$C$13, MATCH($A$3, options,0)))*('Option1 (base case)'!AC37-AC37)</f>
        <v>2007500</v>
      </c>
      <c r="AD65" s="134">
        <f>(1-INDEX(Data!$C$9:$C$13, MATCH($A$3, options,0)))*('Option1 (base case)'!AD37-AD37)</f>
        <v>2007500</v>
      </c>
      <c r="AE65" s="134">
        <f>(1-INDEX(Data!$C$9:$C$13, MATCH($A$3, options,0)))*('Option1 (base case)'!AE37-AE37)</f>
        <v>2007500</v>
      </c>
      <c r="AF65" s="134">
        <f>(1-INDEX(Data!$C$9:$C$13, MATCH($A$3, options,0)))*('Option1 (base case)'!AF37-AF37)</f>
        <v>2007500</v>
      </c>
      <c r="AG65" s="134">
        <f>(1-INDEX(Data!$C$9:$C$13, MATCH($A$3, options,0)))*('Option1 (base case)'!AG37-AG37)</f>
        <v>2007500</v>
      </c>
      <c r="AH65"/>
    </row>
    <row r="66" spans="1:34" x14ac:dyDescent="0.2">
      <c r="G66" s="215"/>
      <c r="AH66"/>
    </row>
    <row r="67" spans="1:34" x14ac:dyDescent="0.2">
      <c r="A67" s="8"/>
      <c r="B67" s="8"/>
      <c r="C67" s="149" t="s">
        <v>30</v>
      </c>
      <c r="D67" s="38"/>
      <c r="F67" s="97"/>
      <c r="G67" s="216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/>
    </row>
    <row r="68" spans="1:34" x14ac:dyDescent="0.2">
      <c r="A68" s="8"/>
      <c r="B68" s="8"/>
      <c r="C68" s="4" t="str">
        <f>C14</f>
        <v>Ballarat East 2nd transformer and REFCL, feeder transfers</v>
      </c>
      <c r="D68" s="38"/>
      <c r="F68" s="97"/>
      <c r="G68" s="213">
        <f>input_dollars</f>
        <v>45291</v>
      </c>
      <c r="H68" s="31"/>
      <c r="I68" s="119">
        <f t="shared" ref="I68:AG68" si="5">-I14</f>
        <v>-657500</v>
      </c>
      <c r="J68" s="119">
        <f t="shared" si="5"/>
        <v>-11835000</v>
      </c>
      <c r="K68" s="119">
        <f t="shared" si="5"/>
        <v>-657500</v>
      </c>
      <c r="L68" s="119">
        <f t="shared" si="5"/>
        <v>0</v>
      </c>
      <c r="M68" s="119">
        <f t="shared" si="5"/>
        <v>0</v>
      </c>
      <c r="N68" s="119">
        <f t="shared" si="5"/>
        <v>0</v>
      </c>
      <c r="O68" s="119">
        <f t="shared" si="5"/>
        <v>0</v>
      </c>
      <c r="P68" s="119">
        <f t="shared" si="5"/>
        <v>0</v>
      </c>
      <c r="Q68" s="119">
        <f t="shared" si="5"/>
        <v>0</v>
      </c>
      <c r="R68" s="119">
        <f t="shared" si="5"/>
        <v>0</v>
      </c>
      <c r="S68" s="119">
        <f t="shared" si="5"/>
        <v>0</v>
      </c>
      <c r="T68" s="119">
        <f t="shared" si="5"/>
        <v>0</v>
      </c>
      <c r="U68" s="119">
        <f t="shared" si="5"/>
        <v>0</v>
      </c>
      <c r="V68" s="119">
        <f t="shared" si="5"/>
        <v>0</v>
      </c>
      <c r="W68" s="119">
        <f t="shared" si="5"/>
        <v>0</v>
      </c>
      <c r="X68" s="119">
        <f t="shared" si="5"/>
        <v>0</v>
      </c>
      <c r="Y68" s="119">
        <f t="shared" si="5"/>
        <v>0</v>
      </c>
      <c r="Z68" s="119">
        <f t="shared" si="5"/>
        <v>0</v>
      </c>
      <c r="AA68" s="119">
        <f t="shared" si="5"/>
        <v>0</v>
      </c>
      <c r="AB68" s="119">
        <f t="shared" si="5"/>
        <v>0</v>
      </c>
      <c r="AC68" s="119">
        <f t="shared" si="5"/>
        <v>0</v>
      </c>
      <c r="AD68" s="119">
        <f t="shared" si="5"/>
        <v>0</v>
      </c>
      <c r="AE68" s="119">
        <f t="shared" si="5"/>
        <v>0</v>
      </c>
      <c r="AF68" s="119">
        <f t="shared" si="5"/>
        <v>0</v>
      </c>
      <c r="AG68" s="119">
        <f t="shared" si="5"/>
        <v>0</v>
      </c>
      <c r="AH68"/>
    </row>
    <row r="69" spans="1:34" x14ac:dyDescent="0.2">
      <c r="A69" s="8"/>
      <c r="B69" s="8"/>
      <c r="C69" s="4" t="str">
        <f>C15</f>
        <v>Isolating substations x 3</v>
      </c>
      <c r="D69" s="38"/>
      <c r="F69" s="97"/>
      <c r="G69" s="213">
        <f>input_dollars</f>
        <v>45291</v>
      </c>
      <c r="H69" s="31"/>
      <c r="I69" s="119">
        <f t="shared" ref="I69:AG69" si="6">-I15</f>
        <v>0</v>
      </c>
      <c r="J69" s="119">
        <f t="shared" si="6"/>
        <v>0</v>
      </c>
      <c r="K69" s="119">
        <f t="shared" si="6"/>
        <v>0</v>
      </c>
      <c r="L69" s="119">
        <f t="shared" si="6"/>
        <v>0</v>
      </c>
      <c r="M69" s="119">
        <f t="shared" si="6"/>
        <v>0</v>
      </c>
      <c r="N69" s="119">
        <f t="shared" si="6"/>
        <v>-1600000</v>
      </c>
      <c r="O69" s="119">
        <f t="shared" si="6"/>
        <v>0</v>
      </c>
      <c r="P69" s="119">
        <f t="shared" si="6"/>
        <v>-1600000</v>
      </c>
      <c r="Q69" s="119">
        <f t="shared" si="6"/>
        <v>0</v>
      </c>
      <c r="R69" s="119">
        <f t="shared" si="6"/>
        <v>-1600000</v>
      </c>
      <c r="S69" s="119">
        <f t="shared" si="6"/>
        <v>0</v>
      </c>
      <c r="T69" s="119">
        <f t="shared" si="6"/>
        <v>0</v>
      </c>
      <c r="U69" s="119">
        <f t="shared" si="6"/>
        <v>0</v>
      </c>
      <c r="V69" s="119">
        <f t="shared" si="6"/>
        <v>0</v>
      </c>
      <c r="W69" s="119">
        <f t="shared" si="6"/>
        <v>0</v>
      </c>
      <c r="X69" s="119">
        <f t="shared" si="6"/>
        <v>0</v>
      </c>
      <c r="Y69" s="119">
        <f t="shared" si="6"/>
        <v>0</v>
      </c>
      <c r="Z69" s="119">
        <f t="shared" si="6"/>
        <v>0</v>
      </c>
      <c r="AA69" s="119">
        <f t="shared" si="6"/>
        <v>0</v>
      </c>
      <c r="AB69" s="119">
        <f t="shared" si="6"/>
        <v>0</v>
      </c>
      <c r="AC69" s="119">
        <f t="shared" si="6"/>
        <v>0</v>
      </c>
      <c r="AD69" s="119">
        <f t="shared" si="6"/>
        <v>0</v>
      </c>
      <c r="AE69" s="119">
        <f t="shared" si="6"/>
        <v>0</v>
      </c>
      <c r="AF69" s="119">
        <f t="shared" si="6"/>
        <v>0</v>
      </c>
      <c r="AG69" s="119">
        <f t="shared" si="6"/>
        <v>0</v>
      </c>
      <c r="AH69"/>
    </row>
    <row r="70" spans="1:34" x14ac:dyDescent="0.2">
      <c r="A70" s="8"/>
      <c r="B70" s="8"/>
      <c r="C70" s="4">
        <f>C16</f>
        <v>0</v>
      </c>
      <c r="D70" s="38"/>
      <c r="F70" s="97"/>
      <c r="G70" s="213">
        <f>input_dollars</f>
        <v>45291</v>
      </c>
      <c r="H70" s="31"/>
      <c r="I70" s="119">
        <f t="shared" ref="I70:AG70" si="7">-I16</f>
        <v>0</v>
      </c>
      <c r="J70" s="119">
        <f t="shared" si="7"/>
        <v>0</v>
      </c>
      <c r="K70" s="119">
        <f t="shared" si="7"/>
        <v>0</v>
      </c>
      <c r="L70" s="119">
        <f t="shared" si="7"/>
        <v>0</v>
      </c>
      <c r="M70" s="119">
        <f t="shared" si="7"/>
        <v>0</v>
      </c>
      <c r="N70" s="119">
        <f t="shared" si="7"/>
        <v>0</v>
      </c>
      <c r="O70" s="119">
        <f t="shared" si="7"/>
        <v>0</v>
      </c>
      <c r="P70" s="119">
        <f t="shared" si="7"/>
        <v>0</v>
      </c>
      <c r="Q70" s="119">
        <f t="shared" si="7"/>
        <v>0</v>
      </c>
      <c r="R70" s="119">
        <f t="shared" si="7"/>
        <v>0</v>
      </c>
      <c r="S70" s="119">
        <f t="shared" si="7"/>
        <v>0</v>
      </c>
      <c r="T70" s="119">
        <f t="shared" si="7"/>
        <v>0</v>
      </c>
      <c r="U70" s="119">
        <f t="shared" si="7"/>
        <v>0</v>
      </c>
      <c r="V70" s="119">
        <f t="shared" si="7"/>
        <v>0</v>
      </c>
      <c r="W70" s="119">
        <f t="shared" si="7"/>
        <v>0</v>
      </c>
      <c r="X70" s="119">
        <f t="shared" si="7"/>
        <v>0</v>
      </c>
      <c r="Y70" s="119">
        <f t="shared" si="7"/>
        <v>0</v>
      </c>
      <c r="Z70" s="119">
        <f t="shared" si="7"/>
        <v>0</v>
      </c>
      <c r="AA70" s="119">
        <f t="shared" si="7"/>
        <v>0</v>
      </c>
      <c r="AB70" s="119">
        <f t="shared" si="7"/>
        <v>0</v>
      </c>
      <c r="AC70" s="119">
        <f t="shared" si="7"/>
        <v>0</v>
      </c>
      <c r="AD70" s="119">
        <f t="shared" si="7"/>
        <v>0</v>
      </c>
      <c r="AE70" s="119">
        <f t="shared" si="7"/>
        <v>0</v>
      </c>
      <c r="AF70" s="119">
        <f t="shared" si="7"/>
        <v>0</v>
      </c>
      <c r="AG70" s="119">
        <f t="shared" si="7"/>
        <v>0</v>
      </c>
      <c r="AH70"/>
    </row>
    <row r="71" spans="1:34" x14ac:dyDescent="0.2">
      <c r="A71" s="8"/>
      <c r="B71" s="8"/>
      <c r="C71" s="4"/>
      <c r="D71" s="38"/>
      <c r="F71" s="97"/>
      <c r="G71" s="217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/>
    </row>
    <row r="72" spans="1:34" x14ac:dyDescent="0.2">
      <c r="A72" s="8"/>
      <c r="B72" s="8"/>
      <c r="C72" s="149" t="s">
        <v>159</v>
      </c>
      <c r="D72" s="38"/>
      <c r="F72" s="97"/>
      <c r="G72" s="216"/>
      <c r="H72" s="31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  <c r="AH72"/>
    </row>
    <row r="73" spans="1:34" x14ac:dyDescent="0.2">
      <c r="A73" s="8"/>
      <c r="B73" s="8"/>
      <c r="C73" s="4" t="str">
        <f>C14</f>
        <v>Ballarat East 2nd transformer and REFCL, feeder transfers</v>
      </c>
      <c r="D73" s="38"/>
      <c r="F73" s="97"/>
      <c r="G73" s="213">
        <f>input_dollars</f>
        <v>45291</v>
      </c>
      <c r="H73" s="31"/>
      <c r="I73" s="119" cm="1">
        <f t="array" ref="I73">SUMPRODUCT(($I68:I68))-SUMPRODUCT(($I68:I68)*($I$6:I$6&lt;=(I$6-$E14)))</f>
        <v>-657500</v>
      </c>
      <c r="J73" s="119" cm="1">
        <f t="array" ref="J73">SUMPRODUCT(($I68:J68))-SUMPRODUCT(($I68:J68)*($I$6:J$6&lt;=(J$6-$E14)))</f>
        <v>-12492500</v>
      </c>
      <c r="K73" s="119" cm="1">
        <f t="array" ref="K73">SUMPRODUCT(($I68:K68))-SUMPRODUCT(($I68:K68)*($I$6:K$6&lt;=(K$6-$E14)))</f>
        <v>-13150000</v>
      </c>
      <c r="L73" s="119" cm="1">
        <f t="array" ref="L73">SUMPRODUCT(($I68:L68))-SUMPRODUCT(($I68:L68)*($I$6:L$6&lt;=(L$6-$E14)))</f>
        <v>-13150000</v>
      </c>
      <c r="M73" s="119" cm="1">
        <f t="array" ref="M73">SUMPRODUCT(($I68:M68))-SUMPRODUCT(($I68:M68)*($I$6:M$6&lt;=(M$6-$E14)))</f>
        <v>-13150000</v>
      </c>
      <c r="N73" s="119" cm="1">
        <f t="array" ref="N73">SUMPRODUCT(($I68:N68))-SUMPRODUCT(($I68:N68)*($I$6:N$6&lt;=(N$6-$E14)))</f>
        <v>-13150000</v>
      </c>
      <c r="O73" s="119" cm="1">
        <f t="array" ref="O73">SUMPRODUCT(($I68:O68))-SUMPRODUCT(($I68:O68)*($I$6:O$6&lt;=(O$6-$E14)))</f>
        <v>-13150000</v>
      </c>
      <c r="P73" s="119" cm="1">
        <f t="array" ref="P73">SUMPRODUCT(($I68:P68))-SUMPRODUCT(($I68:P68)*($I$6:P$6&lt;=(P$6-$E14)))</f>
        <v>-13150000</v>
      </c>
      <c r="Q73" s="119" cm="1">
        <f t="array" ref="Q73">SUMPRODUCT(($I68:Q68))-SUMPRODUCT(($I68:Q68)*($I$6:Q$6&lt;=(Q$6-$E14)))</f>
        <v>-13150000</v>
      </c>
      <c r="R73" s="119" cm="1">
        <f t="array" ref="R73">SUMPRODUCT(($I68:R68))-SUMPRODUCT(($I68:R68)*($I$6:R$6&lt;=(R$6-$E14)))</f>
        <v>-13150000</v>
      </c>
      <c r="S73" s="119" cm="1">
        <f t="array" ref="S73">SUMPRODUCT(($I68:S68))-SUMPRODUCT(($I68:S68)*($I$6:S$6&lt;=(S$6-$E14)))</f>
        <v>-13150000</v>
      </c>
      <c r="T73" s="119" cm="1">
        <f t="array" ref="T73">SUMPRODUCT(($I68:T68))-SUMPRODUCT(($I68:T68)*($I$6:T$6&lt;=(T$6-$E14)))</f>
        <v>-13150000</v>
      </c>
      <c r="U73" s="119" cm="1">
        <f t="array" ref="U73">SUMPRODUCT(($I68:U68))-SUMPRODUCT(($I68:U68)*($I$6:U$6&lt;=(U$6-$E14)))</f>
        <v>-13150000</v>
      </c>
      <c r="V73" s="119" cm="1">
        <f t="array" ref="V73">SUMPRODUCT(($I68:V68))-SUMPRODUCT(($I68:V68)*($I$6:V$6&lt;=(V$6-$E14)))</f>
        <v>-13150000</v>
      </c>
      <c r="W73" s="119" cm="1">
        <f t="array" ref="W73">SUMPRODUCT(($I68:W68))-SUMPRODUCT(($I68:W68)*($I$6:W$6&lt;=(W$6-$E14)))</f>
        <v>-13150000</v>
      </c>
      <c r="X73" s="119" cm="1">
        <f t="array" ref="X73">SUMPRODUCT(($I68:X68))-SUMPRODUCT(($I68:X68)*($I$6:X$6&lt;=(X$6-$E14)))</f>
        <v>-13150000</v>
      </c>
      <c r="Y73" s="119" cm="1">
        <f t="array" ref="Y73">SUMPRODUCT(($I68:Y68))-SUMPRODUCT(($I68:Y68)*($I$6:Y$6&lt;=(Y$6-$E14)))</f>
        <v>-13150000</v>
      </c>
      <c r="Z73" s="119" cm="1">
        <f t="array" ref="Z73">SUMPRODUCT(($I68:Z68))-SUMPRODUCT(($I68:Z68)*($I$6:Z$6&lt;=(Z$6-$E14)))</f>
        <v>-13150000</v>
      </c>
      <c r="AA73" s="119" cm="1">
        <f t="array" ref="AA73">SUMPRODUCT(($I68:AA68))-SUMPRODUCT(($I68:AA68)*($I$6:AA$6&lt;=(AA$6-$E14)))</f>
        <v>-13150000</v>
      </c>
      <c r="AB73" s="119" cm="1">
        <f t="array" ref="AB73">SUMPRODUCT(($I68:AB68))-SUMPRODUCT(($I68:AB68)*($I$6:AB$6&lt;=(AB$6-$E14)))</f>
        <v>-13150000</v>
      </c>
      <c r="AC73" s="119" cm="1">
        <f t="array" ref="AC73">SUMPRODUCT(($I68:AC68))-SUMPRODUCT(($I68:AC68)*($I$6:AC$6&lt;=(AC$6-$E14)))</f>
        <v>-13150000</v>
      </c>
      <c r="AD73" s="119" cm="1">
        <f t="array" ref="AD73">SUMPRODUCT(($I68:AD68))-SUMPRODUCT(($I68:AD68)*($I$6:AD$6&lt;=(AD$6-$E14)))</f>
        <v>-13150000</v>
      </c>
      <c r="AE73" s="119" cm="1">
        <f t="array" ref="AE73">SUMPRODUCT(($I68:AE68))-SUMPRODUCT(($I68:AE68)*($I$6:AE$6&lt;=(AE$6-$E14)))</f>
        <v>-13150000</v>
      </c>
      <c r="AF73" s="119" cm="1">
        <f t="array" ref="AF73">SUMPRODUCT(($I68:AF68))-SUMPRODUCT(($I68:AF68)*($I$6:AF$6&lt;=(AF$6-$E14)))</f>
        <v>-13150000</v>
      </c>
      <c r="AG73" s="119" cm="1">
        <f t="array" ref="AG73">SUMPRODUCT(($I68:AG68))-SUMPRODUCT(($I68:AG68)*($I$6:AG$6&lt;=(AG$6-$E14)))</f>
        <v>-13150000</v>
      </c>
      <c r="AH73"/>
    </row>
    <row r="74" spans="1:34" x14ac:dyDescent="0.2">
      <c r="A74" s="8"/>
      <c r="B74" s="8"/>
      <c r="C74" s="4" t="str">
        <f>C15</f>
        <v>Isolating substations x 3</v>
      </c>
      <c r="D74" s="38"/>
      <c r="F74" s="97"/>
      <c r="G74" s="213">
        <f>input_dollars</f>
        <v>45291</v>
      </c>
      <c r="H74" s="31"/>
      <c r="I74" s="119" cm="1">
        <f t="array" ref="I74">SUMPRODUCT(($I69:I69))-SUMPRODUCT(($I69:I69)*($I$6:I$6&lt;=(I$6-$E15)))</f>
        <v>0</v>
      </c>
      <c r="J74" s="119" cm="1">
        <f t="array" ref="J74">SUMPRODUCT(($I69:J69))-SUMPRODUCT(($I69:J69)*($I$6:J$6&lt;=(J$6-$E15)))</f>
        <v>0</v>
      </c>
      <c r="K74" s="119" cm="1">
        <f t="array" ref="K74">SUMPRODUCT(($I69:K69))-SUMPRODUCT(($I69:K69)*($I$6:K$6&lt;=(K$6-$E15)))</f>
        <v>0</v>
      </c>
      <c r="L74" s="119" cm="1">
        <f t="array" ref="L74">SUMPRODUCT(($I69:L69))-SUMPRODUCT(($I69:L69)*($I$6:L$6&lt;=(L$6-$E15)))</f>
        <v>0</v>
      </c>
      <c r="M74" s="119" cm="1">
        <f t="array" ref="M74">SUMPRODUCT(($I69:M69))-SUMPRODUCT(($I69:M69)*($I$6:M$6&lt;=(M$6-$E15)))</f>
        <v>0</v>
      </c>
      <c r="N74" s="119" cm="1">
        <f t="array" ref="N74">SUMPRODUCT(($I69:N69))-SUMPRODUCT(($I69:N69)*($I$6:N$6&lt;=(N$6-$E15)))</f>
        <v>-1600000</v>
      </c>
      <c r="O74" s="119" cm="1">
        <f t="array" ref="O74">SUMPRODUCT(($I69:O69))-SUMPRODUCT(($I69:O69)*($I$6:O$6&lt;=(O$6-$E15)))</f>
        <v>-1600000</v>
      </c>
      <c r="P74" s="119" cm="1">
        <f t="array" ref="P74">SUMPRODUCT(($I69:P69))-SUMPRODUCT(($I69:P69)*($I$6:P$6&lt;=(P$6-$E15)))</f>
        <v>-3200000</v>
      </c>
      <c r="Q74" s="119" cm="1">
        <f t="array" ref="Q74">SUMPRODUCT(($I69:Q69))-SUMPRODUCT(($I69:Q69)*($I$6:Q$6&lt;=(Q$6-$E15)))</f>
        <v>-3200000</v>
      </c>
      <c r="R74" s="119" cm="1">
        <f t="array" ref="R74">SUMPRODUCT(($I69:R69))-SUMPRODUCT(($I69:R69)*($I$6:R$6&lt;=(R$6-$E15)))</f>
        <v>-4800000</v>
      </c>
      <c r="S74" s="119" cm="1">
        <f t="array" ref="S74">SUMPRODUCT(($I69:S69))-SUMPRODUCT(($I69:S69)*($I$6:S$6&lt;=(S$6-$E15)))</f>
        <v>-4800000</v>
      </c>
      <c r="T74" s="119" cm="1">
        <f t="array" ref="T74">SUMPRODUCT(($I69:T69))-SUMPRODUCT(($I69:T69)*($I$6:T$6&lt;=(T$6-$E15)))</f>
        <v>-4800000</v>
      </c>
      <c r="U74" s="119" cm="1">
        <f t="array" ref="U74">SUMPRODUCT(($I69:U69))-SUMPRODUCT(($I69:U69)*($I$6:U$6&lt;=(U$6-$E15)))</f>
        <v>-4800000</v>
      </c>
      <c r="V74" s="119" cm="1">
        <f t="array" ref="V74">SUMPRODUCT(($I69:V69))-SUMPRODUCT(($I69:V69)*($I$6:V$6&lt;=(V$6-$E15)))</f>
        <v>-4800000</v>
      </c>
      <c r="W74" s="119" cm="1">
        <f t="array" ref="W74">SUMPRODUCT(($I69:W69))-SUMPRODUCT(($I69:W69)*($I$6:W$6&lt;=(W$6-$E15)))</f>
        <v>-4800000</v>
      </c>
      <c r="X74" s="119" cm="1">
        <f t="array" ref="X74">SUMPRODUCT(($I69:X69))-SUMPRODUCT(($I69:X69)*($I$6:X$6&lt;=(X$6-$E15)))</f>
        <v>-4800000</v>
      </c>
      <c r="Y74" s="119" cm="1">
        <f t="array" ref="Y74">SUMPRODUCT(($I69:Y69))-SUMPRODUCT(($I69:Y69)*($I$6:Y$6&lt;=(Y$6-$E15)))</f>
        <v>-4800000</v>
      </c>
      <c r="Z74" s="119" cm="1">
        <f t="array" ref="Z74">SUMPRODUCT(($I69:Z69))-SUMPRODUCT(($I69:Z69)*($I$6:Z$6&lt;=(Z$6-$E15)))</f>
        <v>-4800000</v>
      </c>
      <c r="AA74" s="119" cm="1">
        <f t="array" ref="AA74">SUMPRODUCT(($I69:AA69))-SUMPRODUCT(($I69:AA69)*($I$6:AA$6&lt;=(AA$6-$E15)))</f>
        <v>-4800000</v>
      </c>
      <c r="AB74" s="119" cm="1">
        <f t="array" ref="AB74">SUMPRODUCT(($I69:AB69))-SUMPRODUCT(($I69:AB69)*($I$6:AB$6&lt;=(AB$6-$E15)))</f>
        <v>-4800000</v>
      </c>
      <c r="AC74" s="119" cm="1">
        <f t="array" ref="AC74">SUMPRODUCT(($I69:AC69))-SUMPRODUCT(($I69:AC69)*($I$6:AC$6&lt;=(AC$6-$E15)))</f>
        <v>-4800000</v>
      </c>
      <c r="AD74" s="119" cm="1">
        <f t="array" ref="AD74">SUMPRODUCT(($I69:AD69))-SUMPRODUCT(($I69:AD69)*($I$6:AD$6&lt;=(AD$6-$E15)))</f>
        <v>-4800000</v>
      </c>
      <c r="AE74" s="119" cm="1">
        <f t="array" ref="AE74">SUMPRODUCT(($I69:AE69))-SUMPRODUCT(($I69:AE69)*($I$6:AE$6&lt;=(AE$6-$E15)))</f>
        <v>-4800000</v>
      </c>
      <c r="AF74" s="119" cm="1">
        <f t="array" ref="AF74">SUMPRODUCT(($I69:AF69))-SUMPRODUCT(($I69:AF69)*($I$6:AF$6&lt;=(AF$6-$E15)))</f>
        <v>-4800000</v>
      </c>
      <c r="AG74" s="119" cm="1">
        <f t="array" ref="AG74">SUMPRODUCT(($I69:AG69))-SUMPRODUCT(($I69:AG69)*($I$6:AG$6&lt;=(AG$6-$E15)))</f>
        <v>-4800000</v>
      </c>
      <c r="AH74"/>
    </row>
    <row r="75" spans="1:34" x14ac:dyDescent="0.2">
      <c r="A75" s="8"/>
      <c r="B75" s="8"/>
      <c r="C75" s="4">
        <f>C16</f>
        <v>0</v>
      </c>
      <c r="D75" s="38"/>
      <c r="F75" s="97"/>
      <c r="G75" s="213">
        <f>input_dollars</f>
        <v>45291</v>
      </c>
      <c r="H75" s="31"/>
      <c r="I75" s="119" cm="1">
        <f t="array" ref="I75">SUMPRODUCT(($I70:I70))-SUMPRODUCT(($I70:I70)*($I$6:I$6&lt;=(I$6-$E16)))</f>
        <v>0</v>
      </c>
      <c r="J75" s="119" cm="1">
        <f t="array" ref="J75">SUMPRODUCT(($I70:J70))-SUMPRODUCT(($I70:J70)*($I$6:J$6&lt;=(J$6-$E16)))</f>
        <v>0</v>
      </c>
      <c r="K75" s="119" cm="1">
        <f t="array" ref="K75">SUMPRODUCT(($I70:K70))-SUMPRODUCT(($I70:K70)*($I$6:K$6&lt;=(K$6-$E16)))</f>
        <v>0</v>
      </c>
      <c r="L75" s="119" cm="1">
        <f t="array" ref="L75">SUMPRODUCT(($I70:L70))-SUMPRODUCT(($I70:L70)*($I$6:L$6&lt;=(L$6-$E16)))</f>
        <v>0</v>
      </c>
      <c r="M75" s="119" cm="1">
        <f t="array" ref="M75">SUMPRODUCT(($I70:M70))-SUMPRODUCT(($I70:M70)*($I$6:M$6&lt;=(M$6-$E16)))</f>
        <v>0</v>
      </c>
      <c r="N75" s="119" cm="1">
        <f t="array" ref="N75">SUMPRODUCT(($I70:N70))-SUMPRODUCT(($I70:N70)*($I$6:N$6&lt;=(N$6-$E16)))</f>
        <v>0</v>
      </c>
      <c r="O75" s="119" cm="1">
        <f t="array" ref="O75">SUMPRODUCT(($I70:O70))-SUMPRODUCT(($I70:O70)*($I$6:O$6&lt;=(O$6-$E16)))</f>
        <v>0</v>
      </c>
      <c r="P75" s="119" cm="1">
        <f t="array" ref="P75">SUMPRODUCT(($I70:P70))-SUMPRODUCT(($I70:P70)*($I$6:P$6&lt;=(P$6-$E16)))</f>
        <v>0</v>
      </c>
      <c r="Q75" s="119" cm="1">
        <f t="array" ref="Q75">SUMPRODUCT(($I70:Q70))-SUMPRODUCT(($I70:Q70)*($I$6:Q$6&lt;=(Q$6-$E16)))</f>
        <v>0</v>
      </c>
      <c r="R75" s="119" cm="1">
        <f t="array" ref="R75">SUMPRODUCT(($I70:R70))-SUMPRODUCT(($I70:R70)*($I$6:R$6&lt;=(R$6-$E16)))</f>
        <v>0</v>
      </c>
      <c r="S75" s="119" cm="1">
        <f t="array" ref="S75">SUMPRODUCT(($I70:S70))-SUMPRODUCT(($I70:S70)*($I$6:S$6&lt;=(S$6-$E16)))</f>
        <v>0</v>
      </c>
      <c r="T75" s="119" cm="1">
        <f t="array" ref="T75">SUMPRODUCT(($I70:T70))-SUMPRODUCT(($I70:T70)*($I$6:T$6&lt;=(T$6-$E16)))</f>
        <v>0</v>
      </c>
      <c r="U75" s="119" cm="1">
        <f t="array" ref="U75">SUMPRODUCT(($I70:U70))-SUMPRODUCT(($I70:U70)*($I$6:U$6&lt;=(U$6-$E16)))</f>
        <v>0</v>
      </c>
      <c r="V75" s="119" cm="1">
        <f t="array" ref="V75">SUMPRODUCT(($I70:V70))-SUMPRODUCT(($I70:V70)*($I$6:V$6&lt;=(V$6-$E16)))</f>
        <v>0</v>
      </c>
      <c r="W75" s="119" cm="1">
        <f t="array" ref="W75">SUMPRODUCT(($I70:W70))-SUMPRODUCT(($I70:W70)*($I$6:W$6&lt;=(W$6-$E16)))</f>
        <v>0</v>
      </c>
      <c r="X75" s="119" cm="1">
        <f t="array" ref="X75">SUMPRODUCT(($I70:X70))-SUMPRODUCT(($I70:X70)*($I$6:X$6&lt;=(X$6-$E16)))</f>
        <v>0</v>
      </c>
      <c r="Y75" s="119" cm="1">
        <f t="array" ref="Y75">SUMPRODUCT(($I70:Y70))-SUMPRODUCT(($I70:Y70)*($I$6:Y$6&lt;=(Y$6-$E16)))</f>
        <v>0</v>
      </c>
      <c r="Z75" s="119" cm="1">
        <f t="array" ref="Z75">SUMPRODUCT(($I70:Z70))-SUMPRODUCT(($I70:Z70)*($I$6:Z$6&lt;=(Z$6-$E16)))</f>
        <v>0</v>
      </c>
      <c r="AA75" s="119" cm="1">
        <f t="array" ref="AA75">SUMPRODUCT(($I70:AA70))-SUMPRODUCT(($I70:AA70)*($I$6:AA$6&lt;=(AA$6-$E16)))</f>
        <v>0</v>
      </c>
      <c r="AB75" s="119" cm="1">
        <f t="array" ref="AB75">SUMPRODUCT(($I70:AB70))-SUMPRODUCT(($I70:AB70)*($I$6:AB$6&lt;=(AB$6-$E16)))</f>
        <v>0</v>
      </c>
      <c r="AC75" s="119" cm="1">
        <f t="array" ref="AC75">SUMPRODUCT(($I70:AC70))-SUMPRODUCT(($I70:AC70)*($I$6:AC$6&lt;=(AC$6-$E16)))</f>
        <v>0</v>
      </c>
      <c r="AD75" s="119" cm="1">
        <f t="array" ref="AD75">SUMPRODUCT(($I70:AD70))-SUMPRODUCT(($I70:AD70)*($I$6:AD$6&lt;=(AD$6-$E16)))</f>
        <v>0</v>
      </c>
      <c r="AE75" s="119" cm="1">
        <f t="array" ref="AE75">SUMPRODUCT(($I70:AE70))-SUMPRODUCT(($I70:AE70)*($I$6:AE$6&lt;=(AE$6-$E16)))</f>
        <v>0</v>
      </c>
      <c r="AF75" s="119" cm="1">
        <f t="array" ref="AF75">SUMPRODUCT(($I70:AF70))-SUMPRODUCT(($I70:AF70)*($I$6:AF$6&lt;=(AF$6-$E16)))</f>
        <v>0</v>
      </c>
      <c r="AG75" s="119" cm="1">
        <f t="array" ref="AG75">SUMPRODUCT(($I70:AG70))-SUMPRODUCT(($I70:AG70)*($I$6:AG$6&lt;=(AG$6-$E16)))</f>
        <v>0</v>
      </c>
      <c r="AH75"/>
    </row>
    <row r="76" spans="1:34" x14ac:dyDescent="0.2">
      <c r="A76" s="8"/>
      <c r="B76" s="8"/>
      <c r="C76" s="4"/>
      <c r="D76" s="38"/>
      <c r="F76" s="97"/>
      <c r="G76" s="217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/>
    </row>
    <row r="77" spans="1:34" x14ac:dyDescent="0.2">
      <c r="A77" s="8"/>
      <c r="B77" s="8"/>
      <c r="C77" s="149" t="s">
        <v>92</v>
      </c>
      <c r="D77" s="38"/>
      <c r="G77" s="216"/>
      <c r="H77" s="31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19"/>
      <c r="AG77" s="119"/>
      <c r="AH77"/>
    </row>
    <row r="78" spans="1:34" x14ac:dyDescent="0.2">
      <c r="A78" s="8"/>
      <c r="B78" s="8"/>
      <c r="C78" s="4" t="str">
        <f>$C$77&amp;" - "&amp;C14</f>
        <v>Annualised capex - Ballarat East 2nd transformer and REFCL, feeder transfers</v>
      </c>
      <c r="D78" s="38"/>
      <c r="G78" s="213">
        <f>input_dollars</f>
        <v>45291</v>
      </c>
      <c r="H78" s="31"/>
      <c r="I78" s="119">
        <f t="shared" ref="I78:AG78" si="8">IF($E14=0,0,-PMT(real_disc, $E14,H73,))</f>
        <v>0</v>
      </c>
      <c r="J78" s="119">
        <f t="shared" si="8"/>
        <v>-28031.6640400053</v>
      </c>
      <c r="K78" s="119">
        <f t="shared" si="8"/>
        <v>-532601.61676010059</v>
      </c>
      <c r="L78" s="119">
        <f t="shared" si="8"/>
        <v>-560633.28080010589</v>
      </c>
      <c r="M78" s="119">
        <f t="shared" si="8"/>
        <v>-560633.28080010589</v>
      </c>
      <c r="N78" s="119">
        <f t="shared" si="8"/>
        <v>-560633.28080010589</v>
      </c>
      <c r="O78" s="119">
        <f t="shared" si="8"/>
        <v>-560633.28080010589</v>
      </c>
      <c r="P78" s="119">
        <f t="shared" si="8"/>
        <v>-560633.28080010589</v>
      </c>
      <c r="Q78" s="119">
        <f t="shared" si="8"/>
        <v>-560633.28080010589</v>
      </c>
      <c r="R78" s="119">
        <f t="shared" si="8"/>
        <v>-560633.28080010589</v>
      </c>
      <c r="S78" s="119">
        <f t="shared" si="8"/>
        <v>-560633.28080010589</v>
      </c>
      <c r="T78" s="119">
        <f t="shared" si="8"/>
        <v>-560633.28080010589</v>
      </c>
      <c r="U78" s="119">
        <f t="shared" si="8"/>
        <v>-560633.28080010589</v>
      </c>
      <c r="V78" s="119">
        <f t="shared" si="8"/>
        <v>-560633.28080010589</v>
      </c>
      <c r="W78" s="119">
        <f t="shared" si="8"/>
        <v>-560633.28080010589</v>
      </c>
      <c r="X78" s="119">
        <f t="shared" si="8"/>
        <v>-560633.28080010589</v>
      </c>
      <c r="Y78" s="119">
        <f t="shared" si="8"/>
        <v>-560633.28080010589</v>
      </c>
      <c r="Z78" s="119">
        <f t="shared" si="8"/>
        <v>-560633.28080010589</v>
      </c>
      <c r="AA78" s="119">
        <f t="shared" si="8"/>
        <v>-560633.28080010589</v>
      </c>
      <c r="AB78" s="119">
        <f t="shared" si="8"/>
        <v>-560633.28080010589</v>
      </c>
      <c r="AC78" s="119">
        <f t="shared" si="8"/>
        <v>-560633.28080010589</v>
      </c>
      <c r="AD78" s="119">
        <f t="shared" si="8"/>
        <v>-560633.28080010589</v>
      </c>
      <c r="AE78" s="119">
        <f t="shared" si="8"/>
        <v>-560633.28080010589</v>
      </c>
      <c r="AF78" s="119">
        <f t="shared" si="8"/>
        <v>-560633.28080010589</v>
      </c>
      <c r="AG78" s="119">
        <f t="shared" si="8"/>
        <v>-560633.28080010589</v>
      </c>
      <c r="AH78"/>
    </row>
    <row r="79" spans="1:34" x14ac:dyDescent="0.2">
      <c r="A79" s="8"/>
      <c r="B79" s="8"/>
      <c r="C79" s="4" t="str">
        <f>$C$77&amp;" - "&amp;C15</f>
        <v>Annualised capex - Isolating substations x 3</v>
      </c>
      <c r="D79" s="38"/>
      <c r="G79" s="213">
        <f>input_dollars</f>
        <v>45291</v>
      </c>
      <c r="H79" s="31"/>
      <c r="I79" s="119">
        <f t="shared" ref="I79:AG79" si="9">IF($E15=0,0,-PMT(real_disc, $E15,H74,))</f>
        <v>0</v>
      </c>
      <c r="J79" s="119">
        <f t="shared" si="9"/>
        <v>0</v>
      </c>
      <c r="K79" s="119">
        <f t="shared" si="9"/>
        <v>0</v>
      </c>
      <c r="L79" s="119">
        <f t="shared" si="9"/>
        <v>0</v>
      </c>
      <c r="M79" s="119">
        <f t="shared" si="9"/>
        <v>0</v>
      </c>
      <c r="N79" s="119">
        <f t="shared" si="9"/>
        <v>0</v>
      </c>
      <c r="O79" s="119">
        <f t="shared" si="9"/>
        <v>-68213.935306476764</v>
      </c>
      <c r="P79" s="119">
        <f t="shared" si="9"/>
        <v>-68213.935306476764</v>
      </c>
      <c r="Q79" s="119">
        <f t="shared" si="9"/>
        <v>-136427.87061295353</v>
      </c>
      <c r="R79" s="119">
        <f t="shared" si="9"/>
        <v>-136427.87061295353</v>
      </c>
      <c r="S79" s="119">
        <f t="shared" si="9"/>
        <v>-204641.80591943031</v>
      </c>
      <c r="T79" s="119">
        <f t="shared" si="9"/>
        <v>-204641.80591943031</v>
      </c>
      <c r="U79" s="119">
        <f t="shared" si="9"/>
        <v>-204641.80591943031</v>
      </c>
      <c r="V79" s="119">
        <f t="shared" si="9"/>
        <v>-204641.80591943031</v>
      </c>
      <c r="W79" s="119">
        <f t="shared" si="9"/>
        <v>-204641.80591943031</v>
      </c>
      <c r="X79" s="119">
        <f t="shared" si="9"/>
        <v>-204641.80591943031</v>
      </c>
      <c r="Y79" s="119">
        <f t="shared" si="9"/>
        <v>-204641.80591943031</v>
      </c>
      <c r="Z79" s="119">
        <f t="shared" si="9"/>
        <v>-204641.80591943031</v>
      </c>
      <c r="AA79" s="119">
        <f t="shared" si="9"/>
        <v>-204641.80591943031</v>
      </c>
      <c r="AB79" s="119">
        <f t="shared" si="9"/>
        <v>-204641.80591943031</v>
      </c>
      <c r="AC79" s="119">
        <f t="shared" si="9"/>
        <v>-204641.80591943031</v>
      </c>
      <c r="AD79" s="119">
        <f t="shared" si="9"/>
        <v>-204641.80591943031</v>
      </c>
      <c r="AE79" s="119">
        <f t="shared" si="9"/>
        <v>-204641.80591943031</v>
      </c>
      <c r="AF79" s="119">
        <f t="shared" si="9"/>
        <v>-204641.80591943031</v>
      </c>
      <c r="AG79" s="119">
        <f t="shared" si="9"/>
        <v>-204641.80591943031</v>
      </c>
      <c r="AH79"/>
    </row>
    <row r="80" spans="1:34" x14ac:dyDescent="0.2">
      <c r="A80" s="8"/>
      <c r="B80" s="8"/>
      <c r="C80" s="4" t="str">
        <f>$C$77&amp;" - "&amp;C16</f>
        <v xml:space="preserve">Annualised capex - </v>
      </c>
      <c r="D80" s="38"/>
      <c r="G80" s="213">
        <f>input_dollars</f>
        <v>45291</v>
      </c>
      <c r="H80" s="31"/>
      <c r="I80" s="119">
        <f t="shared" ref="I80:AG80" si="10">IF($E16=0,0,-PMT(real_disc, $E16,H75,))</f>
        <v>0</v>
      </c>
      <c r="J80" s="119">
        <f t="shared" si="10"/>
        <v>0</v>
      </c>
      <c r="K80" s="119">
        <f t="shared" si="10"/>
        <v>0</v>
      </c>
      <c r="L80" s="119">
        <f t="shared" si="10"/>
        <v>0</v>
      </c>
      <c r="M80" s="119">
        <f t="shared" si="10"/>
        <v>0</v>
      </c>
      <c r="N80" s="119">
        <f t="shared" si="10"/>
        <v>0</v>
      </c>
      <c r="O80" s="119">
        <f t="shared" si="10"/>
        <v>0</v>
      </c>
      <c r="P80" s="119">
        <f t="shared" si="10"/>
        <v>0</v>
      </c>
      <c r="Q80" s="119">
        <f t="shared" si="10"/>
        <v>0</v>
      </c>
      <c r="R80" s="119">
        <f t="shared" si="10"/>
        <v>0</v>
      </c>
      <c r="S80" s="119">
        <f t="shared" si="10"/>
        <v>0</v>
      </c>
      <c r="T80" s="119">
        <f t="shared" si="10"/>
        <v>0</v>
      </c>
      <c r="U80" s="119">
        <f t="shared" si="10"/>
        <v>0</v>
      </c>
      <c r="V80" s="119">
        <f t="shared" si="10"/>
        <v>0</v>
      </c>
      <c r="W80" s="119">
        <f t="shared" si="10"/>
        <v>0</v>
      </c>
      <c r="X80" s="119">
        <f t="shared" si="10"/>
        <v>0</v>
      </c>
      <c r="Y80" s="119">
        <f t="shared" si="10"/>
        <v>0</v>
      </c>
      <c r="Z80" s="119">
        <f t="shared" si="10"/>
        <v>0</v>
      </c>
      <c r="AA80" s="119">
        <f t="shared" si="10"/>
        <v>0</v>
      </c>
      <c r="AB80" s="119">
        <f t="shared" si="10"/>
        <v>0</v>
      </c>
      <c r="AC80" s="119">
        <f t="shared" si="10"/>
        <v>0</v>
      </c>
      <c r="AD80" s="119">
        <f t="shared" si="10"/>
        <v>0</v>
      </c>
      <c r="AE80" s="119">
        <f t="shared" si="10"/>
        <v>0</v>
      </c>
      <c r="AF80" s="119">
        <f t="shared" si="10"/>
        <v>0</v>
      </c>
      <c r="AG80" s="119">
        <f t="shared" si="10"/>
        <v>0</v>
      </c>
      <c r="AH80"/>
    </row>
    <row r="81" spans="1:34" x14ac:dyDescent="0.2">
      <c r="A81" s="8"/>
      <c r="B81" s="8"/>
      <c r="C81" s="175" t="s">
        <v>160</v>
      </c>
      <c r="D81" s="175"/>
      <c r="E81" s="176"/>
      <c r="F81" s="177"/>
      <c r="G81" s="218">
        <f>input_dollars</f>
        <v>45291</v>
      </c>
      <c r="H81" s="178"/>
      <c r="I81" s="179">
        <f>SUM(I78:I80)</f>
        <v>0</v>
      </c>
      <c r="J81" s="179">
        <f t="shared" ref="J81:AB81" si="11">SUM(J78:J80)</f>
        <v>-28031.6640400053</v>
      </c>
      <c r="K81" s="179">
        <f t="shared" si="11"/>
        <v>-532601.61676010059</v>
      </c>
      <c r="L81" s="179">
        <f t="shared" si="11"/>
        <v>-560633.28080010589</v>
      </c>
      <c r="M81" s="179">
        <f t="shared" si="11"/>
        <v>-560633.28080010589</v>
      </c>
      <c r="N81" s="179">
        <f t="shared" si="11"/>
        <v>-560633.28080010589</v>
      </c>
      <c r="O81" s="179">
        <f t="shared" si="11"/>
        <v>-628847.21610658267</v>
      </c>
      <c r="P81" s="179">
        <f t="shared" si="11"/>
        <v>-628847.21610658267</v>
      </c>
      <c r="Q81" s="179">
        <f t="shared" si="11"/>
        <v>-697061.15141305944</v>
      </c>
      <c r="R81" s="179">
        <f t="shared" si="11"/>
        <v>-697061.15141305944</v>
      </c>
      <c r="S81" s="179">
        <f t="shared" si="11"/>
        <v>-765275.08671953622</v>
      </c>
      <c r="T81" s="179">
        <f t="shared" si="11"/>
        <v>-765275.08671953622</v>
      </c>
      <c r="U81" s="179">
        <f t="shared" si="11"/>
        <v>-765275.08671953622</v>
      </c>
      <c r="V81" s="179">
        <f t="shared" si="11"/>
        <v>-765275.08671953622</v>
      </c>
      <c r="W81" s="179">
        <f t="shared" si="11"/>
        <v>-765275.08671953622</v>
      </c>
      <c r="X81" s="179">
        <f t="shared" si="11"/>
        <v>-765275.08671953622</v>
      </c>
      <c r="Y81" s="179">
        <f t="shared" si="11"/>
        <v>-765275.08671953622</v>
      </c>
      <c r="Z81" s="179">
        <f t="shared" si="11"/>
        <v>-765275.08671953622</v>
      </c>
      <c r="AA81" s="179">
        <f t="shared" si="11"/>
        <v>-765275.08671953622</v>
      </c>
      <c r="AB81" s="179">
        <f t="shared" si="11"/>
        <v>-765275.08671953622</v>
      </c>
      <c r="AC81" s="179">
        <f>SUM(AC78:AC80)</f>
        <v>-765275.08671953622</v>
      </c>
      <c r="AD81" s="179">
        <f>SUM(AD78:AD80)</f>
        <v>-765275.08671953622</v>
      </c>
      <c r="AE81" s="179">
        <f>SUM(AE78:AE80)</f>
        <v>-765275.08671953622</v>
      </c>
      <c r="AF81" s="179">
        <f>SUM(AF78:AF80)</f>
        <v>-765275.08671953622</v>
      </c>
      <c r="AG81" s="179">
        <f>SUM(AG78:AG80)</f>
        <v>-765275.08671953622</v>
      </c>
      <c r="AH81"/>
    </row>
    <row r="82" spans="1:34" x14ac:dyDescent="0.2">
      <c r="A82" s="8"/>
      <c r="B82" s="8"/>
      <c r="C82" s="75"/>
      <c r="D82" s="38"/>
      <c r="F82"/>
      <c r="G82" s="219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</row>
    <row r="83" spans="1:34" x14ac:dyDescent="0.2">
      <c r="A83" s="8"/>
      <c r="B83" s="8"/>
      <c r="C83" s="4" t="s">
        <v>92</v>
      </c>
      <c r="D83" s="38"/>
      <c r="F83" s="97"/>
      <c r="G83" s="213">
        <f t="shared" ref="G83:G88" si="12">input_dollars</f>
        <v>45291</v>
      </c>
      <c r="H83" s="31"/>
      <c r="I83" s="119">
        <f>I81</f>
        <v>0</v>
      </c>
      <c r="J83" s="119">
        <f t="shared" ref="J83:AB83" si="13">J81</f>
        <v>-28031.6640400053</v>
      </c>
      <c r="K83" s="119">
        <f t="shared" si="13"/>
        <v>-532601.61676010059</v>
      </c>
      <c r="L83" s="119">
        <f t="shared" si="13"/>
        <v>-560633.28080010589</v>
      </c>
      <c r="M83" s="119">
        <f t="shared" si="13"/>
        <v>-560633.28080010589</v>
      </c>
      <c r="N83" s="119">
        <f t="shared" si="13"/>
        <v>-560633.28080010589</v>
      </c>
      <c r="O83" s="119">
        <f t="shared" si="13"/>
        <v>-628847.21610658267</v>
      </c>
      <c r="P83" s="119">
        <f t="shared" si="13"/>
        <v>-628847.21610658267</v>
      </c>
      <c r="Q83" s="119">
        <f t="shared" si="13"/>
        <v>-697061.15141305944</v>
      </c>
      <c r="R83" s="119">
        <f t="shared" si="13"/>
        <v>-697061.15141305944</v>
      </c>
      <c r="S83" s="119">
        <f t="shared" si="13"/>
        <v>-765275.08671953622</v>
      </c>
      <c r="T83" s="119">
        <f t="shared" si="13"/>
        <v>-765275.08671953622</v>
      </c>
      <c r="U83" s="119">
        <f t="shared" si="13"/>
        <v>-765275.08671953622</v>
      </c>
      <c r="V83" s="119">
        <f t="shared" si="13"/>
        <v>-765275.08671953622</v>
      </c>
      <c r="W83" s="119">
        <f t="shared" si="13"/>
        <v>-765275.08671953622</v>
      </c>
      <c r="X83" s="119">
        <f t="shared" si="13"/>
        <v>-765275.08671953622</v>
      </c>
      <c r="Y83" s="119">
        <f t="shared" si="13"/>
        <v>-765275.08671953622</v>
      </c>
      <c r="Z83" s="119">
        <f t="shared" si="13"/>
        <v>-765275.08671953622</v>
      </c>
      <c r="AA83" s="119">
        <f t="shared" si="13"/>
        <v>-765275.08671953622</v>
      </c>
      <c r="AB83" s="119">
        <f t="shared" si="13"/>
        <v>-765275.08671953622</v>
      </c>
      <c r="AC83" s="119">
        <f>AC81</f>
        <v>-765275.08671953622</v>
      </c>
      <c r="AD83" s="119">
        <f>AD81</f>
        <v>-765275.08671953622</v>
      </c>
      <c r="AE83" s="119">
        <f>AE81</f>
        <v>-765275.08671953622</v>
      </c>
      <c r="AF83" s="119">
        <f>AF81</f>
        <v>-765275.08671953622</v>
      </c>
      <c r="AG83" s="119">
        <f>AG81</f>
        <v>-765275.08671953622</v>
      </c>
      <c r="AH83"/>
    </row>
    <row r="84" spans="1:34" x14ac:dyDescent="0.2">
      <c r="A84" s="8"/>
      <c r="B84" s="8"/>
      <c r="C84" s="4" t="s">
        <v>31</v>
      </c>
      <c r="D84" s="38"/>
      <c r="F84" s="97"/>
      <c r="G84" s="213">
        <f t="shared" si="12"/>
        <v>45291</v>
      </c>
      <c r="H84" s="31"/>
      <c r="I84" s="31">
        <f t="shared" ref="I84:AG84" si="14">-I19</f>
        <v>0</v>
      </c>
      <c r="J84" s="31">
        <f t="shared" si="14"/>
        <v>0</v>
      </c>
      <c r="K84" s="31">
        <f t="shared" si="14"/>
        <v>0</v>
      </c>
      <c r="L84" s="31">
        <f t="shared" si="14"/>
        <v>0</v>
      </c>
      <c r="M84" s="31">
        <f t="shared" si="14"/>
        <v>0</v>
      </c>
      <c r="N84" s="31">
        <f t="shared" si="14"/>
        <v>0</v>
      </c>
      <c r="O84" s="31">
        <f t="shared" si="14"/>
        <v>0</v>
      </c>
      <c r="P84" s="31">
        <f t="shared" si="14"/>
        <v>0</v>
      </c>
      <c r="Q84" s="31">
        <f t="shared" si="14"/>
        <v>0</v>
      </c>
      <c r="R84" s="31">
        <f t="shared" si="14"/>
        <v>0</v>
      </c>
      <c r="S84" s="31">
        <f t="shared" si="14"/>
        <v>0</v>
      </c>
      <c r="T84" s="31">
        <f t="shared" si="14"/>
        <v>0</v>
      </c>
      <c r="U84" s="31">
        <f t="shared" si="14"/>
        <v>0</v>
      </c>
      <c r="V84" s="31">
        <f t="shared" si="14"/>
        <v>0</v>
      </c>
      <c r="W84" s="31">
        <f t="shared" si="14"/>
        <v>0</v>
      </c>
      <c r="X84" s="31">
        <f t="shared" si="14"/>
        <v>0</v>
      </c>
      <c r="Y84" s="31">
        <f t="shared" si="14"/>
        <v>0</v>
      </c>
      <c r="Z84" s="31">
        <f t="shared" si="14"/>
        <v>0</v>
      </c>
      <c r="AA84" s="31">
        <f t="shared" si="14"/>
        <v>0</v>
      </c>
      <c r="AB84" s="31">
        <f t="shared" si="14"/>
        <v>0</v>
      </c>
      <c r="AC84" s="31">
        <f t="shared" si="14"/>
        <v>0</v>
      </c>
      <c r="AD84" s="31">
        <f t="shared" si="14"/>
        <v>0</v>
      </c>
      <c r="AE84" s="31">
        <f t="shared" si="14"/>
        <v>0</v>
      </c>
      <c r="AF84" s="31">
        <f t="shared" si="14"/>
        <v>0</v>
      </c>
      <c r="AG84" s="31">
        <f t="shared" si="14"/>
        <v>0</v>
      </c>
      <c r="AH84"/>
    </row>
    <row r="85" spans="1:34" x14ac:dyDescent="0.2">
      <c r="A85" s="8"/>
      <c r="B85" s="8"/>
      <c r="C85" s="4" t="s">
        <v>142</v>
      </c>
      <c r="D85" s="38"/>
      <c r="F85" s="97"/>
      <c r="G85" s="213">
        <f t="shared" si="12"/>
        <v>45291</v>
      </c>
      <c r="H85" s="31"/>
      <c r="I85" s="31">
        <f t="shared" ref="I85:AG85" si="15">I65</f>
        <v>0</v>
      </c>
      <c r="J85" s="31">
        <f t="shared" si="15"/>
        <v>0</v>
      </c>
      <c r="K85" s="31">
        <f t="shared" si="15"/>
        <v>18000000</v>
      </c>
      <c r="L85" s="31">
        <f t="shared" si="15"/>
        <v>2007500</v>
      </c>
      <c r="M85" s="31">
        <f t="shared" si="15"/>
        <v>2007500</v>
      </c>
      <c r="N85" s="31">
        <f t="shared" si="15"/>
        <v>2007500</v>
      </c>
      <c r="O85" s="31">
        <f t="shared" si="15"/>
        <v>2007500</v>
      </c>
      <c r="P85" s="31">
        <f t="shared" si="15"/>
        <v>2007500</v>
      </c>
      <c r="Q85" s="31">
        <f t="shared" si="15"/>
        <v>2007500</v>
      </c>
      <c r="R85" s="31">
        <f t="shared" si="15"/>
        <v>2007500</v>
      </c>
      <c r="S85" s="31">
        <f t="shared" si="15"/>
        <v>2007500</v>
      </c>
      <c r="T85" s="31">
        <f t="shared" si="15"/>
        <v>2007500</v>
      </c>
      <c r="U85" s="31">
        <f t="shared" si="15"/>
        <v>2007500</v>
      </c>
      <c r="V85" s="31">
        <f t="shared" si="15"/>
        <v>2007500</v>
      </c>
      <c r="W85" s="31">
        <f t="shared" si="15"/>
        <v>2007500</v>
      </c>
      <c r="X85" s="31">
        <f t="shared" si="15"/>
        <v>2007500</v>
      </c>
      <c r="Y85" s="31">
        <f t="shared" si="15"/>
        <v>2007500</v>
      </c>
      <c r="Z85" s="31">
        <f t="shared" si="15"/>
        <v>2007500</v>
      </c>
      <c r="AA85" s="31">
        <f t="shared" si="15"/>
        <v>2007500</v>
      </c>
      <c r="AB85" s="31">
        <f t="shared" si="15"/>
        <v>2007500</v>
      </c>
      <c r="AC85" s="31">
        <f t="shared" si="15"/>
        <v>2007500</v>
      </c>
      <c r="AD85" s="31">
        <f t="shared" si="15"/>
        <v>2007500</v>
      </c>
      <c r="AE85" s="31">
        <f t="shared" si="15"/>
        <v>2007500</v>
      </c>
      <c r="AF85" s="31">
        <f t="shared" si="15"/>
        <v>2007500</v>
      </c>
      <c r="AG85" s="31">
        <f t="shared" si="15"/>
        <v>2007500</v>
      </c>
      <c r="AH85"/>
    </row>
    <row r="86" spans="1:34" x14ac:dyDescent="0.2">
      <c r="A86" s="8"/>
      <c r="B86" s="8"/>
      <c r="C86" s="4" t="s">
        <v>123</v>
      </c>
      <c r="D86" s="38"/>
      <c r="F86" s="97"/>
      <c r="G86" s="213">
        <f t="shared" si="12"/>
        <v>45291</v>
      </c>
      <c r="H86" s="31"/>
      <c r="I86" s="31">
        <f t="shared" ref="I86:AG86" si="16">I58</f>
        <v>0</v>
      </c>
      <c r="J86" s="31">
        <f t="shared" si="16"/>
        <v>0</v>
      </c>
      <c r="K86" s="31">
        <f t="shared" si="16"/>
        <v>0</v>
      </c>
      <c r="L86" s="31">
        <f t="shared" si="16"/>
        <v>0</v>
      </c>
      <c r="M86" s="31">
        <f t="shared" si="16"/>
        <v>0</v>
      </c>
      <c r="N86" s="31">
        <f t="shared" si="16"/>
        <v>0</v>
      </c>
      <c r="O86" s="31">
        <f t="shared" si="16"/>
        <v>0</v>
      </c>
      <c r="P86" s="31">
        <f t="shared" si="16"/>
        <v>0</v>
      </c>
      <c r="Q86" s="31">
        <f t="shared" si="16"/>
        <v>0</v>
      </c>
      <c r="R86" s="31">
        <f t="shared" si="16"/>
        <v>0</v>
      </c>
      <c r="S86" s="31">
        <f t="shared" si="16"/>
        <v>0</v>
      </c>
      <c r="T86" s="31">
        <f t="shared" si="16"/>
        <v>0</v>
      </c>
      <c r="U86" s="31">
        <f t="shared" si="16"/>
        <v>0</v>
      </c>
      <c r="V86" s="31">
        <f t="shared" si="16"/>
        <v>0</v>
      </c>
      <c r="W86" s="31">
        <f t="shared" si="16"/>
        <v>0</v>
      </c>
      <c r="X86" s="31">
        <f t="shared" si="16"/>
        <v>0</v>
      </c>
      <c r="Y86" s="31">
        <f t="shared" si="16"/>
        <v>0</v>
      </c>
      <c r="Z86" s="31">
        <f t="shared" si="16"/>
        <v>0</v>
      </c>
      <c r="AA86" s="31">
        <f t="shared" si="16"/>
        <v>0</v>
      </c>
      <c r="AB86" s="31">
        <f t="shared" si="16"/>
        <v>0</v>
      </c>
      <c r="AC86" s="31">
        <f t="shared" si="16"/>
        <v>0</v>
      </c>
      <c r="AD86" s="31">
        <f t="shared" si="16"/>
        <v>0</v>
      </c>
      <c r="AE86" s="31">
        <f t="shared" si="16"/>
        <v>0</v>
      </c>
      <c r="AF86" s="31">
        <f t="shared" si="16"/>
        <v>0</v>
      </c>
      <c r="AG86" s="31">
        <f t="shared" si="16"/>
        <v>0</v>
      </c>
      <c r="AH86"/>
    </row>
    <row r="87" spans="1:34" x14ac:dyDescent="0.2">
      <c r="A87" s="8"/>
      <c r="B87" s="8"/>
      <c r="C87" s="4"/>
      <c r="D87" s="38"/>
      <c r="F87" s="31"/>
      <c r="G87" s="213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/>
    </row>
    <row r="88" spans="1:34" x14ac:dyDescent="0.2">
      <c r="A88" s="8"/>
      <c r="B88" s="8"/>
      <c r="C88" s="180" t="s">
        <v>189</v>
      </c>
      <c r="D88" s="181"/>
      <c r="E88" s="176"/>
      <c r="F88" s="182"/>
      <c r="G88" s="218">
        <f t="shared" si="12"/>
        <v>45291</v>
      </c>
      <c r="H88" s="182"/>
      <c r="I88" s="182">
        <f t="shared" ref="I88:AB88" si="17">SUM(I83:I87)</f>
        <v>0</v>
      </c>
      <c r="J88" s="182">
        <f t="shared" si="17"/>
        <v>-28031.6640400053</v>
      </c>
      <c r="K88" s="182">
        <f t="shared" si="17"/>
        <v>17467398.383239899</v>
      </c>
      <c r="L88" s="182">
        <f t="shared" si="17"/>
        <v>1446866.719199894</v>
      </c>
      <c r="M88" s="182">
        <f t="shared" si="17"/>
        <v>1446866.719199894</v>
      </c>
      <c r="N88" s="182">
        <f t="shared" si="17"/>
        <v>1446866.719199894</v>
      </c>
      <c r="O88" s="182">
        <f t="shared" si="17"/>
        <v>1378652.7838934173</v>
      </c>
      <c r="P88" s="182">
        <f t="shared" si="17"/>
        <v>1378652.7838934173</v>
      </c>
      <c r="Q88" s="182">
        <f t="shared" si="17"/>
        <v>1310438.8485869407</v>
      </c>
      <c r="R88" s="182">
        <f t="shared" si="17"/>
        <v>1310438.8485869407</v>
      </c>
      <c r="S88" s="182">
        <f t="shared" si="17"/>
        <v>1242224.9132804638</v>
      </c>
      <c r="T88" s="182">
        <f t="shared" si="17"/>
        <v>1242224.9132804638</v>
      </c>
      <c r="U88" s="182">
        <f t="shared" si="17"/>
        <v>1242224.9132804638</v>
      </c>
      <c r="V88" s="182">
        <f t="shared" si="17"/>
        <v>1242224.9132804638</v>
      </c>
      <c r="W88" s="182">
        <f t="shared" si="17"/>
        <v>1242224.9132804638</v>
      </c>
      <c r="X88" s="182">
        <f t="shared" si="17"/>
        <v>1242224.9132804638</v>
      </c>
      <c r="Y88" s="182">
        <f t="shared" si="17"/>
        <v>1242224.9132804638</v>
      </c>
      <c r="Z88" s="182">
        <f t="shared" si="17"/>
        <v>1242224.9132804638</v>
      </c>
      <c r="AA88" s="182">
        <f t="shared" si="17"/>
        <v>1242224.9132804638</v>
      </c>
      <c r="AB88" s="182">
        <f t="shared" si="17"/>
        <v>1242224.9132804638</v>
      </c>
      <c r="AC88" s="182">
        <f>SUM(AC83:AC87)</f>
        <v>1242224.9132804638</v>
      </c>
      <c r="AD88" s="182">
        <f>SUM(AD83:AD87)</f>
        <v>1242224.9132804638</v>
      </c>
      <c r="AE88" s="182">
        <f>SUM(AE83:AE87)</f>
        <v>1242224.9132804638</v>
      </c>
      <c r="AF88" s="182">
        <f>SUM(AF83:AF87)</f>
        <v>1242224.9132804638</v>
      </c>
      <c r="AG88" s="182">
        <f>SUM(AG83:AG87)</f>
        <v>1242224.9132804638</v>
      </c>
      <c r="AH88"/>
    </row>
    <row r="89" spans="1:34" x14ac:dyDescent="0.2">
      <c r="A89" s="8"/>
      <c r="B89" s="8"/>
      <c r="C89" s="75"/>
      <c r="D89" s="140"/>
      <c r="E89" s="64"/>
      <c r="F89" s="143"/>
      <c r="G89" s="220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/>
    </row>
    <row r="90" spans="1:34" x14ac:dyDescent="0.2">
      <c r="A90" s="8"/>
      <c r="B90" s="8"/>
      <c r="C90" s="75"/>
      <c r="D90" s="140"/>
      <c r="E90" s="64"/>
      <c r="F90" s="143"/>
      <c r="G90" s="220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/>
    </row>
    <row r="91" spans="1:34" x14ac:dyDescent="0.2">
      <c r="A91" s="8"/>
      <c r="B91" s="8"/>
      <c r="C91" s="233" t="s">
        <v>199</v>
      </c>
      <c r="D91" s="82"/>
      <c r="E91" s="234"/>
      <c r="F91" s="235"/>
      <c r="G91" s="236" cm="1">
        <f t="array" ref="G91">IF(SUM($I17:$AG17)=0,0,(INDEX(I$6:AG$6,MATCH(TRUE,INDEX($I17:$AG17&lt;&gt;0,),0))))</f>
        <v>1</v>
      </c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/>
    </row>
    <row r="92" spans="1:34" x14ac:dyDescent="0.2">
      <c r="C92" s="82"/>
      <c r="D92" s="237"/>
      <c r="E92" s="234"/>
      <c r="F92" s="234"/>
      <c r="G92" s="236"/>
    </row>
    <row r="93" spans="1:34" x14ac:dyDescent="0.2">
      <c r="C93" s="238" t="s">
        <v>194</v>
      </c>
      <c r="D93" s="239"/>
      <c r="E93" s="239"/>
      <c r="F93" s="239"/>
      <c r="G93" s="240">
        <f>IF(_xlfn.MINIFS($G$91:$G$92, $G$91:$G$92, "&gt;"&amp;0)=0, $A$4, _xlfn.MINIFS($G$91:$G$92, $G$91:$G$92, "&gt;"&amp;0))</f>
        <v>1</v>
      </c>
    </row>
    <row r="95" spans="1:34" x14ac:dyDescent="0.2">
      <c r="G95" s="12"/>
    </row>
    <row r="103" spans="1:43" ht="15" x14ac:dyDescent="0.2">
      <c r="A103" s="89" t="s">
        <v>217</v>
      </c>
      <c r="B103" s="89"/>
      <c r="C103" s="89"/>
      <c r="D103" s="89"/>
      <c r="E103" s="89"/>
      <c r="F103" s="89"/>
      <c r="G103" s="207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/>
      <c r="AI103"/>
      <c r="AJ103"/>
      <c r="AK103"/>
      <c r="AL103"/>
      <c r="AM103"/>
      <c r="AN103"/>
      <c r="AO103"/>
      <c r="AP103"/>
      <c r="AQ103"/>
    </row>
    <row r="105" spans="1:43" x14ac:dyDescent="0.2">
      <c r="I105" s="246"/>
      <c r="J105" s="246"/>
      <c r="K105" s="246"/>
      <c r="L105" s="246"/>
      <c r="M105" s="246"/>
      <c r="N105" s="246"/>
      <c r="O105" s="246"/>
      <c r="P105" s="246"/>
      <c r="Q105" s="246"/>
      <c r="R105" s="246"/>
      <c r="S105" s="246"/>
      <c r="T105" s="246"/>
      <c r="U105" s="246"/>
      <c r="V105" s="246"/>
      <c r="W105" s="246"/>
      <c r="X105" s="246"/>
      <c r="Y105" s="246"/>
      <c r="Z105" s="246"/>
    </row>
    <row r="106" spans="1:43" x14ac:dyDescent="0.2">
      <c r="I106" s="246"/>
      <c r="J106" s="246"/>
      <c r="K106" s="246"/>
      <c r="L106" s="246"/>
      <c r="M106" s="246"/>
      <c r="N106" s="246"/>
      <c r="O106" s="246"/>
      <c r="P106" s="246"/>
      <c r="Q106" s="246"/>
      <c r="R106" s="246"/>
      <c r="S106" s="246"/>
      <c r="T106" s="246"/>
      <c r="U106" s="246"/>
      <c r="V106" s="246"/>
      <c r="W106" s="246"/>
      <c r="X106" s="246"/>
      <c r="Y106" s="246"/>
      <c r="Z106" s="246"/>
    </row>
    <row r="107" spans="1:43" x14ac:dyDescent="0.2">
      <c r="A107" s="1" t="s">
        <v>120</v>
      </c>
      <c r="C107" s="1" t="s">
        <v>189</v>
      </c>
      <c r="D107"/>
      <c r="E107"/>
      <c r="F107"/>
      <c r="G107" s="38" t="str">
        <f>PROPER($A$3)&amp;A107</f>
        <v>Option 3NPV</v>
      </c>
      <c r="I107" s="31">
        <f>I88</f>
        <v>0</v>
      </c>
      <c r="J107" s="31">
        <f t="shared" ref="J107:AG107" si="18">J88</f>
        <v>-28031.6640400053</v>
      </c>
      <c r="K107" s="31">
        <f t="shared" si="18"/>
        <v>17467398.383239899</v>
      </c>
      <c r="L107" s="31">
        <f t="shared" si="18"/>
        <v>1446866.719199894</v>
      </c>
      <c r="M107" s="31">
        <f t="shared" si="18"/>
        <v>1446866.719199894</v>
      </c>
      <c r="N107" s="31">
        <f t="shared" si="18"/>
        <v>1446866.719199894</v>
      </c>
      <c r="O107" s="31">
        <f t="shared" si="18"/>
        <v>1378652.7838934173</v>
      </c>
      <c r="P107" s="31">
        <f t="shared" si="18"/>
        <v>1378652.7838934173</v>
      </c>
      <c r="Q107" s="31">
        <f t="shared" si="18"/>
        <v>1310438.8485869407</v>
      </c>
      <c r="R107" s="31">
        <f t="shared" si="18"/>
        <v>1310438.8485869407</v>
      </c>
      <c r="S107" s="31">
        <f t="shared" si="18"/>
        <v>1242224.9132804638</v>
      </c>
      <c r="T107" s="31">
        <f t="shared" si="18"/>
        <v>1242224.9132804638</v>
      </c>
      <c r="U107" s="31">
        <f t="shared" si="18"/>
        <v>1242224.9132804638</v>
      </c>
      <c r="V107" s="31">
        <f t="shared" si="18"/>
        <v>1242224.9132804638</v>
      </c>
      <c r="W107" s="31">
        <f t="shared" si="18"/>
        <v>1242224.9132804638</v>
      </c>
      <c r="X107" s="31">
        <f t="shared" si="18"/>
        <v>1242224.9132804638</v>
      </c>
      <c r="Y107" s="31">
        <f t="shared" si="18"/>
        <v>1242224.9132804638</v>
      </c>
      <c r="Z107" s="31">
        <f t="shared" si="18"/>
        <v>1242224.9132804638</v>
      </c>
      <c r="AA107" s="31">
        <f t="shared" si="18"/>
        <v>1242224.9132804638</v>
      </c>
      <c r="AB107" s="31">
        <f t="shared" si="18"/>
        <v>1242224.9132804638</v>
      </c>
      <c r="AC107" s="31">
        <f t="shared" si="18"/>
        <v>1242224.9132804638</v>
      </c>
      <c r="AD107" s="31">
        <f t="shared" si="18"/>
        <v>1242224.9132804638</v>
      </c>
      <c r="AE107" s="31">
        <f t="shared" si="18"/>
        <v>1242224.9132804638</v>
      </c>
      <c r="AF107" s="31">
        <f t="shared" si="18"/>
        <v>1242224.9132804638</v>
      </c>
      <c r="AG107" s="31">
        <f t="shared" si="18"/>
        <v>1242224.9132804638</v>
      </c>
    </row>
    <row r="108" spans="1:43" x14ac:dyDescent="0.2">
      <c r="C108" s="1" t="s">
        <v>160</v>
      </c>
      <c r="D108"/>
      <c r="E108"/>
      <c r="F108"/>
      <c r="G108"/>
      <c r="I108" s="31">
        <f>I83</f>
        <v>0</v>
      </c>
      <c r="J108" s="31">
        <f t="shared" ref="J108:AG108" si="19">J83</f>
        <v>-28031.6640400053</v>
      </c>
      <c r="K108" s="31">
        <f t="shared" si="19"/>
        <v>-532601.61676010059</v>
      </c>
      <c r="L108" s="31">
        <f t="shared" si="19"/>
        <v>-560633.28080010589</v>
      </c>
      <c r="M108" s="31">
        <f t="shared" si="19"/>
        <v>-560633.28080010589</v>
      </c>
      <c r="N108" s="31">
        <f t="shared" si="19"/>
        <v>-560633.28080010589</v>
      </c>
      <c r="O108" s="31">
        <f t="shared" si="19"/>
        <v>-628847.21610658267</v>
      </c>
      <c r="P108" s="31">
        <f t="shared" si="19"/>
        <v>-628847.21610658267</v>
      </c>
      <c r="Q108" s="31">
        <f t="shared" si="19"/>
        <v>-697061.15141305944</v>
      </c>
      <c r="R108" s="31">
        <f t="shared" si="19"/>
        <v>-697061.15141305944</v>
      </c>
      <c r="S108" s="31">
        <f t="shared" si="19"/>
        <v>-765275.08671953622</v>
      </c>
      <c r="T108" s="31">
        <f t="shared" si="19"/>
        <v>-765275.08671953622</v>
      </c>
      <c r="U108" s="31">
        <f t="shared" si="19"/>
        <v>-765275.08671953622</v>
      </c>
      <c r="V108" s="31">
        <f t="shared" si="19"/>
        <v>-765275.08671953622</v>
      </c>
      <c r="W108" s="31">
        <f t="shared" si="19"/>
        <v>-765275.08671953622</v>
      </c>
      <c r="X108" s="31">
        <f t="shared" si="19"/>
        <v>-765275.08671953622</v>
      </c>
      <c r="Y108" s="31">
        <f t="shared" si="19"/>
        <v>-765275.08671953622</v>
      </c>
      <c r="Z108" s="31">
        <f t="shared" si="19"/>
        <v>-765275.08671953622</v>
      </c>
      <c r="AA108" s="31">
        <f t="shared" si="19"/>
        <v>-765275.08671953622</v>
      </c>
      <c r="AB108" s="31">
        <f t="shared" si="19"/>
        <v>-765275.08671953622</v>
      </c>
      <c r="AC108" s="31">
        <f t="shared" si="19"/>
        <v>-765275.08671953622</v>
      </c>
      <c r="AD108" s="31">
        <f t="shared" si="19"/>
        <v>-765275.08671953622</v>
      </c>
      <c r="AE108" s="31">
        <f t="shared" si="19"/>
        <v>-765275.08671953622</v>
      </c>
      <c r="AF108" s="31">
        <f t="shared" si="19"/>
        <v>-765275.08671953622</v>
      </c>
      <c r="AG108" s="31">
        <f t="shared" si="19"/>
        <v>-765275.08671953622</v>
      </c>
    </row>
    <row r="109" spans="1:43" x14ac:dyDescent="0.2">
      <c r="C109" s="1" t="s">
        <v>240</v>
      </c>
      <c r="D109"/>
      <c r="E109"/>
      <c r="F109"/>
      <c r="G109"/>
      <c r="I109" s="31">
        <f>SUM(I85:I86)</f>
        <v>0</v>
      </c>
      <c r="J109" s="31">
        <f t="shared" ref="J109:AG109" si="20">SUM(J85:J86)</f>
        <v>0</v>
      </c>
      <c r="K109" s="31">
        <f t="shared" si="20"/>
        <v>18000000</v>
      </c>
      <c r="L109" s="31">
        <f t="shared" si="20"/>
        <v>2007500</v>
      </c>
      <c r="M109" s="31">
        <f t="shared" si="20"/>
        <v>2007500</v>
      </c>
      <c r="N109" s="31">
        <f t="shared" si="20"/>
        <v>2007500</v>
      </c>
      <c r="O109" s="31">
        <f t="shared" si="20"/>
        <v>2007500</v>
      </c>
      <c r="P109" s="31">
        <f t="shared" si="20"/>
        <v>2007500</v>
      </c>
      <c r="Q109" s="31">
        <f t="shared" si="20"/>
        <v>2007500</v>
      </c>
      <c r="R109" s="31">
        <f t="shared" si="20"/>
        <v>2007500</v>
      </c>
      <c r="S109" s="31">
        <f t="shared" si="20"/>
        <v>2007500</v>
      </c>
      <c r="T109" s="31">
        <f t="shared" si="20"/>
        <v>2007500</v>
      </c>
      <c r="U109" s="31">
        <f t="shared" si="20"/>
        <v>2007500</v>
      </c>
      <c r="V109" s="31">
        <f t="shared" si="20"/>
        <v>2007500</v>
      </c>
      <c r="W109" s="31">
        <f t="shared" si="20"/>
        <v>2007500</v>
      </c>
      <c r="X109" s="31">
        <f t="shared" si="20"/>
        <v>2007500</v>
      </c>
      <c r="Y109" s="31">
        <f t="shared" si="20"/>
        <v>2007500</v>
      </c>
      <c r="Z109" s="31">
        <f t="shared" si="20"/>
        <v>2007500</v>
      </c>
      <c r="AA109" s="31">
        <f t="shared" si="20"/>
        <v>2007500</v>
      </c>
      <c r="AB109" s="31">
        <f t="shared" si="20"/>
        <v>2007500</v>
      </c>
      <c r="AC109" s="31">
        <f t="shared" si="20"/>
        <v>2007500</v>
      </c>
      <c r="AD109" s="31">
        <f t="shared" si="20"/>
        <v>2007500</v>
      </c>
      <c r="AE109" s="31">
        <f t="shared" si="20"/>
        <v>2007500</v>
      </c>
      <c r="AF109" s="31">
        <f t="shared" si="20"/>
        <v>2007500</v>
      </c>
      <c r="AG109" s="31">
        <f t="shared" si="20"/>
        <v>2007500</v>
      </c>
    </row>
    <row r="110" spans="1:43" x14ac:dyDescent="0.2">
      <c r="D110" s="305" t="str">
        <f>Assumptions!G110</f>
        <v>Capex</v>
      </c>
      <c r="E110" s="305" t="str">
        <f>Assumptions!H110</f>
        <v>Total benefits</v>
      </c>
      <c r="I110" s="246"/>
      <c r="J110" s="246"/>
      <c r="K110" s="246"/>
      <c r="L110" s="246"/>
      <c r="M110" s="246"/>
      <c r="N110" s="246"/>
      <c r="O110" s="246"/>
      <c r="P110" s="246"/>
      <c r="Q110" s="246"/>
      <c r="R110" s="246"/>
      <c r="S110" s="246"/>
      <c r="T110" s="246"/>
      <c r="U110" s="246"/>
      <c r="V110" s="246"/>
      <c r="W110" s="246"/>
      <c r="X110" s="246"/>
      <c r="Y110" s="246"/>
      <c r="Z110" s="246"/>
    </row>
    <row r="111" spans="1:43" x14ac:dyDescent="0.2">
      <c r="A111" s="1" t="str">
        <f>"sens"&amp;Assumptions!B111</f>
        <v>sens1</v>
      </c>
      <c r="C111" s="304" t="str">
        <f>Assumptions!C111</f>
        <v>Capex 10% higher</v>
      </c>
      <c r="D111" s="305">
        <f>Assumptions!G111</f>
        <v>0.1</v>
      </c>
      <c r="E111" s="305">
        <f>Assumptions!H111</f>
        <v>0</v>
      </c>
      <c r="G111" s="38" t="str">
        <f>PROPER($A$3)&amp;A111</f>
        <v>Option 3sens1</v>
      </c>
      <c r="I111" s="31" cm="1">
        <f t="array" ref="I111">I$107+IF($C111&lt;&gt;0,SUMPRODUCT((I$108:I$109)*TRANSPOSE(($D111:$E111))),0)</f>
        <v>0</v>
      </c>
      <c r="J111" s="31" cm="1">
        <f t="array" ref="J111">J$107+IF($C111&lt;&gt;0,SUMPRODUCT((J$108:J$109)*TRANSPOSE(($D111:$E111))),0)</f>
        <v>-30834.830444005831</v>
      </c>
      <c r="K111" s="31" cm="1">
        <f t="array" ref="K111">K$107+IF($C111&lt;&gt;0,SUMPRODUCT((K$108:K$109)*TRANSPOSE(($D111:$E111))),0)</f>
        <v>17414138.221563891</v>
      </c>
      <c r="L111" s="31" cm="1">
        <f t="array" ref="L111">L$107+IF($C111&lt;&gt;0,SUMPRODUCT((L$108:L$109)*TRANSPOSE(($D111:$E111))),0)</f>
        <v>1390803.3911198834</v>
      </c>
      <c r="M111" s="31" cm="1">
        <f t="array" ref="M111">M$107+IF($C111&lt;&gt;0,SUMPRODUCT((M$108:M$109)*TRANSPOSE(($D111:$E111))),0)</f>
        <v>1390803.3911198834</v>
      </c>
      <c r="N111" s="31" cm="1">
        <f t="array" ref="N111">N$107+IF($C111&lt;&gt;0,SUMPRODUCT((N$108:N$109)*TRANSPOSE(($D111:$E111))),0)</f>
        <v>1390803.3911198834</v>
      </c>
      <c r="O111" s="31" cm="1">
        <f t="array" ref="O111">O$107+IF($C111&lt;&gt;0,SUMPRODUCT((O$108:O$109)*TRANSPOSE(($D111:$E111))),0)</f>
        <v>1315768.062282759</v>
      </c>
      <c r="P111" s="31" cm="1">
        <f t="array" ref="P111">P$107+IF($C111&lt;&gt;0,SUMPRODUCT((P$108:P$109)*TRANSPOSE(($D111:$E111))),0)</f>
        <v>1315768.062282759</v>
      </c>
      <c r="Q111" s="31" cm="1">
        <f t="array" ref="Q111">Q$107+IF($C111&lt;&gt;0,SUMPRODUCT((Q$108:Q$109)*TRANSPOSE(($D111:$E111))),0)</f>
        <v>1240732.7334456348</v>
      </c>
      <c r="R111" s="31" cm="1">
        <f t="array" ref="R111">R$107+IF($C111&lt;&gt;0,SUMPRODUCT((R$108:R$109)*TRANSPOSE(($D111:$E111))),0)</f>
        <v>1240732.7334456348</v>
      </c>
      <c r="S111" s="31" cm="1">
        <f t="array" ref="S111">S$107+IF($C111&lt;&gt;0,SUMPRODUCT((S$108:S$109)*TRANSPOSE(($D111:$E111))),0)</f>
        <v>1165697.4046085102</v>
      </c>
      <c r="T111" s="31" cm="1">
        <f t="array" ref="T111">T$107+IF($C111&lt;&gt;0,SUMPRODUCT((T$108:T$109)*TRANSPOSE(($D111:$E111))),0)</f>
        <v>1165697.4046085102</v>
      </c>
      <c r="U111" s="31" cm="1">
        <f t="array" ref="U111">U$107+IF($C111&lt;&gt;0,SUMPRODUCT((U$108:U$109)*TRANSPOSE(($D111:$E111))),0)</f>
        <v>1165697.4046085102</v>
      </c>
      <c r="V111" s="31" cm="1">
        <f t="array" ref="V111">V$107+IF($C111&lt;&gt;0,SUMPRODUCT((V$108:V$109)*TRANSPOSE(($D111:$E111))),0)</f>
        <v>1165697.4046085102</v>
      </c>
      <c r="W111" s="31" cm="1">
        <f t="array" ref="W111">W$107+IF($C111&lt;&gt;0,SUMPRODUCT((W$108:W$109)*TRANSPOSE(($D111:$E111))),0)</f>
        <v>1165697.4046085102</v>
      </c>
      <c r="X111" s="31" cm="1">
        <f t="array" ref="X111">X$107+IF($C111&lt;&gt;0,SUMPRODUCT((X$108:X$109)*TRANSPOSE(($D111:$E111))),0)</f>
        <v>1165697.4046085102</v>
      </c>
      <c r="Y111" s="31" cm="1">
        <f t="array" ref="Y111">Y$107+IF($C111&lt;&gt;0,SUMPRODUCT((Y$108:Y$109)*TRANSPOSE(($D111:$E111))),0)</f>
        <v>1165697.4046085102</v>
      </c>
      <c r="Z111" s="31" cm="1">
        <f t="array" ref="Z111">Z$107+IF($C111&lt;&gt;0,SUMPRODUCT((Z$108:Z$109)*TRANSPOSE(($D111:$E111))),0)</f>
        <v>1165697.4046085102</v>
      </c>
      <c r="AA111" s="31" cm="1">
        <f t="array" ref="AA111">AA$107+IF($C111&lt;&gt;0,SUMPRODUCT((AA$108:AA$109)*TRANSPOSE(($D111:$E111))),0)</f>
        <v>1165697.4046085102</v>
      </c>
      <c r="AB111" s="31" cm="1">
        <f t="array" ref="AB111">AB$107+IF($C111&lt;&gt;0,SUMPRODUCT((AB$108:AB$109)*TRANSPOSE(($D111:$E111))),0)</f>
        <v>1165697.4046085102</v>
      </c>
      <c r="AC111" s="31" cm="1">
        <f t="array" ref="AC111">AC$107+IF($C111&lt;&gt;0,SUMPRODUCT((AC$108:AC$109)*TRANSPOSE(($D111:$E111))),0)</f>
        <v>1165697.4046085102</v>
      </c>
      <c r="AD111" s="31" cm="1">
        <f t="array" ref="AD111">AD$107+IF($C111&lt;&gt;0,SUMPRODUCT((AD$108:AD$109)*TRANSPOSE(($D111:$E111))),0)</f>
        <v>1165697.4046085102</v>
      </c>
      <c r="AE111" s="31" cm="1">
        <f t="array" ref="AE111">AE$107+IF($C111&lt;&gt;0,SUMPRODUCT((AE$108:AE$109)*TRANSPOSE(($D111:$E111))),0)</f>
        <v>1165697.4046085102</v>
      </c>
      <c r="AF111" s="31" cm="1">
        <f t="array" ref="AF111">AF$107+IF($C111&lt;&gt;0,SUMPRODUCT((AF$108:AF$109)*TRANSPOSE(($D111:$E111))),0)</f>
        <v>1165697.4046085102</v>
      </c>
      <c r="AG111" s="31" cm="1">
        <f t="array" ref="AG111">AG$107+IF($C111&lt;&gt;0,SUMPRODUCT((AG$108:AG$109)*TRANSPOSE(($D111:$E111))),0)</f>
        <v>1165697.4046085102</v>
      </c>
    </row>
    <row r="112" spans="1:43" x14ac:dyDescent="0.2">
      <c r="A112" s="1" t="str">
        <f>"sens"&amp;Assumptions!B112</f>
        <v>sens2</v>
      </c>
      <c r="C112" s="304" t="str">
        <f>Assumptions!C112</f>
        <v>Capex 10% lower</v>
      </c>
      <c r="D112" s="305">
        <f>Assumptions!G112</f>
        <v>-0.1</v>
      </c>
      <c r="E112" s="305">
        <f>Assumptions!H112</f>
        <v>0</v>
      </c>
      <c r="G112" s="38" t="str">
        <f t="shared" ref="G112:G118" si="21">PROPER($A$3)&amp;A112</f>
        <v>Option 3sens2</v>
      </c>
      <c r="I112" s="31" cm="1">
        <f t="array" ref="I112">I$107+IF($C112&lt;&gt;0,SUMPRODUCT((I$108:I$109)*TRANSPOSE(($D112:$E112))),0)</f>
        <v>0</v>
      </c>
      <c r="J112" s="31" cm="1">
        <f t="array" ref="J112">J$107+IF($C112&lt;&gt;0,SUMPRODUCT((J$108:J$109)*TRANSPOSE(($D112:$E112))),0)</f>
        <v>-25228.497636004769</v>
      </c>
      <c r="K112" s="31" cm="1">
        <f t="array" ref="K112">K$107+IF($C112&lt;&gt;0,SUMPRODUCT((K$108:K$109)*TRANSPOSE(($D112:$E112))),0)</f>
        <v>17520658.544915907</v>
      </c>
      <c r="L112" s="31" cm="1">
        <f t="array" ref="L112">L$107+IF($C112&lt;&gt;0,SUMPRODUCT((L$108:L$109)*TRANSPOSE(($D112:$E112))),0)</f>
        <v>1502930.0472799046</v>
      </c>
      <c r="M112" s="31" cm="1">
        <f t="array" ref="M112">M$107+IF($C112&lt;&gt;0,SUMPRODUCT((M$108:M$109)*TRANSPOSE(($D112:$E112))),0)</f>
        <v>1502930.0472799046</v>
      </c>
      <c r="N112" s="31" cm="1">
        <f t="array" ref="N112">N$107+IF($C112&lt;&gt;0,SUMPRODUCT((N$108:N$109)*TRANSPOSE(($D112:$E112))),0)</f>
        <v>1502930.0472799046</v>
      </c>
      <c r="O112" s="31" cm="1">
        <f t="array" ref="O112">O$107+IF($C112&lt;&gt;0,SUMPRODUCT((O$108:O$109)*TRANSPOSE(($D112:$E112))),0)</f>
        <v>1441537.5055040757</v>
      </c>
      <c r="P112" s="31" cm="1">
        <f t="array" ref="P112">P$107+IF($C112&lt;&gt;0,SUMPRODUCT((P$108:P$109)*TRANSPOSE(($D112:$E112))),0)</f>
        <v>1441537.5055040757</v>
      </c>
      <c r="Q112" s="31" cm="1">
        <f t="array" ref="Q112">Q$107+IF($C112&lt;&gt;0,SUMPRODUCT((Q$108:Q$109)*TRANSPOSE(($D112:$E112))),0)</f>
        <v>1380144.9637282465</v>
      </c>
      <c r="R112" s="31" cm="1">
        <f t="array" ref="R112">R$107+IF($C112&lt;&gt;0,SUMPRODUCT((R$108:R$109)*TRANSPOSE(($D112:$E112))),0)</f>
        <v>1380144.9637282465</v>
      </c>
      <c r="S112" s="31" cm="1">
        <f t="array" ref="S112">S$107+IF($C112&lt;&gt;0,SUMPRODUCT((S$108:S$109)*TRANSPOSE(($D112:$E112))),0)</f>
        <v>1318752.4219524174</v>
      </c>
      <c r="T112" s="31" cm="1">
        <f t="array" ref="T112">T$107+IF($C112&lt;&gt;0,SUMPRODUCT((T$108:T$109)*TRANSPOSE(($D112:$E112))),0)</f>
        <v>1318752.4219524174</v>
      </c>
      <c r="U112" s="31" cm="1">
        <f t="array" ref="U112">U$107+IF($C112&lt;&gt;0,SUMPRODUCT((U$108:U$109)*TRANSPOSE(($D112:$E112))),0)</f>
        <v>1318752.4219524174</v>
      </c>
      <c r="V112" s="31" cm="1">
        <f t="array" ref="V112">V$107+IF($C112&lt;&gt;0,SUMPRODUCT((V$108:V$109)*TRANSPOSE(($D112:$E112))),0)</f>
        <v>1318752.4219524174</v>
      </c>
      <c r="W112" s="31" cm="1">
        <f t="array" ref="W112">W$107+IF($C112&lt;&gt;0,SUMPRODUCT((W$108:W$109)*TRANSPOSE(($D112:$E112))),0)</f>
        <v>1318752.4219524174</v>
      </c>
      <c r="X112" s="31" cm="1">
        <f t="array" ref="X112">X$107+IF($C112&lt;&gt;0,SUMPRODUCT((X$108:X$109)*TRANSPOSE(($D112:$E112))),0)</f>
        <v>1318752.4219524174</v>
      </c>
      <c r="Y112" s="31" cm="1">
        <f t="array" ref="Y112">Y$107+IF($C112&lt;&gt;0,SUMPRODUCT((Y$108:Y$109)*TRANSPOSE(($D112:$E112))),0)</f>
        <v>1318752.4219524174</v>
      </c>
      <c r="Z112" s="31" cm="1">
        <f t="array" ref="Z112">Z$107+IF($C112&lt;&gt;0,SUMPRODUCT((Z$108:Z$109)*TRANSPOSE(($D112:$E112))),0)</f>
        <v>1318752.4219524174</v>
      </c>
      <c r="AA112" s="31" cm="1">
        <f t="array" ref="AA112">AA$107+IF($C112&lt;&gt;0,SUMPRODUCT((AA$108:AA$109)*TRANSPOSE(($D112:$E112))),0)</f>
        <v>1318752.4219524174</v>
      </c>
      <c r="AB112" s="31" cm="1">
        <f t="array" ref="AB112">AB$107+IF($C112&lt;&gt;0,SUMPRODUCT((AB$108:AB$109)*TRANSPOSE(($D112:$E112))),0)</f>
        <v>1318752.4219524174</v>
      </c>
      <c r="AC112" s="31" cm="1">
        <f t="array" ref="AC112">AC$107+IF($C112&lt;&gt;0,SUMPRODUCT((AC$108:AC$109)*TRANSPOSE(($D112:$E112))),0)</f>
        <v>1318752.4219524174</v>
      </c>
      <c r="AD112" s="31" cm="1">
        <f t="array" ref="AD112">AD$107+IF($C112&lt;&gt;0,SUMPRODUCT((AD$108:AD$109)*TRANSPOSE(($D112:$E112))),0)</f>
        <v>1318752.4219524174</v>
      </c>
      <c r="AE112" s="31" cm="1">
        <f t="array" ref="AE112">AE$107+IF($C112&lt;&gt;0,SUMPRODUCT((AE$108:AE$109)*TRANSPOSE(($D112:$E112))),0)</f>
        <v>1318752.4219524174</v>
      </c>
      <c r="AF112" s="31" cm="1">
        <f t="array" ref="AF112">AF$107+IF($C112&lt;&gt;0,SUMPRODUCT((AF$108:AF$109)*TRANSPOSE(($D112:$E112))),0)</f>
        <v>1318752.4219524174</v>
      </c>
      <c r="AG112" s="31" cm="1">
        <f t="array" ref="AG112">AG$107+IF($C112&lt;&gt;0,SUMPRODUCT((AG$108:AG$109)*TRANSPOSE(($D112:$E112))),0)</f>
        <v>1318752.4219524174</v>
      </c>
    </row>
    <row r="113" spans="1:33" x14ac:dyDescent="0.2">
      <c r="A113" s="1" t="str">
        <f>"sens"&amp;Assumptions!B113</f>
        <v>sens3</v>
      </c>
      <c r="C113" s="304" t="str">
        <f>Assumptions!C113</f>
        <v>Total benefits 10% higher</v>
      </c>
      <c r="D113" s="305">
        <f>Assumptions!G113</f>
        <v>0</v>
      </c>
      <c r="E113" s="305">
        <f>Assumptions!H113</f>
        <v>0.1</v>
      </c>
      <c r="G113" s="38" t="str">
        <f t="shared" si="21"/>
        <v>Option 3sens3</v>
      </c>
      <c r="I113" s="31" cm="1">
        <f t="array" ref="I113">I$107+IF($C113&lt;&gt;0,SUMPRODUCT((I$108:I$109)*TRANSPOSE(($D113:$E113))),0)</f>
        <v>0</v>
      </c>
      <c r="J113" s="31" cm="1">
        <f t="array" ref="J113">J$107+IF($C113&lt;&gt;0,SUMPRODUCT((J$108:J$109)*TRANSPOSE(($D113:$E113))),0)</f>
        <v>-28031.6640400053</v>
      </c>
      <c r="K113" s="31" cm="1">
        <f t="array" ref="K113">K$107+IF($C113&lt;&gt;0,SUMPRODUCT((K$108:K$109)*TRANSPOSE(($D113:$E113))),0)</f>
        <v>19267398.383239899</v>
      </c>
      <c r="L113" s="31" cm="1">
        <f t="array" ref="L113">L$107+IF($C113&lt;&gt;0,SUMPRODUCT((L$108:L$109)*TRANSPOSE(($D113:$E113))),0)</f>
        <v>1647616.719199894</v>
      </c>
      <c r="M113" s="31" cm="1">
        <f t="array" ref="M113">M$107+IF($C113&lt;&gt;0,SUMPRODUCT((M$108:M$109)*TRANSPOSE(($D113:$E113))),0)</f>
        <v>1647616.719199894</v>
      </c>
      <c r="N113" s="31" cm="1">
        <f t="array" ref="N113">N$107+IF($C113&lt;&gt;0,SUMPRODUCT((N$108:N$109)*TRANSPOSE(($D113:$E113))),0)</f>
        <v>1647616.719199894</v>
      </c>
      <c r="O113" s="31" cm="1">
        <f t="array" ref="O113">O$107+IF($C113&lt;&gt;0,SUMPRODUCT((O$108:O$109)*TRANSPOSE(($D113:$E113))),0)</f>
        <v>1579402.7838934173</v>
      </c>
      <c r="P113" s="31" cm="1">
        <f t="array" ref="P113">P$107+IF($C113&lt;&gt;0,SUMPRODUCT((P$108:P$109)*TRANSPOSE(($D113:$E113))),0)</f>
        <v>1579402.7838934173</v>
      </c>
      <c r="Q113" s="31" cm="1">
        <f t="array" ref="Q113">Q$107+IF($C113&lt;&gt;0,SUMPRODUCT((Q$108:Q$109)*TRANSPOSE(($D113:$E113))),0)</f>
        <v>1511188.8485869407</v>
      </c>
      <c r="R113" s="31" cm="1">
        <f t="array" ref="R113">R$107+IF($C113&lt;&gt;0,SUMPRODUCT((R$108:R$109)*TRANSPOSE(($D113:$E113))),0)</f>
        <v>1511188.8485869407</v>
      </c>
      <c r="S113" s="31" cm="1">
        <f t="array" ref="S113">S$107+IF($C113&lt;&gt;0,SUMPRODUCT((S$108:S$109)*TRANSPOSE(($D113:$E113))),0)</f>
        <v>1442974.9132804638</v>
      </c>
      <c r="T113" s="31" cm="1">
        <f t="array" ref="T113">T$107+IF($C113&lt;&gt;0,SUMPRODUCT((T$108:T$109)*TRANSPOSE(($D113:$E113))),0)</f>
        <v>1442974.9132804638</v>
      </c>
      <c r="U113" s="31" cm="1">
        <f t="array" ref="U113">U$107+IF($C113&lt;&gt;0,SUMPRODUCT((U$108:U$109)*TRANSPOSE(($D113:$E113))),0)</f>
        <v>1442974.9132804638</v>
      </c>
      <c r="V113" s="31" cm="1">
        <f t="array" ref="V113">V$107+IF($C113&lt;&gt;0,SUMPRODUCT((V$108:V$109)*TRANSPOSE(($D113:$E113))),0)</f>
        <v>1442974.9132804638</v>
      </c>
      <c r="W113" s="31" cm="1">
        <f t="array" ref="W113">W$107+IF($C113&lt;&gt;0,SUMPRODUCT((W$108:W$109)*TRANSPOSE(($D113:$E113))),0)</f>
        <v>1442974.9132804638</v>
      </c>
      <c r="X113" s="31" cm="1">
        <f t="array" ref="X113">X$107+IF($C113&lt;&gt;0,SUMPRODUCT((X$108:X$109)*TRANSPOSE(($D113:$E113))),0)</f>
        <v>1442974.9132804638</v>
      </c>
      <c r="Y113" s="31" cm="1">
        <f t="array" ref="Y113">Y$107+IF($C113&lt;&gt;0,SUMPRODUCT((Y$108:Y$109)*TRANSPOSE(($D113:$E113))),0)</f>
        <v>1442974.9132804638</v>
      </c>
      <c r="Z113" s="31" cm="1">
        <f t="array" ref="Z113">Z$107+IF($C113&lt;&gt;0,SUMPRODUCT((Z$108:Z$109)*TRANSPOSE(($D113:$E113))),0)</f>
        <v>1442974.9132804638</v>
      </c>
      <c r="AA113" s="31" cm="1">
        <f t="array" ref="AA113">AA$107+IF($C113&lt;&gt;0,SUMPRODUCT((AA$108:AA$109)*TRANSPOSE(($D113:$E113))),0)</f>
        <v>1442974.9132804638</v>
      </c>
      <c r="AB113" s="31" cm="1">
        <f t="array" ref="AB113">AB$107+IF($C113&lt;&gt;0,SUMPRODUCT((AB$108:AB$109)*TRANSPOSE(($D113:$E113))),0)</f>
        <v>1442974.9132804638</v>
      </c>
      <c r="AC113" s="31" cm="1">
        <f t="array" ref="AC113">AC$107+IF($C113&lt;&gt;0,SUMPRODUCT((AC$108:AC$109)*TRANSPOSE(($D113:$E113))),0)</f>
        <v>1442974.9132804638</v>
      </c>
      <c r="AD113" s="31" cm="1">
        <f t="array" ref="AD113">AD$107+IF($C113&lt;&gt;0,SUMPRODUCT((AD$108:AD$109)*TRANSPOSE(($D113:$E113))),0)</f>
        <v>1442974.9132804638</v>
      </c>
      <c r="AE113" s="31" cm="1">
        <f t="array" ref="AE113">AE$107+IF($C113&lt;&gt;0,SUMPRODUCT((AE$108:AE$109)*TRANSPOSE(($D113:$E113))),0)</f>
        <v>1442974.9132804638</v>
      </c>
      <c r="AF113" s="31" cm="1">
        <f t="array" ref="AF113">AF$107+IF($C113&lt;&gt;0,SUMPRODUCT((AF$108:AF$109)*TRANSPOSE(($D113:$E113))),0)</f>
        <v>1442974.9132804638</v>
      </c>
      <c r="AG113" s="31" cm="1">
        <f t="array" ref="AG113">AG$107+IF($C113&lt;&gt;0,SUMPRODUCT((AG$108:AG$109)*TRANSPOSE(($D113:$E113))),0)</f>
        <v>1442974.9132804638</v>
      </c>
    </row>
    <row r="114" spans="1:33" x14ac:dyDescent="0.2">
      <c r="A114" s="1" t="str">
        <f>"sens"&amp;Assumptions!B114</f>
        <v>sens4</v>
      </c>
      <c r="C114" s="304" t="str">
        <f>Assumptions!C114</f>
        <v>Total benefits 10% lower</v>
      </c>
      <c r="D114" s="305">
        <f>Assumptions!G114</f>
        <v>0</v>
      </c>
      <c r="E114" s="305">
        <f>Assumptions!H114</f>
        <v>-0.1</v>
      </c>
      <c r="G114" s="38" t="str">
        <f t="shared" si="21"/>
        <v>Option 3sens4</v>
      </c>
      <c r="I114" s="31" cm="1">
        <f t="array" ref="I114">I$107+IF($C114&lt;&gt;0,SUMPRODUCT((I$108:I$109)*TRANSPOSE(($D114:$E114))),0)</f>
        <v>0</v>
      </c>
      <c r="J114" s="31" cm="1">
        <f t="array" ref="J114">J$107+IF($C114&lt;&gt;0,SUMPRODUCT((J$108:J$109)*TRANSPOSE(($D114:$E114))),0)</f>
        <v>-28031.6640400053</v>
      </c>
      <c r="K114" s="31" cm="1">
        <f t="array" ref="K114">K$107+IF($C114&lt;&gt;0,SUMPRODUCT((K$108:K$109)*TRANSPOSE(($D114:$E114))),0)</f>
        <v>15667398.383239899</v>
      </c>
      <c r="L114" s="31" cm="1">
        <f t="array" ref="L114">L$107+IF($C114&lt;&gt;0,SUMPRODUCT((L$108:L$109)*TRANSPOSE(($D114:$E114))),0)</f>
        <v>1246116.719199894</v>
      </c>
      <c r="M114" s="31" cm="1">
        <f t="array" ref="M114">M$107+IF($C114&lt;&gt;0,SUMPRODUCT((M$108:M$109)*TRANSPOSE(($D114:$E114))),0)</f>
        <v>1246116.719199894</v>
      </c>
      <c r="N114" s="31" cm="1">
        <f t="array" ref="N114">N$107+IF($C114&lt;&gt;0,SUMPRODUCT((N$108:N$109)*TRANSPOSE(($D114:$E114))),0)</f>
        <v>1246116.719199894</v>
      </c>
      <c r="O114" s="31" cm="1">
        <f t="array" ref="O114">O$107+IF($C114&lt;&gt;0,SUMPRODUCT((O$108:O$109)*TRANSPOSE(($D114:$E114))),0)</f>
        <v>1177902.7838934173</v>
      </c>
      <c r="P114" s="31" cm="1">
        <f t="array" ref="P114">P$107+IF($C114&lt;&gt;0,SUMPRODUCT((P$108:P$109)*TRANSPOSE(($D114:$E114))),0)</f>
        <v>1177902.7838934173</v>
      </c>
      <c r="Q114" s="31" cm="1">
        <f t="array" ref="Q114">Q$107+IF($C114&lt;&gt;0,SUMPRODUCT((Q$108:Q$109)*TRANSPOSE(($D114:$E114))),0)</f>
        <v>1109688.8485869407</v>
      </c>
      <c r="R114" s="31" cm="1">
        <f t="array" ref="R114">R$107+IF($C114&lt;&gt;0,SUMPRODUCT((R$108:R$109)*TRANSPOSE(($D114:$E114))),0)</f>
        <v>1109688.8485869407</v>
      </c>
      <c r="S114" s="31" cm="1">
        <f t="array" ref="S114">S$107+IF($C114&lt;&gt;0,SUMPRODUCT((S$108:S$109)*TRANSPOSE(($D114:$E114))),0)</f>
        <v>1041474.9132804638</v>
      </c>
      <c r="T114" s="31" cm="1">
        <f t="array" ref="T114">T$107+IF($C114&lt;&gt;0,SUMPRODUCT((T$108:T$109)*TRANSPOSE(($D114:$E114))),0)</f>
        <v>1041474.9132804638</v>
      </c>
      <c r="U114" s="31" cm="1">
        <f t="array" ref="U114">U$107+IF($C114&lt;&gt;0,SUMPRODUCT((U$108:U$109)*TRANSPOSE(($D114:$E114))),0)</f>
        <v>1041474.9132804638</v>
      </c>
      <c r="V114" s="31" cm="1">
        <f t="array" ref="V114">V$107+IF($C114&lt;&gt;0,SUMPRODUCT((V$108:V$109)*TRANSPOSE(($D114:$E114))),0)</f>
        <v>1041474.9132804638</v>
      </c>
      <c r="W114" s="31" cm="1">
        <f t="array" ref="W114">W$107+IF($C114&lt;&gt;0,SUMPRODUCT((W$108:W$109)*TRANSPOSE(($D114:$E114))),0)</f>
        <v>1041474.9132804638</v>
      </c>
      <c r="X114" s="31" cm="1">
        <f t="array" ref="X114">X$107+IF($C114&lt;&gt;0,SUMPRODUCT((X$108:X$109)*TRANSPOSE(($D114:$E114))),0)</f>
        <v>1041474.9132804638</v>
      </c>
      <c r="Y114" s="31" cm="1">
        <f t="array" ref="Y114">Y$107+IF($C114&lt;&gt;0,SUMPRODUCT((Y$108:Y$109)*TRANSPOSE(($D114:$E114))),0)</f>
        <v>1041474.9132804638</v>
      </c>
      <c r="Z114" s="31" cm="1">
        <f t="array" ref="Z114">Z$107+IF($C114&lt;&gt;0,SUMPRODUCT((Z$108:Z$109)*TRANSPOSE(($D114:$E114))),0)</f>
        <v>1041474.9132804638</v>
      </c>
      <c r="AA114" s="31" cm="1">
        <f t="array" ref="AA114">AA$107+IF($C114&lt;&gt;0,SUMPRODUCT((AA$108:AA$109)*TRANSPOSE(($D114:$E114))),0)</f>
        <v>1041474.9132804638</v>
      </c>
      <c r="AB114" s="31" cm="1">
        <f t="array" ref="AB114">AB$107+IF($C114&lt;&gt;0,SUMPRODUCT((AB$108:AB$109)*TRANSPOSE(($D114:$E114))),0)</f>
        <v>1041474.9132804638</v>
      </c>
      <c r="AC114" s="31" cm="1">
        <f t="array" ref="AC114">AC$107+IF($C114&lt;&gt;0,SUMPRODUCT((AC$108:AC$109)*TRANSPOSE(($D114:$E114))),0)</f>
        <v>1041474.9132804638</v>
      </c>
      <c r="AD114" s="31" cm="1">
        <f t="array" ref="AD114">AD$107+IF($C114&lt;&gt;0,SUMPRODUCT((AD$108:AD$109)*TRANSPOSE(($D114:$E114))),0)</f>
        <v>1041474.9132804638</v>
      </c>
      <c r="AE114" s="31" cm="1">
        <f t="array" ref="AE114">AE$107+IF($C114&lt;&gt;0,SUMPRODUCT((AE$108:AE$109)*TRANSPOSE(($D114:$E114))),0)</f>
        <v>1041474.9132804638</v>
      </c>
      <c r="AF114" s="31" cm="1">
        <f t="array" ref="AF114">AF$107+IF($C114&lt;&gt;0,SUMPRODUCT((AF$108:AF$109)*TRANSPOSE(($D114:$E114))),0)</f>
        <v>1041474.9132804638</v>
      </c>
      <c r="AG114" s="31" cm="1">
        <f t="array" ref="AG114">AG$107+IF($C114&lt;&gt;0,SUMPRODUCT((AG$108:AG$109)*TRANSPOSE(($D114:$E114))),0)</f>
        <v>1041474.9132804638</v>
      </c>
    </row>
    <row r="115" spans="1:33" x14ac:dyDescent="0.2">
      <c r="A115" s="1" t="str">
        <f>"sens"&amp;Assumptions!B115</f>
        <v>sens5</v>
      </c>
      <c r="C115" s="304" t="str">
        <f>Assumptions!C115</f>
        <v>Capex 10% higher &amp; Total benefits 10% lower</v>
      </c>
      <c r="D115" s="305">
        <f>Assumptions!G115</f>
        <v>0.1</v>
      </c>
      <c r="E115" s="305">
        <f>Assumptions!H115</f>
        <v>-0.1</v>
      </c>
      <c r="G115" s="38" t="str">
        <f t="shared" si="21"/>
        <v>Option 3sens5</v>
      </c>
      <c r="I115" s="31" cm="1">
        <f t="array" ref="I115">I$107+IF($C115&lt;&gt;0,SUMPRODUCT((I$108:I$109)*TRANSPOSE(($D115:$E115))),0)</f>
        <v>0</v>
      </c>
      <c r="J115" s="31" cm="1">
        <f t="array" ref="J115">J$107+IF($C115&lt;&gt;0,SUMPRODUCT((J$108:J$109)*TRANSPOSE(($D115:$E115))),0)</f>
        <v>-30834.830444005831</v>
      </c>
      <c r="K115" s="31" cm="1">
        <f t="array" ref="K115">K$107+IF($C115&lt;&gt;0,SUMPRODUCT((K$108:K$109)*TRANSPOSE(($D115:$E115))),0)</f>
        <v>15614138.221563889</v>
      </c>
      <c r="L115" s="31" cm="1">
        <f t="array" ref="L115">L$107+IF($C115&lt;&gt;0,SUMPRODUCT((L$108:L$109)*TRANSPOSE(($D115:$E115))),0)</f>
        <v>1190053.3911198834</v>
      </c>
      <c r="M115" s="31" cm="1">
        <f t="array" ref="M115">M$107+IF($C115&lt;&gt;0,SUMPRODUCT((M$108:M$109)*TRANSPOSE(($D115:$E115))),0)</f>
        <v>1190053.3911198834</v>
      </c>
      <c r="N115" s="31" cm="1">
        <f t="array" ref="N115">N$107+IF($C115&lt;&gt;0,SUMPRODUCT((N$108:N$109)*TRANSPOSE(($D115:$E115))),0)</f>
        <v>1190053.3911198834</v>
      </c>
      <c r="O115" s="31" cm="1">
        <f t="array" ref="O115">O$107+IF($C115&lt;&gt;0,SUMPRODUCT((O$108:O$109)*TRANSPOSE(($D115:$E115))),0)</f>
        <v>1115018.062282759</v>
      </c>
      <c r="P115" s="31" cm="1">
        <f t="array" ref="P115">P$107+IF($C115&lt;&gt;0,SUMPRODUCT((P$108:P$109)*TRANSPOSE(($D115:$E115))),0)</f>
        <v>1115018.062282759</v>
      </c>
      <c r="Q115" s="31" cm="1">
        <f t="array" ref="Q115">Q$107+IF($C115&lt;&gt;0,SUMPRODUCT((Q$108:Q$109)*TRANSPOSE(($D115:$E115))),0)</f>
        <v>1039982.7334456347</v>
      </c>
      <c r="R115" s="31" cm="1">
        <f t="array" ref="R115">R$107+IF($C115&lt;&gt;0,SUMPRODUCT((R$108:R$109)*TRANSPOSE(($D115:$E115))),0)</f>
        <v>1039982.7334456347</v>
      </c>
      <c r="S115" s="31" cm="1">
        <f t="array" ref="S115">S$107+IF($C115&lt;&gt;0,SUMPRODUCT((S$108:S$109)*TRANSPOSE(($D115:$E115))),0)</f>
        <v>964947.4046085102</v>
      </c>
      <c r="T115" s="31" cm="1">
        <f t="array" ref="T115">T$107+IF($C115&lt;&gt;0,SUMPRODUCT((T$108:T$109)*TRANSPOSE(($D115:$E115))),0)</f>
        <v>964947.4046085102</v>
      </c>
      <c r="U115" s="31" cm="1">
        <f t="array" ref="U115">U$107+IF($C115&lt;&gt;0,SUMPRODUCT((U$108:U$109)*TRANSPOSE(($D115:$E115))),0)</f>
        <v>964947.4046085102</v>
      </c>
      <c r="V115" s="31" cm="1">
        <f t="array" ref="V115">V$107+IF($C115&lt;&gt;0,SUMPRODUCT((V$108:V$109)*TRANSPOSE(($D115:$E115))),0)</f>
        <v>964947.4046085102</v>
      </c>
      <c r="W115" s="31" cm="1">
        <f t="array" ref="W115">W$107+IF($C115&lt;&gt;0,SUMPRODUCT((W$108:W$109)*TRANSPOSE(($D115:$E115))),0)</f>
        <v>964947.4046085102</v>
      </c>
      <c r="X115" s="31" cm="1">
        <f t="array" ref="X115">X$107+IF($C115&lt;&gt;0,SUMPRODUCT((X$108:X$109)*TRANSPOSE(($D115:$E115))),0)</f>
        <v>964947.4046085102</v>
      </c>
      <c r="Y115" s="31" cm="1">
        <f t="array" ref="Y115">Y$107+IF($C115&lt;&gt;0,SUMPRODUCT((Y$108:Y$109)*TRANSPOSE(($D115:$E115))),0)</f>
        <v>964947.4046085102</v>
      </c>
      <c r="Z115" s="31" cm="1">
        <f t="array" ref="Z115">Z$107+IF($C115&lt;&gt;0,SUMPRODUCT((Z$108:Z$109)*TRANSPOSE(($D115:$E115))),0)</f>
        <v>964947.4046085102</v>
      </c>
      <c r="AA115" s="31" cm="1">
        <f t="array" ref="AA115">AA$107+IF($C115&lt;&gt;0,SUMPRODUCT((AA$108:AA$109)*TRANSPOSE(($D115:$E115))),0)</f>
        <v>964947.4046085102</v>
      </c>
      <c r="AB115" s="31" cm="1">
        <f t="array" ref="AB115">AB$107+IF($C115&lt;&gt;0,SUMPRODUCT((AB$108:AB$109)*TRANSPOSE(($D115:$E115))),0)</f>
        <v>964947.4046085102</v>
      </c>
      <c r="AC115" s="31" cm="1">
        <f t="array" ref="AC115">AC$107+IF($C115&lt;&gt;0,SUMPRODUCT((AC$108:AC$109)*TRANSPOSE(($D115:$E115))),0)</f>
        <v>964947.4046085102</v>
      </c>
      <c r="AD115" s="31" cm="1">
        <f t="array" ref="AD115">AD$107+IF($C115&lt;&gt;0,SUMPRODUCT((AD$108:AD$109)*TRANSPOSE(($D115:$E115))),0)</f>
        <v>964947.4046085102</v>
      </c>
      <c r="AE115" s="31" cm="1">
        <f t="array" ref="AE115">AE$107+IF($C115&lt;&gt;0,SUMPRODUCT((AE$108:AE$109)*TRANSPOSE(($D115:$E115))),0)</f>
        <v>964947.4046085102</v>
      </c>
      <c r="AF115" s="31" cm="1">
        <f t="array" ref="AF115">AF$107+IF($C115&lt;&gt;0,SUMPRODUCT((AF$108:AF$109)*TRANSPOSE(($D115:$E115))),0)</f>
        <v>964947.4046085102</v>
      </c>
      <c r="AG115" s="31" cm="1">
        <f t="array" ref="AG115">AG$107+IF($C115&lt;&gt;0,SUMPRODUCT((AG$108:AG$109)*TRANSPOSE(($D115:$E115))),0)</f>
        <v>964947.4046085102</v>
      </c>
    </row>
    <row r="116" spans="1:33" x14ac:dyDescent="0.2">
      <c r="A116" s="1" t="str">
        <f>"sens"&amp;Assumptions!B116</f>
        <v>sens</v>
      </c>
      <c r="C116" s="304">
        <f>Assumptions!C116</f>
        <v>0</v>
      </c>
      <c r="D116" s="305">
        <f>Assumptions!G116</f>
        <v>0</v>
      </c>
      <c r="E116" s="305">
        <f>Assumptions!H116</f>
        <v>0</v>
      </c>
      <c r="G116" s="38" t="str">
        <f t="shared" si="21"/>
        <v>Option 3sens</v>
      </c>
      <c r="I116" s="31" cm="1">
        <f t="array" ref="I116">I$107+IF($C116&lt;&gt;0,SUMPRODUCT((I$108:I$109)*TRANSPOSE(($D116:$E116))),0)</f>
        <v>0</v>
      </c>
      <c r="J116" s="31" cm="1">
        <f t="array" ref="J116">J$107+IF($C116&lt;&gt;0,SUMPRODUCT((J$108:J$109)*TRANSPOSE(($D116:$E116))),0)</f>
        <v>-28031.6640400053</v>
      </c>
      <c r="K116" s="31" cm="1">
        <f t="array" ref="K116">K$107+IF($C116&lt;&gt;0,SUMPRODUCT((K$108:K$109)*TRANSPOSE(($D116:$E116))),0)</f>
        <v>17467398.383239899</v>
      </c>
      <c r="L116" s="31" cm="1">
        <f t="array" ref="L116">L$107+IF($C116&lt;&gt;0,SUMPRODUCT((L$108:L$109)*TRANSPOSE(($D116:$E116))),0)</f>
        <v>1446866.719199894</v>
      </c>
      <c r="M116" s="31" cm="1">
        <f t="array" ref="M116">M$107+IF($C116&lt;&gt;0,SUMPRODUCT((M$108:M$109)*TRANSPOSE(($D116:$E116))),0)</f>
        <v>1446866.719199894</v>
      </c>
      <c r="N116" s="31" cm="1">
        <f t="array" ref="N116">N$107+IF($C116&lt;&gt;0,SUMPRODUCT((N$108:N$109)*TRANSPOSE(($D116:$E116))),0)</f>
        <v>1446866.719199894</v>
      </c>
      <c r="O116" s="31" cm="1">
        <f t="array" ref="O116">O$107+IF($C116&lt;&gt;0,SUMPRODUCT((O$108:O$109)*TRANSPOSE(($D116:$E116))),0)</f>
        <v>1378652.7838934173</v>
      </c>
      <c r="P116" s="31" cm="1">
        <f t="array" ref="P116">P$107+IF($C116&lt;&gt;0,SUMPRODUCT((P$108:P$109)*TRANSPOSE(($D116:$E116))),0)</f>
        <v>1378652.7838934173</v>
      </c>
      <c r="Q116" s="31" cm="1">
        <f t="array" ref="Q116">Q$107+IF($C116&lt;&gt;0,SUMPRODUCT((Q$108:Q$109)*TRANSPOSE(($D116:$E116))),0)</f>
        <v>1310438.8485869407</v>
      </c>
      <c r="R116" s="31" cm="1">
        <f t="array" ref="R116">R$107+IF($C116&lt;&gt;0,SUMPRODUCT((R$108:R$109)*TRANSPOSE(($D116:$E116))),0)</f>
        <v>1310438.8485869407</v>
      </c>
      <c r="S116" s="31" cm="1">
        <f t="array" ref="S116">S$107+IF($C116&lt;&gt;0,SUMPRODUCT((S$108:S$109)*TRANSPOSE(($D116:$E116))),0)</f>
        <v>1242224.9132804638</v>
      </c>
      <c r="T116" s="31" cm="1">
        <f t="array" ref="T116">T$107+IF($C116&lt;&gt;0,SUMPRODUCT((T$108:T$109)*TRANSPOSE(($D116:$E116))),0)</f>
        <v>1242224.9132804638</v>
      </c>
      <c r="U116" s="31" cm="1">
        <f t="array" ref="U116">U$107+IF($C116&lt;&gt;0,SUMPRODUCT((U$108:U$109)*TRANSPOSE(($D116:$E116))),0)</f>
        <v>1242224.9132804638</v>
      </c>
      <c r="V116" s="31" cm="1">
        <f t="array" ref="V116">V$107+IF($C116&lt;&gt;0,SUMPRODUCT((V$108:V$109)*TRANSPOSE(($D116:$E116))),0)</f>
        <v>1242224.9132804638</v>
      </c>
      <c r="W116" s="31" cm="1">
        <f t="array" ref="W116">W$107+IF($C116&lt;&gt;0,SUMPRODUCT((W$108:W$109)*TRANSPOSE(($D116:$E116))),0)</f>
        <v>1242224.9132804638</v>
      </c>
      <c r="X116" s="31" cm="1">
        <f t="array" ref="X116">X$107+IF($C116&lt;&gt;0,SUMPRODUCT((X$108:X$109)*TRANSPOSE(($D116:$E116))),0)</f>
        <v>1242224.9132804638</v>
      </c>
      <c r="Y116" s="31" cm="1">
        <f t="array" ref="Y116">Y$107+IF($C116&lt;&gt;0,SUMPRODUCT((Y$108:Y$109)*TRANSPOSE(($D116:$E116))),0)</f>
        <v>1242224.9132804638</v>
      </c>
      <c r="Z116" s="31" cm="1">
        <f t="array" ref="Z116">Z$107+IF($C116&lt;&gt;0,SUMPRODUCT((Z$108:Z$109)*TRANSPOSE(($D116:$E116))),0)</f>
        <v>1242224.9132804638</v>
      </c>
      <c r="AA116" s="31" cm="1">
        <f t="array" ref="AA116">AA$107+IF($C116&lt;&gt;0,SUMPRODUCT((AA$108:AA$109)*TRANSPOSE(($D116:$E116))),0)</f>
        <v>1242224.9132804638</v>
      </c>
      <c r="AB116" s="31" cm="1">
        <f t="array" ref="AB116">AB$107+IF($C116&lt;&gt;0,SUMPRODUCT((AB$108:AB$109)*TRANSPOSE(($D116:$E116))),0)</f>
        <v>1242224.9132804638</v>
      </c>
      <c r="AC116" s="31" cm="1">
        <f t="array" ref="AC116">AC$107+IF($C116&lt;&gt;0,SUMPRODUCT((AC$108:AC$109)*TRANSPOSE(($D116:$E116))),0)</f>
        <v>1242224.9132804638</v>
      </c>
      <c r="AD116" s="31" cm="1">
        <f t="array" ref="AD116">AD$107+IF($C116&lt;&gt;0,SUMPRODUCT((AD$108:AD$109)*TRANSPOSE(($D116:$E116))),0)</f>
        <v>1242224.9132804638</v>
      </c>
      <c r="AE116" s="31" cm="1">
        <f t="array" ref="AE116">AE$107+IF($C116&lt;&gt;0,SUMPRODUCT((AE$108:AE$109)*TRANSPOSE(($D116:$E116))),0)</f>
        <v>1242224.9132804638</v>
      </c>
      <c r="AF116" s="31" cm="1">
        <f t="array" ref="AF116">AF$107+IF($C116&lt;&gt;0,SUMPRODUCT((AF$108:AF$109)*TRANSPOSE(($D116:$E116))),0)</f>
        <v>1242224.9132804638</v>
      </c>
      <c r="AG116" s="31" cm="1">
        <f t="array" ref="AG116">AG$107+IF($C116&lt;&gt;0,SUMPRODUCT((AG$108:AG$109)*TRANSPOSE(($D116:$E116))),0)</f>
        <v>1242224.9132804638</v>
      </c>
    </row>
    <row r="117" spans="1:33" x14ac:dyDescent="0.2">
      <c r="A117" s="1" t="str">
        <f>"sens"&amp;Assumptions!B117</f>
        <v>sens</v>
      </c>
      <c r="C117" s="304">
        <f>Assumptions!C117</f>
        <v>0</v>
      </c>
      <c r="D117" s="305">
        <f>Assumptions!G117</f>
        <v>0</v>
      </c>
      <c r="E117" s="305">
        <f>Assumptions!H117</f>
        <v>0</v>
      </c>
      <c r="G117" s="38" t="str">
        <f t="shared" si="21"/>
        <v>Option 3sens</v>
      </c>
      <c r="I117" s="31" cm="1">
        <f t="array" ref="I117">I$107+IF($C117&lt;&gt;0,SUMPRODUCT((I$108:I$109)*TRANSPOSE(($D117:$E117))),0)</f>
        <v>0</v>
      </c>
      <c r="J117" s="31" cm="1">
        <f t="array" ref="J117">J$107+IF($C117&lt;&gt;0,SUMPRODUCT((J$108:J$109)*TRANSPOSE(($D117:$E117))),0)</f>
        <v>-28031.6640400053</v>
      </c>
      <c r="K117" s="31" cm="1">
        <f t="array" ref="K117">K$107+IF($C117&lt;&gt;0,SUMPRODUCT((K$108:K$109)*TRANSPOSE(($D117:$E117))),0)</f>
        <v>17467398.383239899</v>
      </c>
      <c r="L117" s="31" cm="1">
        <f t="array" ref="L117">L$107+IF($C117&lt;&gt;0,SUMPRODUCT((L$108:L$109)*TRANSPOSE(($D117:$E117))),0)</f>
        <v>1446866.719199894</v>
      </c>
      <c r="M117" s="31" cm="1">
        <f t="array" ref="M117">M$107+IF($C117&lt;&gt;0,SUMPRODUCT((M$108:M$109)*TRANSPOSE(($D117:$E117))),0)</f>
        <v>1446866.719199894</v>
      </c>
      <c r="N117" s="31" cm="1">
        <f t="array" ref="N117">N$107+IF($C117&lt;&gt;0,SUMPRODUCT((N$108:N$109)*TRANSPOSE(($D117:$E117))),0)</f>
        <v>1446866.719199894</v>
      </c>
      <c r="O117" s="31" cm="1">
        <f t="array" ref="O117">O$107+IF($C117&lt;&gt;0,SUMPRODUCT((O$108:O$109)*TRANSPOSE(($D117:$E117))),0)</f>
        <v>1378652.7838934173</v>
      </c>
      <c r="P117" s="31" cm="1">
        <f t="array" ref="P117">P$107+IF($C117&lt;&gt;0,SUMPRODUCT((P$108:P$109)*TRANSPOSE(($D117:$E117))),0)</f>
        <v>1378652.7838934173</v>
      </c>
      <c r="Q117" s="31" cm="1">
        <f t="array" ref="Q117">Q$107+IF($C117&lt;&gt;0,SUMPRODUCT((Q$108:Q$109)*TRANSPOSE(($D117:$E117))),0)</f>
        <v>1310438.8485869407</v>
      </c>
      <c r="R117" s="31" cm="1">
        <f t="array" ref="R117">R$107+IF($C117&lt;&gt;0,SUMPRODUCT((R$108:R$109)*TRANSPOSE(($D117:$E117))),0)</f>
        <v>1310438.8485869407</v>
      </c>
      <c r="S117" s="31" cm="1">
        <f t="array" ref="S117">S$107+IF($C117&lt;&gt;0,SUMPRODUCT((S$108:S$109)*TRANSPOSE(($D117:$E117))),0)</f>
        <v>1242224.9132804638</v>
      </c>
      <c r="T117" s="31" cm="1">
        <f t="array" ref="T117">T$107+IF($C117&lt;&gt;0,SUMPRODUCT((T$108:T$109)*TRANSPOSE(($D117:$E117))),0)</f>
        <v>1242224.9132804638</v>
      </c>
      <c r="U117" s="31" cm="1">
        <f t="array" ref="U117">U$107+IF($C117&lt;&gt;0,SUMPRODUCT((U$108:U$109)*TRANSPOSE(($D117:$E117))),0)</f>
        <v>1242224.9132804638</v>
      </c>
      <c r="V117" s="31" cm="1">
        <f t="array" ref="V117">V$107+IF($C117&lt;&gt;0,SUMPRODUCT((V$108:V$109)*TRANSPOSE(($D117:$E117))),0)</f>
        <v>1242224.9132804638</v>
      </c>
      <c r="W117" s="31" cm="1">
        <f t="array" ref="W117">W$107+IF($C117&lt;&gt;0,SUMPRODUCT((W$108:W$109)*TRANSPOSE(($D117:$E117))),0)</f>
        <v>1242224.9132804638</v>
      </c>
      <c r="X117" s="31" cm="1">
        <f t="array" ref="X117">X$107+IF($C117&lt;&gt;0,SUMPRODUCT((X$108:X$109)*TRANSPOSE(($D117:$E117))),0)</f>
        <v>1242224.9132804638</v>
      </c>
      <c r="Y117" s="31" cm="1">
        <f t="array" ref="Y117">Y$107+IF($C117&lt;&gt;0,SUMPRODUCT((Y$108:Y$109)*TRANSPOSE(($D117:$E117))),0)</f>
        <v>1242224.9132804638</v>
      </c>
      <c r="Z117" s="31" cm="1">
        <f t="array" ref="Z117">Z$107+IF($C117&lt;&gt;0,SUMPRODUCT((Z$108:Z$109)*TRANSPOSE(($D117:$E117))),0)</f>
        <v>1242224.9132804638</v>
      </c>
      <c r="AA117" s="31" cm="1">
        <f t="array" ref="AA117">AA$107+IF($C117&lt;&gt;0,SUMPRODUCT((AA$108:AA$109)*TRANSPOSE(($D117:$E117))),0)</f>
        <v>1242224.9132804638</v>
      </c>
      <c r="AB117" s="31" cm="1">
        <f t="array" ref="AB117">AB$107+IF($C117&lt;&gt;0,SUMPRODUCT((AB$108:AB$109)*TRANSPOSE(($D117:$E117))),0)</f>
        <v>1242224.9132804638</v>
      </c>
      <c r="AC117" s="31" cm="1">
        <f t="array" ref="AC117">AC$107+IF($C117&lt;&gt;0,SUMPRODUCT((AC$108:AC$109)*TRANSPOSE(($D117:$E117))),0)</f>
        <v>1242224.9132804638</v>
      </c>
      <c r="AD117" s="31" cm="1">
        <f t="array" ref="AD117">AD$107+IF($C117&lt;&gt;0,SUMPRODUCT((AD$108:AD$109)*TRANSPOSE(($D117:$E117))),0)</f>
        <v>1242224.9132804638</v>
      </c>
      <c r="AE117" s="31" cm="1">
        <f t="array" ref="AE117">AE$107+IF($C117&lt;&gt;0,SUMPRODUCT((AE$108:AE$109)*TRANSPOSE(($D117:$E117))),0)</f>
        <v>1242224.9132804638</v>
      </c>
      <c r="AF117" s="31" cm="1">
        <f t="array" ref="AF117">AF$107+IF($C117&lt;&gt;0,SUMPRODUCT((AF$108:AF$109)*TRANSPOSE(($D117:$E117))),0)</f>
        <v>1242224.9132804638</v>
      </c>
      <c r="AG117" s="31" cm="1">
        <f t="array" ref="AG117">AG$107+IF($C117&lt;&gt;0,SUMPRODUCT((AG$108:AG$109)*TRANSPOSE(($D117:$E117))),0)</f>
        <v>1242224.9132804638</v>
      </c>
    </row>
    <row r="118" spans="1:33" x14ac:dyDescent="0.2">
      <c r="A118" s="1" t="str">
        <f>"sens"&amp;Assumptions!B118</f>
        <v>sens</v>
      </c>
      <c r="C118" s="304">
        <f>Assumptions!C118</f>
        <v>0</v>
      </c>
      <c r="D118" s="305">
        <f>Assumptions!G118</f>
        <v>0</v>
      </c>
      <c r="E118" s="305">
        <f>Assumptions!H118</f>
        <v>0</v>
      </c>
      <c r="G118" s="38" t="str">
        <f t="shared" si="21"/>
        <v>Option 3sens</v>
      </c>
      <c r="I118" s="31" cm="1">
        <f t="array" ref="I118">I$107+IF($C118&lt;&gt;0,SUMPRODUCT((I$108:I$109)*TRANSPOSE(($D118:$E118))),0)</f>
        <v>0</v>
      </c>
      <c r="J118" s="31" cm="1">
        <f t="array" ref="J118">J$107+IF($C118&lt;&gt;0,SUMPRODUCT((J$108:J$109)*TRANSPOSE(($D118:$E118))),0)</f>
        <v>-28031.6640400053</v>
      </c>
      <c r="K118" s="31" cm="1">
        <f t="array" ref="K118">K$107+IF($C118&lt;&gt;0,SUMPRODUCT((K$108:K$109)*TRANSPOSE(($D118:$E118))),0)</f>
        <v>17467398.383239899</v>
      </c>
      <c r="L118" s="31" cm="1">
        <f t="array" ref="L118">L$107+IF($C118&lt;&gt;0,SUMPRODUCT((L$108:L$109)*TRANSPOSE(($D118:$E118))),0)</f>
        <v>1446866.719199894</v>
      </c>
      <c r="M118" s="31" cm="1">
        <f t="array" ref="M118">M$107+IF($C118&lt;&gt;0,SUMPRODUCT((M$108:M$109)*TRANSPOSE(($D118:$E118))),0)</f>
        <v>1446866.719199894</v>
      </c>
      <c r="N118" s="31" cm="1">
        <f t="array" ref="N118">N$107+IF($C118&lt;&gt;0,SUMPRODUCT((N$108:N$109)*TRANSPOSE(($D118:$E118))),0)</f>
        <v>1446866.719199894</v>
      </c>
      <c r="O118" s="31" cm="1">
        <f t="array" ref="O118">O$107+IF($C118&lt;&gt;0,SUMPRODUCT((O$108:O$109)*TRANSPOSE(($D118:$E118))),0)</f>
        <v>1378652.7838934173</v>
      </c>
      <c r="P118" s="31" cm="1">
        <f t="array" ref="P118">P$107+IF($C118&lt;&gt;0,SUMPRODUCT((P$108:P$109)*TRANSPOSE(($D118:$E118))),0)</f>
        <v>1378652.7838934173</v>
      </c>
      <c r="Q118" s="31" cm="1">
        <f t="array" ref="Q118">Q$107+IF($C118&lt;&gt;0,SUMPRODUCT((Q$108:Q$109)*TRANSPOSE(($D118:$E118))),0)</f>
        <v>1310438.8485869407</v>
      </c>
      <c r="R118" s="31" cm="1">
        <f t="array" ref="R118">R$107+IF($C118&lt;&gt;0,SUMPRODUCT((R$108:R$109)*TRANSPOSE(($D118:$E118))),0)</f>
        <v>1310438.8485869407</v>
      </c>
      <c r="S118" s="31" cm="1">
        <f t="array" ref="S118">S$107+IF($C118&lt;&gt;0,SUMPRODUCT((S$108:S$109)*TRANSPOSE(($D118:$E118))),0)</f>
        <v>1242224.9132804638</v>
      </c>
      <c r="T118" s="31" cm="1">
        <f t="array" ref="T118">T$107+IF($C118&lt;&gt;0,SUMPRODUCT((T$108:T$109)*TRANSPOSE(($D118:$E118))),0)</f>
        <v>1242224.9132804638</v>
      </c>
      <c r="U118" s="31" cm="1">
        <f t="array" ref="U118">U$107+IF($C118&lt;&gt;0,SUMPRODUCT((U$108:U$109)*TRANSPOSE(($D118:$E118))),0)</f>
        <v>1242224.9132804638</v>
      </c>
      <c r="V118" s="31" cm="1">
        <f t="array" ref="V118">V$107+IF($C118&lt;&gt;0,SUMPRODUCT((V$108:V$109)*TRANSPOSE(($D118:$E118))),0)</f>
        <v>1242224.9132804638</v>
      </c>
      <c r="W118" s="31" cm="1">
        <f t="array" ref="W118">W$107+IF($C118&lt;&gt;0,SUMPRODUCT((W$108:W$109)*TRANSPOSE(($D118:$E118))),0)</f>
        <v>1242224.9132804638</v>
      </c>
      <c r="X118" s="31" cm="1">
        <f t="array" ref="X118">X$107+IF($C118&lt;&gt;0,SUMPRODUCT((X$108:X$109)*TRANSPOSE(($D118:$E118))),0)</f>
        <v>1242224.9132804638</v>
      </c>
      <c r="Y118" s="31" cm="1">
        <f t="array" ref="Y118">Y$107+IF($C118&lt;&gt;0,SUMPRODUCT((Y$108:Y$109)*TRANSPOSE(($D118:$E118))),0)</f>
        <v>1242224.9132804638</v>
      </c>
      <c r="Z118" s="31" cm="1">
        <f t="array" ref="Z118">Z$107+IF($C118&lt;&gt;0,SUMPRODUCT((Z$108:Z$109)*TRANSPOSE(($D118:$E118))),0)</f>
        <v>1242224.9132804638</v>
      </c>
      <c r="AA118" s="31" cm="1">
        <f t="array" ref="AA118">AA$107+IF($C118&lt;&gt;0,SUMPRODUCT((AA$108:AA$109)*TRANSPOSE(($D118:$E118))),0)</f>
        <v>1242224.9132804638</v>
      </c>
      <c r="AB118" s="31" cm="1">
        <f t="array" ref="AB118">AB$107+IF($C118&lt;&gt;0,SUMPRODUCT((AB$108:AB$109)*TRANSPOSE(($D118:$E118))),0)</f>
        <v>1242224.9132804638</v>
      </c>
      <c r="AC118" s="31" cm="1">
        <f t="array" ref="AC118">AC$107+IF($C118&lt;&gt;0,SUMPRODUCT((AC$108:AC$109)*TRANSPOSE(($D118:$E118))),0)</f>
        <v>1242224.9132804638</v>
      </c>
      <c r="AD118" s="31" cm="1">
        <f t="array" ref="AD118">AD$107+IF($C118&lt;&gt;0,SUMPRODUCT((AD$108:AD$109)*TRANSPOSE(($D118:$E118))),0)</f>
        <v>1242224.9132804638</v>
      </c>
      <c r="AE118" s="31" cm="1">
        <f t="array" ref="AE118">AE$107+IF($C118&lt;&gt;0,SUMPRODUCT((AE$108:AE$109)*TRANSPOSE(($D118:$E118))),0)</f>
        <v>1242224.9132804638</v>
      </c>
      <c r="AF118" s="31" cm="1">
        <f t="array" ref="AF118">AF$107+IF($C118&lt;&gt;0,SUMPRODUCT((AF$108:AF$109)*TRANSPOSE(($D118:$E118))),0)</f>
        <v>1242224.9132804638</v>
      </c>
      <c r="AG118" s="31" cm="1">
        <f t="array" ref="AG118">AG$107+IF($C118&lt;&gt;0,SUMPRODUCT((AG$108:AG$109)*TRANSPOSE(($D118:$E118))),0)</f>
        <v>1242224.9132804638</v>
      </c>
    </row>
  </sheetData>
  <conditionalFormatting sqref="E29">
    <cfRule type="expression" dxfId="8" priority="4">
      <formula>AND(SUM($I$28:$AG$28)&gt;0, $E$29=0)</formula>
    </cfRule>
  </conditionalFormatting>
  <conditionalFormatting sqref="E14:E16">
    <cfRule type="expression" dxfId="7" priority="1">
      <formula>AND(SUM($I14:$AB14)&lt;&gt;0, E14=0)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3" id="{1712F874-B643-4BE5-934F-196C6E7538A2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28DE2-E846-427B-B371-240E3FF764AB}">
  <sheetPr codeName="Sheet6">
    <tabColor rgb="FF0099FF"/>
  </sheetPr>
  <dimension ref="A1:XER118"/>
  <sheetViews>
    <sheetView showGridLines="0" zoomScale="90" zoomScaleNormal="90" workbookViewId="0">
      <pane xSplit="7" ySplit="10" topLeftCell="H11" activePane="bottomRight" state="frozen"/>
      <selection activeCell="H29" sqref="H29"/>
      <selection pane="topRight" activeCell="H29" sqref="H29"/>
      <selection pane="bottomLeft" activeCell="H29" sqref="H29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REFCL BAE compliance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6" t="s">
        <v>135</v>
      </c>
      <c r="B3" s="5"/>
      <c r="C3" s="203" t="str">
        <f>INDEX(Assumptions!$E$14:$E$18, MATCH(A3,_xlfn.ANCHORARRAY( Assumptions!$C$14),0))</f>
        <v>Mini zone substation, REFCL mini grid, isolating substations</v>
      </c>
    </row>
    <row r="4" spans="1:43" x14ac:dyDescent="0.2">
      <c r="A4" s="204" t="str">
        <f>(INDEX(Data!$D$9:$D$13, MATCH(A3, options,0)))</f>
        <v/>
      </c>
      <c r="B4" s="190"/>
      <c r="C4" s="241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2" t="s">
        <v>64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4"/>
      <c r="G9" s="18" t="s">
        <v>25</v>
      </c>
      <c r="H9" s="223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121</v>
      </c>
      <c r="B11" s="89"/>
      <c r="C11" s="90"/>
      <c r="D11" s="90"/>
      <c r="E11" s="90"/>
      <c r="F11" s="90"/>
      <c r="G11" s="207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/>
      <c r="AI11"/>
      <c r="AJ11"/>
      <c r="AK11"/>
      <c r="AL11"/>
      <c r="AM11"/>
    </row>
    <row r="12" spans="1:43" x14ac:dyDescent="0.2">
      <c r="A12" s="3"/>
      <c r="B12" s="3"/>
      <c r="C12" s="3"/>
      <c r="D12" s="3"/>
      <c r="G12" s="208"/>
      <c r="AH12"/>
      <c r="AI12"/>
      <c r="AJ12"/>
      <c r="AK12"/>
      <c r="AL12"/>
      <c r="AM12"/>
    </row>
    <row r="13" spans="1:43" x14ac:dyDescent="0.2">
      <c r="C13" s="3" t="s">
        <v>17</v>
      </c>
      <c r="D13"/>
      <c r="E13" s="126" t="s">
        <v>70</v>
      </c>
      <c r="G13" s="209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260</v>
      </c>
      <c r="D14"/>
      <c r="E14" s="150">
        <v>50</v>
      </c>
      <c r="G14" s="210">
        <f>input_dollars</f>
        <v>45291</v>
      </c>
      <c r="H14" s="151"/>
      <c r="I14" s="32">
        <v>10209325.442355964</v>
      </c>
      <c r="J14" s="32">
        <v>10721863.280542385</v>
      </c>
      <c r="K14" s="32">
        <v>193811.44518356243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257</v>
      </c>
      <c r="D15"/>
      <c r="E15" s="150">
        <v>50</v>
      </c>
      <c r="G15" s="210">
        <f>input_dollars</f>
        <v>45291</v>
      </c>
      <c r="H15" s="2"/>
      <c r="I15" s="32">
        <v>2000000</v>
      </c>
      <c r="J15" s="32">
        <v>6000000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259</v>
      </c>
      <c r="D16"/>
      <c r="E16" s="150">
        <v>50</v>
      </c>
      <c r="G16" s="210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1600000</v>
      </c>
      <c r="O16" s="32"/>
      <c r="P16" s="32">
        <v>1600000</v>
      </c>
      <c r="Q16" s="32"/>
      <c r="R16" s="32">
        <v>1600000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10">
        <f>input_dollars</f>
        <v>45291</v>
      </c>
      <c r="H17" s="107"/>
      <c r="I17" s="106">
        <f t="shared" ref="I17:Q17" si="0">SUM(I14:I16)</f>
        <v>12209325.442355964</v>
      </c>
      <c r="J17" s="106">
        <f t="shared" si="0"/>
        <v>16721863.280542385</v>
      </c>
      <c r="K17" s="106">
        <f t="shared" si="0"/>
        <v>193811.44518356243</v>
      </c>
      <c r="L17" s="106">
        <f t="shared" si="0"/>
        <v>0</v>
      </c>
      <c r="M17" s="106">
        <f t="shared" si="0"/>
        <v>0</v>
      </c>
      <c r="N17" s="106">
        <f t="shared" si="0"/>
        <v>1600000</v>
      </c>
      <c r="O17" s="106">
        <f t="shared" si="0"/>
        <v>0</v>
      </c>
      <c r="P17" s="106">
        <f t="shared" si="0"/>
        <v>1600000</v>
      </c>
      <c r="Q17" s="106">
        <f t="shared" si="0"/>
        <v>0</v>
      </c>
      <c r="R17" s="106">
        <f t="shared" ref="R17:AG17" si="1">SUM(R14:R16)</f>
        <v>1600000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  <c r="AL17"/>
      <c r="AM17"/>
    </row>
    <row r="18" spans="1:43" x14ac:dyDescent="0.2">
      <c r="C18"/>
      <c r="D18"/>
      <c r="E18"/>
      <c r="G18" s="209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10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138">
        <v>0</v>
      </c>
      <c r="T19" s="138">
        <v>0</v>
      </c>
      <c r="U19" s="138">
        <v>0</v>
      </c>
      <c r="V19" s="138">
        <v>0</v>
      </c>
      <c r="W19" s="138">
        <v>0</v>
      </c>
      <c r="X19" s="138">
        <v>0</v>
      </c>
      <c r="Y19" s="138">
        <v>0</v>
      </c>
      <c r="Z19" s="138">
        <v>0</v>
      </c>
      <c r="AA19" s="138">
        <v>0</v>
      </c>
      <c r="AB19" s="138">
        <v>0</v>
      </c>
      <c r="AC19" s="138">
        <v>0</v>
      </c>
      <c r="AD19" s="138">
        <v>0</v>
      </c>
      <c r="AE19" s="138">
        <v>0</v>
      </c>
      <c r="AF19" s="138">
        <v>0</v>
      </c>
      <c r="AG19" s="138">
        <v>0</v>
      </c>
      <c r="AH19"/>
      <c r="AI19"/>
      <c r="AJ19"/>
      <c r="AK19"/>
      <c r="AL19"/>
      <c r="AM19"/>
    </row>
    <row r="20" spans="1:43" x14ac:dyDescent="0.2">
      <c r="G20" s="208"/>
      <c r="AH20"/>
      <c r="AI20"/>
      <c r="AJ20"/>
      <c r="AK20"/>
      <c r="AL20"/>
      <c r="AM20"/>
    </row>
    <row r="21" spans="1:43" x14ac:dyDescent="0.2">
      <c r="C21"/>
      <c r="D21"/>
      <c r="E21"/>
      <c r="G21" s="209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153</v>
      </c>
      <c r="B22" s="89"/>
      <c r="C22" s="89"/>
      <c r="D22" s="89"/>
      <c r="E22" s="89"/>
      <c r="F22" s="89"/>
      <c r="G22" s="207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154</v>
      </c>
      <c r="D24" s="111"/>
      <c r="E24" s="111"/>
      <c r="F24" s="111"/>
      <c r="G24" s="211"/>
      <c r="H24" s="111"/>
      <c r="I24" s="171">
        <v>0</v>
      </c>
      <c r="J24" s="171">
        <v>0</v>
      </c>
      <c r="K24" s="171">
        <v>0</v>
      </c>
      <c r="L24" s="171">
        <v>0</v>
      </c>
      <c r="M24" s="171">
        <v>0</v>
      </c>
      <c r="N24" s="171">
        <v>0</v>
      </c>
      <c r="O24" s="171">
        <v>0</v>
      </c>
      <c r="P24" s="171">
        <v>0</v>
      </c>
      <c r="Q24" s="171">
        <v>0</v>
      </c>
      <c r="R24" s="171">
        <v>0</v>
      </c>
      <c r="S24" s="171">
        <v>0</v>
      </c>
      <c r="T24" s="171">
        <v>0</v>
      </c>
      <c r="U24" s="172">
        <v>0</v>
      </c>
      <c r="V24" s="172">
        <v>0</v>
      </c>
      <c r="W24" s="172">
        <v>0</v>
      </c>
      <c r="X24" s="172">
        <v>0</v>
      </c>
      <c r="Y24" s="172">
        <v>0</v>
      </c>
      <c r="Z24" s="172">
        <v>0</v>
      </c>
      <c r="AA24" s="172">
        <v>0</v>
      </c>
      <c r="AB24" s="172">
        <v>0</v>
      </c>
      <c r="AC24" s="172">
        <v>0</v>
      </c>
      <c r="AD24" s="172">
        <v>0</v>
      </c>
      <c r="AE24" s="172">
        <v>0</v>
      </c>
      <c r="AF24" s="172">
        <v>0</v>
      </c>
      <c r="AG24" s="172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155</v>
      </c>
      <c r="D25" s="211"/>
      <c r="E25" s="111"/>
      <c r="F25" s="111"/>
      <c r="G25" s="211"/>
      <c r="H25" s="111"/>
      <c r="I25" s="172">
        <v>0</v>
      </c>
      <c r="J25" s="172">
        <v>0</v>
      </c>
      <c r="K25" s="172">
        <v>0</v>
      </c>
      <c r="L25" s="172">
        <v>0</v>
      </c>
      <c r="M25" s="172">
        <v>0</v>
      </c>
      <c r="N25" s="171">
        <v>0</v>
      </c>
      <c r="O25" s="171">
        <v>0</v>
      </c>
      <c r="P25" s="171">
        <v>0</v>
      </c>
      <c r="Q25" s="171">
        <v>0</v>
      </c>
      <c r="R25" s="171">
        <v>0</v>
      </c>
      <c r="S25" s="171">
        <v>0</v>
      </c>
      <c r="T25" s="171">
        <v>0</v>
      </c>
      <c r="U25" s="172">
        <v>0</v>
      </c>
      <c r="V25" s="172">
        <v>0</v>
      </c>
      <c r="W25" s="172">
        <v>0</v>
      </c>
      <c r="X25" s="172">
        <v>0</v>
      </c>
      <c r="Y25" s="172">
        <v>0</v>
      </c>
      <c r="Z25" s="172">
        <v>0</v>
      </c>
      <c r="AA25" s="172">
        <v>0</v>
      </c>
      <c r="AB25" s="172">
        <v>0</v>
      </c>
      <c r="AC25" s="172">
        <v>0</v>
      </c>
      <c r="AD25" s="172">
        <v>0</v>
      </c>
      <c r="AE25" s="172">
        <v>0</v>
      </c>
      <c r="AF25" s="172">
        <v>0</v>
      </c>
      <c r="AG25" s="172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11"/>
      <c r="E26" s="111"/>
      <c r="F26" s="111"/>
      <c r="G26" s="2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ht="12.75" customHeight="1" x14ac:dyDescent="0.2">
      <c r="A27" s="111"/>
      <c r="B27" s="111"/>
      <c r="C27" s="111"/>
      <c r="D27" s="211"/>
      <c r="E27" s="111"/>
      <c r="F27" s="111"/>
      <c r="G27" s="2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8"/>
      <c r="E28"/>
      <c r="G28" s="210" t="s">
        <v>40</v>
      </c>
      <c r="H28"/>
      <c r="I28" s="171">
        <v>0</v>
      </c>
      <c r="J28" s="171">
        <v>0</v>
      </c>
      <c r="K28" s="171">
        <v>0</v>
      </c>
      <c r="L28" s="171">
        <v>0</v>
      </c>
      <c r="M28" s="171">
        <v>0</v>
      </c>
      <c r="N28" s="171">
        <v>0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171">
        <v>0</v>
      </c>
      <c r="V28" s="171">
        <v>0</v>
      </c>
      <c r="W28" s="171">
        <v>0</v>
      </c>
      <c r="X28" s="171">
        <v>0</v>
      </c>
      <c r="Y28" s="171">
        <v>0</v>
      </c>
      <c r="Z28" s="171">
        <v>0</v>
      </c>
      <c r="AA28" s="171">
        <v>0</v>
      </c>
      <c r="AB28" s="171">
        <v>0</v>
      </c>
      <c r="AC28" s="171">
        <v>0</v>
      </c>
      <c r="AD28" s="171">
        <v>0</v>
      </c>
      <c r="AE28" s="171">
        <v>0</v>
      </c>
      <c r="AF28" s="171">
        <v>0</v>
      </c>
      <c r="AG28" s="171"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C29" s="1" t="s">
        <v>125</v>
      </c>
      <c r="D29" s="208" t="s">
        <v>64</v>
      </c>
      <c r="E29" s="113">
        <f>Assumptions!H41*vcr_esc</f>
        <v>44753.327047371298</v>
      </c>
      <c r="F29" s="241" t="str">
        <f>IF(AND(SUM(I28:AG28)&lt;&gt;0, E29=0), "!", "")</f>
        <v/>
      </c>
      <c r="G29" s="210">
        <f>input_dollars</f>
        <v>45291</v>
      </c>
      <c r="H29"/>
      <c r="I29" s="301">
        <f>I28*$E$29</f>
        <v>0</v>
      </c>
      <c r="J29" s="301">
        <f t="shared" ref="J29:AG29" si="2">J28*$E$29</f>
        <v>0</v>
      </c>
      <c r="K29" s="301">
        <f t="shared" si="2"/>
        <v>0</v>
      </c>
      <c r="L29" s="301">
        <f t="shared" si="2"/>
        <v>0</v>
      </c>
      <c r="M29" s="301">
        <f t="shared" si="2"/>
        <v>0</v>
      </c>
      <c r="N29" s="301">
        <f t="shared" si="2"/>
        <v>0</v>
      </c>
      <c r="O29" s="301">
        <f t="shared" si="2"/>
        <v>0</v>
      </c>
      <c r="P29" s="301">
        <f t="shared" si="2"/>
        <v>0</v>
      </c>
      <c r="Q29" s="301">
        <f t="shared" si="2"/>
        <v>0</v>
      </c>
      <c r="R29" s="301">
        <f t="shared" si="2"/>
        <v>0</v>
      </c>
      <c r="S29" s="301">
        <f t="shared" si="2"/>
        <v>0</v>
      </c>
      <c r="T29" s="301">
        <f t="shared" si="2"/>
        <v>0</v>
      </c>
      <c r="U29" s="301">
        <f t="shared" si="2"/>
        <v>0</v>
      </c>
      <c r="V29" s="301">
        <f t="shared" si="2"/>
        <v>0</v>
      </c>
      <c r="W29" s="301">
        <f t="shared" si="2"/>
        <v>0</v>
      </c>
      <c r="X29" s="301">
        <f t="shared" si="2"/>
        <v>0</v>
      </c>
      <c r="Y29" s="301">
        <f t="shared" si="2"/>
        <v>0</v>
      </c>
      <c r="Z29" s="301">
        <f t="shared" si="2"/>
        <v>0</v>
      </c>
      <c r="AA29" s="301">
        <f t="shared" si="2"/>
        <v>0</v>
      </c>
      <c r="AB29" s="301">
        <f t="shared" si="2"/>
        <v>0</v>
      </c>
      <c r="AC29" s="301">
        <f t="shared" si="2"/>
        <v>0</v>
      </c>
      <c r="AD29" s="301">
        <f t="shared" si="2"/>
        <v>0</v>
      </c>
      <c r="AE29" s="301">
        <f t="shared" si="2"/>
        <v>0</v>
      </c>
      <c r="AF29" s="301">
        <f t="shared" si="2"/>
        <v>0</v>
      </c>
      <c r="AG29" s="301">
        <f t="shared" si="2"/>
        <v>0</v>
      </c>
      <c r="AH29"/>
      <c r="AI29"/>
      <c r="AJ29"/>
      <c r="AK29"/>
      <c r="AL29"/>
      <c r="AM29"/>
      <c r="AN29"/>
      <c r="AO29"/>
      <c r="AP29"/>
      <c r="AQ29"/>
    </row>
    <row r="30" spans="1:43" x14ac:dyDescent="0.2">
      <c r="D30" s="209"/>
      <c r="E30"/>
      <c r="G30" s="21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115</v>
      </c>
      <c r="D31" s="208" t="s">
        <v>209</v>
      </c>
      <c r="G31" s="210">
        <f>input_dollars</f>
        <v>45291</v>
      </c>
      <c r="H31" s="151"/>
      <c r="I31" s="173" cm="1">
        <f t="array" ref="I31">SUMPRODUCT((Assumptions!$H$70:$H$71)*(Assumptions!$G$70:$G$71)*(Assumptions!$I$70:$I$71)*(I$24:I$25))</f>
        <v>0</v>
      </c>
      <c r="J31" s="173" cm="1">
        <f t="array" ref="J31">SUMPRODUCT((Assumptions!$H$70:$H$71)*(Assumptions!$G$70:$G$71)*(Assumptions!$I$70:$I$71)*(J$24:J$25))</f>
        <v>0</v>
      </c>
      <c r="K31" s="173" cm="1">
        <f t="array" ref="K31">SUMPRODUCT((Assumptions!$H$70:$H$71)*(Assumptions!$G$70:$G$71)*(Assumptions!$I$70:$I$71)*(K$24:K$25))</f>
        <v>0</v>
      </c>
      <c r="L31" s="173" cm="1">
        <f t="array" ref="L31">SUMPRODUCT((Assumptions!$H$70:$H$71)*(Assumptions!$G$70:$G$71)*(Assumptions!$I$70:$I$71)*(L$24:L$25))</f>
        <v>0</v>
      </c>
      <c r="M31" s="173" cm="1">
        <f t="array" ref="M31">SUMPRODUCT((Assumptions!$H$70:$H$71)*(Assumptions!$G$70:$G$71)*(Assumptions!$I$70:$I$71)*(M$24:M$25))</f>
        <v>0</v>
      </c>
      <c r="N31" s="173" cm="1">
        <f t="array" ref="N31">SUMPRODUCT((Assumptions!$H$70:$H$71)*(Assumptions!$G$70:$G$71)*(Assumptions!$I$70:$I$71)*(N$24:N$25))</f>
        <v>0</v>
      </c>
      <c r="O31" s="173" cm="1">
        <f t="array" ref="O31">SUMPRODUCT((Assumptions!$H$70:$H$71)*(Assumptions!$G$70:$G$71)*(Assumptions!$I$70:$I$71)*(O$24:O$25))</f>
        <v>0</v>
      </c>
      <c r="P31" s="173" cm="1">
        <f t="array" ref="P31">SUMPRODUCT((Assumptions!$H$70:$H$71)*(Assumptions!$G$70:$G$71)*(Assumptions!$I$70:$I$71)*(P$24:P$25))</f>
        <v>0</v>
      </c>
      <c r="Q31" s="173" cm="1">
        <f t="array" ref="Q31">SUMPRODUCT((Assumptions!$H$70:$H$71)*(Assumptions!$G$70:$G$71)*(Assumptions!$I$70:$I$71)*(Q$24:Q$25))</f>
        <v>0</v>
      </c>
      <c r="R31" s="173" cm="1">
        <f t="array" ref="R31">SUMPRODUCT((Assumptions!$H$70:$H$71)*(Assumptions!$G$70:$G$71)*(Assumptions!$I$70:$I$71)*(R$24:R$25))</f>
        <v>0</v>
      </c>
      <c r="S31" s="173" cm="1">
        <f t="array" ref="S31">SUMPRODUCT((Assumptions!$H$70:$H$71)*(Assumptions!$G$70:$G$71)*(Assumptions!$I$70:$I$71)*(S$24:S$25))</f>
        <v>0</v>
      </c>
      <c r="T31" s="173" cm="1">
        <f t="array" ref="T31">SUMPRODUCT((Assumptions!$H$70:$H$71)*(Assumptions!$G$70:$G$71)*(Assumptions!$I$70:$I$71)*(T$24:T$25))</f>
        <v>0</v>
      </c>
      <c r="U31" s="173" cm="1">
        <f t="array" ref="U31">SUMPRODUCT((Assumptions!$H$70:$H$71)*(Assumptions!$G$70:$G$71)*(Assumptions!$I$70:$I$71)*(U$24:U$25))</f>
        <v>0</v>
      </c>
      <c r="V31" s="173" cm="1">
        <f t="array" ref="V31">SUMPRODUCT((Assumptions!$H$70:$H$71)*(Assumptions!$G$70:$G$71)*(Assumptions!$I$70:$I$71)*(V$24:V$25))</f>
        <v>0</v>
      </c>
      <c r="W31" s="173" cm="1">
        <f t="array" ref="W31">SUMPRODUCT((Assumptions!$H$70:$H$71)*(Assumptions!$G$70:$G$71)*(Assumptions!$I$70:$I$71)*(W$24:W$25))</f>
        <v>0</v>
      </c>
      <c r="X31" s="173" cm="1">
        <f t="array" ref="X31">SUMPRODUCT((Assumptions!$H$70:$H$71)*(Assumptions!$G$70:$G$71)*(Assumptions!$I$70:$I$71)*(X$24:X$25))</f>
        <v>0</v>
      </c>
      <c r="Y31" s="173" cm="1">
        <f t="array" ref="Y31">SUMPRODUCT((Assumptions!$H$70:$H$71)*(Assumptions!$G$70:$G$71)*(Assumptions!$I$70:$I$71)*(Y$24:Y$25))</f>
        <v>0</v>
      </c>
      <c r="Z31" s="173" cm="1">
        <f t="array" ref="Z31">SUMPRODUCT((Assumptions!$H$70:$H$71)*(Assumptions!$G$70:$G$71)*(Assumptions!$I$70:$I$71)*(Z$24:Z$25))</f>
        <v>0</v>
      </c>
      <c r="AA31" s="173" cm="1">
        <f t="array" ref="AA31">SUMPRODUCT((Assumptions!$H$70:$H$71)*(Assumptions!$G$70:$G$71)*(Assumptions!$I$70:$I$71)*(AA$24:AA$25))</f>
        <v>0</v>
      </c>
      <c r="AB31" s="173" cm="1">
        <f t="array" ref="AB31">SUMPRODUCT((Assumptions!$H$70:$H$71)*(Assumptions!$G$70:$G$71)*(Assumptions!$I$70:$I$71)*(AB$24:AB$25))</f>
        <v>0</v>
      </c>
      <c r="AC31" s="173" cm="1">
        <f t="array" ref="AC31">SUMPRODUCT((Assumptions!$H$70:$H$71)*(Assumptions!$G$70:$G$71)*(Assumptions!$I$70:$I$71)*(AC$24:AC$25))</f>
        <v>0</v>
      </c>
      <c r="AD31" s="173" cm="1">
        <f t="array" ref="AD31">SUMPRODUCT((Assumptions!$H$70:$H$71)*(Assumptions!$G$70:$G$71)*(Assumptions!$I$70:$I$71)*(AD$24:AD$25))</f>
        <v>0</v>
      </c>
      <c r="AE31" s="173" cm="1">
        <f t="array" ref="AE31">SUMPRODUCT((Assumptions!$H$70:$H$71)*(Assumptions!$G$70:$G$71)*(Assumptions!$I$70:$I$71)*(AE$24:AE$25))</f>
        <v>0</v>
      </c>
      <c r="AF31" s="173" cm="1">
        <f t="array" ref="AF31">SUMPRODUCT((Assumptions!$H$70:$H$71)*(Assumptions!$G$70:$G$71)*(Assumptions!$I$70:$I$71)*(AF$24:AF$25))</f>
        <v>0</v>
      </c>
      <c r="AG31" s="173" cm="1">
        <f t="array" ref="AG31">SUMPRODUCT((Assumptions!$H$70:$H$71)*(Assumptions!$G$70:$G$71)*(Assumptions!$I$70:$I$71)*(AG$24:AG$25))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117</v>
      </c>
      <c r="D32" s="209"/>
      <c r="E32"/>
      <c r="G32" s="210">
        <f>input_dollars</f>
        <v>45291</v>
      </c>
      <c r="H32" s="151"/>
      <c r="I32" s="173" cm="1">
        <f t="array" ref="I32">(1+Assumptions!$G$81)*SUMPRODUCT((Assumptions!$G$78:$G$79)*(I$24:I$25))</f>
        <v>0</v>
      </c>
      <c r="J32" s="173" cm="1">
        <f t="array" ref="J32">(1+Assumptions!$G$81)*SUMPRODUCT((Assumptions!$G$78:$G$79)*(J$24:J$25))</f>
        <v>0</v>
      </c>
      <c r="K32" s="173" cm="1">
        <f t="array" ref="K32">(1+Assumptions!$G$81)*SUMPRODUCT((Assumptions!$G$78:$G$79)*(K$24:K$25))</f>
        <v>0</v>
      </c>
      <c r="L32" s="173" cm="1">
        <f t="array" ref="L32">(1+Assumptions!$G$81)*SUMPRODUCT((Assumptions!$G$78:$G$79)*(L$24:L$25))</f>
        <v>0</v>
      </c>
      <c r="M32" s="173" cm="1">
        <f t="array" ref="M32">(1+Assumptions!$G$81)*SUMPRODUCT((Assumptions!$G$78:$G$79)*(M$24:M$25))</f>
        <v>0</v>
      </c>
      <c r="N32" s="173" cm="1">
        <f t="array" ref="N32">(1+Assumptions!$G$81)*SUMPRODUCT((Assumptions!$G$78:$G$79)*(N$24:N$25))</f>
        <v>0</v>
      </c>
      <c r="O32" s="173" cm="1">
        <f t="array" ref="O32">(1+Assumptions!$G$81)*SUMPRODUCT((Assumptions!$G$78:$G$79)*(O$24:O$25))</f>
        <v>0</v>
      </c>
      <c r="P32" s="173" cm="1">
        <f t="array" ref="P32">(1+Assumptions!$G$81)*SUMPRODUCT((Assumptions!$G$78:$G$79)*(P$24:P$25))</f>
        <v>0</v>
      </c>
      <c r="Q32" s="173" cm="1">
        <f t="array" ref="Q32">(1+Assumptions!$G$81)*SUMPRODUCT((Assumptions!$G$78:$G$79)*(Q$24:Q$25))</f>
        <v>0</v>
      </c>
      <c r="R32" s="173" cm="1">
        <f t="array" ref="R32">(1+Assumptions!$G$81)*SUMPRODUCT((Assumptions!$G$78:$G$79)*(R$24:R$25))</f>
        <v>0</v>
      </c>
      <c r="S32" s="173" cm="1">
        <f t="array" ref="S32">(1+Assumptions!$G$81)*SUMPRODUCT((Assumptions!$G$78:$G$79)*(S$24:S$25))</f>
        <v>0</v>
      </c>
      <c r="T32" s="173" cm="1">
        <f t="array" ref="T32">(1+Assumptions!$G$81)*SUMPRODUCT((Assumptions!$G$78:$G$79)*(T$24:T$25))</f>
        <v>0</v>
      </c>
      <c r="U32" s="173" cm="1">
        <f t="array" ref="U32">(1+Assumptions!$G$81)*SUMPRODUCT((Assumptions!$G$78:$G$79)*(U$24:U$25))</f>
        <v>0</v>
      </c>
      <c r="V32" s="173" cm="1">
        <f t="array" ref="V32">(1+Assumptions!$G$81)*SUMPRODUCT((Assumptions!$G$78:$G$79)*(V$24:V$25))</f>
        <v>0</v>
      </c>
      <c r="W32" s="173" cm="1">
        <f t="array" ref="W32">(1+Assumptions!$G$81)*SUMPRODUCT((Assumptions!$G$78:$G$79)*(W$24:W$25))</f>
        <v>0</v>
      </c>
      <c r="X32" s="173" cm="1">
        <f t="array" ref="X32">(1+Assumptions!$G$81)*SUMPRODUCT((Assumptions!$G$78:$G$79)*(X$24:X$25))</f>
        <v>0</v>
      </c>
      <c r="Y32" s="173" cm="1">
        <f t="array" ref="Y32">(1+Assumptions!$G$81)*SUMPRODUCT((Assumptions!$G$78:$G$79)*(Y$24:Y$25))</f>
        <v>0</v>
      </c>
      <c r="Z32" s="173" cm="1">
        <f t="array" ref="Z32">(1+Assumptions!$G$81)*SUMPRODUCT((Assumptions!$G$78:$G$79)*(Z$24:Z$25))</f>
        <v>0</v>
      </c>
      <c r="AA32" s="173" cm="1">
        <f t="array" ref="AA32">(1+Assumptions!$G$81)*SUMPRODUCT((Assumptions!$G$78:$G$79)*(AA$24:AA$25))</f>
        <v>0</v>
      </c>
      <c r="AB32" s="173" cm="1">
        <f t="array" ref="AB32">(1+Assumptions!$G$81)*SUMPRODUCT((Assumptions!$G$78:$G$79)*(AB$24:AB$25))</f>
        <v>0</v>
      </c>
      <c r="AC32" s="173" cm="1">
        <f t="array" ref="AC32">(1+Assumptions!$G$81)*SUMPRODUCT((Assumptions!$G$78:$G$79)*(AC$24:AC$25))</f>
        <v>0</v>
      </c>
      <c r="AD32" s="173" cm="1">
        <f t="array" ref="AD32">(1+Assumptions!$G$81)*SUMPRODUCT((Assumptions!$G$78:$G$79)*(AD$24:AD$25))</f>
        <v>0</v>
      </c>
      <c r="AE32" s="173" cm="1">
        <f t="array" ref="AE32">(1+Assumptions!$G$81)*SUMPRODUCT((Assumptions!$G$78:$G$79)*(AE$24:AE$25))</f>
        <v>0</v>
      </c>
      <c r="AF32" s="173" cm="1">
        <f t="array" ref="AF32">(1+Assumptions!$G$81)*SUMPRODUCT((Assumptions!$G$78:$G$79)*(AF$24:AF$25))</f>
        <v>0</v>
      </c>
      <c r="AG32" s="173" cm="1">
        <f t="array" ref="AG32">(1+Assumptions!$G$81)*SUMPRODUCT((Assumptions!$G$78:$G$79)*(AG$24:AG$25))</f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1" t="s">
        <v>116</v>
      </c>
      <c r="D33" s="208" t="s">
        <v>209</v>
      </c>
      <c r="E33"/>
      <c r="G33" s="210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8">
        <v>0</v>
      </c>
      <c r="S33" s="138">
        <v>0</v>
      </c>
      <c r="T33" s="138">
        <v>0</v>
      </c>
      <c r="U33" s="138">
        <v>0</v>
      </c>
      <c r="V33" s="138">
        <v>0</v>
      </c>
      <c r="W33" s="138">
        <v>0</v>
      </c>
      <c r="X33" s="138">
        <v>0</v>
      </c>
      <c r="Y33" s="138">
        <v>0</v>
      </c>
      <c r="Z33" s="138">
        <v>0</v>
      </c>
      <c r="AA33" s="138">
        <v>0</v>
      </c>
      <c r="AB33" s="138">
        <v>0</v>
      </c>
      <c r="AC33" s="138">
        <v>0</v>
      </c>
      <c r="AD33" s="138">
        <v>0</v>
      </c>
      <c r="AE33" s="138">
        <v>0</v>
      </c>
      <c r="AF33" s="138">
        <v>0</v>
      </c>
      <c r="AG33" s="138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57" t="s">
        <v>255</v>
      </c>
      <c r="D34" s="222"/>
      <c r="E34"/>
      <c r="G34" s="210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138">
        <v>0</v>
      </c>
      <c r="S34" s="138">
        <v>0</v>
      </c>
      <c r="T34" s="138">
        <v>0</v>
      </c>
      <c r="U34" s="138">
        <v>0</v>
      </c>
      <c r="V34" s="138">
        <v>0</v>
      </c>
      <c r="W34" s="138">
        <v>0</v>
      </c>
      <c r="X34" s="138">
        <v>0</v>
      </c>
      <c r="Y34" s="138">
        <v>0</v>
      </c>
      <c r="Z34" s="138">
        <v>0</v>
      </c>
      <c r="AA34" s="138">
        <v>0</v>
      </c>
      <c r="AB34" s="138">
        <v>0</v>
      </c>
      <c r="AC34" s="138">
        <v>0</v>
      </c>
      <c r="AD34" s="138">
        <v>0</v>
      </c>
      <c r="AE34" s="138">
        <v>0</v>
      </c>
      <c r="AF34" s="138">
        <v>0</v>
      </c>
      <c r="AG34" s="138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C35" s="57"/>
      <c r="D35" s="209"/>
      <c r="E35"/>
      <c r="G35" s="210">
        <f>input_dollars</f>
        <v>45291</v>
      </c>
      <c r="H35"/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/>
      <c r="AI35"/>
      <c r="AJ35"/>
      <c r="AK35"/>
      <c r="AL35"/>
      <c r="AM35"/>
      <c r="AN35"/>
      <c r="AO35"/>
      <c r="AP35"/>
      <c r="AQ35"/>
    </row>
    <row r="36" spans="1:16372" x14ac:dyDescent="0.2">
      <c r="D36" s="209"/>
      <c r="E36"/>
      <c r="G36" s="210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C37" s="3" t="s">
        <v>174</v>
      </c>
      <c r="D37" s="221"/>
      <c r="E37" s="107"/>
      <c r="F37" s="3"/>
      <c r="G37" s="212"/>
      <c r="H37" s="107"/>
      <c r="I37" s="173">
        <f>SUM(I29:I35)</f>
        <v>0</v>
      </c>
      <c r="J37" s="173">
        <f t="shared" ref="J37:AG37" si="3">SUM(J29:J35)</f>
        <v>0</v>
      </c>
      <c r="K37" s="173">
        <f t="shared" si="3"/>
        <v>0</v>
      </c>
      <c r="L37" s="173">
        <f t="shared" si="3"/>
        <v>0</v>
      </c>
      <c r="M37" s="173">
        <f t="shared" si="3"/>
        <v>0</v>
      </c>
      <c r="N37" s="173">
        <f t="shared" si="3"/>
        <v>0</v>
      </c>
      <c r="O37" s="173">
        <f t="shared" si="3"/>
        <v>0</v>
      </c>
      <c r="P37" s="173">
        <f t="shared" si="3"/>
        <v>0</v>
      </c>
      <c r="Q37" s="173">
        <f t="shared" si="3"/>
        <v>0</v>
      </c>
      <c r="R37" s="173">
        <f t="shared" si="3"/>
        <v>0</v>
      </c>
      <c r="S37" s="173">
        <f t="shared" si="3"/>
        <v>0</v>
      </c>
      <c r="T37" s="173">
        <f t="shared" si="3"/>
        <v>0</v>
      </c>
      <c r="U37" s="173">
        <f t="shared" si="3"/>
        <v>0</v>
      </c>
      <c r="V37" s="173">
        <f t="shared" si="3"/>
        <v>0</v>
      </c>
      <c r="W37" s="173">
        <f t="shared" si="3"/>
        <v>0</v>
      </c>
      <c r="X37" s="173">
        <f t="shared" si="3"/>
        <v>0</v>
      </c>
      <c r="Y37" s="173">
        <f t="shared" si="3"/>
        <v>0</v>
      </c>
      <c r="Z37" s="173">
        <f t="shared" si="3"/>
        <v>0</v>
      </c>
      <c r="AA37" s="173">
        <f t="shared" si="3"/>
        <v>0</v>
      </c>
      <c r="AB37" s="173">
        <f t="shared" si="3"/>
        <v>0</v>
      </c>
      <c r="AC37" s="173">
        <f t="shared" si="3"/>
        <v>0</v>
      </c>
      <c r="AD37" s="173">
        <f t="shared" si="3"/>
        <v>0</v>
      </c>
      <c r="AE37" s="173">
        <f t="shared" si="3"/>
        <v>0</v>
      </c>
      <c r="AF37" s="173">
        <f t="shared" si="3"/>
        <v>0</v>
      </c>
      <c r="AG37" s="173">
        <f t="shared" si="3"/>
        <v>0</v>
      </c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x14ac:dyDescent="0.2">
      <c r="D38"/>
      <c r="E38"/>
      <c r="G38" s="210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  <c r="AML38"/>
      <c r="AMM38"/>
      <c r="AMN38"/>
      <c r="AMO38"/>
      <c r="AMP38"/>
      <c r="AMQ38"/>
      <c r="AMR38"/>
      <c r="AMS38"/>
      <c r="AMT38"/>
      <c r="AMU38"/>
      <c r="AMV38"/>
      <c r="AMW38"/>
      <c r="AMX38"/>
      <c r="AMY38"/>
      <c r="AMZ38"/>
      <c r="ANA38"/>
      <c r="ANB38"/>
      <c r="ANC38"/>
      <c r="AND38"/>
      <c r="ANE38"/>
      <c r="ANF38"/>
      <c r="ANG38"/>
      <c r="ANH38"/>
      <c r="ANI38"/>
      <c r="ANJ38"/>
      <c r="ANK38"/>
      <c r="ANL38"/>
      <c r="ANM38"/>
      <c r="ANN38"/>
      <c r="ANO38"/>
      <c r="ANP38"/>
      <c r="ANQ38"/>
      <c r="ANR38"/>
      <c r="ANS38"/>
      <c r="ANT38"/>
      <c r="ANU38"/>
      <c r="ANV38"/>
      <c r="ANW38"/>
      <c r="ANX38"/>
      <c r="ANY38"/>
      <c r="ANZ38"/>
      <c r="AOA38"/>
      <c r="AOB38"/>
      <c r="AOC38"/>
      <c r="AOD38"/>
      <c r="AOE38"/>
      <c r="AOF38"/>
      <c r="AOG38"/>
      <c r="AOH38"/>
      <c r="AOI38"/>
      <c r="AOJ38"/>
      <c r="AOK38"/>
      <c r="AOL38"/>
      <c r="AOM38"/>
      <c r="AON38"/>
      <c r="AOO38"/>
      <c r="AOP38"/>
      <c r="AOQ38"/>
      <c r="AOR38"/>
      <c r="AOS38"/>
      <c r="AOT38"/>
      <c r="AOU38"/>
      <c r="AOV38"/>
      <c r="AOW38"/>
      <c r="AOX38"/>
      <c r="AOY38"/>
      <c r="AOZ38"/>
      <c r="APA38"/>
      <c r="APB38"/>
      <c r="APC38"/>
      <c r="APD38"/>
      <c r="APE38"/>
      <c r="APF38"/>
      <c r="APG38"/>
      <c r="APH38"/>
      <c r="API38"/>
      <c r="APJ38"/>
      <c r="APK38"/>
      <c r="APL38"/>
      <c r="APM38"/>
      <c r="APN38"/>
      <c r="APO38"/>
      <c r="APP38"/>
      <c r="APQ38"/>
      <c r="APR38"/>
      <c r="APS38"/>
      <c r="APT38"/>
      <c r="APU38"/>
      <c r="APV38"/>
      <c r="APW38"/>
      <c r="APX38"/>
      <c r="APY38"/>
      <c r="APZ38"/>
      <c r="AQA38"/>
      <c r="AQB38"/>
      <c r="AQC38"/>
      <c r="AQD38"/>
      <c r="AQE38"/>
      <c r="AQF38"/>
      <c r="AQG38"/>
      <c r="AQH38"/>
      <c r="AQI38"/>
      <c r="AQJ38"/>
      <c r="AQK38"/>
      <c r="AQL38"/>
      <c r="AQM38"/>
      <c r="AQN38"/>
      <c r="AQO38"/>
      <c r="AQP38"/>
      <c r="AQQ38"/>
      <c r="AQR38"/>
      <c r="AQS38"/>
      <c r="AQT38"/>
      <c r="AQU38"/>
      <c r="AQV38"/>
      <c r="AQW38"/>
      <c r="AQX38"/>
      <c r="AQY38"/>
      <c r="AQZ38"/>
      <c r="ARA38"/>
      <c r="ARB38"/>
      <c r="ARC38"/>
      <c r="ARD38"/>
      <c r="ARE38"/>
      <c r="ARF38"/>
      <c r="ARG38"/>
      <c r="ARH38"/>
      <c r="ARI38"/>
      <c r="ARJ38"/>
      <c r="ARK38"/>
      <c r="ARL38"/>
      <c r="ARM38"/>
      <c r="ARN38"/>
      <c r="ARO38"/>
      <c r="ARP38"/>
      <c r="ARQ38"/>
      <c r="ARR38"/>
      <c r="ARS38"/>
      <c r="ART38"/>
      <c r="ARU38"/>
      <c r="ARV38"/>
      <c r="ARW38"/>
      <c r="ARX38"/>
      <c r="ARY38"/>
      <c r="ARZ38"/>
      <c r="ASA38"/>
      <c r="ASB38"/>
      <c r="ASC38"/>
      <c r="ASD38"/>
      <c r="ASE38"/>
      <c r="ASF38"/>
      <c r="ASG38"/>
      <c r="ASH38"/>
      <c r="ASI38"/>
      <c r="ASJ38"/>
      <c r="ASK38"/>
      <c r="ASL38"/>
      <c r="ASM38"/>
      <c r="ASN38"/>
      <c r="ASO38"/>
      <c r="ASP38"/>
      <c r="ASQ38"/>
      <c r="ASR38"/>
      <c r="ASS38"/>
      <c r="AST38"/>
      <c r="ASU38"/>
      <c r="ASV38"/>
      <c r="ASW38"/>
      <c r="ASX38"/>
      <c r="ASY38"/>
      <c r="ASZ38"/>
      <c r="ATA38"/>
      <c r="ATB38"/>
      <c r="ATC38"/>
      <c r="ATD38"/>
      <c r="ATE38"/>
      <c r="ATF38"/>
      <c r="ATG38"/>
      <c r="ATH38"/>
      <c r="ATI38"/>
      <c r="ATJ38"/>
      <c r="ATK38"/>
      <c r="ATL38"/>
      <c r="ATM38"/>
      <c r="ATN38"/>
      <c r="ATO38"/>
      <c r="ATP38"/>
      <c r="ATQ38"/>
      <c r="ATR38"/>
      <c r="ATS38"/>
      <c r="ATT38"/>
      <c r="ATU38"/>
      <c r="ATV38"/>
      <c r="ATW38"/>
      <c r="ATX38"/>
      <c r="ATY38"/>
      <c r="ATZ38"/>
      <c r="AUA38"/>
      <c r="AUB38"/>
      <c r="AUC38"/>
      <c r="AUD38"/>
      <c r="AUE38"/>
      <c r="AUF38"/>
      <c r="AUG38"/>
      <c r="AUH38"/>
      <c r="AUI38"/>
      <c r="AUJ38"/>
      <c r="AUK38"/>
      <c r="AUL38"/>
      <c r="AUM38"/>
      <c r="AUN38"/>
      <c r="AUO38"/>
      <c r="AUP38"/>
      <c r="AUQ38"/>
      <c r="AUR38"/>
      <c r="AUS38"/>
      <c r="AUT38"/>
      <c r="AUU38"/>
      <c r="AUV38"/>
      <c r="AUW38"/>
      <c r="AUX38"/>
      <c r="AUY38"/>
      <c r="AUZ38"/>
      <c r="AVA38"/>
      <c r="AVB38"/>
      <c r="AVC38"/>
      <c r="AVD38"/>
      <c r="AVE38"/>
      <c r="AVF38"/>
      <c r="AVG38"/>
      <c r="AVH38"/>
      <c r="AVI38"/>
      <c r="AVJ38"/>
      <c r="AVK38"/>
      <c r="AVL38"/>
      <c r="AVM38"/>
      <c r="AVN38"/>
      <c r="AVO38"/>
      <c r="AVP38"/>
      <c r="AVQ38"/>
      <c r="AVR38"/>
      <c r="AVS38"/>
      <c r="AVT38"/>
      <c r="AVU38"/>
      <c r="AVV38"/>
      <c r="AVW38"/>
      <c r="AVX38"/>
      <c r="AVY38"/>
      <c r="AVZ38"/>
      <c r="AWA38"/>
      <c r="AWB38"/>
      <c r="AWC38"/>
      <c r="AWD38"/>
      <c r="AWE38"/>
      <c r="AWF38"/>
      <c r="AWG38"/>
      <c r="AWH38"/>
      <c r="AWI38"/>
      <c r="AWJ38"/>
      <c r="AWK38"/>
      <c r="AWL38"/>
      <c r="AWM38"/>
      <c r="AWN38"/>
      <c r="AWO38"/>
      <c r="AWP38"/>
      <c r="AWQ38"/>
      <c r="AWR38"/>
      <c r="AWS38"/>
      <c r="AWT38"/>
      <c r="AWU38"/>
      <c r="AWV38"/>
      <c r="AWW38"/>
      <c r="AWX38"/>
      <c r="AWY38"/>
      <c r="AWZ38"/>
      <c r="AXA38"/>
      <c r="AXB38"/>
      <c r="AXC38"/>
      <c r="AXD38"/>
      <c r="AXE38"/>
      <c r="AXF38"/>
      <c r="AXG38"/>
      <c r="AXH38"/>
      <c r="AXI38"/>
      <c r="AXJ38"/>
      <c r="AXK38"/>
      <c r="AXL38"/>
      <c r="AXM38"/>
      <c r="AXN38"/>
      <c r="AXO38"/>
      <c r="AXP38"/>
      <c r="AXQ38"/>
      <c r="AXR38"/>
      <c r="AXS38"/>
      <c r="AXT38"/>
      <c r="AXU38"/>
      <c r="AXV38"/>
      <c r="AXW38"/>
      <c r="AXX38"/>
      <c r="AXY38"/>
      <c r="AXZ38"/>
      <c r="AYA38"/>
      <c r="AYB38"/>
      <c r="AYC38"/>
      <c r="AYD38"/>
      <c r="AYE38"/>
      <c r="AYF38"/>
      <c r="AYG38"/>
      <c r="AYH38"/>
      <c r="AYI38"/>
      <c r="AYJ38"/>
      <c r="AYK38"/>
      <c r="AYL38"/>
      <c r="AYM38"/>
      <c r="AYN38"/>
      <c r="AYO38"/>
      <c r="AYP38"/>
      <c r="AYQ38"/>
      <c r="AYR38"/>
      <c r="AYS38"/>
      <c r="AYT38"/>
      <c r="AYU38"/>
      <c r="AYV38"/>
      <c r="AYW38"/>
      <c r="AYX38"/>
      <c r="AYY38"/>
      <c r="AYZ38"/>
      <c r="AZA38"/>
      <c r="AZB38"/>
      <c r="AZC38"/>
      <c r="AZD38"/>
      <c r="AZE38"/>
      <c r="AZF38"/>
      <c r="AZG38"/>
      <c r="AZH38"/>
      <c r="AZI38"/>
      <c r="AZJ38"/>
      <c r="AZK38"/>
      <c r="AZL38"/>
      <c r="AZM38"/>
      <c r="AZN38"/>
      <c r="AZO38"/>
      <c r="AZP38"/>
      <c r="AZQ38"/>
      <c r="AZR38"/>
      <c r="AZS38"/>
      <c r="AZT38"/>
      <c r="AZU38"/>
      <c r="AZV38"/>
      <c r="AZW38"/>
      <c r="AZX38"/>
      <c r="AZY38"/>
      <c r="AZZ38"/>
      <c r="BAA38"/>
      <c r="BAB38"/>
      <c r="BAC38"/>
      <c r="BAD38"/>
      <c r="BAE38"/>
      <c r="BAF38"/>
      <c r="BAG38"/>
      <c r="BAH38"/>
      <c r="BAI38"/>
      <c r="BAJ38"/>
      <c r="BAK38"/>
      <c r="BAL38"/>
      <c r="BAM38"/>
      <c r="BAN38"/>
      <c r="BAO38"/>
      <c r="BAP38"/>
      <c r="BAQ38"/>
      <c r="BAR38"/>
      <c r="BAS38"/>
      <c r="BAT38"/>
      <c r="BAU38"/>
      <c r="BAV38"/>
      <c r="BAW38"/>
      <c r="BAX38"/>
      <c r="BAY38"/>
      <c r="BAZ38"/>
      <c r="BBA38"/>
      <c r="BBB38"/>
      <c r="BBC38"/>
      <c r="BBD38"/>
      <c r="BBE38"/>
      <c r="BBF38"/>
      <c r="BBG38"/>
      <c r="BBH38"/>
      <c r="BBI38"/>
      <c r="BBJ38"/>
      <c r="BBK38"/>
      <c r="BBL38"/>
      <c r="BBM38"/>
      <c r="BBN38"/>
      <c r="BBO38"/>
      <c r="BBP38"/>
      <c r="BBQ38"/>
      <c r="BBR38"/>
      <c r="BBS38"/>
      <c r="BBT38"/>
      <c r="BBU38"/>
      <c r="BBV38"/>
      <c r="BBW38"/>
      <c r="BBX38"/>
      <c r="BBY38"/>
      <c r="BBZ38"/>
      <c r="BCA38"/>
      <c r="BCB38"/>
      <c r="BCC38"/>
      <c r="BCD38"/>
      <c r="BCE38"/>
      <c r="BCF38"/>
      <c r="BCG38"/>
      <c r="BCH38"/>
      <c r="BCI38"/>
      <c r="BCJ38"/>
      <c r="BCK38"/>
      <c r="BCL38"/>
      <c r="BCM38"/>
      <c r="BCN38"/>
      <c r="BCO38"/>
      <c r="BCP38"/>
      <c r="BCQ38"/>
      <c r="BCR38"/>
      <c r="BCS38"/>
      <c r="BCT38"/>
      <c r="BCU38"/>
      <c r="BCV38"/>
      <c r="BCW38"/>
      <c r="BCX38"/>
      <c r="BCY38"/>
      <c r="BCZ38"/>
      <c r="BDA38"/>
      <c r="BDB38"/>
      <c r="BDC38"/>
      <c r="BDD38"/>
      <c r="BDE38"/>
      <c r="BDF38"/>
      <c r="BDG38"/>
      <c r="BDH38"/>
      <c r="BDI38"/>
      <c r="BDJ38"/>
      <c r="BDK38"/>
      <c r="BDL38"/>
      <c r="BDM38"/>
      <c r="BDN38"/>
      <c r="BDO38"/>
      <c r="BDP38"/>
      <c r="BDQ38"/>
      <c r="BDR38"/>
      <c r="BDS38"/>
      <c r="BDT38"/>
      <c r="BDU38"/>
      <c r="BDV38"/>
      <c r="BDW38"/>
      <c r="BDX38"/>
      <c r="BDY38"/>
      <c r="BDZ38"/>
      <c r="BEA38"/>
      <c r="BEB38"/>
      <c r="BEC38"/>
      <c r="BED38"/>
      <c r="BEE38"/>
      <c r="BEF38"/>
      <c r="BEG38"/>
      <c r="BEH38"/>
      <c r="BEI38"/>
      <c r="BEJ38"/>
      <c r="BEK38"/>
      <c r="BEL38"/>
      <c r="BEM38"/>
      <c r="BEN38"/>
      <c r="BEO38"/>
      <c r="BEP38"/>
      <c r="BEQ38"/>
      <c r="BER38"/>
      <c r="BES38"/>
      <c r="BET38"/>
      <c r="BEU38"/>
      <c r="BEV38"/>
      <c r="BEW38"/>
      <c r="BEX38"/>
      <c r="BEY38"/>
      <c r="BEZ38"/>
      <c r="BFA38"/>
      <c r="BFB38"/>
      <c r="BFC38"/>
      <c r="BFD38"/>
      <c r="BFE38"/>
      <c r="BFF38"/>
      <c r="BFG38"/>
      <c r="BFH38"/>
      <c r="BFI38"/>
      <c r="BFJ38"/>
      <c r="BFK38"/>
      <c r="BFL38"/>
      <c r="BFM38"/>
      <c r="BFN38"/>
      <c r="BFO38"/>
      <c r="BFP38"/>
      <c r="BFQ38"/>
      <c r="BFR38"/>
      <c r="BFS38"/>
      <c r="BFT38"/>
      <c r="BFU38"/>
      <c r="BFV38"/>
      <c r="BFW38"/>
      <c r="BFX38"/>
      <c r="BFY38"/>
      <c r="BFZ38"/>
      <c r="BGA38"/>
      <c r="BGB38"/>
      <c r="BGC38"/>
      <c r="BGD38"/>
      <c r="BGE38"/>
      <c r="BGF38"/>
      <c r="BGG38"/>
      <c r="BGH38"/>
      <c r="BGI38"/>
      <c r="BGJ38"/>
      <c r="BGK38"/>
      <c r="BGL38"/>
      <c r="BGM38"/>
      <c r="BGN38"/>
      <c r="BGO38"/>
      <c r="BGP38"/>
      <c r="BGQ38"/>
      <c r="BGR38"/>
      <c r="BGS38"/>
      <c r="BGT38"/>
      <c r="BGU38"/>
      <c r="BGV38"/>
      <c r="BGW38"/>
      <c r="BGX38"/>
      <c r="BGY38"/>
      <c r="BGZ38"/>
      <c r="BHA38"/>
      <c r="BHB38"/>
      <c r="BHC38"/>
      <c r="BHD38"/>
      <c r="BHE38"/>
      <c r="BHF38"/>
      <c r="BHG38"/>
      <c r="BHH38"/>
      <c r="BHI38"/>
      <c r="BHJ38"/>
      <c r="BHK38"/>
      <c r="BHL38"/>
      <c r="BHM38"/>
      <c r="BHN38"/>
      <c r="BHO38"/>
      <c r="BHP38"/>
      <c r="BHQ38"/>
      <c r="BHR38"/>
      <c r="BHS38"/>
      <c r="BHT38"/>
      <c r="BHU38"/>
      <c r="BHV38"/>
      <c r="BHW38"/>
      <c r="BHX38"/>
      <c r="BHY38"/>
      <c r="BHZ38"/>
      <c r="BIA38"/>
      <c r="BIB38"/>
      <c r="BIC38"/>
      <c r="BID38"/>
      <c r="BIE38"/>
      <c r="BIF38"/>
      <c r="BIG38"/>
      <c r="BIH38"/>
      <c r="BII38"/>
      <c r="BIJ38"/>
      <c r="BIK38"/>
      <c r="BIL38"/>
      <c r="BIM38"/>
      <c r="BIN38"/>
      <c r="BIO38"/>
      <c r="BIP38"/>
      <c r="BIQ38"/>
      <c r="BIR38"/>
      <c r="BIS38"/>
      <c r="BIT38"/>
      <c r="BIU38"/>
      <c r="BIV38"/>
      <c r="BIW38"/>
      <c r="BIX38"/>
      <c r="BIY38"/>
      <c r="BIZ38"/>
      <c r="BJA38"/>
      <c r="BJB38"/>
      <c r="BJC38"/>
      <c r="BJD38"/>
      <c r="BJE38"/>
      <c r="BJF38"/>
      <c r="BJG38"/>
      <c r="BJH38"/>
      <c r="BJI38"/>
      <c r="BJJ38"/>
      <c r="BJK38"/>
      <c r="BJL38"/>
      <c r="BJM38"/>
      <c r="BJN38"/>
      <c r="BJO38"/>
      <c r="BJP38"/>
      <c r="BJQ38"/>
      <c r="BJR38"/>
      <c r="BJS38"/>
      <c r="BJT38"/>
      <c r="BJU38"/>
      <c r="BJV38"/>
      <c r="BJW38"/>
      <c r="BJX38"/>
      <c r="BJY38"/>
      <c r="BJZ38"/>
      <c r="BKA38"/>
      <c r="BKB38"/>
      <c r="BKC38"/>
      <c r="BKD38"/>
      <c r="BKE38"/>
      <c r="BKF38"/>
      <c r="BKG38"/>
      <c r="BKH38"/>
      <c r="BKI38"/>
      <c r="BKJ38"/>
      <c r="BKK38"/>
      <c r="BKL38"/>
      <c r="BKM38"/>
      <c r="BKN38"/>
      <c r="BKO38"/>
      <c r="BKP38"/>
      <c r="BKQ38"/>
      <c r="BKR38"/>
      <c r="BKS38"/>
      <c r="BKT38"/>
      <c r="BKU38"/>
      <c r="BKV38"/>
      <c r="BKW38"/>
      <c r="BKX38"/>
      <c r="BKY38"/>
      <c r="BKZ38"/>
      <c r="BLA38"/>
      <c r="BLB38"/>
      <c r="BLC38"/>
      <c r="BLD38"/>
      <c r="BLE38"/>
      <c r="BLF38"/>
      <c r="BLG38"/>
      <c r="BLH38"/>
      <c r="BLI38"/>
      <c r="BLJ38"/>
      <c r="BLK38"/>
      <c r="BLL38"/>
      <c r="BLM38"/>
      <c r="BLN38"/>
      <c r="BLO38"/>
      <c r="BLP38"/>
      <c r="BLQ38"/>
      <c r="BLR38"/>
      <c r="BLS38"/>
      <c r="BLT38"/>
      <c r="BLU38"/>
      <c r="BLV38"/>
      <c r="BLW38"/>
      <c r="BLX38"/>
      <c r="BLY38"/>
      <c r="BLZ38"/>
      <c r="BMA38"/>
      <c r="BMB38"/>
      <c r="BMC38"/>
      <c r="BMD38"/>
      <c r="BME38"/>
      <c r="BMF38"/>
      <c r="BMG38"/>
      <c r="BMH38"/>
      <c r="BMI38"/>
      <c r="BMJ38"/>
      <c r="BMK38"/>
      <c r="BML38"/>
      <c r="BMM38"/>
      <c r="BMN38"/>
      <c r="BMO38"/>
      <c r="BMP38"/>
      <c r="BMQ38"/>
      <c r="BMR38"/>
      <c r="BMS38"/>
      <c r="BMT38"/>
      <c r="BMU38"/>
      <c r="BMV38"/>
      <c r="BMW38"/>
      <c r="BMX38"/>
      <c r="BMY38"/>
      <c r="BMZ38"/>
      <c r="BNA38"/>
      <c r="BNB38"/>
      <c r="BNC38"/>
      <c r="BND38"/>
      <c r="BNE38"/>
      <c r="BNF38"/>
      <c r="BNG38"/>
      <c r="BNH38"/>
      <c r="BNI38"/>
      <c r="BNJ38"/>
      <c r="BNK38"/>
      <c r="BNL38"/>
      <c r="BNM38"/>
      <c r="BNN38"/>
      <c r="BNO38"/>
      <c r="BNP38"/>
      <c r="BNQ38"/>
      <c r="BNR38"/>
      <c r="BNS38"/>
      <c r="BNT38"/>
      <c r="BNU38"/>
      <c r="BNV38"/>
      <c r="BNW38"/>
      <c r="BNX38"/>
      <c r="BNY38"/>
      <c r="BNZ38"/>
      <c r="BOA38"/>
      <c r="BOB38"/>
      <c r="BOC38"/>
      <c r="BOD38"/>
      <c r="BOE38"/>
      <c r="BOF38"/>
      <c r="BOG38"/>
      <c r="BOH38"/>
      <c r="BOI38"/>
      <c r="BOJ38"/>
      <c r="BOK38"/>
      <c r="BOL38"/>
      <c r="BOM38"/>
      <c r="BON38"/>
      <c r="BOO38"/>
      <c r="BOP38"/>
      <c r="BOQ38"/>
      <c r="BOR38"/>
      <c r="BOS38"/>
      <c r="BOT38"/>
      <c r="BOU38"/>
      <c r="BOV38"/>
      <c r="BOW38"/>
      <c r="BOX38"/>
      <c r="BOY38"/>
      <c r="BOZ38"/>
      <c r="BPA38"/>
      <c r="BPB38"/>
      <c r="BPC38"/>
      <c r="BPD38"/>
      <c r="BPE38"/>
      <c r="BPF38"/>
      <c r="BPG38"/>
      <c r="BPH38"/>
      <c r="BPI38"/>
      <c r="BPJ38"/>
      <c r="BPK38"/>
      <c r="BPL38"/>
      <c r="BPM38"/>
      <c r="BPN38"/>
      <c r="BPO38"/>
      <c r="BPP38"/>
      <c r="BPQ38"/>
      <c r="BPR38"/>
      <c r="BPS38"/>
      <c r="BPT38"/>
      <c r="BPU38"/>
      <c r="BPV38"/>
      <c r="BPW38"/>
      <c r="BPX38"/>
      <c r="BPY38"/>
      <c r="BPZ38"/>
      <c r="BQA38"/>
      <c r="BQB38"/>
      <c r="BQC38"/>
      <c r="BQD38"/>
      <c r="BQE38"/>
      <c r="BQF38"/>
      <c r="BQG38"/>
      <c r="BQH38"/>
      <c r="BQI38"/>
      <c r="BQJ38"/>
      <c r="BQK38"/>
      <c r="BQL38"/>
      <c r="BQM38"/>
      <c r="BQN38"/>
      <c r="BQO38"/>
      <c r="BQP38"/>
      <c r="BQQ38"/>
      <c r="BQR38"/>
      <c r="BQS38"/>
      <c r="BQT38"/>
      <c r="BQU38"/>
      <c r="BQV38"/>
      <c r="BQW38"/>
      <c r="BQX38"/>
      <c r="BQY38"/>
      <c r="BQZ38"/>
      <c r="BRA38"/>
      <c r="BRB38"/>
      <c r="BRC38"/>
      <c r="BRD38"/>
      <c r="BRE38"/>
      <c r="BRF38"/>
      <c r="BRG38"/>
      <c r="BRH38"/>
      <c r="BRI38"/>
      <c r="BRJ38"/>
      <c r="BRK38"/>
      <c r="BRL38"/>
      <c r="BRM38"/>
      <c r="BRN38"/>
      <c r="BRO38"/>
      <c r="BRP38"/>
      <c r="BRQ38"/>
      <c r="BRR38"/>
      <c r="BRS38"/>
      <c r="BRT38"/>
      <c r="BRU38"/>
      <c r="BRV38"/>
      <c r="BRW38"/>
      <c r="BRX38"/>
      <c r="BRY38"/>
      <c r="BRZ38"/>
      <c r="BSA38"/>
      <c r="BSB38"/>
      <c r="BSC38"/>
      <c r="BSD38"/>
      <c r="BSE38"/>
      <c r="BSF38"/>
      <c r="BSG38"/>
      <c r="BSH38"/>
      <c r="BSI38"/>
      <c r="BSJ38"/>
      <c r="BSK38"/>
      <c r="BSL38"/>
      <c r="BSM38"/>
      <c r="BSN38"/>
      <c r="BSO38"/>
      <c r="BSP38"/>
      <c r="BSQ38"/>
      <c r="BSR38"/>
      <c r="BSS38"/>
      <c r="BST38"/>
      <c r="BSU38"/>
      <c r="BSV38"/>
      <c r="BSW38"/>
      <c r="BSX38"/>
      <c r="BSY38"/>
      <c r="BSZ38"/>
      <c r="BTA38"/>
      <c r="BTB38"/>
      <c r="BTC38"/>
      <c r="BTD38"/>
      <c r="BTE38"/>
      <c r="BTF38"/>
      <c r="BTG38"/>
      <c r="BTH38"/>
      <c r="BTI38"/>
      <c r="BTJ38"/>
      <c r="BTK38"/>
      <c r="BTL38"/>
      <c r="BTM38"/>
      <c r="BTN38"/>
      <c r="BTO38"/>
      <c r="BTP38"/>
      <c r="BTQ38"/>
      <c r="BTR38"/>
      <c r="BTS38"/>
      <c r="BTT38"/>
      <c r="BTU38"/>
      <c r="BTV38"/>
      <c r="BTW38"/>
      <c r="BTX38"/>
      <c r="BTY38"/>
      <c r="BTZ38"/>
      <c r="BUA38"/>
      <c r="BUB38"/>
      <c r="BUC38"/>
      <c r="BUD38"/>
      <c r="BUE38"/>
      <c r="BUF38"/>
      <c r="BUG38"/>
      <c r="BUH38"/>
      <c r="BUI38"/>
      <c r="BUJ38"/>
      <c r="BUK38"/>
      <c r="BUL38"/>
      <c r="BUM38"/>
      <c r="BUN38"/>
      <c r="BUO38"/>
      <c r="BUP38"/>
      <c r="BUQ38"/>
      <c r="BUR38"/>
      <c r="BUS38"/>
      <c r="BUT38"/>
      <c r="BUU38"/>
      <c r="BUV38"/>
      <c r="BUW38"/>
      <c r="BUX38"/>
      <c r="BUY38"/>
      <c r="BUZ38"/>
      <c r="BVA38"/>
      <c r="BVB38"/>
      <c r="BVC38"/>
      <c r="BVD38"/>
      <c r="BVE38"/>
      <c r="BVF38"/>
      <c r="BVG38"/>
      <c r="BVH38"/>
      <c r="BVI38"/>
      <c r="BVJ38"/>
      <c r="BVK38"/>
      <c r="BVL38"/>
      <c r="BVM38"/>
      <c r="BVN38"/>
      <c r="BVO38"/>
      <c r="BVP38"/>
      <c r="BVQ38"/>
      <c r="BVR38"/>
      <c r="BVS38"/>
      <c r="BVT38"/>
      <c r="BVU38"/>
      <c r="BVV38"/>
      <c r="BVW38"/>
      <c r="BVX38"/>
      <c r="BVY38"/>
      <c r="BVZ38"/>
      <c r="BWA38"/>
      <c r="BWB38"/>
      <c r="BWC38"/>
      <c r="BWD38"/>
      <c r="BWE38"/>
      <c r="BWF38"/>
      <c r="BWG38"/>
      <c r="BWH38"/>
      <c r="BWI38"/>
      <c r="BWJ38"/>
      <c r="BWK38"/>
      <c r="BWL38"/>
      <c r="BWM38"/>
      <c r="BWN38"/>
      <c r="BWO38"/>
      <c r="BWP38"/>
      <c r="BWQ38"/>
      <c r="BWR38"/>
      <c r="BWS38"/>
      <c r="BWT38"/>
      <c r="BWU38"/>
      <c r="BWV38"/>
      <c r="BWW38"/>
      <c r="BWX38"/>
      <c r="BWY38"/>
      <c r="BWZ38"/>
      <c r="BXA38"/>
      <c r="BXB38"/>
      <c r="BXC38"/>
      <c r="BXD38"/>
      <c r="BXE38"/>
      <c r="BXF38"/>
      <c r="BXG38"/>
      <c r="BXH38"/>
      <c r="BXI38"/>
      <c r="BXJ38"/>
      <c r="BXK38"/>
      <c r="BXL38"/>
      <c r="BXM38"/>
      <c r="BXN38"/>
      <c r="BXO38"/>
      <c r="BXP38"/>
      <c r="BXQ38"/>
      <c r="BXR38"/>
      <c r="BXS38"/>
      <c r="BXT38"/>
      <c r="BXU38"/>
      <c r="BXV38"/>
      <c r="BXW38"/>
      <c r="BXX38"/>
      <c r="BXY38"/>
      <c r="BXZ38"/>
      <c r="BYA38"/>
      <c r="BYB38"/>
      <c r="BYC38"/>
      <c r="BYD38"/>
      <c r="BYE38"/>
      <c r="BYF38"/>
      <c r="BYG38"/>
      <c r="BYH38"/>
      <c r="BYI38"/>
      <c r="BYJ38"/>
      <c r="BYK38"/>
      <c r="BYL38"/>
      <c r="BYM38"/>
      <c r="BYN38"/>
      <c r="BYO38"/>
      <c r="BYP38"/>
      <c r="BYQ38"/>
      <c r="BYR38"/>
      <c r="BYS38"/>
      <c r="BYT38"/>
      <c r="BYU38"/>
      <c r="BYV38"/>
      <c r="BYW38"/>
      <c r="BYX38"/>
      <c r="BYY38"/>
      <c r="BYZ38"/>
      <c r="BZA38"/>
      <c r="BZB38"/>
      <c r="BZC38"/>
      <c r="BZD38"/>
      <c r="BZE38"/>
      <c r="BZF38"/>
      <c r="BZG38"/>
      <c r="BZH38"/>
      <c r="BZI38"/>
      <c r="BZJ38"/>
      <c r="BZK38"/>
      <c r="BZL38"/>
      <c r="BZM38"/>
      <c r="BZN38"/>
      <c r="BZO38"/>
      <c r="BZP38"/>
      <c r="BZQ38"/>
      <c r="BZR38"/>
      <c r="BZS38"/>
      <c r="BZT38"/>
      <c r="BZU38"/>
      <c r="BZV38"/>
      <c r="BZW38"/>
      <c r="BZX38"/>
      <c r="BZY38"/>
      <c r="BZZ38"/>
      <c r="CAA38"/>
      <c r="CAB38"/>
      <c r="CAC38"/>
      <c r="CAD38"/>
      <c r="CAE38"/>
      <c r="CAF38"/>
      <c r="CAG38"/>
      <c r="CAH38"/>
      <c r="CAI38"/>
      <c r="CAJ38"/>
      <c r="CAK38"/>
      <c r="CAL38"/>
      <c r="CAM38"/>
      <c r="CAN38"/>
      <c r="CAO38"/>
      <c r="CAP38"/>
      <c r="CAQ38"/>
      <c r="CAR38"/>
      <c r="CAS38"/>
      <c r="CAT38"/>
      <c r="CAU38"/>
      <c r="CAV38"/>
      <c r="CAW38"/>
      <c r="CAX38"/>
      <c r="CAY38"/>
      <c r="CAZ38"/>
      <c r="CBA38"/>
      <c r="CBB38"/>
      <c r="CBC38"/>
      <c r="CBD38"/>
      <c r="CBE38"/>
      <c r="CBF38"/>
      <c r="CBG38"/>
      <c r="CBH38"/>
      <c r="CBI38"/>
      <c r="CBJ38"/>
      <c r="CBK38"/>
      <c r="CBL38"/>
      <c r="CBM38"/>
      <c r="CBN38"/>
      <c r="CBO38"/>
      <c r="CBP38"/>
      <c r="CBQ38"/>
      <c r="CBR38"/>
      <c r="CBS38"/>
      <c r="CBT38"/>
      <c r="CBU38"/>
      <c r="CBV38"/>
      <c r="CBW38"/>
      <c r="CBX38"/>
      <c r="CBY38"/>
      <c r="CBZ38"/>
      <c r="CCA38"/>
      <c r="CCB38"/>
      <c r="CCC38"/>
      <c r="CCD38"/>
      <c r="CCE38"/>
      <c r="CCF38"/>
      <c r="CCG38"/>
      <c r="CCH38"/>
      <c r="CCI38"/>
      <c r="CCJ38"/>
      <c r="CCK38"/>
      <c r="CCL38"/>
      <c r="CCM38"/>
      <c r="CCN38"/>
      <c r="CCO38"/>
      <c r="CCP38"/>
      <c r="CCQ38"/>
      <c r="CCR38"/>
      <c r="CCS38"/>
      <c r="CCT38"/>
      <c r="CCU38"/>
      <c r="CCV38"/>
      <c r="CCW38"/>
      <c r="CCX38"/>
      <c r="CCY38"/>
      <c r="CCZ38"/>
      <c r="CDA38"/>
      <c r="CDB38"/>
      <c r="CDC38"/>
      <c r="CDD38"/>
      <c r="CDE38"/>
      <c r="CDF38"/>
      <c r="CDG38"/>
      <c r="CDH38"/>
      <c r="CDI38"/>
      <c r="CDJ38"/>
      <c r="CDK38"/>
      <c r="CDL38"/>
      <c r="CDM38"/>
      <c r="CDN38"/>
      <c r="CDO38"/>
      <c r="CDP38"/>
      <c r="CDQ38"/>
      <c r="CDR38"/>
      <c r="CDS38"/>
      <c r="CDT38"/>
      <c r="CDU38"/>
      <c r="CDV38"/>
      <c r="CDW38"/>
      <c r="CDX38"/>
      <c r="CDY38"/>
      <c r="CDZ38"/>
      <c r="CEA38"/>
      <c r="CEB38"/>
      <c r="CEC38"/>
      <c r="CED38"/>
      <c r="CEE38"/>
      <c r="CEF38"/>
      <c r="CEG38"/>
      <c r="CEH38"/>
      <c r="CEI38"/>
      <c r="CEJ38"/>
      <c r="CEK38"/>
      <c r="CEL38"/>
      <c r="CEM38"/>
      <c r="CEN38"/>
      <c r="CEO38"/>
      <c r="CEP38"/>
      <c r="CEQ38"/>
      <c r="CER38"/>
      <c r="CES38"/>
      <c r="CET38"/>
      <c r="CEU38"/>
      <c r="CEV38"/>
      <c r="CEW38"/>
      <c r="CEX38"/>
      <c r="CEY38"/>
      <c r="CEZ38"/>
      <c r="CFA38"/>
      <c r="CFB38"/>
      <c r="CFC38"/>
      <c r="CFD38"/>
      <c r="CFE38"/>
      <c r="CFF38"/>
      <c r="CFG38"/>
      <c r="CFH38"/>
      <c r="CFI38"/>
      <c r="CFJ38"/>
      <c r="CFK38"/>
      <c r="CFL38"/>
      <c r="CFM38"/>
      <c r="CFN38"/>
      <c r="CFO38"/>
      <c r="CFP38"/>
      <c r="CFQ38"/>
      <c r="CFR38"/>
      <c r="CFS38"/>
      <c r="CFT38"/>
      <c r="CFU38"/>
      <c r="CFV38"/>
      <c r="CFW38"/>
      <c r="CFX38"/>
      <c r="CFY38"/>
      <c r="CFZ38"/>
      <c r="CGA38"/>
      <c r="CGB38"/>
      <c r="CGC38"/>
      <c r="CGD38"/>
      <c r="CGE38"/>
      <c r="CGF38"/>
      <c r="CGG38"/>
      <c r="CGH38"/>
      <c r="CGI38"/>
      <c r="CGJ38"/>
      <c r="CGK38"/>
      <c r="CGL38"/>
      <c r="CGM38"/>
      <c r="CGN38"/>
      <c r="CGO38"/>
      <c r="CGP38"/>
      <c r="CGQ38"/>
      <c r="CGR38"/>
      <c r="CGS38"/>
      <c r="CGT38"/>
      <c r="CGU38"/>
      <c r="CGV38"/>
      <c r="CGW38"/>
      <c r="CGX38"/>
      <c r="CGY38"/>
      <c r="CGZ38"/>
      <c r="CHA38"/>
      <c r="CHB38"/>
      <c r="CHC38"/>
      <c r="CHD38"/>
      <c r="CHE38"/>
      <c r="CHF38"/>
      <c r="CHG38"/>
      <c r="CHH38"/>
      <c r="CHI38"/>
      <c r="CHJ38"/>
      <c r="CHK38"/>
      <c r="CHL38"/>
      <c r="CHM38"/>
      <c r="CHN38"/>
      <c r="CHO38"/>
      <c r="CHP38"/>
      <c r="CHQ38"/>
      <c r="CHR38"/>
      <c r="CHS38"/>
      <c r="CHT38"/>
      <c r="CHU38"/>
      <c r="CHV38"/>
      <c r="CHW38"/>
      <c r="CHX38"/>
      <c r="CHY38"/>
      <c r="CHZ38"/>
      <c r="CIA38"/>
      <c r="CIB38"/>
      <c r="CIC38"/>
      <c r="CID38"/>
      <c r="CIE38"/>
      <c r="CIF38"/>
      <c r="CIG38"/>
      <c r="CIH38"/>
      <c r="CII38"/>
      <c r="CIJ38"/>
      <c r="CIK38"/>
      <c r="CIL38"/>
      <c r="CIM38"/>
      <c r="CIN38"/>
      <c r="CIO38"/>
      <c r="CIP38"/>
      <c r="CIQ38"/>
      <c r="CIR38"/>
      <c r="CIS38"/>
      <c r="CIT38"/>
      <c r="CIU38"/>
      <c r="CIV38"/>
      <c r="CIW38"/>
      <c r="CIX38"/>
      <c r="CIY38"/>
      <c r="CIZ38"/>
      <c r="CJA38"/>
      <c r="CJB38"/>
      <c r="CJC38"/>
      <c r="CJD38"/>
      <c r="CJE38"/>
      <c r="CJF38"/>
      <c r="CJG38"/>
      <c r="CJH38"/>
      <c r="CJI38"/>
      <c r="CJJ38"/>
      <c r="CJK38"/>
      <c r="CJL38"/>
      <c r="CJM38"/>
      <c r="CJN38"/>
      <c r="CJO38"/>
      <c r="CJP38"/>
      <c r="CJQ38"/>
      <c r="CJR38"/>
      <c r="CJS38"/>
      <c r="CJT38"/>
      <c r="CJU38"/>
      <c r="CJV38"/>
      <c r="CJW38"/>
      <c r="CJX38"/>
      <c r="CJY38"/>
      <c r="CJZ38"/>
      <c r="CKA38"/>
      <c r="CKB38"/>
      <c r="CKC38"/>
      <c r="CKD38"/>
      <c r="CKE38"/>
      <c r="CKF38"/>
      <c r="CKG38"/>
      <c r="CKH38"/>
      <c r="CKI38"/>
      <c r="CKJ38"/>
      <c r="CKK38"/>
      <c r="CKL38"/>
      <c r="CKM38"/>
      <c r="CKN38"/>
      <c r="CKO38"/>
      <c r="CKP38"/>
      <c r="CKQ38"/>
      <c r="CKR38"/>
      <c r="CKS38"/>
      <c r="CKT38"/>
      <c r="CKU38"/>
      <c r="CKV38"/>
      <c r="CKW38"/>
      <c r="CKX38"/>
      <c r="CKY38"/>
      <c r="CKZ38"/>
      <c r="CLA38"/>
      <c r="CLB38"/>
      <c r="CLC38"/>
      <c r="CLD38"/>
      <c r="CLE38"/>
      <c r="CLF38"/>
      <c r="CLG38"/>
      <c r="CLH38"/>
      <c r="CLI38"/>
      <c r="CLJ38"/>
      <c r="CLK38"/>
      <c r="CLL38"/>
      <c r="CLM38"/>
      <c r="CLN38"/>
      <c r="CLO38"/>
      <c r="CLP38"/>
      <c r="CLQ38"/>
      <c r="CLR38"/>
      <c r="CLS38"/>
      <c r="CLT38"/>
      <c r="CLU38"/>
      <c r="CLV38"/>
      <c r="CLW38"/>
      <c r="CLX38"/>
      <c r="CLY38"/>
      <c r="CLZ38"/>
      <c r="CMA38"/>
      <c r="CMB38"/>
      <c r="CMC38"/>
      <c r="CMD38"/>
      <c r="CME38"/>
      <c r="CMF38"/>
      <c r="CMG38"/>
      <c r="CMH38"/>
      <c r="CMI38"/>
      <c r="CMJ38"/>
      <c r="CMK38"/>
      <c r="CML38"/>
      <c r="CMM38"/>
      <c r="CMN38"/>
      <c r="CMO38"/>
      <c r="CMP38"/>
      <c r="CMQ38"/>
      <c r="CMR38"/>
      <c r="CMS38"/>
      <c r="CMT38"/>
      <c r="CMU38"/>
      <c r="CMV38"/>
      <c r="CMW38"/>
      <c r="CMX38"/>
      <c r="CMY38"/>
      <c r="CMZ38"/>
      <c r="CNA38"/>
      <c r="CNB38"/>
      <c r="CNC38"/>
      <c r="CND38"/>
      <c r="CNE38"/>
      <c r="CNF38"/>
      <c r="CNG38"/>
      <c r="CNH38"/>
      <c r="CNI38"/>
      <c r="CNJ38"/>
      <c r="CNK38"/>
      <c r="CNL38"/>
      <c r="CNM38"/>
      <c r="CNN38"/>
      <c r="CNO38"/>
      <c r="CNP38"/>
      <c r="CNQ38"/>
      <c r="CNR38"/>
      <c r="CNS38"/>
      <c r="CNT38"/>
      <c r="CNU38"/>
      <c r="CNV38"/>
      <c r="CNW38"/>
      <c r="CNX38"/>
      <c r="CNY38"/>
      <c r="CNZ38"/>
      <c r="COA38"/>
      <c r="COB38"/>
      <c r="COC38"/>
      <c r="COD38"/>
      <c r="COE38"/>
      <c r="COF38"/>
      <c r="COG38"/>
      <c r="COH38"/>
      <c r="COI38"/>
      <c r="COJ38"/>
      <c r="COK38"/>
      <c r="COL38"/>
      <c r="COM38"/>
      <c r="CON38"/>
      <c r="COO38"/>
      <c r="COP38"/>
      <c r="COQ38"/>
      <c r="COR38"/>
      <c r="COS38"/>
      <c r="COT38"/>
      <c r="COU38"/>
      <c r="COV38"/>
      <c r="COW38"/>
      <c r="COX38"/>
      <c r="COY38"/>
      <c r="COZ38"/>
      <c r="CPA38"/>
      <c r="CPB38"/>
      <c r="CPC38"/>
      <c r="CPD38"/>
      <c r="CPE38"/>
      <c r="CPF38"/>
      <c r="CPG38"/>
      <c r="CPH38"/>
      <c r="CPI38"/>
      <c r="CPJ38"/>
      <c r="CPK38"/>
      <c r="CPL38"/>
      <c r="CPM38"/>
      <c r="CPN38"/>
      <c r="CPO38"/>
      <c r="CPP38"/>
      <c r="CPQ38"/>
      <c r="CPR38"/>
      <c r="CPS38"/>
      <c r="CPT38"/>
      <c r="CPU38"/>
      <c r="CPV38"/>
      <c r="CPW38"/>
      <c r="CPX38"/>
      <c r="CPY38"/>
      <c r="CPZ38"/>
      <c r="CQA38"/>
      <c r="CQB38"/>
      <c r="CQC38"/>
      <c r="CQD38"/>
      <c r="CQE38"/>
      <c r="CQF38"/>
      <c r="CQG38"/>
      <c r="CQH38"/>
      <c r="CQI38"/>
      <c r="CQJ38"/>
      <c r="CQK38"/>
      <c r="CQL38"/>
      <c r="CQM38"/>
      <c r="CQN38"/>
      <c r="CQO38"/>
      <c r="CQP38"/>
      <c r="CQQ38"/>
      <c r="CQR38"/>
      <c r="CQS38"/>
      <c r="CQT38"/>
      <c r="CQU38"/>
      <c r="CQV38"/>
      <c r="CQW38"/>
      <c r="CQX38"/>
      <c r="CQY38"/>
      <c r="CQZ38"/>
      <c r="CRA38"/>
      <c r="CRB38"/>
      <c r="CRC38"/>
      <c r="CRD38"/>
      <c r="CRE38"/>
      <c r="CRF38"/>
      <c r="CRG38"/>
      <c r="CRH38"/>
      <c r="CRI38"/>
      <c r="CRJ38"/>
      <c r="CRK38"/>
      <c r="CRL38"/>
      <c r="CRM38"/>
      <c r="CRN38"/>
      <c r="CRO38"/>
      <c r="CRP38"/>
      <c r="CRQ38"/>
      <c r="CRR38"/>
      <c r="CRS38"/>
      <c r="CRT38"/>
      <c r="CRU38"/>
      <c r="CRV38"/>
      <c r="CRW38"/>
      <c r="CRX38"/>
      <c r="CRY38"/>
      <c r="CRZ38"/>
      <c r="CSA38"/>
      <c r="CSB38"/>
      <c r="CSC38"/>
      <c r="CSD38"/>
      <c r="CSE38"/>
      <c r="CSF38"/>
      <c r="CSG38"/>
      <c r="CSH38"/>
      <c r="CSI38"/>
      <c r="CSJ38"/>
      <c r="CSK38"/>
      <c r="CSL38"/>
      <c r="CSM38"/>
      <c r="CSN38"/>
      <c r="CSO38"/>
      <c r="CSP38"/>
      <c r="CSQ38"/>
      <c r="CSR38"/>
      <c r="CSS38"/>
      <c r="CST38"/>
      <c r="CSU38"/>
      <c r="CSV38"/>
      <c r="CSW38"/>
      <c r="CSX38"/>
      <c r="CSY38"/>
      <c r="CSZ38"/>
      <c r="CTA38"/>
      <c r="CTB38"/>
      <c r="CTC38"/>
      <c r="CTD38"/>
      <c r="CTE38"/>
      <c r="CTF38"/>
      <c r="CTG38"/>
      <c r="CTH38"/>
      <c r="CTI38"/>
      <c r="CTJ38"/>
      <c r="CTK38"/>
      <c r="CTL38"/>
      <c r="CTM38"/>
      <c r="CTN38"/>
      <c r="CTO38"/>
      <c r="CTP38"/>
      <c r="CTQ38"/>
      <c r="CTR38"/>
      <c r="CTS38"/>
      <c r="CTT38"/>
      <c r="CTU38"/>
      <c r="CTV38"/>
      <c r="CTW38"/>
      <c r="CTX38"/>
      <c r="CTY38"/>
      <c r="CTZ38"/>
      <c r="CUA38"/>
      <c r="CUB38"/>
      <c r="CUC38"/>
      <c r="CUD38"/>
      <c r="CUE38"/>
      <c r="CUF38"/>
      <c r="CUG38"/>
      <c r="CUH38"/>
      <c r="CUI38"/>
      <c r="CUJ38"/>
      <c r="CUK38"/>
      <c r="CUL38"/>
      <c r="CUM38"/>
      <c r="CUN38"/>
      <c r="CUO38"/>
      <c r="CUP38"/>
      <c r="CUQ38"/>
      <c r="CUR38"/>
      <c r="CUS38"/>
      <c r="CUT38"/>
      <c r="CUU38"/>
      <c r="CUV38"/>
      <c r="CUW38"/>
      <c r="CUX38"/>
      <c r="CUY38"/>
      <c r="CUZ38"/>
      <c r="CVA38"/>
      <c r="CVB38"/>
      <c r="CVC38"/>
      <c r="CVD38"/>
      <c r="CVE38"/>
      <c r="CVF38"/>
      <c r="CVG38"/>
      <c r="CVH38"/>
      <c r="CVI38"/>
      <c r="CVJ38"/>
      <c r="CVK38"/>
      <c r="CVL38"/>
      <c r="CVM38"/>
      <c r="CVN38"/>
      <c r="CVO38"/>
      <c r="CVP38"/>
      <c r="CVQ38"/>
      <c r="CVR38"/>
      <c r="CVS38"/>
      <c r="CVT38"/>
      <c r="CVU38"/>
      <c r="CVV38"/>
      <c r="CVW38"/>
      <c r="CVX38"/>
      <c r="CVY38"/>
      <c r="CVZ38"/>
      <c r="CWA38"/>
      <c r="CWB38"/>
      <c r="CWC38"/>
      <c r="CWD38"/>
      <c r="CWE38"/>
      <c r="CWF38"/>
      <c r="CWG38"/>
      <c r="CWH38"/>
      <c r="CWI38"/>
      <c r="CWJ38"/>
      <c r="CWK38"/>
      <c r="CWL38"/>
      <c r="CWM38"/>
      <c r="CWN38"/>
      <c r="CWO38"/>
      <c r="CWP38"/>
      <c r="CWQ38"/>
      <c r="CWR38"/>
      <c r="CWS38"/>
      <c r="CWT38"/>
      <c r="CWU38"/>
      <c r="CWV38"/>
      <c r="CWW38"/>
      <c r="CWX38"/>
      <c r="CWY38"/>
      <c r="CWZ38"/>
      <c r="CXA38"/>
      <c r="CXB38"/>
      <c r="CXC38"/>
      <c r="CXD38"/>
      <c r="CXE38"/>
      <c r="CXF38"/>
      <c r="CXG38"/>
      <c r="CXH38"/>
      <c r="CXI38"/>
      <c r="CXJ38"/>
      <c r="CXK38"/>
      <c r="CXL38"/>
      <c r="CXM38"/>
      <c r="CXN38"/>
      <c r="CXO38"/>
      <c r="CXP38"/>
      <c r="CXQ38"/>
      <c r="CXR38"/>
      <c r="CXS38"/>
      <c r="CXT38"/>
      <c r="CXU38"/>
      <c r="CXV38"/>
      <c r="CXW38"/>
      <c r="CXX38"/>
      <c r="CXY38"/>
      <c r="CXZ38"/>
      <c r="CYA38"/>
      <c r="CYB38"/>
      <c r="CYC38"/>
      <c r="CYD38"/>
      <c r="CYE38"/>
      <c r="CYF38"/>
      <c r="CYG38"/>
      <c r="CYH38"/>
      <c r="CYI38"/>
      <c r="CYJ38"/>
      <c r="CYK38"/>
      <c r="CYL38"/>
      <c r="CYM38"/>
      <c r="CYN38"/>
      <c r="CYO38"/>
      <c r="CYP38"/>
      <c r="CYQ38"/>
      <c r="CYR38"/>
      <c r="CYS38"/>
      <c r="CYT38"/>
      <c r="CYU38"/>
      <c r="CYV38"/>
      <c r="CYW38"/>
      <c r="CYX38"/>
      <c r="CYY38"/>
      <c r="CYZ38"/>
      <c r="CZA38"/>
      <c r="CZB38"/>
      <c r="CZC38"/>
      <c r="CZD38"/>
      <c r="CZE38"/>
      <c r="CZF38"/>
      <c r="CZG38"/>
      <c r="CZH38"/>
      <c r="CZI38"/>
      <c r="CZJ38"/>
      <c r="CZK38"/>
      <c r="CZL38"/>
      <c r="CZM38"/>
      <c r="CZN38"/>
      <c r="CZO38"/>
      <c r="CZP38"/>
      <c r="CZQ38"/>
      <c r="CZR38"/>
      <c r="CZS38"/>
      <c r="CZT38"/>
      <c r="CZU38"/>
      <c r="CZV38"/>
      <c r="CZW38"/>
      <c r="CZX38"/>
      <c r="CZY38"/>
      <c r="CZZ38"/>
      <c r="DAA38"/>
      <c r="DAB38"/>
      <c r="DAC38"/>
      <c r="DAD38"/>
      <c r="DAE38"/>
      <c r="DAF38"/>
      <c r="DAG38"/>
      <c r="DAH38"/>
      <c r="DAI38"/>
      <c r="DAJ38"/>
      <c r="DAK38"/>
      <c r="DAL38"/>
      <c r="DAM38"/>
      <c r="DAN38"/>
      <c r="DAO38"/>
      <c r="DAP38"/>
      <c r="DAQ38"/>
      <c r="DAR38"/>
      <c r="DAS38"/>
      <c r="DAT38"/>
      <c r="DAU38"/>
      <c r="DAV38"/>
      <c r="DAW38"/>
      <c r="DAX38"/>
      <c r="DAY38"/>
      <c r="DAZ38"/>
      <c r="DBA38"/>
      <c r="DBB38"/>
      <c r="DBC38"/>
      <c r="DBD38"/>
      <c r="DBE38"/>
      <c r="DBF38"/>
      <c r="DBG38"/>
      <c r="DBH38"/>
      <c r="DBI38"/>
      <c r="DBJ38"/>
      <c r="DBK38"/>
      <c r="DBL38"/>
      <c r="DBM38"/>
      <c r="DBN38"/>
      <c r="DBO38"/>
      <c r="DBP38"/>
      <c r="DBQ38"/>
      <c r="DBR38"/>
      <c r="DBS38"/>
      <c r="DBT38"/>
      <c r="DBU38"/>
      <c r="DBV38"/>
      <c r="DBW38"/>
      <c r="DBX38"/>
      <c r="DBY38"/>
      <c r="DBZ38"/>
      <c r="DCA38"/>
      <c r="DCB38"/>
      <c r="DCC38"/>
      <c r="DCD38"/>
      <c r="DCE38"/>
      <c r="DCF38"/>
      <c r="DCG38"/>
      <c r="DCH38"/>
      <c r="DCI38"/>
      <c r="DCJ38"/>
      <c r="DCK38"/>
      <c r="DCL38"/>
      <c r="DCM38"/>
      <c r="DCN38"/>
      <c r="DCO38"/>
      <c r="DCP38"/>
      <c r="DCQ38"/>
      <c r="DCR38"/>
      <c r="DCS38"/>
      <c r="DCT38"/>
      <c r="DCU38"/>
      <c r="DCV38"/>
      <c r="DCW38"/>
      <c r="DCX38"/>
      <c r="DCY38"/>
      <c r="DCZ38"/>
      <c r="DDA38"/>
      <c r="DDB38"/>
      <c r="DDC38"/>
      <c r="DDD38"/>
      <c r="DDE38"/>
      <c r="DDF38"/>
      <c r="DDG38"/>
      <c r="DDH38"/>
      <c r="DDI38"/>
      <c r="DDJ38"/>
      <c r="DDK38"/>
      <c r="DDL38"/>
      <c r="DDM38"/>
      <c r="DDN38"/>
      <c r="DDO38"/>
      <c r="DDP38"/>
      <c r="DDQ38"/>
      <c r="DDR38"/>
      <c r="DDS38"/>
      <c r="DDT38"/>
      <c r="DDU38"/>
      <c r="DDV38"/>
      <c r="DDW38"/>
      <c r="DDX38"/>
      <c r="DDY38"/>
      <c r="DDZ38"/>
      <c r="DEA38"/>
      <c r="DEB38"/>
      <c r="DEC38"/>
      <c r="DED38"/>
      <c r="DEE38"/>
      <c r="DEF38"/>
      <c r="DEG38"/>
      <c r="DEH38"/>
      <c r="DEI38"/>
      <c r="DEJ38"/>
      <c r="DEK38"/>
      <c r="DEL38"/>
      <c r="DEM38"/>
      <c r="DEN38"/>
      <c r="DEO38"/>
      <c r="DEP38"/>
      <c r="DEQ38"/>
      <c r="DER38"/>
      <c r="DES38"/>
      <c r="DET38"/>
      <c r="DEU38"/>
      <c r="DEV38"/>
      <c r="DEW38"/>
      <c r="DEX38"/>
      <c r="DEY38"/>
      <c r="DEZ38"/>
      <c r="DFA38"/>
      <c r="DFB38"/>
      <c r="DFC38"/>
      <c r="DFD38"/>
      <c r="DFE38"/>
      <c r="DFF38"/>
      <c r="DFG38"/>
      <c r="DFH38"/>
      <c r="DFI38"/>
      <c r="DFJ38"/>
      <c r="DFK38"/>
      <c r="DFL38"/>
      <c r="DFM38"/>
      <c r="DFN38"/>
      <c r="DFO38"/>
      <c r="DFP38"/>
      <c r="DFQ38"/>
      <c r="DFR38"/>
      <c r="DFS38"/>
      <c r="DFT38"/>
      <c r="DFU38"/>
      <c r="DFV38"/>
      <c r="DFW38"/>
      <c r="DFX38"/>
      <c r="DFY38"/>
      <c r="DFZ38"/>
      <c r="DGA38"/>
      <c r="DGB38"/>
      <c r="DGC38"/>
      <c r="DGD38"/>
      <c r="DGE38"/>
      <c r="DGF38"/>
      <c r="DGG38"/>
      <c r="DGH38"/>
      <c r="DGI38"/>
      <c r="DGJ38"/>
      <c r="DGK38"/>
      <c r="DGL38"/>
      <c r="DGM38"/>
      <c r="DGN38"/>
      <c r="DGO38"/>
      <c r="DGP38"/>
      <c r="DGQ38"/>
      <c r="DGR38"/>
      <c r="DGS38"/>
      <c r="DGT38"/>
      <c r="DGU38"/>
      <c r="DGV38"/>
      <c r="DGW38"/>
      <c r="DGX38"/>
      <c r="DGY38"/>
      <c r="DGZ38"/>
      <c r="DHA38"/>
      <c r="DHB38"/>
      <c r="DHC38"/>
      <c r="DHD38"/>
      <c r="DHE38"/>
      <c r="DHF38"/>
      <c r="DHG38"/>
      <c r="DHH38"/>
      <c r="DHI38"/>
      <c r="DHJ38"/>
      <c r="DHK38"/>
      <c r="DHL38"/>
      <c r="DHM38"/>
      <c r="DHN38"/>
      <c r="DHO38"/>
      <c r="DHP38"/>
      <c r="DHQ38"/>
      <c r="DHR38"/>
      <c r="DHS38"/>
      <c r="DHT38"/>
      <c r="DHU38"/>
      <c r="DHV38"/>
      <c r="DHW38"/>
      <c r="DHX38"/>
      <c r="DHY38"/>
      <c r="DHZ38"/>
      <c r="DIA38"/>
      <c r="DIB38"/>
      <c r="DIC38"/>
      <c r="DID38"/>
      <c r="DIE38"/>
      <c r="DIF38"/>
      <c r="DIG38"/>
      <c r="DIH38"/>
      <c r="DII38"/>
      <c r="DIJ38"/>
      <c r="DIK38"/>
      <c r="DIL38"/>
      <c r="DIM38"/>
      <c r="DIN38"/>
      <c r="DIO38"/>
      <c r="DIP38"/>
      <c r="DIQ38"/>
      <c r="DIR38"/>
      <c r="DIS38"/>
      <c r="DIT38"/>
      <c r="DIU38"/>
      <c r="DIV38"/>
      <c r="DIW38"/>
      <c r="DIX38"/>
      <c r="DIY38"/>
      <c r="DIZ38"/>
      <c r="DJA38"/>
      <c r="DJB38"/>
      <c r="DJC38"/>
      <c r="DJD38"/>
      <c r="DJE38"/>
      <c r="DJF38"/>
      <c r="DJG38"/>
      <c r="DJH38"/>
      <c r="DJI38"/>
      <c r="DJJ38"/>
      <c r="DJK38"/>
      <c r="DJL38"/>
      <c r="DJM38"/>
      <c r="DJN38"/>
      <c r="DJO38"/>
      <c r="DJP38"/>
      <c r="DJQ38"/>
      <c r="DJR38"/>
      <c r="DJS38"/>
      <c r="DJT38"/>
      <c r="DJU38"/>
      <c r="DJV38"/>
      <c r="DJW38"/>
      <c r="DJX38"/>
      <c r="DJY38"/>
      <c r="DJZ38"/>
      <c r="DKA38"/>
      <c r="DKB38"/>
      <c r="DKC38"/>
      <c r="DKD38"/>
      <c r="DKE38"/>
      <c r="DKF38"/>
      <c r="DKG38"/>
      <c r="DKH38"/>
      <c r="DKI38"/>
      <c r="DKJ38"/>
      <c r="DKK38"/>
      <c r="DKL38"/>
      <c r="DKM38"/>
      <c r="DKN38"/>
      <c r="DKO38"/>
      <c r="DKP38"/>
      <c r="DKQ38"/>
      <c r="DKR38"/>
      <c r="DKS38"/>
      <c r="DKT38"/>
      <c r="DKU38"/>
      <c r="DKV38"/>
      <c r="DKW38"/>
      <c r="DKX38"/>
      <c r="DKY38"/>
      <c r="DKZ38"/>
      <c r="DLA38"/>
      <c r="DLB38"/>
      <c r="DLC38"/>
      <c r="DLD38"/>
      <c r="DLE38"/>
      <c r="DLF38"/>
      <c r="DLG38"/>
      <c r="DLH38"/>
      <c r="DLI38"/>
      <c r="DLJ38"/>
      <c r="DLK38"/>
      <c r="DLL38"/>
      <c r="DLM38"/>
      <c r="DLN38"/>
      <c r="DLO38"/>
      <c r="DLP38"/>
      <c r="DLQ38"/>
      <c r="DLR38"/>
      <c r="DLS38"/>
      <c r="DLT38"/>
      <c r="DLU38"/>
      <c r="DLV38"/>
      <c r="DLW38"/>
      <c r="DLX38"/>
      <c r="DLY38"/>
      <c r="DLZ38"/>
      <c r="DMA38"/>
      <c r="DMB38"/>
      <c r="DMC38"/>
      <c r="DMD38"/>
      <c r="DME38"/>
      <c r="DMF38"/>
      <c r="DMG38"/>
      <c r="DMH38"/>
      <c r="DMI38"/>
      <c r="DMJ38"/>
      <c r="DMK38"/>
      <c r="DML38"/>
      <c r="DMM38"/>
      <c r="DMN38"/>
      <c r="DMO38"/>
      <c r="DMP38"/>
      <c r="DMQ38"/>
      <c r="DMR38"/>
      <c r="DMS38"/>
      <c r="DMT38"/>
      <c r="DMU38"/>
      <c r="DMV38"/>
      <c r="DMW38"/>
      <c r="DMX38"/>
      <c r="DMY38"/>
      <c r="DMZ38"/>
      <c r="DNA38"/>
      <c r="DNB38"/>
      <c r="DNC38"/>
      <c r="DND38"/>
      <c r="DNE38"/>
      <c r="DNF38"/>
      <c r="DNG38"/>
      <c r="DNH38"/>
      <c r="DNI38"/>
      <c r="DNJ38"/>
      <c r="DNK38"/>
      <c r="DNL38"/>
      <c r="DNM38"/>
      <c r="DNN38"/>
      <c r="DNO38"/>
      <c r="DNP38"/>
      <c r="DNQ38"/>
      <c r="DNR38"/>
      <c r="DNS38"/>
      <c r="DNT38"/>
      <c r="DNU38"/>
      <c r="DNV38"/>
      <c r="DNW38"/>
      <c r="DNX38"/>
      <c r="DNY38"/>
      <c r="DNZ38"/>
      <c r="DOA38"/>
      <c r="DOB38"/>
      <c r="DOC38"/>
      <c r="DOD38"/>
      <c r="DOE38"/>
      <c r="DOF38"/>
      <c r="DOG38"/>
      <c r="DOH38"/>
      <c r="DOI38"/>
      <c r="DOJ38"/>
      <c r="DOK38"/>
      <c r="DOL38"/>
      <c r="DOM38"/>
      <c r="DON38"/>
      <c r="DOO38"/>
      <c r="DOP38"/>
      <c r="DOQ38"/>
      <c r="DOR38"/>
      <c r="DOS38"/>
      <c r="DOT38"/>
      <c r="DOU38"/>
      <c r="DOV38"/>
      <c r="DOW38"/>
      <c r="DOX38"/>
      <c r="DOY38"/>
      <c r="DOZ38"/>
      <c r="DPA38"/>
      <c r="DPB38"/>
      <c r="DPC38"/>
      <c r="DPD38"/>
      <c r="DPE38"/>
      <c r="DPF38"/>
      <c r="DPG38"/>
      <c r="DPH38"/>
      <c r="DPI38"/>
      <c r="DPJ38"/>
      <c r="DPK38"/>
      <c r="DPL38"/>
      <c r="DPM38"/>
      <c r="DPN38"/>
      <c r="DPO38"/>
      <c r="DPP38"/>
      <c r="DPQ38"/>
      <c r="DPR38"/>
      <c r="DPS38"/>
      <c r="DPT38"/>
      <c r="DPU38"/>
      <c r="DPV38"/>
      <c r="DPW38"/>
      <c r="DPX38"/>
      <c r="DPY38"/>
      <c r="DPZ38"/>
      <c r="DQA38"/>
      <c r="DQB38"/>
      <c r="DQC38"/>
      <c r="DQD38"/>
      <c r="DQE38"/>
      <c r="DQF38"/>
      <c r="DQG38"/>
      <c r="DQH38"/>
      <c r="DQI38"/>
      <c r="DQJ38"/>
      <c r="DQK38"/>
      <c r="DQL38"/>
      <c r="DQM38"/>
      <c r="DQN38"/>
      <c r="DQO38"/>
      <c r="DQP38"/>
      <c r="DQQ38"/>
      <c r="DQR38"/>
      <c r="DQS38"/>
      <c r="DQT38"/>
      <c r="DQU38"/>
      <c r="DQV38"/>
      <c r="DQW38"/>
      <c r="DQX38"/>
      <c r="DQY38"/>
      <c r="DQZ38"/>
      <c r="DRA38"/>
      <c r="DRB38"/>
      <c r="DRC38"/>
      <c r="DRD38"/>
      <c r="DRE38"/>
      <c r="DRF38"/>
      <c r="DRG38"/>
      <c r="DRH38"/>
      <c r="DRI38"/>
      <c r="DRJ38"/>
      <c r="DRK38"/>
      <c r="DRL38"/>
      <c r="DRM38"/>
      <c r="DRN38"/>
      <c r="DRO38"/>
      <c r="DRP38"/>
      <c r="DRQ38"/>
      <c r="DRR38"/>
      <c r="DRS38"/>
      <c r="DRT38"/>
      <c r="DRU38"/>
      <c r="DRV38"/>
      <c r="DRW38"/>
      <c r="DRX38"/>
      <c r="DRY38"/>
      <c r="DRZ38"/>
      <c r="DSA38"/>
      <c r="DSB38"/>
      <c r="DSC38"/>
      <c r="DSD38"/>
      <c r="DSE38"/>
      <c r="DSF38"/>
      <c r="DSG38"/>
      <c r="DSH38"/>
      <c r="DSI38"/>
      <c r="DSJ38"/>
      <c r="DSK38"/>
      <c r="DSL38"/>
      <c r="DSM38"/>
      <c r="DSN38"/>
      <c r="DSO38"/>
      <c r="DSP38"/>
      <c r="DSQ38"/>
      <c r="DSR38"/>
      <c r="DSS38"/>
      <c r="DST38"/>
      <c r="DSU38"/>
      <c r="DSV38"/>
      <c r="DSW38"/>
      <c r="DSX38"/>
      <c r="DSY38"/>
      <c r="DSZ38"/>
      <c r="DTA38"/>
      <c r="DTB38"/>
      <c r="DTC38"/>
      <c r="DTD38"/>
      <c r="DTE38"/>
      <c r="DTF38"/>
      <c r="DTG38"/>
      <c r="DTH38"/>
      <c r="DTI38"/>
      <c r="DTJ38"/>
      <c r="DTK38"/>
      <c r="DTL38"/>
      <c r="DTM38"/>
      <c r="DTN38"/>
      <c r="DTO38"/>
      <c r="DTP38"/>
      <c r="DTQ38"/>
      <c r="DTR38"/>
      <c r="DTS38"/>
      <c r="DTT38"/>
      <c r="DTU38"/>
      <c r="DTV38"/>
      <c r="DTW38"/>
      <c r="DTX38"/>
      <c r="DTY38"/>
      <c r="DTZ38"/>
      <c r="DUA38"/>
      <c r="DUB38"/>
      <c r="DUC38"/>
      <c r="DUD38"/>
      <c r="DUE38"/>
      <c r="DUF38"/>
      <c r="DUG38"/>
      <c r="DUH38"/>
      <c r="DUI38"/>
      <c r="DUJ38"/>
      <c r="DUK38"/>
      <c r="DUL38"/>
      <c r="DUM38"/>
      <c r="DUN38"/>
      <c r="DUO38"/>
      <c r="DUP38"/>
      <c r="DUQ38"/>
      <c r="DUR38"/>
      <c r="DUS38"/>
      <c r="DUT38"/>
      <c r="DUU38"/>
      <c r="DUV38"/>
      <c r="DUW38"/>
      <c r="DUX38"/>
      <c r="DUY38"/>
      <c r="DUZ38"/>
      <c r="DVA38"/>
      <c r="DVB38"/>
      <c r="DVC38"/>
      <c r="DVD38"/>
      <c r="DVE38"/>
      <c r="DVF38"/>
      <c r="DVG38"/>
      <c r="DVH38"/>
      <c r="DVI38"/>
      <c r="DVJ38"/>
      <c r="DVK38"/>
      <c r="DVL38"/>
      <c r="DVM38"/>
      <c r="DVN38"/>
      <c r="DVO38"/>
      <c r="DVP38"/>
      <c r="DVQ38"/>
      <c r="DVR38"/>
      <c r="DVS38"/>
      <c r="DVT38"/>
      <c r="DVU38"/>
      <c r="DVV38"/>
      <c r="DVW38"/>
      <c r="DVX38"/>
      <c r="DVY38"/>
      <c r="DVZ38"/>
      <c r="DWA38"/>
      <c r="DWB38"/>
      <c r="DWC38"/>
      <c r="DWD38"/>
      <c r="DWE38"/>
      <c r="DWF38"/>
      <c r="DWG38"/>
      <c r="DWH38"/>
      <c r="DWI38"/>
      <c r="DWJ38"/>
      <c r="DWK38"/>
      <c r="DWL38"/>
      <c r="DWM38"/>
      <c r="DWN38"/>
      <c r="DWO38"/>
      <c r="DWP38"/>
      <c r="DWQ38"/>
      <c r="DWR38"/>
      <c r="DWS38"/>
      <c r="DWT38"/>
      <c r="DWU38"/>
      <c r="DWV38"/>
      <c r="DWW38"/>
      <c r="DWX38"/>
      <c r="DWY38"/>
      <c r="DWZ38"/>
      <c r="DXA38"/>
      <c r="DXB38"/>
      <c r="DXC38"/>
      <c r="DXD38"/>
      <c r="DXE38"/>
      <c r="DXF38"/>
      <c r="DXG38"/>
      <c r="DXH38"/>
      <c r="DXI38"/>
      <c r="DXJ38"/>
      <c r="DXK38"/>
      <c r="DXL38"/>
      <c r="DXM38"/>
      <c r="DXN38"/>
      <c r="DXO38"/>
      <c r="DXP38"/>
      <c r="DXQ38"/>
      <c r="DXR38"/>
      <c r="DXS38"/>
      <c r="DXT38"/>
      <c r="DXU38"/>
      <c r="DXV38"/>
      <c r="DXW38"/>
      <c r="DXX38"/>
      <c r="DXY38"/>
      <c r="DXZ38"/>
      <c r="DYA38"/>
      <c r="DYB38"/>
      <c r="DYC38"/>
      <c r="DYD38"/>
      <c r="DYE38"/>
      <c r="DYF38"/>
      <c r="DYG38"/>
      <c r="DYH38"/>
      <c r="DYI38"/>
      <c r="DYJ38"/>
      <c r="DYK38"/>
      <c r="DYL38"/>
      <c r="DYM38"/>
      <c r="DYN38"/>
      <c r="DYO38"/>
      <c r="DYP38"/>
      <c r="DYQ38"/>
      <c r="DYR38"/>
      <c r="DYS38"/>
      <c r="DYT38"/>
      <c r="DYU38"/>
      <c r="DYV38"/>
      <c r="DYW38"/>
      <c r="DYX38"/>
      <c r="DYY38"/>
      <c r="DYZ38"/>
      <c r="DZA38"/>
      <c r="DZB38"/>
      <c r="DZC38"/>
      <c r="DZD38"/>
      <c r="DZE38"/>
      <c r="DZF38"/>
      <c r="DZG38"/>
      <c r="DZH38"/>
      <c r="DZI38"/>
      <c r="DZJ38"/>
      <c r="DZK38"/>
      <c r="DZL38"/>
      <c r="DZM38"/>
      <c r="DZN38"/>
      <c r="DZO38"/>
      <c r="DZP38"/>
      <c r="DZQ38"/>
      <c r="DZR38"/>
      <c r="DZS38"/>
      <c r="DZT38"/>
      <c r="DZU38"/>
      <c r="DZV38"/>
      <c r="DZW38"/>
      <c r="DZX38"/>
      <c r="DZY38"/>
      <c r="DZZ38"/>
      <c r="EAA38"/>
      <c r="EAB38"/>
      <c r="EAC38"/>
      <c r="EAD38"/>
      <c r="EAE38"/>
      <c r="EAF38"/>
      <c r="EAG38"/>
      <c r="EAH38"/>
      <c r="EAI38"/>
      <c r="EAJ38"/>
      <c r="EAK38"/>
      <c r="EAL38"/>
      <c r="EAM38"/>
      <c r="EAN38"/>
      <c r="EAO38"/>
      <c r="EAP38"/>
      <c r="EAQ38"/>
      <c r="EAR38"/>
      <c r="EAS38"/>
      <c r="EAT38"/>
      <c r="EAU38"/>
      <c r="EAV38"/>
      <c r="EAW38"/>
      <c r="EAX38"/>
      <c r="EAY38"/>
      <c r="EAZ38"/>
      <c r="EBA38"/>
      <c r="EBB38"/>
      <c r="EBC38"/>
      <c r="EBD38"/>
      <c r="EBE38"/>
      <c r="EBF38"/>
      <c r="EBG38"/>
      <c r="EBH38"/>
      <c r="EBI38"/>
      <c r="EBJ38"/>
      <c r="EBK38"/>
      <c r="EBL38"/>
      <c r="EBM38"/>
      <c r="EBN38"/>
      <c r="EBO38"/>
      <c r="EBP38"/>
      <c r="EBQ38"/>
      <c r="EBR38"/>
      <c r="EBS38"/>
      <c r="EBT38"/>
      <c r="EBU38"/>
      <c r="EBV38"/>
      <c r="EBW38"/>
      <c r="EBX38"/>
      <c r="EBY38"/>
      <c r="EBZ38"/>
      <c r="ECA38"/>
      <c r="ECB38"/>
      <c r="ECC38"/>
      <c r="ECD38"/>
      <c r="ECE38"/>
      <c r="ECF38"/>
      <c r="ECG38"/>
      <c r="ECH38"/>
      <c r="ECI38"/>
      <c r="ECJ38"/>
      <c r="ECK38"/>
      <c r="ECL38"/>
      <c r="ECM38"/>
      <c r="ECN38"/>
      <c r="ECO38"/>
      <c r="ECP38"/>
      <c r="ECQ38"/>
      <c r="ECR38"/>
      <c r="ECS38"/>
      <c r="ECT38"/>
      <c r="ECU38"/>
      <c r="ECV38"/>
      <c r="ECW38"/>
      <c r="ECX38"/>
      <c r="ECY38"/>
      <c r="ECZ38"/>
      <c r="EDA38"/>
      <c r="EDB38"/>
      <c r="EDC38"/>
      <c r="EDD38"/>
      <c r="EDE38"/>
      <c r="EDF38"/>
      <c r="EDG38"/>
      <c r="EDH38"/>
      <c r="EDI38"/>
      <c r="EDJ38"/>
      <c r="EDK38"/>
      <c r="EDL38"/>
      <c r="EDM38"/>
      <c r="EDN38"/>
      <c r="EDO38"/>
      <c r="EDP38"/>
      <c r="EDQ38"/>
      <c r="EDR38"/>
      <c r="EDS38"/>
      <c r="EDT38"/>
      <c r="EDU38"/>
      <c r="EDV38"/>
      <c r="EDW38"/>
      <c r="EDX38"/>
      <c r="EDY38"/>
      <c r="EDZ38"/>
      <c r="EEA38"/>
      <c r="EEB38"/>
      <c r="EEC38"/>
      <c r="EED38"/>
      <c r="EEE38"/>
      <c r="EEF38"/>
      <c r="EEG38"/>
      <c r="EEH38"/>
      <c r="EEI38"/>
      <c r="EEJ38"/>
      <c r="EEK38"/>
      <c r="EEL38"/>
      <c r="EEM38"/>
      <c r="EEN38"/>
      <c r="EEO38"/>
      <c r="EEP38"/>
      <c r="EEQ38"/>
      <c r="EER38"/>
      <c r="EES38"/>
      <c r="EET38"/>
      <c r="EEU38"/>
      <c r="EEV38"/>
      <c r="EEW38"/>
      <c r="EEX38"/>
      <c r="EEY38"/>
      <c r="EEZ38"/>
      <c r="EFA38"/>
      <c r="EFB38"/>
      <c r="EFC38"/>
      <c r="EFD38"/>
      <c r="EFE38"/>
      <c r="EFF38"/>
      <c r="EFG38"/>
      <c r="EFH38"/>
      <c r="EFI38"/>
      <c r="EFJ38"/>
      <c r="EFK38"/>
      <c r="EFL38"/>
      <c r="EFM38"/>
      <c r="EFN38"/>
      <c r="EFO38"/>
      <c r="EFP38"/>
      <c r="EFQ38"/>
      <c r="EFR38"/>
      <c r="EFS38"/>
      <c r="EFT38"/>
      <c r="EFU38"/>
      <c r="EFV38"/>
      <c r="EFW38"/>
      <c r="EFX38"/>
      <c r="EFY38"/>
      <c r="EFZ38"/>
      <c r="EGA38"/>
      <c r="EGB38"/>
      <c r="EGC38"/>
      <c r="EGD38"/>
      <c r="EGE38"/>
      <c r="EGF38"/>
      <c r="EGG38"/>
      <c r="EGH38"/>
      <c r="EGI38"/>
      <c r="EGJ38"/>
      <c r="EGK38"/>
      <c r="EGL38"/>
      <c r="EGM38"/>
      <c r="EGN38"/>
      <c r="EGO38"/>
      <c r="EGP38"/>
      <c r="EGQ38"/>
      <c r="EGR38"/>
      <c r="EGS38"/>
      <c r="EGT38"/>
      <c r="EGU38"/>
      <c r="EGV38"/>
      <c r="EGW38"/>
      <c r="EGX38"/>
      <c r="EGY38"/>
      <c r="EGZ38"/>
      <c r="EHA38"/>
      <c r="EHB38"/>
      <c r="EHC38"/>
      <c r="EHD38"/>
      <c r="EHE38"/>
      <c r="EHF38"/>
      <c r="EHG38"/>
      <c r="EHH38"/>
      <c r="EHI38"/>
      <c r="EHJ38"/>
      <c r="EHK38"/>
      <c r="EHL38"/>
      <c r="EHM38"/>
      <c r="EHN38"/>
      <c r="EHO38"/>
      <c r="EHP38"/>
      <c r="EHQ38"/>
      <c r="EHR38"/>
      <c r="EHS38"/>
      <c r="EHT38"/>
      <c r="EHU38"/>
      <c r="EHV38"/>
      <c r="EHW38"/>
      <c r="EHX38"/>
      <c r="EHY38"/>
      <c r="EHZ38"/>
      <c r="EIA38"/>
      <c r="EIB38"/>
      <c r="EIC38"/>
      <c r="EID38"/>
      <c r="EIE38"/>
      <c r="EIF38"/>
      <c r="EIG38"/>
      <c r="EIH38"/>
      <c r="EII38"/>
      <c r="EIJ38"/>
      <c r="EIK38"/>
      <c r="EIL38"/>
      <c r="EIM38"/>
      <c r="EIN38"/>
      <c r="EIO38"/>
      <c r="EIP38"/>
      <c r="EIQ38"/>
      <c r="EIR38"/>
      <c r="EIS38"/>
      <c r="EIT38"/>
      <c r="EIU38"/>
      <c r="EIV38"/>
      <c r="EIW38"/>
      <c r="EIX38"/>
      <c r="EIY38"/>
      <c r="EIZ38"/>
      <c r="EJA38"/>
      <c r="EJB38"/>
      <c r="EJC38"/>
      <c r="EJD38"/>
      <c r="EJE38"/>
      <c r="EJF38"/>
      <c r="EJG38"/>
      <c r="EJH38"/>
      <c r="EJI38"/>
      <c r="EJJ38"/>
      <c r="EJK38"/>
      <c r="EJL38"/>
      <c r="EJM38"/>
      <c r="EJN38"/>
      <c r="EJO38"/>
      <c r="EJP38"/>
      <c r="EJQ38"/>
      <c r="EJR38"/>
      <c r="EJS38"/>
      <c r="EJT38"/>
      <c r="EJU38"/>
      <c r="EJV38"/>
      <c r="EJW38"/>
      <c r="EJX38"/>
      <c r="EJY38"/>
      <c r="EJZ38"/>
      <c r="EKA38"/>
      <c r="EKB38"/>
      <c r="EKC38"/>
      <c r="EKD38"/>
      <c r="EKE38"/>
      <c r="EKF38"/>
      <c r="EKG38"/>
      <c r="EKH38"/>
      <c r="EKI38"/>
      <c r="EKJ38"/>
      <c r="EKK38"/>
      <c r="EKL38"/>
      <c r="EKM38"/>
      <c r="EKN38"/>
      <c r="EKO38"/>
      <c r="EKP38"/>
      <c r="EKQ38"/>
      <c r="EKR38"/>
      <c r="EKS38"/>
      <c r="EKT38"/>
      <c r="EKU38"/>
      <c r="EKV38"/>
      <c r="EKW38"/>
      <c r="EKX38"/>
      <c r="EKY38"/>
      <c r="EKZ38"/>
      <c r="ELA38"/>
      <c r="ELB38"/>
      <c r="ELC38"/>
      <c r="ELD38"/>
      <c r="ELE38"/>
      <c r="ELF38"/>
      <c r="ELG38"/>
      <c r="ELH38"/>
      <c r="ELI38"/>
      <c r="ELJ38"/>
      <c r="ELK38"/>
      <c r="ELL38"/>
      <c r="ELM38"/>
      <c r="ELN38"/>
      <c r="ELO38"/>
      <c r="ELP38"/>
      <c r="ELQ38"/>
      <c r="ELR38"/>
      <c r="ELS38"/>
      <c r="ELT38"/>
      <c r="ELU38"/>
      <c r="ELV38"/>
      <c r="ELW38"/>
      <c r="ELX38"/>
      <c r="ELY38"/>
      <c r="ELZ38"/>
      <c r="EMA38"/>
      <c r="EMB38"/>
      <c r="EMC38"/>
      <c r="EMD38"/>
      <c r="EME38"/>
      <c r="EMF38"/>
      <c r="EMG38"/>
      <c r="EMH38"/>
      <c r="EMI38"/>
      <c r="EMJ38"/>
      <c r="EMK38"/>
      <c r="EML38"/>
      <c r="EMM38"/>
      <c r="EMN38"/>
      <c r="EMO38"/>
      <c r="EMP38"/>
      <c r="EMQ38"/>
      <c r="EMR38"/>
      <c r="EMS38"/>
      <c r="EMT38"/>
      <c r="EMU38"/>
      <c r="EMV38"/>
      <c r="EMW38"/>
      <c r="EMX38"/>
      <c r="EMY38"/>
      <c r="EMZ38"/>
      <c r="ENA38"/>
      <c r="ENB38"/>
      <c r="ENC38"/>
      <c r="END38"/>
      <c r="ENE38"/>
      <c r="ENF38"/>
      <c r="ENG38"/>
      <c r="ENH38"/>
      <c r="ENI38"/>
      <c r="ENJ38"/>
      <c r="ENK38"/>
      <c r="ENL38"/>
      <c r="ENM38"/>
      <c r="ENN38"/>
      <c r="ENO38"/>
      <c r="ENP38"/>
      <c r="ENQ38"/>
      <c r="ENR38"/>
      <c r="ENS38"/>
      <c r="ENT38"/>
      <c r="ENU38"/>
      <c r="ENV38"/>
      <c r="ENW38"/>
      <c r="ENX38"/>
      <c r="ENY38"/>
      <c r="ENZ38"/>
      <c r="EOA38"/>
      <c r="EOB38"/>
      <c r="EOC38"/>
      <c r="EOD38"/>
      <c r="EOE38"/>
      <c r="EOF38"/>
      <c r="EOG38"/>
      <c r="EOH38"/>
      <c r="EOI38"/>
      <c r="EOJ38"/>
      <c r="EOK38"/>
      <c r="EOL38"/>
      <c r="EOM38"/>
      <c r="EON38"/>
      <c r="EOO38"/>
      <c r="EOP38"/>
      <c r="EOQ38"/>
      <c r="EOR38"/>
      <c r="EOS38"/>
      <c r="EOT38"/>
      <c r="EOU38"/>
      <c r="EOV38"/>
      <c r="EOW38"/>
      <c r="EOX38"/>
      <c r="EOY38"/>
      <c r="EOZ38"/>
      <c r="EPA38"/>
      <c r="EPB38"/>
      <c r="EPC38"/>
      <c r="EPD38"/>
      <c r="EPE38"/>
      <c r="EPF38"/>
      <c r="EPG38"/>
      <c r="EPH38"/>
      <c r="EPI38"/>
      <c r="EPJ38"/>
      <c r="EPK38"/>
      <c r="EPL38"/>
      <c r="EPM38"/>
      <c r="EPN38"/>
      <c r="EPO38"/>
      <c r="EPP38"/>
      <c r="EPQ38"/>
      <c r="EPR38"/>
      <c r="EPS38"/>
      <c r="EPT38"/>
      <c r="EPU38"/>
      <c r="EPV38"/>
      <c r="EPW38"/>
      <c r="EPX38"/>
      <c r="EPY38"/>
      <c r="EPZ38"/>
      <c r="EQA38"/>
      <c r="EQB38"/>
      <c r="EQC38"/>
      <c r="EQD38"/>
      <c r="EQE38"/>
      <c r="EQF38"/>
      <c r="EQG38"/>
      <c r="EQH38"/>
      <c r="EQI38"/>
      <c r="EQJ38"/>
      <c r="EQK38"/>
      <c r="EQL38"/>
      <c r="EQM38"/>
      <c r="EQN38"/>
      <c r="EQO38"/>
      <c r="EQP38"/>
      <c r="EQQ38"/>
      <c r="EQR38"/>
      <c r="EQS38"/>
      <c r="EQT38"/>
      <c r="EQU38"/>
      <c r="EQV38"/>
      <c r="EQW38"/>
      <c r="EQX38"/>
      <c r="EQY38"/>
      <c r="EQZ38"/>
      <c r="ERA38"/>
      <c r="ERB38"/>
      <c r="ERC38"/>
      <c r="ERD38"/>
      <c r="ERE38"/>
      <c r="ERF38"/>
      <c r="ERG38"/>
      <c r="ERH38"/>
      <c r="ERI38"/>
      <c r="ERJ38"/>
      <c r="ERK38"/>
      <c r="ERL38"/>
      <c r="ERM38"/>
      <c r="ERN38"/>
      <c r="ERO38"/>
      <c r="ERP38"/>
      <c r="ERQ38"/>
      <c r="ERR38"/>
      <c r="ERS38"/>
      <c r="ERT38"/>
      <c r="ERU38"/>
      <c r="ERV38"/>
      <c r="ERW38"/>
      <c r="ERX38"/>
      <c r="ERY38"/>
      <c r="ERZ38"/>
      <c r="ESA38"/>
      <c r="ESB38"/>
      <c r="ESC38"/>
      <c r="ESD38"/>
      <c r="ESE38"/>
      <c r="ESF38"/>
      <c r="ESG38"/>
      <c r="ESH38"/>
      <c r="ESI38"/>
      <c r="ESJ38"/>
      <c r="ESK38"/>
      <c r="ESL38"/>
      <c r="ESM38"/>
      <c r="ESN38"/>
      <c r="ESO38"/>
      <c r="ESP38"/>
      <c r="ESQ38"/>
      <c r="ESR38"/>
      <c r="ESS38"/>
      <c r="EST38"/>
      <c r="ESU38"/>
      <c r="ESV38"/>
      <c r="ESW38"/>
      <c r="ESX38"/>
      <c r="ESY38"/>
      <c r="ESZ38"/>
      <c r="ETA38"/>
      <c r="ETB38"/>
      <c r="ETC38"/>
      <c r="ETD38"/>
      <c r="ETE38"/>
      <c r="ETF38"/>
      <c r="ETG38"/>
      <c r="ETH38"/>
      <c r="ETI38"/>
      <c r="ETJ38"/>
      <c r="ETK38"/>
      <c r="ETL38"/>
      <c r="ETM38"/>
      <c r="ETN38"/>
      <c r="ETO38"/>
      <c r="ETP38"/>
      <c r="ETQ38"/>
      <c r="ETR38"/>
      <c r="ETS38"/>
      <c r="ETT38"/>
      <c r="ETU38"/>
      <c r="ETV38"/>
      <c r="ETW38"/>
      <c r="ETX38"/>
      <c r="ETY38"/>
      <c r="ETZ38"/>
      <c r="EUA38"/>
      <c r="EUB38"/>
      <c r="EUC38"/>
      <c r="EUD38"/>
      <c r="EUE38"/>
      <c r="EUF38"/>
      <c r="EUG38"/>
      <c r="EUH38"/>
      <c r="EUI38"/>
      <c r="EUJ38"/>
      <c r="EUK38"/>
      <c r="EUL38"/>
      <c r="EUM38"/>
      <c r="EUN38"/>
      <c r="EUO38"/>
      <c r="EUP38"/>
      <c r="EUQ38"/>
      <c r="EUR38"/>
      <c r="EUS38"/>
      <c r="EUT38"/>
      <c r="EUU38"/>
      <c r="EUV38"/>
      <c r="EUW38"/>
      <c r="EUX38"/>
      <c r="EUY38"/>
      <c r="EUZ38"/>
      <c r="EVA38"/>
      <c r="EVB38"/>
      <c r="EVC38"/>
      <c r="EVD38"/>
      <c r="EVE38"/>
      <c r="EVF38"/>
      <c r="EVG38"/>
      <c r="EVH38"/>
      <c r="EVI38"/>
      <c r="EVJ38"/>
      <c r="EVK38"/>
      <c r="EVL38"/>
      <c r="EVM38"/>
      <c r="EVN38"/>
      <c r="EVO38"/>
      <c r="EVP38"/>
      <c r="EVQ38"/>
      <c r="EVR38"/>
      <c r="EVS38"/>
      <c r="EVT38"/>
      <c r="EVU38"/>
      <c r="EVV38"/>
      <c r="EVW38"/>
      <c r="EVX38"/>
      <c r="EVY38"/>
      <c r="EVZ38"/>
      <c r="EWA38"/>
      <c r="EWB38"/>
      <c r="EWC38"/>
      <c r="EWD38"/>
      <c r="EWE38"/>
      <c r="EWF38"/>
      <c r="EWG38"/>
      <c r="EWH38"/>
      <c r="EWI38"/>
      <c r="EWJ38"/>
      <c r="EWK38"/>
      <c r="EWL38"/>
      <c r="EWM38"/>
      <c r="EWN38"/>
      <c r="EWO38"/>
      <c r="EWP38"/>
      <c r="EWQ38"/>
      <c r="EWR38"/>
      <c r="EWS38"/>
      <c r="EWT38"/>
      <c r="EWU38"/>
      <c r="EWV38"/>
      <c r="EWW38"/>
      <c r="EWX38"/>
      <c r="EWY38"/>
      <c r="EWZ38"/>
      <c r="EXA38"/>
      <c r="EXB38"/>
      <c r="EXC38"/>
      <c r="EXD38"/>
      <c r="EXE38"/>
      <c r="EXF38"/>
      <c r="EXG38"/>
      <c r="EXH38"/>
      <c r="EXI38"/>
      <c r="EXJ38"/>
      <c r="EXK38"/>
      <c r="EXL38"/>
      <c r="EXM38"/>
      <c r="EXN38"/>
      <c r="EXO38"/>
      <c r="EXP38"/>
      <c r="EXQ38"/>
      <c r="EXR38"/>
      <c r="EXS38"/>
      <c r="EXT38"/>
      <c r="EXU38"/>
      <c r="EXV38"/>
      <c r="EXW38"/>
      <c r="EXX38"/>
      <c r="EXY38"/>
      <c r="EXZ38"/>
      <c r="EYA38"/>
      <c r="EYB38"/>
      <c r="EYC38"/>
      <c r="EYD38"/>
      <c r="EYE38"/>
      <c r="EYF38"/>
      <c r="EYG38"/>
      <c r="EYH38"/>
      <c r="EYI38"/>
      <c r="EYJ38"/>
      <c r="EYK38"/>
      <c r="EYL38"/>
      <c r="EYM38"/>
      <c r="EYN38"/>
      <c r="EYO38"/>
      <c r="EYP38"/>
      <c r="EYQ38"/>
      <c r="EYR38"/>
      <c r="EYS38"/>
      <c r="EYT38"/>
      <c r="EYU38"/>
      <c r="EYV38"/>
      <c r="EYW38"/>
      <c r="EYX38"/>
      <c r="EYY38"/>
      <c r="EYZ38"/>
      <c r="EZA38"/>
      <c r="EZB38"/>
      <c r="EZC38"/>
      <c r="EZD38"/>
      <c r="EZE38"/>
      <c r="EZF38"/>
      <c r="EZG38"/>
      <c r="EZH38"/>
      <c r="EZI38"/>
      <c r="EZJ38"/>
      <c r="EZK38"/>
      <c r="EZL38"/>
      <c r="EZM38"/>
      <c r="EZN38"/>
      <c r="EZO38"/>
      <c r="EZP38"/>
      <c r="EZQ38"/>
      <c r="EZR38"/>
      <c r="EZS38"/>
      <c r="EZT38"/>
      <c r="EZU38"/>
      <c r="EZV38"/>
      <c r="EZW38"/>
      <c r="EZX38"/>
      <c r="EZY38"/>
      <c r="EZZ38"/>
      <c r="FAA38"/>
      <c r="FAB38"/>
      <c r="FAC38"/>
      <c r="FAD38"/>
      <c r="FAE38"/>
      <c r="FAF38"/>
      <c r="FAG38"/>
      <c r="FAH38"/>
      <c r="FAI38"/>
      <c r="FAJ38"/>
      <c r="FAK38"/>
      <c r="FAL38"/>
      <c r="FAM38"/>
      <c r="FAN38"/>
      <c r="FAO38"/>
      <c r="FAP38"/>
      <c r="FAQ38"/>
      <c r="FAR38"/>
      <c r="FAS38"/>
      <c r="FAT38"/>
      <c r="FAU38"/>
      <c r="FAV38"/>
      <c r="FAW38"/>
      <c r="FAX38"/>
      <c r="FAY38"/>
      <c r="FAZ38"/>
      <c r="FBA38"/>
      <c r="FBB38"/>
      <c r="FBC38"/>
      <c r="FBD38"/>
      <c r="FBE38"/>
      <c r="FBF38"/>
      <c r="FBG38"/>
      <c r="FBH38"/>
      <c r="FBI38"/>
      <c r="FBJ38"/>
      <c r="FBK38"/>
      <c r="FBL38"/>
      <c r="FBM38"/>
      <c r="FBN38"/>
      <c r="FBO38"/>
      <c r="FBP38"/>
      <c r="FBQ38"/>
      <c r="FBR38"/>
      <c r="FBS38"/>
      <c r="FBT38"/>
      <c r="FBU38"/>
      <c r="FBV38"/>
      <c r="FBW38"/>
      <c r="FBX38"/>
      <c r="FBY38"/>
      <c r="FBZ38"/>
      <c r="FCA38"/>
      <c r="FCB38"/>
      <c r="FCC38"/>
      <c r="FCD38"/>
      <c r="FCE38"/>
      <c r="FCF38"/>
      <c r="FCG38"/>
      <c r="FCH38"/>
      <c r="FCI38"/>
      <c r="FCJ38"/>
      <c r="FCK38"/>
      <c r="FCL38"/>
      <c r="FCM38"/>
      <c r="FCN38"/>
      <c r="FCO38"/>
      <c r="FCP38"/>
      <c r="FCQ38"/>
      <c r="FCR38"/>
      <c r="FCS38"/>
      <c r="FCT38"/>
      <c r="FCU38"/>
      <c r="FCV38"/>
      <c r="FCW38"/>
      <c r="FCX38"/>
      <c r="FCY38"/>
      <c r="FCZ38"/>
      <c r="FDA38"/>
      <c r="FDB38"/>
      <c r="FDC38"/>
      <c r="FDD38"/>
      <c r="FDE38"/>
      <c r="FDF38"/>
      <c r="FDG38"/>
      <c r="FDH38"/>
      <c r="FDI38"/>
      <c r="FDJ38"/>
      <c r="FDK38"/>
      <c r="FDL38"/>
      <c r="FDM38"/>
      <c r="FDN38"/>
      <c r="FDO38"/>
      <c r="FDP38"/>
      <c r="FDQ38"/>
      <c r="FDR38"/>
      <c r="FDS38"/>
      <c r="FDT38"/>
      <c r="FDU38"/>
      <c r="FDV38"/>
      <c r="FDW38"/>
      <c r="FDX38"/>
      <c r="FDY38"/>
      <c r="FDZ38"/>
      <c r="FEA38"/>
      <c r="FEB38"/>
      <c r="FEC38"/>
      <c r="FED38"/>
      <c r="FEE38"/>
      <c r="FEF38"/>
      <c r="FEG38"/>
      <c r="FEH38"/>
      <c r="FEI38"/>
      <c r="FEJ38"/>
      <c r="FEK38"/>
      <c r="FEL38"/>
      <c r="FEM38"/>
      <c r="FEN38"/>
      <c r="FEO38"/>
      <c r="FEP38"/>
      <c r="FEQ38"/>
      <c r="FER38"/>
      <c r="FES38"/>
      <c r="FET38"/>
      <c r="FEU38"/>
      <c r="FEV38"/>
      <c r="FEW38"/>
      <c r="FEX38"/>
      <c r="FEY38"/>
      <c r="FEZ38"/>
      <c r="FFA38"/>
      <c r="FFB38"/>
      <c r="FFC38"/>
      <c r="FFD38"/>
      <c r="FFE38"/>
      <c r="FFF38"/>
      <c r="FFG38"/>
      <c r="FFH38"/>
      <c r="FFI38"/>
      <c r="FFJ38"/>
      <c r="FFK38"/>
      <c r="FFL38"/>
      <c r="FFM38"/>
      <c r="FFN38"/>
      <c r="FFO38"/>
      <c r="FFP38"/>
      <c r="FFQ38"/>
      <c r="FFR38"/>
      <c r="FFS38"/>
      <c r="FFT38"/>
      <c r="FFU38"/>
      <c r="FFV38"/>
      <c r="FFW38"/>
      <c r="FFX38"/>
      <c r="FFY38"/>
      <c r="FFZ38"/>
      <c r="FGA38"/>
      <c r="FGB38"/>
      <c r="FGC38"/>
      <c r="FGD38"/>
      <c r="FGE38"/>
      <c r="FGF38"/>
      <c r="FGG38"/>
      <c r="FGH38"/>
      <c r="FGI38"/>
      <c r="FGJ38"/>
      <c r="FGK38"/>
      <c r="FGL38"/>
      <c r="FGM38"/>
      <c r="FGN38"/>
      <c r="FGO38"/>
      <c r="FGP38"/>
      <c r="FGQ38"/>
      <c r="FGR38"/>
      <c r="FGS38"/>
      <c r="FGT38"/>
      <c r="FGU38"/>
      <c r="FGV38"/>
      <c r="FGW38"/>
      <c r="FGX38"/>
      <c r="FGY38"/>
      <c r="FGZ38"/>
      <c r="FHA38"/>
      <c r="FHB38"/>
      <c r="FHC38"/>
      <c r="FHD38"/>
      <c r="FHE38"/>
      <c r="FHF38"/>
      <c r="FHG38"/>
      <c r="FHH38"/>
      <c r="FHI38"/>
      <c r="FHJ38"/>
      <c r="FHK38"/>
      <c r="FHL38"/>
      <c r="FHM38"/>
      <c r="FHN38"/>
      <c r="FHO38"/>
      <c r="FHP38"/>
      <c r="FHQ38"/>
      <c r="FHR38"/>
      <c r="FHS38"/>
      <c r="FHT38"/>
      <c r="FHU38"/>
      <c r="FHV38"/>
      <c r="FHW38"/>
      <c r="FHX38"/>
      <c r="FHY38"/>
      <c r="FHZ38"/>
      <c r="FIA38"/>
      <c r="FIB38"/>
      <c r="FIC38"/>
      <c r="FID38"/>
      <c r="FIE38"/>
      <c r="FIF38"/>
      <c r="FIG38"/>
      <c r="FIH38"/>
      <c r="FII38"/>
      <c r="FIJ38"/>
      <c r="FIK38"/>
      <c r="FIL38"/>
      <c r="FIM38"/>
      <c r="FIN38"/>
      <c r="FIO38"/>
      <c r="FIP38"/>
      <c r="FIQ38"/>
      <c r="FIR38"/>
      <c r="FIS38"/>
      <c r="FIT38"/>
      <c r="FIU38"/>
      <c r="FIV38"/>
      <c r="FIW38"/>
      <c r="FIX38"/>
      <c r="FIY38"/>
      <c r="FIZ38"/>
      <c r="FJA38"/>
      <c r="FJB38"/>
      <c r="FJC38"/>
      <c r="FJD38"/>
      <c r="FJE38"/>
      <c r="FJF38"/>
      <c r="FJG38"/>
      <c r="FJH38"/>
      <c r="FJI38"/>
      <c r="FJJ38"/>
      <c r="FJK38"/>
      <c r="FJL38"/>
      <c r="FJM38"/>
      <c r="FJN38"/>
      <c r="FJO38"/>
      <c r="FJP38"/>
      <c r="FJQ38"/>
      <c r="FJR38"/>
      <c r="FJS38"/>
      <c r="FJT38"/>
      <c r="FJU38"/>
      <c r="FJV38"/>
      <c r="FJW38"/>
      <c r="FJX38"/>
      <c r="FJY38"/>
      <c r="FJZ38"/>
      <c r="FKA38"/>
      <c r="FKB38"/>
      <c r="FKC38"/>
      <c r="FKD38"/>
      <c r="FKE38"/>
      <c r="FKF38"/>
      <c r="FKG38"/>
      <c r="FKH38"/>
      <c r="FKI38"/>
      <c r="FKJ38"/>
      <c r="FKK38"/>
      <c r="FKL38"/>
      <c r="FKM38"/>
      <c r="FKN38"/>
      <c r="FKO38"/>
      <c r="FKP38"/>
      <c r="FKQ38"/>
      <c r="FKR38"/>
      <c r="FKS38"/>
      <c r="FKT38"/>
      <c r="FKU38"/>
      <c r="FKV38"/>
      <c r="FKW38"/>
      <c r="FKX38"/>
      <c r="FKY38"/>
      <c r="FKZ38"/>
      <c r="FLA38"/>
      <c r="FLB38"/>
      <c r="FLC38"/>
      <c r="FLD38"/>
      <c r="FLE38"/>
      <c r="FLF38"/>
      <c r="FLG38"/>
      <c r="FLH38"/>
      <c r="FLI38"/>
      <c r="FLJ38"/>
      <c r="FLK38"/>
      <c r="FLL38"/>
      <c r="FLM38"/>
      <c r="FLN38"/>
      <c r="FLO38"/>
      <c r="FLP38"/>
      <c r="FLQ38"/>
      <c r="FLR38"/>
      <c r="FLS38"/>
      <c r="FLT38"/>
      <c r="FLU38"/>
      <c r="FLV38"/>
      <c r="FLW38"/>
      <c r="FLX38"/>
      <c r="FLY38"/>
      <c r="FLZ38"/>
      <c r="FMA38"/>
      <c r="FMB38"/>
      <c r="FMC38"/>
      <c r="FMD38"/>
      <c r="FME38"/>
      <c r="FMF38"/>
      <c r="FMG38"/>
      <c r="FMH38"/>
      <c r="FMI38"/>
      <c r="FMJ38"/>
      <c r="FMK38"/>
      <c r="FML38"/>
      <c r="FMM38"/>
      <c r="FMN38"/>
      <c r="FMO38"/>
      <c r="FMP38"/>
      <c r="FMQ38"/>
      <c r="FMR38"/>
      <c r="FMS38"/>
      <c r="FMT38"/>
      <c r="FMU38"/>
      <c r="FMV38"/>
      <c r="FMW38"/>
      <c r="FMX38"/>
      <c r="FMY38"/>
      <c r="FMZ38"/>
      <c r="FNA38"/>
      <c r="FNB38"/>
      <c r="FNC38"/>
      <c r="FND38"/>
      <c r="FNE38"/>
      <c r="FNF38"/>
      <c r="FNG38"/>
      <c r="FNH38"/>
      <c r="FNI38"/>
      <c r="FNJ38"/>
      <c r="FNK38"/>
      <c r="FNL38"/>
      <c r="FNM38"/>
      <c r="FNN38"/>
      <c r="FNO38"/>
      <c r="FNP38"/>
      <c r="FNQ38"/>
      <c r="FNR38"/>
      <c r="FNS38"/>
      <c r="FNT38"/>
      <c r="FNU38"/>
      <c r="FNV38"/>
      <c r="FNW38"/>
      <c r="FNX38"/>
      <c r="FNY38"/>
      <c r="FNZ38"/>
      <c r="FOA38"/>
      <c r="FOB38"/>
      <c r="FOC38"/>
      <c r="FOD38"/>
      <c r="FOE38"/>
      <c r="FOF38"/>
      <c r="FOG38"/>
      <c r="FOH38"/>
      <c r="FOI38"/>
      <c r="FOJ38"/>
      <c r="FOK38"/>
      <c r="FOL38"/>
      <c r="FOM38"/>
      <c r="FON38"/>
      <c r="FOO38"/>
      <c r="FOP38"/>
      <c r="FOQ38"/>
      <c r="FOR38"/>
      <c r="FOS38"/>
      <c r="FOT38"/>
      <c r="FOU38"/>
      <c r="FOV38"/>
      <c r="FOW38"/>
      <c r="FOX38"/>
      <c r="FOY38"/>
      <c r="FOZ38"/>
      <c r="FPA38"/>
      <c r="FPB38"/>
      <c r="FPC38"/>
      <c r="FPD38"/>
      <c r="FPE38"/>
      <c r="FPF38"/>
      <c r="FPG38"/>
      <c r="FPH38"/>
      <c r="FPI38"/>
      <c r="FPJ38"/>
      <c r="FPK38"/>
      <c r="FPL38"/>
      <c r="FPM38"/>
      <c r="FPN38"/>
      <c r="FPO38"/>
      <c r="FPP38"/>
      <c r="FPQ38"/>
      <c r="FPR38"/>
      <c r="FPS38"/>
      <c r="FPT38"/>
      <c r="FPU38"/>
      <c r="FPV38"/>
      <c r="FPW38"/>
      <c r="FPX38"/>
      <c r="FPY38"/>
      <c r="FPZ38"/>
      <c r="FQA38"/>
      <c r="FQB38"/>
      <c r="FQC38"/>
      <c r="FQD38"/>
      <c r="FQE38"/>
      <c r="FQF38"/>
      <c r="FQG38"/>
      <c r="FQH38"/>
      <c r="FQI38"/>
      <c r="FQJ38"/>
      <c r="FQK38"/>
      <c r="FQL38"/>
      <c r="FQM38"/>
      <c r="FQN38"/>
      <c r="FQO38"/>
      <c r="FQP38"/>
      <c r="FQQ38"/>
      <c r="FQR38"/>
      <c r="FQS38"/>
      <c r="FQT38"/>
      <c r="FQU38"/>
      <c r="FQV38"/>
      <c r="FQW38"/>
      <c r="FQX38"/>
      <c r="FQY38"/>
      <c r="FQZ38"/>
      <c r="FRA38"/>
      <c r="FRB38"/>
      <c r="FRC38"/>
      <c r="FRD38"/>
      <c r="FRE38"/>
      <c r="FRF38"/>
      <c r="FRG38"/>
      <c r="FRH38"/>
      <c r="FRI38"/>
      <c r="FRJ38"/>
      <c r="FRK38"/>
      <c r="FRL38"/>
      <c r="FRM38"/>
      <c r="FRN38"/>
      <c r="FRO38"/>
      <c r="FRP38"/>
      <c r="FRQ38"/>
      <c r="FRR38"/>
      <c r="FRS38"/>
      <c r="FRT38"/>
      <c r="FRU38"/>
      <c r="FRV38"/>
      <c r="FRW38"/>
      <c r="FRX38"/>
      <c r="FRY38"/>
      <c r="FRZ38"/>
      <c r="FSA38"/>
      <c r="FSB38"/>
      <c r="FSC38"/>
      <c r="FSD38"/>
      <c r="FSE38"/>
      <c r="FSF38"/>
      <c r="FSG38"/>
      <c r="FSH38"/>
      <c r="FSI38"/>
      <c r="FSJ38"/>
      <c r="FSK38"/>
      <c r="FSL38"/>
      <c r="FSM38"/>
      <c r="FSN38"/>
      <c r="FSO38"/>
      <c r="FSP38"/>
      <c r="FSQ38"/>
      <c r="FSR38"/>
      <c r="FSS38"/>
      <c r="FST38"/>
      <c r="FSU38"/>
      <c r="FSV38"/>
      <c r="FSW38"/>
      <c r="FSX38"/>
      <c r="FSY38"/>
      <c r="FSZ38"/>
      <c r="FTA38"/>
      <c r="FTB38"/>
      <c r="FTC38"/>
      <c r="FTD38"/>
      <c r="FTE38"/>
      <c r="FTF38"/>
      <c r="FTG38"/>
      <c r="FTH38"/>
      <c r="FTI38"/>
      <c r="FTJ38"/>
      <c r="FTK38"/>
      <c r="FTL38"/>
      <c r="FTM38"/>
      <c r="FTN38"/>
      <c r="FTO38"/>
      <c r="FTP38"/>
      <c r="FTQ38"/>
      <c r="FTR38"/>
      <c r="FTS38"/>
      <c r="FTT38"/>
      <c r="FTU38"/>
      <c r="FTV38"/>
      <c r="FTW38"/>
      <c r="FTX38"/>
      <c r="FTY38"/>
      <c r="FTZ38"/>
      <c r="FUA38"/>
      <c r="FUB38"/>
      <c r="FUC38"/>
      <c r="FUD38"/>
      <c r="FUE38"/>
      <c r="FUF38"/>
      <c r="FUG38"/>
      <c r="FUH38"/>
      <c r="FUI38"/>
      <c r="FUJ38"/>
      <c r="FUK38"/>
      <c r="FUL38"/>
      <c r="FUM38"/>
      <c r="FUN38"/>
      <c r="FUO38"/>
      <c r="FUP38"/>
      <c r="FUQ38"/>
      <c r="FUR38"/>
      <c r="FUS38"/>
      <c r="FUT38"/>
      <c r="FUU38"/>
      <c r="FUV38"/>
      <c r="FUW38"/>
      <c r="FUX38"/>
      <c r="FUY38"/>
      <c r="FUZ38"/>
      <c r="FVA38"/>
      <c r="FVB38"/>
      <c r="FVC38"/>
      <c r="FVD38"/>
      <c r="FVE38"/>
      <c r="FVF38"/>
      <c r="FVG38"/>
      <c r="FVH38"/>
      <c r="FVI38"/>
      <c r="FVJ38"/>
      <c r="FVK38"/>
      <c r="FVL38"/>
      <c r="FVM38"/>
      <c r="FVN38"/>
      <c r="FVO38"/>
      <c r="FVP38"/>
      <c r="FVQ38"/>
      <c r="FVR38"/>
      <c r="FVS38"/>
      <c r="FVT38"/>
      <c r="FVU38"/>
      <c r="FVV38"/>
      <c r="FVW38"/>
      <c r="FVX38"/>
      <c r="FVY38"/>
      <c r="FVZ38"/>
      <c r="FWA38"/>
      <c r="FWB38"/>
      <c r="FWC38"/>
      <c r="FWD38"/>
      <c r="FWE38"/>
      <c r="FWF38"/>
      <c r="FWG38"/>
      <c r="FWH38"/>
      <c r="FWI38"/>
      <c r="FWJ38"/>
      <c r="FWK38"/>
      <c r="FWL38"/>
      <c r="FWM38"/>
      <c r="FWN38"/>
      <c r="FWO38"/>
      <c r="FWP38"/>
      <c r="FWQ38"/>
      <c r="FWR38"/>
      <c r="FWS38"/>
      <c r="FWT38"/>
      <c r="FWU38"/>
      <c r="FWV38"/>
      <c r="FWW38"/>
      <c r="FWX38"/>
      <c r="FWY38"/>
      <c r="FWZ38"/>
      <c r="FXA38"/>
      <c r="FXB38"/>
      <c r="FXC38"/>
      <c r="FXD38"/>
      <c r="FXE38"/>
      <c r="FXF38"/>
      <c r="FXG38"/>
      <c r="FXH38"/>
      <c r="FXI38"/>
      <c r="FXJ38"/>
      <c r="FXK38"/>
      <c r="FXL38"/>
      <c r="FXM38"/>
      <c r="FXN38"/>
      <c r="FXO38"/>
      <c r="FXP38"/>
      <c r="FXQ38"/>
      <c r="FXR38"/>
      <c r="FXS38"/>
      <c r="FXT38"/>
      <c r="FXU38"/>
      <c r="FXV38"/>
      <c r="FXW38"/>
      <c r="FXX38"/>
      <c r="FXY38"/>
      <c r="FXZ38"/>
      <c r="FYA38"/>
      <c r="FYB38"/>
      <c r="FYC38"/>
      <c r="FYD38"/>
      <c r="FYE38"/>
      <c r="FYF38"/>
      <c r="FYG38"/>
      <c r="FYH38"/>
      <c r="FYI38"/>
      <c r="FYJ38"/>
      <c r="FYK38"/>
      <c r="FYL38"/>
      <c r="FYM38"/>
      <c r="FYN38"/>
      <c r="FYO38"/>
      <c r="FYP38"/>
      <c r="FYQ38"/>
      <c r="FYR38"/>
      <c r="FYS38"/>
      <c r="FYT38"/>
      <c r="FYU38"/>
      <c r="FYV38"/>
      <c r="FYW38"/>
      <c r="FYX38"/>
      <c r="FYY38"/>
      <c r="FYZ38"/>
      <c r="FZA38"/>
      <c r="FZB38"/>
      <c r="FZC38"/>
      <c r="FZD38"/>
      <c r="FZE38"/>
      <c r="FZF38"/>
      <c r="FZG38"/>
      <c r="FZH38"/>
      <c r="FZI38"/>
      <c r="FZJ38"/>
      <c r="FZK38"/>
      <c r="FZL38"/>
      <c r="FZM38"/>
      <c r="FZN38"/>
      <c r="FZO38"/>
      <c r="FZP38"/>
      <c r="FZQ38"/>
      <c r="FZR38"/>
      <c r="FZS38"/>
      <c r="FZT38"/>
      <c r="FZU38"/>
      <c r="FZV38"/>
      <c r="FZW38"/>
      <c r="FZX38"/>
      <c r="FZY38"/>
      <c r="FZZ38"/>
      <c r="GAA38"/>
      <c r="GAB38"/>
      <c r="GAC38"/>
      <c r="GAD38"/>
      <c r="GAE38"/>
      <c r="GAF38"/>
      <c r="GAG38"/>
      <c r="GAH38"/>
      <c r="GAI38"/>
      <c r="GAJ38"/>
      <c r="GAK38"/>
      <c r="GAL38"/>
      <c r="GAM38"/>
      <c r="GAN38"/>
      <c r="GAO38"/>
      <c r="GAP38"/>
      <c r="GAQ38"/>
      <c r="GAR38"/>
      <c r="GAS38"/>
      <c r="GAT38"/>
      <c r="GAU38"/>
      <c r="GAV38"/>
      <c r="GAW38"/>
      <c r="GAX38"/>
      <c r="GAY38"/>
      <c r="GAZ38"/>
      <c r="GBA38"/>
      <c r="GBB38"/>
      <c r="GBC38"/>
      <c r="GBD38"/>
      <c r="GBE38"/>
      <c r="GBF38"/>
      <c r="GBG38"/>
      <c r="GBH38"/>
      <c r="GBI38"/>
      <c r="GBJ38"/>
      <c r="GBK38"/>
      <c r="GBL38"/>
      <c r="GBM38"/>
      <c r="GBN38"/>
      <c r="GBO38"/>
      <c r="GBP38"/>
      <c r="GBQ38"/>
      <c r="GBR38"/>
      <c r="GBS38"/>
      <c r="GBT38"/>
      <c r="GBU38"/>
      <c r="GBV38"/>
      <c r="GBW38"/>
      <c r="GBX38"/>
      <c r="GBY38"/>
      <c r="GBZ38"/>
      <c r="GCA38"/>
      <c r="GCB38"/>
      <c r="GCC38"/>
      <c r="GCD38"/>
      <c r="GCE38"/>
      <c r="GCF38"/>
      <c r="GCG38"/>
      <c r="GCH38"/>
      <c r="GCI38"/>
      <c r="GCJ38"/>
      <c r="GCK38"/>
      <c r="GCL38"/>
      <c r="GCM38"/>
      <c r="GCN38"/>
      <c r="GCO38"/>
      <c r="GCP38"/>
      <c r="GCQ38"/>
      <c r="GCR38"/>
      <c r="GCS38"/>
      <c r="GCT38"/>
      <c r="GCU38"/>
      <c r="GCV38"/>
      <c r="GCW38"/>
      <c r="GCX38"/>
      <c r="GCY38"/>
      <c r="GCZ38"/>
      <c r="GDA38"/>
      <c r="GDB38"/>
      <c r="GDC38"/>
      <c r="GDD38"/>
      <c r="GDE38"/>
      <c r="GDF38"/>
      <c r="GDG38"/>
      <c r="GDH38"/>
      <c r="GDI38"/>
      <c r="GDJ38"/>
      <c r="GDK38"/>
      <c r="GDL38"/>
      <c r="GDM38"/>
      <c r="GDN38"/>
      <c r="GDO38"/>
      <c r="GDP38"/>
      <c r="GDQ38"/>
      <c r="GDR38"/>
      <c r="GDS38"/>
      <c r="GDT38"/>
      <c r="GDU38"/>
      <c r="GDV38"/>
      <c r="GDW38"/>
      <c r="GDX38"/>
      <c r="GDY38"/>
      <c r="GDZ38"/>
      <c r="GEA38"/>
      <c r="GEB38"/>
      <c r="GEC38"/>
      <c r="GED38"/>
      <c r="GEE38"/>
      <c r="GEF38"/>
      <c r="GEG38"/>
      <c r="GEH38"/>
      <c r="GEI38"/>
      <c r="GEJ38"/>
      <c r="GEK38"/>
      <c r="GEL38"/>
      <c r="GEM38"/>
      <c r="GEN38"/>
      <c r="GEO38"/>
      <c r="GEP38"/>
      <c r="GEQ38"/>
      <c r="GER38"/>
      <c r="GES38"/>
      <c r="GET38"/>
      <c r="GEU38"/>
      <c r="GEV38"/>
      <c r="GEW38"/>
      <c r="GEX38"/>
      <c r="GEY38"/>
      <c r="GEZ38"/>
      <c r="GFA38"/>
      <c r="GFB38"/>
      <c r="GFC38"/>
      <c r="GFD38"/>
      <c r="GFE38"/>
      <c r="GFF38"/>
      <c r="GFG38"/>
      <c r="GFH38"/>
      <c r="GFI38"/>
      <c r="GFJ38"/>
      <c r="GFK38"/>
      <c r="GFL38"/>
      <c r="GFM38"/>
      <c r="GFN38"/>
      <c r="GFO38"/>
      <c r="GFP38"/>
      <c r="GFQ38"/>
      <c r="GFR38"/>
      <c r="GFS38"/>
      <c r="GFT38"/>
      <c r="GFU38"/>
      <c r="GFV38"/>
      <c r="GFW38"/>
      <c r="GFX38"/>
      <c r="GFY38"/>
      <c r="GFZ38"/>
      <c r="GGA38"/>
      <c r="GGB38"/>
      <c r="GGC38"/>
      <c r="GGD38"/>
      <c r="GGE38"/>
      <c r="GGF38"/>
      <c r="GGG38"/>
      <c r="GGH38"/>
      <c r="GGI38"/>
      <c r="GGJ38"/>
      <c r="GGK38"/>
      <c r="GGL38"/>
      <c r="GGM38"/>
      <c r="GGN38"/>
      <c r="GGO38"/>
      <c r="GGP38"/>
      <c r="GGQ38"/>
      <c r="GGR38"/>
      <c r="GGS38"/>
      <c r="GGT38"/>
      <c r="GGU38"/>
      <c r="GGV38"/>
      <c r="GGW38"/>
      <c r="GGX38"/>
      <c r="GGY38"/>
      <c r="GGZ38"/>
      <c r="GHA38"/>
      <c r="GHB38"/>
      <c r="GHC38"/>
      <c r="GHD38"/>
      <c r="GHE38"/>
      <c r="GHF38"/>
      <c r="GHG38"/>
      <c r="GHH38"/>
      <c r="GHI38"/>
      <c r="GHJ38"/>
      <c r="GHK38"/>
      <c r="GHL38"/>
      <c r="GHM38"/>
      <c r="GHN38"/>
      <c r="GHO38"/>
      <c r="GHP38"/>
      <c r="GHQ38"/>
      <c r="GHR38"/>
      <c r="GHS38"/>
      <c r="GHT38"/>
      <c r="GHU38"/>
      <c r="GHV38"/>
      <c r="GHW38"/>
      <c r="GHX38"/>
      <c r="GHY38"/>
      <c r="GHZ38"/>
      <c r="GIA38"/>
      <c r="GIB38"/>
      <c r="GIC38"/>
      <c r="GID38"/>
      <c r="GIE38"/>
      <c r="GIF38"/>
      <c r="GIG38"/>
      <c r="GIH38"/>
      <c r="GII38"/>
      <c r="GIJ38"/>
      <c r="GIK38"/>
      <c r="GIL38"/>
      <c r="GIM38"/>
      <c r="GIN38"/>
      <c r="GIO38"/>
      <c r="GIP38"/>
      <c r="GIQ38"/>
      <c r="GIR38"/>
      <c r="GIS38"/>
      <c r="GIT38"/>
      <c r="GIU38"/>
      <c r="GIV38"/>
      <c r="GIW38"/>
      <c r="GIX38"/>
      <c r="GIY38"/>
      <c r="GIZ38"/>
      <c r="GJA38"/>
      <c r="GJB38"/>
      <c r="GJC38"/>
      <c r="GJD38"/>
      <c r="GJE38"/>
      <c r="GJF38"/>
      <c r="GJG38"/>
      <c r="GJH38"/>
      <c r="GJI38"/>
      <c r="GJJ38"/>
      <c r="GJK38"/>
      <c r="GJL38"/>
      <c r="GJM38"/>
      <c r="GJN38"/>
      <c r="GJO38"/>
      <c r="GJP38"/>
      <c r="GJQ38"/>
      <c r="GJR38"/>
      <c r="GJS38"/>
      <c r="GJT38"/>
      <c r="GJU38"/>
      <c r="GJV38"/>
      <c r="GJW38"/>
      <c r="GJX38"/>
      <c r="GJY38"/>
      <c r="GJZ38"/>
      <c r="GKA38"/>
      <c r="GKB38"/>
      <c r="GKC38"/>
      <c r="GKD38"/>
      <c r="GKE38"/>
      <c r="GKF38"/>
      <c r="GKG38"/>
      <c r="GKH38"/>
      <c r="GKI38"/>
      <c r="GKJ38"/>
      <c r="GKK38"/>
      <c r="GKL38"/>
      <c r="GKM38"/>
      <c r="GKN38"/>
      <c r="GKO38"/>
      <c r="GKP38"/>
      <c r="GKQ38"/>
      <c r="GKR38"/>
      <c r="GKS38"/>
      <c r="GKT38"/>
      <c r="GKU38"/>
      <c r="GKV38"/>
      <c r="GKW38"/>
      <c r="GKX38"/>
      <c r="GKY38"/>
      <c r="GKZ38"/>
      <c r="GLA38"/>
      <c r="GLB38"/>
      <c r="GLC38"/>
      <c r="GLD38"/>
      <c r="GLE38"/>
      <c r="GLF38"/>
      <c r="GLG38"/>
      <c r="GLH38"/>
      <c r="GLI38"/>
      <c r="GLJ38"/>
      <c r="GLK38"/>
      <c r="GLL38"/>
      <c r="GLM38"/>
      <c r="GLN38"/>
      <c r="GLO38"/>
      <c r="GLP38"/>
      <c r="GLQ38"/>
      <c r="GLR38"/>
      <c r="GLS38"/>
      <c r="GLT38"/>
      <c r="GLU38"/>
      <c r="GLV38"/>
      <c r="GLW38"/>
      <c r="GLX38"/>
      <c r="GLY38"/>
      <c r="GLZ38"/>
      <c r="GMA38"/>
      <c r="GMB38"/>
      <c r="GMC38"/>
      <c r="GMD38"/>
      <c r="GME38"/>
      <c r="GMF38"/>
      <c r="GMG38"/>
      <c r="GMH38"/>
      <c r="GMI38"/>
      <c r="GMJ38"/>
      <c r="GMK38"/>
      <c r="GML38"/>
      <c r="GMM38"/>
      <c r="GMN38"/>
      <c r="GMO38"/>
      <c r="GMP38"/>
      <c r="GMQ38"/>
      <c r="GMR38"/>
      <c r="GMS38"/>
      <c r="GMT38"/>
      <c r="GMU38"/>
      <c r="GMV38"/>
      <c r="GMW38"/>
      <c r="GMX38"/>
      <c r="GMY38"/>
      <c r="GMZ38"/>
      <c r="GNA38"/>
      <c r="GNB38"/>
      <c r="GNC38"/>
      <c r="GND38"/>
      <c r="GNE38"/>
      <c r="GNF38"/>
      <c r="GNG38"/>
      <c r="GNH38"/>
      <c r="GNI38"/>
      <c r="GNJ38"/>
      <c r="GNK38"/>
      <c r="GNL38"/>
      <c r="GNM38"/>
      <c r="GNN38"/>
      <c r="GNO38"/>
      <c r="GNP38"/>
      <c r="GNQ38"/>
      <c r="GNR38"/>
      <c r="GNS38"/>
      <c r="GNT38"/>
      <c r="GNU38"/>
      <c r="GNV38"/>
      <c r="GNW38"/>
      <c r="GNX38"/>
      <c r="GNY38"/>
      <c r="GNZ38"/>
      <c r="GOA38"/>
      <c r="GOB38"/>
      <c r="GOC38"/>
      <c r="GOD38"/>
      <c r="GOE38"/>
      <c r="GOF38"/>
      <c r="GOG38"/>
      <c r="GOH38"/>
      <c r="GOI38"/>
      <c r="GOJ38"/>
      <c r="GOK38"/>
      <c r="GOL38"/>
      <c r="GOM38"/>
      <c r="GON38"/>
      <c r="GOO38"/>
      <c r="GOP38"/>
      <c r="GOQ38"/>
      <c r="GOR38"/>
      <c r="GOS38"/>
      <c r="GOT38"/>
      <c r="GOU38"/>
      <c r="GOV38"/>
      <c r="GOW38"/>
      <c r="GOX38"/>
      <c r="GOY38"/>
      <c r="GOZ38"/>
      <c r="GPA38"/>
      <c r="GPB38"/>
      <c r="GPC38"/>
      <c r="GPD38"/>
      <c r="GPE38"/>
      <c r="GPF38"/>
      <c r="GPG38"/>
      <c r="GPH38"/>
      <c r="GPI38"/>
      <c r="GPJ38"/>
      <c r="GPK38"/>
      <c r="GPL38"/>
      <c r="GPM38"/>
      <c r="GPN38"/>
      <c r="GPO38"/>
      <c r="GPP38"/>
      <c r="GPQ38"/>
      <c r="GPR38"/>
      <c r="GPS38"/>
      <c r="GPT38"/>
      <c r="GPU38"/>
      <c r="GPV38"/>
      <c r="GPW38"/>
      <c r="GPX38"/>
      <c r="GPY38"/>
      <c r="GPZ38"/>
      <c r="GQA38"/>
      <c r="GQB38"/>
      <c r="GQC38"/>
      <c r="GQD38"/>
      <c r="GQE38"/>
      <c r="GQF38"/>
      <c r="GQG38"/>
      <c r="GQH38"/>
      <c r="GQI38"/>
      <c r="GQJ38"/>
      <c r="GQK38"/>
      <c r="GQL38"/>
      <c r="GQM38"/>
      <c r="GQN38"/>
      <c r="GQO38"/>
      <c r="GQP38"/>
      <c r="GQQ38"/>
      <c r="GQR38"/>
      <c r="GQS38"/>
      <c r="GQT38"/>
      <c r="GQU38"/>
      <c r="GQV38"/>
      <c r="GQW38"/>
      <c r="GQX38"/>
      <c r="GQY38"/>
      <c r="GQZ38"/>
      <c r="GRA38"/>
      <c r="GRB38"/>
      <c r="GRC38"/>
      <c r="GRD38"/>
      <c r="GRE38"/>
      <c r="GRF38"/>
      <c r="GRG38"/>
      <c r="GRH38"/>
      <c r="GRI38"/>
      <c r="GRJ38"/>
      <c r="GRK38"/>
      <c r="GRL38"/>
      <c r="GRM38"/>
      <c r="GRN38"/>
      <c r="GRO38"/>
      <c r="GRP38"/>
      <c r="GRQ38"/>
      <c r="GRR38"/>
      <c r="GRS38"/>
      <c r="GRT38"/>
      <c r="GRU38"/>
      <c r="GRV38"/>
      <c r="GRW38"/>
      <c r="GRX38"/>
      <c r="GRY38"/>
      <c r="GRZ38"/>
      <c r="GSA38"/>
      <c r="GSB38"/>
      <c r="GSC38"/>
      <c r="GSD38"/>
      <c r="GSE38"/>
      <c r="GSF38"/>
      <c r="GSG38"/>
      <c r="GSH38"/>
      <c r="GSI38"/>
      <c r="GSJ38"/>
      <c r="GSK38"/>
      <c r="GSL38"/>
      <c r="GSM38"/>
      <c r="GSN38"/>
      <c r="GSO38"/>
      <c r="GSP38"/>
      <c r="GSQ38"/>
      <c r="GSR38"/>
      <c r="GSS38"/>
      <c r="GST38"/>
      <c r="GSU38"/>
      <c r="GSV38"/>
      <c r="GSW38"/>
      <c r="GSX38"/>
      <c r="GSY38"/>
      <c r="GSZ38"/>
      <c r="GTA38"/>
      <c r="GTB38"/>
      <c r="GTC38"/>
      <c r="GTD38"/>
      <c r="GTE38"/>
      <c r="GTF38"/>
      <c r="GTG38"/>
      <c r="GTH38"/>
      <c r="GTI38"/>
      <c r="GTJ38"/>
      <c r="GTK38"/>
      <c r="GTL38"/>
      <c r="GTM38"/>
      <c r="GTN38"/>
      <c r="GTO38"/>
      <c r="GTP38"/>
      <c r="GTQ38"/>
      <c r="GTR38"/>
      <c r="GTS38"/>
      <c r="GTT38"/>
      <c r="GTU38"/>
      <c r="GTV38"/>
      <c r="GTW38"/>
      <c r="GTX38"/>
      <c r="GTY38"/>
      <c r="GTZ38"/>
      <c r="GUA38"/>
      <c r="GUB38"/>
      <c r="GUC38"/>
      <c r="GUD38"/>
      <c r="GUE38"/>
      <c r="GUF38"/>
      <c r="GUG38"/>
      <c r="GUH38"/>
      <c r="GUI38"/>
      <c r="GUJ38"/>
      <c r="GUK38"/>
      <c r="GUL38"/>
      <c r="GUM38"/>
      <c r="GUN38"/>
      <c r="GUO38"/>
      <c r="GUP38"/>
      <c r="GUQ38"/>
      <c r="GUR38"/>
      <c r="GUS38"/>
      <c r="GUT38"/>
      <c r="GUU38"/>
      <c r="GUV38"/>
      <c r="GUW38"/>
      <c r="GUX38"/>
      <c r="GUY38"/>
      <c r="GUZ38"/>
      <c r="GVA38"/>
      <c r="GVB38"/>
      <c r="GVC38"/>
      <c r="GVD38"/>
      <c r="GVE38"/>
      <c r="GVF38"/>
      <c r="GVG38"/>
      <c r="GVH38"/>
      <c r="GVI38"/>
      <c r="GVJ38"/>
      <c r="GVK38"/>
      <c r="GVL38"/>
      <c r="GVM38"/>
      <c r="GVN38"/>
      <c r="GVO38"/>
      <c r="GVP38"/>
      <c r="GVQ38"/>
      <c r="GVR38"/>
      <c r="GVS38"/>
      <c r="GVT38"/>
      <c r="GVU38"/>
      <c r="GVV38"/>
      <c r="GVW38"/>
      <c r="GVX38"/>
      <c r="GVY38"/>
      <c r="GVZ38"/>
      <c r="GWA38"/>
      <c r="GWB38"/>
      <c r="GWC38"/>
      <c r="GWD38"/>
      <c r="GWE38"/>
      <c r="GWF38"/>
      <c r="GWG38"/>
      <c r="GWH38"/>
      <c r="GWI38"/>
      <c r="GWJ38"/>
      <c r="GWK38"/>
      <c r="GWL38"/>
      <c r="GWM38"/>
      <c r="GWN38"/>
      <c r="GWO38"/>
      <c r="GWP38"/>
      <c r="GWQ38"/>
      <c r="GWR38"/>
      <c r="GWS38"/>
      <c r="GWT38"/>
      <c r="GWU38"/>
      <c r="GWV38"/>
      <c r="GWW38"/>
      <c r="GWX38"/>
      <c r="GWY38"/>
      <c r="GWZ38"/>
      <c r="GXA38"/>
      <c r="GXB38"/>
      <c r="GXC38"/>
      <c r="GXD38"/>
      <c r="GXE38"/>
      <c r="GXF38"/>
      <c r="GXG38"/>
      <c r="GXH38"/>
      <c r="GXI38"/>
      <c r="GXJ38"/>
      <c r="GXK38"/>
      <c r="GXL38"/>
      <c r="GXM38"/>
      <c r="GXN38"/>
      <c r="GXO38"/>
      <c r="GXP38"/>
      <c r="GXQ38"/>
      <c r="GXR38"/>
      <c r="GXS38"/>
      <c r="GXT38"/>
      <c r="GXU38"/>
      <c r="GXV38"/>
      <c r="GXW38"/>
      <c r="GXX38"/>
      <c r="GXY38"/>
      <c r="GXZ38"/>
      <c r="GYA38"/>
      <c r="GYB38"/>
      <c r="GYC38"/>
      <c r="GYD38"/>
      <c r="GYE38"/>
      <c r="GYF38"/>
      <c r="GYG38"/>
      <c r="GYH38"/>
      <c r="GYI38"/>
      <c r="GYJ38"/>
      <c r="GYK38"/>
      <c r="GYL38"/>
      <c r="GYM38"/>
      <c r="GYN38"/>
      <c r="GYO38"/>
      <c r="GYP38"/>
      <c r="GYQ38"/>
      <c r="GYR38"/>
      <c r="GYS38"/>
      <c r="GYT38"/>
      <c r="GYU38"/>
      <c r="GYV38"/>
      <c r="GYW38"/>
      <c r="GYX38"/>
      <c r="GYY38"/>
      <c r="GYZ38"/>
      <c r="GZA38"/>
      <c r="GZB38"/>
      <c r="GZC38"/>
      <c r="GZD38"/>
      <c r="GZE38"/>
      <c r="GZF38"/>
      <c r="GZG38"/>
      <c r="GZH38"/>
      <c r="GZI38"/>
      <c r="GZJ38"/>
      <c r="GZK38"/>
      <c r="GZL38"/>
      <c r="GZM38"/>
      <c r="GZN38"/>
      <c r="GZO38"/>
      <c r="GZP38"/>
      <c r="GZQ38"/>
      <c r="GZR38"/>
      <c r="GZS38"/>
      <c r="GZT38"/>
      <c r="GZU38"/>
      <c r="GZV38"/>
      <c r="GZW38"/>
      <c r="GZX38"/>
      <c r="GZY38"/>
      <c r="GZZ38"/>
      <c r="HAA38"/>
      <c r="HAB38"/>
      <c r="HAC38"/>
      <c r="HAD38"/>
      <c r="HAE38"/>
      <c r="HAF38"/>
      <c r="HAG38"/>
      <c r="HAH38"/>
      <c r="HAI38"/>
      <c r="HAJ38"/>
      <c r="HAK38"/>
      <c r="HAL38"/>
      <c r="HAM38"/>
      <c r="HAN38"/>
      <c r="HAO38"/>
      <c r="HAP38"/>
      <c r="HAQ38"/>
      <c r="HAR38"/>
      <c r="HAS38"/>
      <c r="HAT38"/>
      <c r="HAU38"/>
      <c r="HAV38"/>
      <c r="HAW38"/>
      <c r="HAX38"/>
      <c r="HAY38"/>
      <c r="HAZ38"/>
      <c r="HBA38"/>
      <c r="HBB38"/>
      <c r="HBC38"/>
      <c r="HBD38"/>
      <c r="HBE38"/>
      <c r="HBF38"/>
      <c r="HBG38"/>
      <c r="HBH38"/>
      <c r="HBI38"/>
      <c r="HBJ38"/>
      <c r="HBK38"/>
      <c r="HBL38"/>
      <c r="HBM38"/>
      <c r="HBN38"/>
      <c r="HBO38"/>
      <c r="HBP38"/>
      <c r="HBQ38"/>
      <c r="HBR38"/>
      <c r="HBS38"/>
      <c r="HBT38"/>
      <c r="HBU38"/>
      <c r="HBV38"/>
      <c r="HBW38"/>
      <c r="HBX38"/>
      <c r="HBY38"/>
      <c r="HBZ38"/>
      <c r="HCA38"/>
      <c r="HCB38"/>
      <c r="HCC38"/>
      <c r="HCD38"/>
      <c r="HCE38"/>
      <c r="HCF38"/>
      <c r="HCG38"/>
      <c r="HCH38"/>
      <c r="HCI38"/>
      <c r="HCJ38"/>
      <c r="HCK38"/>
      <c r="HCL38"/>
      <c r="HCM38"/>
      <c r="HCN38"/>
      <c r="HCO38"/>
      <c r="HCP38"/>
      <c r="HCQ38"/>
      <c r="HCR38"/>
      <c r="HCS38"/>
      <c r="HCT38"/>
      <c r="HCU38"/>
      <c r="HCV38"/>
      <c r="HCW38"/>
      <c r="HCX38"/>
      <c r="HCY38"/>
      <c r="HCZ38"/>
      <c r="HDA38"/>
      <c r="HDB38"/>
      <c r="HDC38"/>
      <c r="HDD38"/>
      <c r="HDE38"/>
      <c r="HDF38"/>
      <c r="HDG38"/>
      <c r="HDH38"/>
      <c r="HDI38"/>
      <c r="HDJ38"/>
      <c r="HDK38"/>
      <c r="HDL38"/>
      <c r="HDM38"/>
      <c r="HDN38"/>
      <c r="HDO38"/>
      <c r="HDP38"/>
      <c r="HDQ38"/>
      <c r="HDR38"/>
      <c r="HDS38"/>
      <c r="HDT38"/>
      <c r="HDU38"/>
      <c r="HDV38"/>
      <c r="HDW38"/>
      <c r="HDX38"/>
      <c r="HDY38"/>
      <c r="HDZ38"/>
      <c r="HEA38"/>
      <c r="HEB38"/>
      <c r="HEC38"/>
      <c r="HED38"/>
      <c r="HEE38"/>
      <c r="HEF38"/>
      <c r="HEG38"/>
      <c r="HEH38"/>
      <c r="HEI38"/>
      <c r="HEJ38"/>
      <c r="HEK38"/>
      <c r="HEL38"/>
      <c r="HEM38"/>
      <c r="HEN38"/>
      <c r="HEO38"/>
      <c r="HEP38"/>
      <c r="HEQ38"/>
      <c r="HER38"/>
      <c r="HES38"/>
      <c r="HET38"/>
      <c r="HEU38"/>
      <c r="HEV38"/>
      <c r="HEW38"/>
      <c r="HEX38"/>
      <c r="HEY38"/>
      <c r="HEZ38"/>
      <c r="HFA38"/>
      <c r="HFB38"/>
      <c r="HFC38"/>
      <c r="HFD38"/>
      <c r="HFE38"/>
      <c r="HFF38"/>
      <c r="HFG38"/>
      <c r="HFH38"/>
      <c r="HFI38"/>
      <c r="HFJ38"/>
      <c r="HFK38"/>
      <c r="HFL38"/>
      <c r="HFM38"/>
      <c r="HFN38"/>
      <c r="HFO38"/>
      <c r="HFP38"/>
      <c r="HFQ38"/>
      <c r="HFR38"/>
      <c r="HFS38"/>
      <c r="HFT38"/>
      <c r="HFU38"/>
      <c r="HFV38"/>
      <c r="HFW38"/>
      <c r="HFX38"/>
      <c r="HFY38"/>
      <c r="HFZ38"/>
      <c r="HGA38"/>
      <c r="HGB38"/>
      <c r="HGC38"/>
      <c r="HGD38"/>
      <c r="HGE38"/>
      <c r="HGF38"/>
      <c r="HGG38"/>
      <c r="HGH38"/>
      <c r="HGI38"/>
      <c r="HGJ38"/>
      <c r="HGK38"/>
      <c r="HGL38"/>
      <c r="HGM38"/>
      <c r="HGN38"/>
      <c r="HGO38"/>
      <c r="HGP38"/>
      <c r="HGQ38"/>
      <c r="HGR38"/>
      <c r="HGS38"/>
      <c r="HGT38"/>
      <c r="HGU38"/>
      <c r="HGV38"/>
      <c r="HGW38"/>
      <c r="HGX38"/>
      <c r="HGY38"/>
      <c r="HGZ38"/>
      <c r="HHA38"/>
      <c r="HHB38"/>
      <c r="HHC38"/>
      <c r="HHD38"/>
      <c r="HHE38"/>
      <c r="HHF38"/>
      <c r="HHG38"/>
      <c r="HHH38"/>
      <c r="HHI38"/>
      <c r="HHJ38"/>
      <c r="HHK38"/>
      <c r="HHL38"/>
      <c r="HHM38"/>
      <c r="HHN38"/>
      <c r="HHO38"/>
      <c r="HHP38"/>
      <c r="HHQ38"/>
      <c r="HHR38"/>
      <c r="HHS38"/>
      <c r="HHT38"/>
      <c r="HHU38"/>
      <c r="HHV38"/>
      <c r="HHW38"/>
      <c r="HHX38"/>
      <c r="HHY38"/>
      <c r="HHZ38"/>
      <c r="HIA38"/>
      <c r="HIB38"/>
      <c r="HIC38"/>
      <c r="HID38"/>
      <c r="HIE38"/>
      <c r="HIF38"/>
      <c r="HIG38"/>
      <c r="HIH38"/>
      <c r="HII38"/>
      <c r="HIJ38"/>
      <c r="HIK38"/>
      <c r="HIL38"/>
      <c r="HIM38"/>
      <c r="HIN38"/>
      <c r="HIO38"/>
      <c r="HIP38"/>
      <c r="HIQ38"/>
      <c r="HIR38"/>
      <c r="HIS38"/>
      <c r="HIT38"/>
      <c r="HIU38"/>
      <c r="HIV38"/>
      <c r="HIW38"/>
      <c r="HIX38"/>
      <c r="HIY38"/>
      <c r="HIZ38"/>
      <c r="HJA38"/>
      <c r="HJB38"/>
      <c r="HJC38"/>
      <c r="HJD38"/>
      <c r="HJE38"/>
      <c r="HJF38"/>
      <c r="HJG38"/>
      <c r="HJH38"/>
      <c r="HJI38"/>
      <c r="HJJ38"/>
      <c r="HJK38"/>
      <c r="HJL38"/>
      <c r="HJM38"/>
      <c r="HJN38"/>
      <c r="HJO38"/>
      <c r="HJP38"/>
      <c r="HJQ38"/>
      <c r="HJR38"/>
      <c r="HJS38"/>
      <c r="HJT38"/>
      <c r="HJU38"/>
      <c r="HJV38"/>
      <c r="HJW38"/>
      <c r="HJX38"/>
      <c r="HJY38"/>
      <c r="HJZ38"/>
      <c r="HKA38"/>
      <c r="HKB38"/>
      <c r="HKC38"/>
      <c r="HKD38"/>
      <c r="HKE38"/>
      <c r="HKF38"/>
      <c r="HKG38"/>
      <c r="HKH38"/>
      <c r="HKI38"/>
      <c r="HKJ38"/>
      <c r="HKK38"/>
      <c r="HKL38"/>
      <c r="HKM38"/>
      <c r="HKN38"/>
      <c r="HKO38"/>
      <c r="HKP38"/>
      <c r="HKQ38"/>
      <c r="HKR38"/>
      <c r="HKS38"/>
      <c r="HKT38"/>
      <c r="HKU38"/>
      <c r="HKV38"/>
      <c r="HKW38"/>
      <c r="HKX38"/>
      <c r="HKY38"/>
      <c r="HKZ38"/>
      <c r="HLA38"/>
      <c r="HLB38"/>
      <c r="HLC38"/>
      <c r="HLD38"/>
      <c r="HLE38"/>
      <c r="HLF38"/>
      <c r="HLG38"/>
      <c r="HLH38"/>
      <c r="HLI38"/>
      <c r="HLJ38"/>
      <c r="HLK38"/>
      <c r="HLL38"/>
      <c r="HLM38"/>
      <c r="HLN38"/>
      <c r="HLO38"/>
      <c r="HLP38"/>
      <c r="HLQ38"/>
      <c r="HLR38"/>
      <c r="HLS38"/>
      <c r="HLT38"/>
      <c r="HLU38"/>
      <c r="HLV38"/>
      <c r="HLW38"/>
      <c r="HLX38"/>
      <c r="HLY38"/>
      <c r="HLZ38"/>
      <c r="HMA38"/>
      <c r="HMB38"/>
      <c r="HMC38"/>
      <c r="HMD38"/>
      <c r="HME38"/>
      <c r="HMF38"/>
      <c r="HMG38"/>
      <c r="HMH38"/>
      <c r="HMI38"/>
      <c r="HMJ38"/>
      <c r="HMK38"/>
      <c r="HML38"/>
      <c r="HMM38"/>
      <c r="HMN38"/>
      <c r="HMO38"/>
      <c r="HMP38"/>
      <c r="HMQ38"/>
      <c r="HMR38"/>
      <c r="HMS38"/>
      <c r="HMT38"/>
      <c r="HMU38"/>
      <c r="HMV38"/>
      <c r="HMW38"/>
      <c r="HMX38"/>
      <c r="HMY38"/>
      <c r="HMZ38"/>
      <c r="HNA38"/>
      <c r="HNB38"/>
      <c r="HNC38"/>
      <c r="HND38"/>
      <c r="HNE38"/>
      <c r="HNF38"/>
      <c r="HNG38"/>
      <c r="HNH38"/>
      <c r="HNI38"/>
      <c r="HNJ38"/>
      <c r="HNK38"/>
      <c r="HNL38"/>
      <c r="HNM38"/>
      <c r="HNN38"/>
      <c r="HNO38"/>
      <c r="HNP38"/>
      <c r="HNQ38"/>
      <c r="HNR38"/>
      <c r="HNS38"/>
      <c r="HNT38"/>
      <c r="HNU38"/>
      <c r="HNV38"/>
      <c r="HNW38"/>
      <c r="HNX38"/>
      <c r="HNY38"/>
      <c r="HNZ38"/>
      <c r="HOA38"/>
      <c r="HOB38"/>
      <c r="HOC38"/>
      <c r="HOD38"/>
      <c r="HOE38"/>
      <c r="HOF38"/>
      <c r="HOG38"/>
      <c r="HOH38"/>
      <c r="HOI38"/>
      <c r="HOJ38"/>
      <c r="HOK38"/>
      <c r="HOL38"/>
      <c r="HOM38"/>
      <c r="HON38"/>
      <c r="HOO38"/>
      <c r="HOP38"/>
      <c r="HOQ38"/>
      <c r="HOR38"/>
      <c r="HOS38"/>
      <c r="HOT38"/>
      <c r="HOU38"/>
      <c r="HOV38"/>
      <c r="HOW38"/>
      <c r="HOX38"/>
      <c r="HOY38"/>
      <c r="HOZ38"/>
      <c r="HPA38"/>
      <c r="HPB38"/>
      <c r="HPC38"/>
      <c r="HPD38"/>
      <c r="HPE38"/>
      <c r="HPF38"/>
      <c r="HPG38"/>
      <c r="HPH38"/>
      <c r="HPI38"/>
      <c r="HPJ38"/>
      <c r="HPK38"/>
      <c r="HPL38"/>
      <c r="HPM38"/>
      <c r="HPN38"/>
      <c r="HPO38"/>
      <c r="HPP38"/>
      <c r="HPQ38"/>
      <c r="HPR38"/>
      <c r="HPS38"/>
      <c r="HPT38"/>
      <c r="HPU38"/>
      <c r="HPV38"/>
      <c r="HPW38"/>
      <c r="HPX38"/>
      <c r="HPY38"/>
      <c r="HPZ38"/>
      <c r="HQA38"/>
      <c r="HQB38"/>
      <c r="HQC38"/>
      <c r="HQD38"/>
      <c r="HQE38"/>
      <c r="HQF38"/>
      <c r="HQG38"/>
      <c r="HQH38"/>
      <c r="HQI38"/>
      <c r="HQJ38"/>
      <c r="HQK38"/>
      <c r="HQL38"/>
      <c r="HQM38"/>
      <c r="HQN38"/>
      <c r="HQO38"/>
      <c r="HQP38"/>
      <c r="HQQ38"/>
      <c r="HQR38"/>
      <c r="HQS38"/>
      <c r="HQT38"/>
      <c r="HQU38"/>
      <c r="HQV38"/>
      <c r="HQW38"/>
      <c r="HQX38"/>
      <c r="HQY38"/>
      <c r="HQZ38"/>
      <c r="HRA38"/>
      <c r="HRB38"/>
      <c r="HRC38"/>
      <c r="HRD38"/>
      <c r="HRE38"/>
      <c r="HRF38"/>
      <c r="HRG38"/>
      <c r="HRH38"/>
      <c r="HRI38"/>
      <c r="HRJ38"/>
      <c r="HRK38"/>
      <c r="HRL38"/>
      <c r="HRM38"/>
      <c r="HRN38"/>
      <c r="HRO38"/>
      <c r="HRP38"/>
      <c r="HRQ38"/>
      <c r="HRR38"/>
      <c r="HRS38"/>
      <c r="HRT38"/>
      <c r="HRU38"/>
      <c r="HRV38"/>
      <c r="HRW38"/>
      <c r="HRX38"/>
      <c r="HRY38"/>
      <c r="HRZ38"/>
      <c r="HSA38"/>
      <c r="HSB38"/>
      <c r="HSC38"/>
      <c r="HSD38"/>
      <c r="HSE38"/>
      <c r="HSF38"/>
      <c r="HSG38"/>
      <c r="HSH38"/>
      <c r="HSI38"/>
      <c r="HSJ38"/>
      <c r="HSK38"/>
      <c r="HSL38"/>
      <c r="HSM38"/>
      <c r="HSN38"/>
      <c r="HSO38"/>
      <c r="HSP38"/>
      <c r="HSQ38"/>
      <c r="HSR38"/>
      <c r="HSS38"/>
      <c r="HST38"/>
      <c r="HSU38"/>
      <c r="HSV38"/>
      <c r="HSW38"/>
      <c r="HSX38"/>
      <c r="HSY38"/>
      <c r="HSZ38"/>
      <c r="HTA38"/>
      <c r="HTB38"/>
      <c r="HTC38"/>
      <c r="HTD38"/>
      <c r="HTE38"/>
      <c r="HTF38"/>
      <c r="HTG38"/>
      <c r="HTH38"/>
      <c r="HTI38"/>
      <c r="HTJ38"/>
      <c r="HTK38"/>
      <c r="HTL38"/>
      <c r="HTM38"/>
      <c r="HTN38"/>
      <c r="HTO38"/>
      <c r="HTP38"/>
      <c r="HTQ38"/>
      <c r="HTR38"/>
      <c r="HTS38"/>
      <c r="HTT38"/>
      <c r="HTU38"/>
      <c r="HTV38"/>
      <c r="HTW38"/>
      <c r="HTX38"/>
      <c r="HTY38"/>
      <c r="HTZ38"/>
      <c r="HUA38"/>
      <c r="HUB38"/>
      <c r="HUC38"/>
      <c r="HUD38"/>
      <c r="HUE38"/>
      <c r="HUF38"/>
      <c r="HUG38"/>
      <c r="HUH38"/>
      <c r="HUI38"/>
      <c r="HUJ38"/>
      <c r="HUK38"/>
      <c r="HUL38"/>
      <c r="HUM38"/>
      <c r="HUN38"/>
      <c r="HUO38"/>
      <c r="HUP38"/>
      <c r="HUQ38"/>
      <c r="HUR38"/>
      <c r="HUS38"/>
      <c r="HUT38"/>
      <c r="HUU38"/>
      <c r="HUV38"/>
      <c r="HUW38"/>
      <c r="HUX38"/>
      <c r="HUY38"/>
      <c r="HUZ38"/>
      <c r="HVA38"/>
      <c r="HVB38"/>
      <c r="HVC38"/>
      <c r="HVD38"/>
      <c r="HVE38"/>
      <c r="HVF38"/>
      <c r="HVG38"/>
      <c r="HVH38"/>
      <c r="HVI38"/>
      <c r="HVJ38"/>
      <c r="HVK38"/>
      <c r="HVL38"/>
      <c r="HVM38"/>
      <c r="HVN38"/>
      <c r="HVO38"/>
      <c r="HVP38"/>
      <c r="HVQ38"/>
      <c r="HVR38"/>
      <c r="HVS38"/>
      <c r="HVT38"/>
      <c r="HVU38"/>
      <c r="HVV38"/>
      <c r="HVW38"/>
      <c r="HVX38"/>
      <c r="HVY38"/>
      <c r="HVZ38"/>
      <c r="HWA38"/>
      <c r="HWB38"/>
      <c r="HWC38"/>
      <c r="HWD38"/>
      <c r="HWE38"/>
      <c r="HWF38"/>
      <c r="HWG38"/>
      <c r="HWH38"/>
      <c r="HWI38"/>
      <c r="HWJ38"/>
      <c r="HWK38"/>
      <c r="HWL38"/>
      <c r="HWM38"/>
      <c r="HWN38"/>
      <c r="HWO38"/>
      <c r="HWP38"/>
      <c r="HWQ38"/>
      <c r="HWR38"/>
      <c r="HWS38"/>
      <c r="HWT38"/>
      <c r="HWU38"/>
      <c r="HWV38"/>
      <c r="HWW38"/>
      <c r="HWX38"/>
      <c r="HWY38"/>
      <c r="HWZ38"/>
      <c r="HXA38"/>
      <c r="HXB38"/>
      <c r="HXC38"/>
      <c r="HXD38"/>
      <c r="HXE38"/>
      <c r="HXF38"/>
      <c r="HXG38"/>
      <c r="HXH38"/>
      <c r="HXI38"/>
      <c r="HXJ38"/>
      <c r="HXK38"/>
      <c r="HXL38"/>
      <c r="HXM38"/>
      <c r="HXN38"/>
      <c r="HXO38"/>
      <c r="HXP38"/>
      <c r="HXQ38"/>
      <c r="HXR38"/>
      <c r="HXS38"/>
      <c r="HXT38"/>
      <c r="HXU38"/>
      <c r="HXV38"/>
      <c r="HXW38"/>
      <c r="HXX38"/>
      <c r="HXY38"/>
      <c r="HXZ38"/>
      <c r="HYA38"/>
      <c r="HYB38"/>
      <c r="HYC38"/>
      <c r="HYD38"/>
      <c r="HYE38"/>
      <c r="HYF38"/>
      <c r="HYG38"/>
      <c r="HYH38"/>
      <c r="HYI38"/>
      <c r="HYJ38"/>
      <c r="HYK38"/>
      <c r="HYL38"/>
      <c r="HYM38"/>
      <c r="HYN38"/>
      <c r="HYO38"/>
      <c r="HYP38"/>
      <c r="HYQ38"/>
      <c r="HYR38"/>
      <c r="HYS38"/>
      <c r="HYT38"/>
      <c r="HYU38"/>
      <c r="HYV38"/>
      <c r="HYW38"/>
      <c r="HYX38"/>
      <c r="HYY38"/>
      <c r="HYZ38"/>
      <c r="HZA38"/>
      <c r="HZB38"/>
      <c r="HZC38"/>
      <c r="HZD38"/>
      <c r="HZE38"/>
      <c r="HZF38"/>
      <c r="HZG38"/>
      <c r="HZH38"/>
      <c r="HZI38"/>
      <c r="HZJ38"/>
      <c r="HZK38"/>
      <c r="HZL38"/>
      <c r="HZM38"/>
      <c r="HZN38"/>
      <c r="HZO38"/>
      <c r="HZP38"/>
      <c r="HZQ38"/>
      <c r="HZR38"/>
      <c r="HZS38"/>
      <c r="HZT38"/>
      <c r="HZU38"/>
      <c r="HZV38"/>
      <c r="HZW38"/>
      <c r="HZX38"/>
      <c r="HZY38"/>
      <c r="HZZ38"/>
      <c r="IAA38"/>
      <c r="IAB38"/>
      <c r="IAC38"/>
      <c r="IAD38"/>
      <c r="IAE38"/>
      <c r="IAF38"/>
      <c r="IAG38"/>
      <c r="IAH38"/>
      <c r="IAI38"/>
      <c r="IAJ38"/>
      <c r="IAK38"/>
      <c r="IAL38"/>
      <c r="IAM38"/>
      <c r="IAN38"/>
      <c r="IAO38"/>
      <c r="IAP38"/>
      <c r="IAQ38"/>
      <c r="IAR38"/>
      <c r="IAS38"/>
      <c r="IAT38"/>
      <c r="IAU38"/>
      <c r="IAV38"/>
      <c r="IAW38"/>
      <c r="IAX38"/>
      <c r="IAY38"/>
      <c r="IAZ38"/>
      <c r="IBA38"/>
      <c r="IBB38"/>
      <c r="IBC38"/>
      <c r="IBD38"/>
      <c r="IBE38"/>
      <c r="IBF38"/>
      <c r="IBG38"/>
      <c r="IBH38"/>
      <c r="IBI38"/>
      <c r="IBJ38"/>
      <c r="IBK38"/>
      <c r="IBL38"/>
      <c r="IBM38"/>
      <c r="IBN38"/>
      <c r="IBO38"/>
      <c r="IBP38"/>
      <c r="IBQ38"/>
      <c r="IBR38"/>
      <c r="IBS38"/>
      <c r="IBT38"/>
      <c r="IBU38"/>
      <c r="IBV38"/>
      <c r="IBW38"/>
      <c r="IBX38"/>
      <c r="IBY38"/>
      <c r="IBZ38"/>
      <c r="ICA38"/>
      <c r="ICB38"/>
      <c r="ICC38"/>
      <c r="ICD38"/>
      <c r="ICE38"/>
      <c r="ICF38"/>
      <c r="ICG38"/>
      <c r="ICH38"/>
      <c r="ICI38"/>
      <c r="ICJ38"/>
      <c r="ICK38"/>
      <c r="ICL38"/>
      <c r="ICM38"/>
      <c r="ICN38"/>
      <c r="ICO38"/>
      <c r="ICP38"/>
      <c r="ICQ38"/>
      <c r="ICR38"/>
      <c r="ICS38"/>
      <c r="ICT38"/>
      <c r="ICU38"/>
      <c r="ICV38"/>
      <c r="ICW38"/>
      <c r="ICX38"/>
      <c r="ICY38"/>
      <c r="ICZ38"/>
      <c r="IDA38"/>
      <c r="IDB38"/>
      <c r="IDC38"/>
      <c r="IDD38"/>
      <c r="IDE38"/>
      <c r="IDF38"/>
      <c r="IDG38"/>
      <c r="IDH38"/>
      <c r="IDI38"/>
      <c r="IDJ38"/>
      <c r="IDK38"/>
      <c r="IDL38"/>
      <c r="IDM38"/>
      <c r="IDN38"/>
      <c r="IDO38"/>
      <c r="IDP38"/>
      <c r="IDQ38"/>
      <c r="IDR38"/>
      <c r="IDS38"/>
      <c r="IDT38"/>
      <c r="IDU38"/>
      <c r="IDV38"/>
      <c r="IDW38"/>
      <c r="IDX38"/>
      <c r="IDY38"/>
      <c r="IDZ38"/>
      <c r="IEA38"/>
      <c r="IEB38"/>
      <c r="IEC38"/>
      <c r="IED38"/>
      <c r="IEE38"/>
      <c r="IEF38"/>
      <c r="IEG38"/>
      <c r="IEH38"/>
      <c r="IEI38"/>
      <c r="IEJ38"/>
      <c r="IEK38"/>
      <c r="IEL38"/>
      <c r="IEM38"/>
      <c r="IEN38"/>
      <c r="IEO38"/>
      <c r="IEP38"/>
      <c r="IEQ38"/>
      <c r="IER38"/>
      <c r="IES38"/>
      <c r="IET38"/>
      <c r="IEU38"/>
      <c r="IEV38"/>
      <c r="IEW38"/>
      <c r="IEX38"/>
      <c r="IEY38"/>
      <c r="IEZ38"/>
      <c r="IFA38"/>
      <c r="IFB38"/>
      <c r="IFC38"/>
      <c r="IFD38"/>
      <c r="IFE38"/>
      <c r="IFF38"/>
      <c r="IFG38"/>
      <c r="IFH38"/>
      <c r="IFI38"/>
      <c r="IFJ38"/>
      <c r="IFK38"/>
      <c r="IFL38"/>
      <c r="IFM38"/>
      <c r="IFN38"/>
      <c r="IFO38"/>
      <c r="IFP38"/>
      <c r="IFQ38"/>
      <c r="IFR38"/>
      <c r="IFS38"/>
      <c r="IFT38"/>
      <c r="IFU38"/>
      <c r="IFV38"/>
      <c r="IFW38"/>
      <c r="IFX38"/>
      <c r="IFY38"/>
      <c r="IFZ38"/>
      <c r="IGA38"/>
      <c r="IGB38"/>
      <c r="IGC38"/>
      <c r="IGD38"/>
      <c r="IGE38"/>
      <c r="IGF38"/>
      <c r="IGG38"/>
      <c r="IGH38"/>
      <c r="IGI38"/>
      <c r="IGJ38"/>
      <c r="IGK38"/>
      <c r="IGL38"/>
      <c r="IGM38"/>
      <c r="IGN38"/>
      <c r="IGO38"/>
      <c r="IGP38"/>
      <c r="IGQ38"/>
      <c r="IGR38"/>
      <c r="IGS38"/>
      <c r="IGT38"/>
      <c r="IGU38"/>
      <c r="IGV38"/>
      <c r="IGW38"/>
      <c r="IGX38"/>
      <c r="IGY38"/>
      <c r="IGZ38"/>
      <c r="IHA38"/>
      <c r="IHB38"/>
      <c r="IHC38"/>
      <c r="IHD38"/>
      <c r="IHE38"/>
      <c r="IHF38"/>
      <c r="IHG38"/>
      <c r="IHH38"/>
      <c r="IHI38"/>
      <c r="IHJ38"/>
      <c r="IHK38"/>
      <c r="IHL38"/>
      <c r="IHM38"/>
      <c r="IHN38"/>
      <c r="IHO38"/>
      <c r="IHP38"/>
      <c r="IHQ38"/>
      <c r="IHR38"/>
      <c r="IHS38"/>
      <c r="IHT38"/>
      <c r="IHU38"/>
      <c r="IHV38"/>
      <c r="IHW38"/>
      <c r="IHX38"/>
      <c r="IHY38"/>
      <c r="IHZ38"/>
      <c r="IIA38"/>
      <c r="IIB38"/>
      <c r="IIC38"/>
      <c r="IID38"/>
      <c r="IIE38"/>
      <c r="IIF38"/>
      <c r="IIG38"/>
      <c r="IIH38"/>
      <c r="III38"/>
      <c r="IIJ38"/>
      <c r="IIK38"/>
      <c r="IIL38"/>
      <c r="IIM38"/>
      <c r="IIN38"/>
      <c r="IIO38"/>
      <c r="IIP38"/>
      <c r="IIQ38"/>
      <c r="IIR38"/>
      <c r="IIS38"/>
      <c r="IIT38"/>
      <c r="IIU38"/>
      <c r="IIV38"/>
      <c r="IIW38"/>
      <c r="IIX38"/>
      <c r="IIY38"/>
      <c r="IIZ38"/>
      <c r="IJA38"/>
      <c r="IJB38"/>
      <c r="IJC38"/>
      <c r="IJD38"/>
      <c r="IJE38"/>
      <c r="IJF38"/>
      <c r="IJG38"/>
      <c r="IJH38"/>
      <c r="IJI38"/>
      <c r="IJJ38"/>
      <c r="IJK38"/>
      <c r="IJL38"/>
      <c r="IJM38"/>
      <c r="IJN38"/>
      <c r="IJO38"/>
      <c r="IJP38"/>
      <c r="IJQ38"/>
      <c r="IJR38"/>
      <c r="IJS38"/>
      <c r="IJT38"/>
      <c r="IJU38"/>
      <c r="IJV38"/>
      <c r="IJW38"/>
      <c r="IJX38"/>
      <c r="IJY38"/>
      <c r="IJZ38"/>
      <c r="IKA38"/>
      <c r="IKB38"/>
      <c r="IKC38"/>
      <c r="IKD38"/>
      <c r="IKE38"/>
      <c r="IKF38"/>
      <c r="IKG38"/>
      <c r="IKH38"/>
      <c r="IKI38"/>
      <c r="IKJ38"/>
      <c r="IKK38"/>
      <c r="IKL38"/>
      <c r="IKM38"/>
      <c r="IKN38"/>
      <c r="IKO38"/>
      <c r="IKP38"/>
      <c r="IKQ38"/>
      <c r="IKR38"/>
      <c r="IKS38"/>
      <c r="IKT38"/>
      <c r="IKU38"/>
      <c r="IKV38"/>
      <c r="IKW38"/>
      <c r="IKX38"/>
      <c r="IKY38"/>
      <c r="IKZ38"/>
      <c r="ILA38"/>
      <c r="ILB38"/>
      <c r="ILC38"/>
      <c r="ILD38"/>
      <c r="ILE38"/>
      <c r="ILF38"/>
      <c r="ILG38"/>
      <c r="ILH38"/>
      <c r="ILI38"/>
      <c r="ILJ38"/>
      <c r="ILK38"/>
      <c r="ILL38"/>
      <c r="ILM38"/>
      <c r="ILN38"/>
      <c r="ILO38"/>
      <c r="ILP38"/>
      <c r="ILQ38"/>
      <c r="ILR38"/>
      <c r="ILS38"/>
      <c r="ILT38"/>
      <c r="ILU38"/>
      <c r="ILV38"/>
      <c r="ILW38"/>
      <c r="ILX38"/>
      <c r="ILY38"/>
      <c r="ILZ38"/>
      <c r="IMA38"/>
      <c r="IMB38"/>
      <c r="IMC38"/>
      <c r="IMD38"/>
      <c r="IME38"/>
      <c r="IMF38"/>
      <c r="IMG38"/>
      <c r="IMH38"/>
      <c r="IMI38"/>
      <c r="IMJ38"/>
      <c r="IMK38"/>
      <c r="IML38"/>
      <c r="IMM38"/>
      <c r="IMN38"/>
      <c r="IMO38"/>
      <c r="IMP38"/>
      <c r="IMQ38"/>
      <c r="IMR38"/>
      <c r="IMS38"/>
      <c r="IMT38"/>
      <c r="IMU38"/>
      <c r="IMV38"/>
      <c r="IMW38"/>
      <c r="IMX38"/>
      <c r="IMY38"/>
      <c r="IMZ38"/>
      <c r="INA38"/>
      <c r="INB38"/>
      <c r="INC38"/>
      <c r="IND38"/>
      <c r="INE38"/>
      <c r="INF38"/>
      <c r="ING38"/>
      <c r="INH38"/>
      <c r="INI38"/>
      <c r="INJ38"/>
      <c r="INK38"/>
      <c r="INL38"/>
      <c r="INM38"/>
      <c r="INN38"/>
      <c r="INO38"/>
      <c r="INP38"/>
      <c r="INQ38"/>
      <c r="INR38"/>
      <c r="INS38"/>
      <c r="INT38"/>
      <c r="INU38"/>
      <c r="INV38"/>
      <c r="INW38"/>
      <c r="INX38"/>
      <c r="INY38"/>
      <c r="INZ38"/>
      <c r="IOA38"/>
      <c r="IOB38"/>
      <c r="IOC38"/>
      <c r="IOD38"/>
      <c r="IOE38"/>
      <c r="IOF38"/>
      <c r="IOG38"/>
      <c r="IOH38"/>
      <c r="IOI38"/>
      <c r="IOJ38"/>
      <c r="IOK38"/>
      <c r="IOL38"/>
      <c r="IOM38"/>
      <c r="ION38"/>
      <c r="IOO38"/>
      <c r="IOP38"/>
      <c r="IOQ38"/>
      <c r="IOR38"/>
      <c r="IOS38"/>
      <c r="IOT38"/>
      <c r="IOU38"/>
      <c r="IOV38"/>
      <c r="IOW38"/>
      <c r="IOX38"/>
      <c r="IOY38"/>
      <c r="IOZ38"/>
      <c r="IPA38"/>
      <c r="IPB38"/>
      <c r="IPC38"/>
      <c r="IPD38"/>
      <c r="IPE38"/>
      <c r="IPF38"/>
      <c r="IPG38"/>
      <c r="IPH38"/>
      <c r="IPI38"/>
      <c r="IPJ38"/>
      <c r="IPK38"/>
      <c r="IPL38"/>
      <c r="IPM38"/>
      <c r="IPN38"/>
      <c r="IPO38"/>
      <c r="IPP38"/>
      <c r="IPQ38"/>
      <c r="IPR38"/>
      <c r="IPS38"/>
      <c r="IPT38"/>
      <c r="IPU38"/>
      <c r="IPV38"/>
      <c r="IPW38"/>
      <c r="IPX38"/>
      <c r="IPY38"/>
      <c r="IPZ38"/>
      <c r="IQA38"/>
      <c r="IQB38"/>
      <c r="IQC38"/>
      <c r="IQD38"/>
      <c r="IQE38"/>
      <c r="IQF38"/>
      <c r="IQG38"/>
      <c r="IQH38"/>
      <c r="IQI38"/>
      <c r="IQJ38"/>
      <c r="IQK38"/>
      <c r="IQL38"/>
      <c r="IQM38"/>
      <c r="IQN38"/>
      <c r="IQO38"/>
      <c r="IQP38"/>
      <c r="IQQ38"/>
      <c r="IQR38"/>
      <c r="IQS38"/>
      <c r="IQT38"/>
      <c r="IQU38"/>
      <c r="IQV38"/>
      <c r="IQW38"/>
      <c r="IQX38"/>
      <c r="IQY38"/>
      <c r="IQZ38"/>
      <c r="IRA38"/>
      <c r="IRB38"/>
      <c r="IRC38"/>
      <c r="IRD38"/>
      <c r="IRE38"/>
      <c r="IRF38"/>
      <c r="IRG38"/>
      <c r="IRH38"/>
      <c r="IRI38"/>
      <c r="IRJ38"/>
      <c r="IRK38"/>
      <c r="IRL38"/>
      <c r="IRM38"/>
      <c r="IRN38"/>
      <c r="IRO38"/>
      <c r="IRP38"/>
      <c r="IRQ38"/>
      <c r="IRR38"/>
      <c r="IRS38"/>
      <c r="IRT38"/>
      <c r="IRU38"/>
      <c r="IRV38"/>
      <c r="IRW38"/>
      <c r="IRX38"/>
      <c r="IRY38"/>
      <c r="IRZ38"/>
      <c r="ISA38"/>
      <c r="ISB38"/>
      <c r="ISC38"/>
      <c r="ISD38"/>
      <c r="ISE38"/>
      <c r="ISF38"/>
      <c r="ISG38"/>
      <c r="ISH38"/>
      <c r="ISI38"/>
      <c r="ISJ38"/>
      <c r="ISK38"/>
      <c r="ISL38"/>
      <c r="ISM38"/>
      <c r="ISN38"/>
      <c r="ISO38"/>
      <c r="ISP38"/>
      <c r="ISQ38"/>
      <c r="ISR38"/>
      <c r="ISS38"/>
      <c r="IST38"/>
      <c r="ISU38"/>
      <c r="ISV38"/>
      <c r="ISW38"/>
      <c r="ISX38"/>
      <c r="ISY38"/>
      <c r="ISZ38"/>
      <c r="ITA38"/>
      <c r="ITB38"/>
      <c r="ITC38"/>
      <c r="ITD38"/>
      <c r="ITE38"/>
      <c r="ITF38"/>
      <c r="ITG38"/>
      <c r="ITH38"/>
      <c r="ITI38"/>
      <c r="ITJ38"/>
      <c r="ITK38"/>
      <c r="ITL38"/>
      <c r="ITM38"/>
      <c r="ITN38"/>
      <c r="ITO38"/>
      <c r="ITP38"/>
      <c r="ITQ38"/>
      <c r="ITR38"/>
      <c r="ITS38"/>
      <c r="ITT38"/>
      <c r="ITU38"/>
      <c r="ITV38"/>
      <c r="ITW38"/>
      <c r="ITX38"/>
      <c r="ITY38"/>
      <c r="ITZ38"/>
      <c r="IUA38"/>
      <c r="IUB38"/>
      <c r="IUC38"/>
      <c r="IUD38"/>
      <c r="IUE38"/>
      <c r="IUF38"/>
      <c r="IUG38"/>
      <c r="IUH38"/>
      <c r="IUI38"/>
      <c r="IUJ38"/>
      <c r="IUK38"/>
      <c r="IUL38"/>
      <c r="IUM38"/>
      <c r="IUN38"/>
      <c r="IUO38"/>
      <c r="IUP38"/>
      <c r="IUQ38"/>
      <c r="IUR38"/>
      <c r="IUS38"/>
      <c r="IUT38"/>
      <c r="IUU38"/>
      <c r="IUV38"/>
      <c r="IUW38"/>
      <c r="IUX38"/>
      <c r="IUY38"/>
      <c r="IUZ38"/>
      <c r="IVA38"/>
      <c r="IVB38"/>
      <c r="IVC38"/>
      <c r="IVD38"/>
      <c r="IVE38"/>
      <c r="IVF38"/>
      <c r="IVG38"/>
      <c r="IVH38"/>
      <c r="IVI38"/>
      <c r="IVJ38"/>
      <c r="IVK38"/>
      <c r="IVL38"/>
      <c r="IVM38"/>
      <c r="IVN38"/>
      <c r="IVO38"/>
      <c r="IVP38"/>
      <c r="IVQ38"/>
      <c r="IVR38"/>
      <c r="IVS38"/>
      <c r="IVT38"/>
      <c r="IVU38"/>
      <c r="IVV38"/>
      <c r="IVW38"/>
      <c r="IVX38"/>
      <c r="IVY38"/>
      <c r="IVZ38"/>
      <c r="IWA38"/>
      <c r="IWB38"/>
      <c r="IWC38"/>
      <c r="IWD38"/>
      <c r="IWE38"/>
      <c r="IWF38"/>
      <c r="IWG38"/>
      <c r="IWH38"/>
      <c r="IWI38"/>
      <c r="IWJ38"/>
      <c r="IWK38"/>
      <c r="IWL38"/>
      <c r="IWM38"/>
      <c r="IWN38"/>
      <c r="IWO38"/>
      <c r="IWP38"/>
      <c r="IWQ38"/>
      <c r="IWR38"/>
      <c r="IWS38"/>
      <c r="IWT38"/>
      <c r="IWU38"/>
      <c r="IWV38"/>
      <c r="IWW38"/>
      <c r="IWX38"/>
      <c r="IWY38"/>
      <c r="IWZ38"/>
      <c r="IXA38"/>
      <c r="IXB38"/>
      <c r="IXC38"/>
      <c r="IXD38"/>
      <c r="IXE38"/>
      <c r="IXF38"/>
      <c r="IXG38"/>
      <c r="IXH38"/>
      <c r="IXI38"/>
      <c r="IXJ38"/>
      <c r="IXK38"/>
      <c r="IXL38"/>
      <c r="IXM38"/>
      <c r="IXN38"/>
      <c r="IXO38"/>
      <c r="IXP38"/>
      <c r="IXQ38"/>
      <c r="IXR38"/>
      <c r="IXS38"/>
      <c r="IXT38"/>
      <c r="IXU38"/>
      <c r="IXV38"/>
      <c r="IXW38"/>
      <c r="IXX38"/>
      <c r="IXY38"/>
      <c r="IXZ38"/>
      <c r="IYA38"/>
      <c r="IYB38"/>
      <c r="IYC38"/>
      <c r="IYD38"/>
      <c r="IYE38"/>
      <c r="IYF38"/>
      <c r="IYG38"/>
      <c r="IYH38"/>
      <c r="IYI38"/>
      <c r="IYJ38"/>
      <c r="IYK38"/>
      <c r="IYL38"/>
      <c r="IYM38"/>
      <c r="IYN38"/>
      <c r="IYO38"/>
      <c r="IYP38"/>
      <c r="IYQ38"/>
      <c r="IYR38"/>
      <c r="IYS38"/>
      <c r="IYT38"/>
      <c r="IYU38"/>
      <c r="IYV38"/>
      <c r="IYW38"/>
      <c r="IYX38"/>
      <c r="IYY38"/>
      <c r="IYZ38"/>
      <c r="IZA38"/>
      <c r="IZB38"/>
      <c r="IZC38"/>
      <c r="IZD38"/>
      <c r="IZE38"/>
      <c r="IZF38"/>
      <c r="IZG38"/>
      <c r="IZH38"/>
      <c r="IZI38"/>
      <c r="IZJ38"/>
      <c r="IZK38"/>
      <c r="IZL38"/>
      <c r="IZM38"/>
      <c r="IZN38"/>
      <c r="IZO38"/>
      <c r="IZP38"/>
      <c r="IZQ38"/>
      <c r="IZR38"/>
      <c r="IZS38"/>
      <c r="IZT38"/>
      <c r="IZU38"/>
      <c r="IZV38"/>
      <c r="IZW38"/>
      <c r="IZX38"/>
      <c r="IZY38"/>
      <c r="IZZ38"/>
      <c r="JAA38"/>
      <c r="JAB38"/>
      <c r="JAC38"/>
      <c r="JAD38"/>
      <c r="JAE38"/>
      <c r="JAF38"/>
      <c r="JAG38"/>
      <c r="JAH38"/>
      <c r="JAI38"/>
      <c r="JAJ38"/>
      <c r="JAK38"/>
      <c r="JAL38"/>
      <c r="JAM38"/>
      <c r="JAN38"/>
      <c r="JAO38"/>
      <c r="JAP38"/>
      <c r="JAQ38"/>
      <c r="JAR38"/>
      <c r="JAS38"/>
      <c r="JAT38"/>
      <c r="JAU38"/>
      <c r="JAV38"/>
      <c r="JAW38"/>
      <c r="JAX38"/>
      <c r="JAY38"/>
      <c r="JAZ38"/>
      <c r="JBA38"/>
      <c r="JBB38"/>
      <c r="JBC38"/>
      <c r="JBD38"/>
      <c r="JBE38"/>
      <c r="JBF38"/>
      <c r="JBG38"/>
      <c r="JBH38"/>
      <c r="JBI38"/>
      <c r="JBJ38"/>
      <c r="JBK38"/>
      <c r="JBL38"/>
      <c r="JBM38"/>
      <c r="JBN38"/>
      <c r="JBO38"/>
      <c r="JBP38"/>
      <c r="JBQ38"/>
      <c r="JBR38"/>
      <c r="JBS38"/>
      <c r="JBT38"/>
      <c r="JBU38"/>
      <c r="JBV38"/>
      <c r="JBW38"/>
      <c r="JBX38"/>
      <c r="JBY38"/>
      <c r="JBZ38"/>
      <c r="JCA38"/>
      <c r="JCB38"/>
      <c r="JCC38"/>
      <c r="JCD38"/>
      <c r="JCE38"/>
      <c r="JCF38"/>
      <c r="JCG38"/>
      <c r="JCH38"/>
      <c r="JCI38"/>
      <c r="JCJ38"/>
      <c r="JCK38"/>
      <c r="JCL38"/>
      <c r="JCM38"/>
      <c r="JCN38"/>
      <c r="JCO38"/>
      <c r="JCP38"/>
      <c r="JCQ38"/>
      <c r="JCR38"/>
      <c r="JCS38"/>
      <c r="JCT38"/>
      <c r="JCU38"/>
      <c r="JCV38"/>
      <c r="JCW38"/>
      <c r="JCX38"/>
      <c r="JCY38"/>
      <c r="JCZ38"/>
      <c r="JDA38"/>
      <c r="JDB38"/>
      <c r="JDC38"/>
      <c r="JDD38"/>
      <c r="JDE38"/>
      <c r="JDF38"/>
      <c r="JDG38"/>
      <c r="JDH38"/>
      <c r="JDI38"/>
      <c r="JDJ38"/>
      <c r="JDK38"/>
      <c r="JDL38"/>
      <c r="JDM38"/>
      <c r="JDN38"/>
      <c r="JDO38"/>
      <c r="JDP38"/>
      <c r="JDQ38"/>
      <c r="JDR38"/>
      <c r="JDS38"/>
      <c r="JDT38"/>
      <c r="JDU38"/>
      <c r="JDV38"/>
      <c r="JDW38"/>
      <c r="JDX38"/>
      <c r="JDY38"/>
      <c r="JDZ38"/>
      <c r="JEA38"/>
      <c r="JEB38"/>
      <c r="JEC38"/>
      <c r="JED38"/>
      <c r="JEE38"/>
      <c r="JEF38"/>
      <c r="JEG38"/>
      <c r="JEH38"/>
      <c r="JEI38"/>
      <c r="JEJ38"/>
      <c r="JEK38"/>
      <c r="JEL38"/>
      <c r="JEM38"/>
      <c r="JEN38"/>
      <c r="JEO38"/>
      <c r="JEP38"/>
      <c r="JEQ38"/>
      <c r="JER38"/>
      <c r="JES38"/>
      <c r="JET38"/>
      <c r="JEU38"/>
      <c r="JEV38"/>
      <c r="JEW38"/>
      <c r="JEX38"/>
      <c r="JEY38"/>
      <c r="JEZ38"/>
      <c r="JFA38"/>
      <c r="JFB38"/>
      <c r="JFC38"/>
      <c r="JFD38"/>
      <c r="JFE38"/>
      <c r="JFF38"/>
      <c r="JFG38"/>
      <c r="JFH38"/>
      <c r="JFI38"/>
      <c r="JFJ38"/>
      <c r="JFK38"/>
      <c r="JFL38"/>
      <c r="JFM38"/>
      <c r="JFN38"/>
      <c r="JFO38"/>
      <c r="JFP38"/>
      <c r="JFQ38"/>
      <c r="JFR38"/>
      <c r="JFS38"/>
      <c r="JFT38"/>
      <c r="JFU38"/>
      <c r="JFV38"/>
      <c r="JFW38"/>
      <c r="JFX38"/>
      <c r="JFY38"/>
      <c r="JFZ38"/>
      <c r="JGA38"/>
      <c r="JGB38"/>
      <c r="JGC38"/>
      <c r="JGD38"/>
      <c r="JGE38"/>
      <c r="JGF38"/>
      <c r="JGG38"/>
      <c r="JGH38"/>
      <c r="JGI38"/>
      <c r="JGJ38"/>
      <c r="JGK38"/>
      <c r="JGL38"/>
      <c r="JGM38"/>
      <c r="JGN38"/>
      <c r="JGO38"/>
      <c r="JGP38"/>
      <c r="JGQ38"/>
      <c r="JGR38"/>
      <c r="JGS38"/>
      <c r="JGT38"/>
      <c r="JGU38"/>
      <c r="JGV38"/>
      <c r="JGW38"/>
      <c r="JGX38"/>
      <c r="JGY38"/>
      <c r="JGZ38"/>
      <c r="JHA38"/>
      <c r="JHB38"/>
      <c r="JHC38"/>
      <c r="JHD38"/>
      <c r="JHE38"/>
      <c r="JHF38"/>
      <c r="JHG38"/>
      <c r="JHH38"/>
      <c r="JHI38"/>
      <c r="JHJ38"/>
      <c r="JHK38"/>
      <c r="JHL38"/>
      <c r="JHM38"/>
      <c r="JHN38"/>
      <c r="JHO38"/>
      <c r="JHP38"/>
      <c r="JHQ38"/>
      <c r="JHR38"/>
      <c r="JHS38"/>
      <c r="JHT38"/>
      <c r="JHU38"/>
      <c r="JHV38"/>
      <c r="JHW38"/>
      <c r="JHX38"/>
      <c r="JHY38"/>
      <c r="JHZ38"/>
      <c r="JIA38"/>
      <c r="JIB38"/>
      <c r="JIC38"/>
      <c r="JID38"/>
      <c r="JIE38"/>
      <c r="JIF38"/>
      <c r="JIG38"/>
      <c r="JIH38"/>
      <c r="JII38"/>
      <c r="JIJ38"/>
      <c r="JIK38"/>
      <c r="JIL38"/>
      <c r="JIM38"/>
      <c r="JIN38"/>
      <c r="JIO38"/>
      <c r="JIP38"/>
      <c r="JIQ38"/>
      <c r="JIR38"/>
      <c r="JIS38"/>
      <c r="JIT38"/>
      <c r="JIU38"/>
      <c r="JIV38"/>
      <c r="JIW38"/>
      <c r="JIX38"/>
      <c r="JIY38"/>
      <c r="JIZ38"/>
      <c r="JJA38"/>
      <c r="JJB38"/>
      <c r="JJC38"/>
      <c r="JJD38"/>
      <c r="JJE38"/>
      <c r="JJF38"/>
      <c r="JJG38"/>
      <c r="JJH38"/>
      <c r="JJI38"/>
      <c r="JJJ38"/>
      <c r="JJK38"/>
      <c r="JJL38"/>
      <c r="JJM38"/>
      <c r="JJN38"/>
      <c r="JJO38"/>
      <c r="JJP38"/>
      <c r="JJQ38"/>
      <c r="JJR38"/>
      <c r="JJS38"/>
      <c r="JJT38"/>
      <c r="JJU38"/>
      <c r="JJV38"/>
      <c r="JJW38"/>
      <c r="JJX38"/>
      <c r="JJY38"/>
      <c r="JJZ38"/>
      <c r="JKA38"/>
      <c r="JKB38"/>
      <c r="JKC38"/>
      <c r="JKD38"/>
      <c r="JKE38"/>
      <c r="JKF38"/>
      <c r="JKG38"/>
      <c r="JKH38"/>
      <c r="JKI38"/>
      <c r="JKJ38"/>
      <c r="JKK38"/>
      <c r="JKL38"/>
      <c r="JKM38"/>
      <c r="JKN38"/>
      <c r="JKO38"/>
      <c r="JKP38"/>
      <c r="JKQ38"/>
      <c r="JKR38"/>
      <c r="JKS38"/>
      <c r="JKT38"/>
      <c r="JKU38"/>
      <c r="JKV38"/>
      <c r="JKW38"/>
      <c r="JKX38"/>
      <c r="JKY38"/>
      <c r="JKZ38"/>
      <c r="JLA38"/>
      <c r="JLB38"/>
      <c r="JLC38"/>
      <c r="JLD38"/>
      <c r="JLE38"/>
      <c r="JLF38"/>
      <c r="JLG38"/>
      <c r="JLH38"/>
      <c r="JLI38"/>
      <c r="JLJ38"/>
      <c r="JLK38"/>
      <c r="JLL38"/>
      <c r="JLM38"/>
      <c r="JLN38"/>
      <c r="JLO38"/>
      <c r="JLP38"/>
      <c r="JLQ38"/>
      <c r="JLR38"/>
      <c r="JLS38"/>
      <c r="JLT38"/>
      <c r="JLU38"/>
      <c r="JLV38"/>
      <c r="JLW38"/>
      <c r="JLX38"/>
      <c r="JLY38"/>
      <c r="JLZ38"/>
      <c r="JMA38"/>
      <c r="JMB38"/>
      <c r="JMC38"/>
      <c r="JMD38"/>
      <c r="JME38"/>
      <c r="JMF38"/>
      <c r="JMG38"/>
      <c r="JMH38"/>
      <c r="JMI38"/>
      <c r="JMJ38"/>
      <c r="JMK38"/>
      <c r="JML38"/>
      <c r="JMM38"/>
      <c r="JMN38"/>
      <c r="JMO38"/>
      <c r="JMP38"/>
      <c r="JMQ38"/>
      <c r="JMR38"/>
      <c r="JMS38"/>
      <c r="JMT38"/>
      <c r="JMU38"/>
      <c r="JMV38"/>
      <c r="JMW38"/>
      <c r="JMX38"/>
      <c r="JMY38"/>
      <c r="JMZ38"/>
      <c r="JNA38"/>
      <c r="JNB38"/>
      <c r="JNC38"/>
      <c r="JND38"/>
      <c r="JNE38"/>
      <c r="JNF38"/>
      <c r="JNG38"/>
      <c r="JNH38"/>
      <c r="JNI38"/>
      <c r="JNJ38"/>
      <c r="JNK38"/>
      <c r="JNL38"/>
      <c r="JNM38"/>
      <c r="JNN38"/>
      <c r="JNO38"/>
      <c r="JNP38"/>
      <c r="JNQ38"/>
      <c r="JNR38"/>
      <c r="JNS38"/>
      <c r="JNT38"/>
      <c r="JNU38"/>
      <c r="JNV38"/>
      <c r="JNW38"/>
      <c r="JNX38"/>
      <c r="JNY38"/>
      <c r="JNZ38"/>
      <c r="JOA38"/>
      <c r="JOB38"/>
      <c r="JOC38"/>
      <c r="JOD38"/>
      <c r="JOE38"/>
      <c r="JOF38"/>
      <c r="JOG38"/>
      <c r="JOH38"/>
      <c r="JOI38"/>
      <c r="JOJ38"/>
      <c r="JOK38"/>
      <c r="JOL38"/>
      <c r="JOM38"/>
      <c r="JON38"/>
      <c r="JOO38"/>
      <c r="JOP38"/>
      <c r="JOQ38"/>
      <c r="JOR38"/>
      <c r="JOS38"/>
      <c r="JOT38"/>
      <c r="JOU38"/>
      <c r="JOV38"/>
      <c r="JOW38"/>
      <c r="JOX38"/>
      <c r="JOY38"/>
      <c r="JOZ38"/>
      <c r="JPA38"/>
      <c r="JPB38"/>
      <c r="JPC38"/>
      <c r="JPD38"/>
      <c r="JPE38"/>
      <c r="JPF38"/>
      <c r="JPG38"/>
      <c r="JPH38"/>
      <c r="JPI38"/>
      <c r="JPJ38"/>
      <c r="JPK38"/>
      <c r="JPL38"/>
      <c r="JPM38"/>
      <c r="JPN38"/>
      <c r="JPO38"/>
      <c r="JPP38"/>
      <c r="JPQ38"/>
      <c r="JPR38"/>
      <c r="JPS38"/>
      <c r="JPT38"/>
      <c r="JPU38"/>
      <c r="JPV38"/>
      <c r="JPW38"/>
      <c r="JPX38"/>
      <c r="JPY38"/>
      <c r="JPZ38"/>
      <c r="JQA38"/>
      <c r="JQB38"/>
      <c r="JQC38"/>
      <c r="JQD38"/>
      <c r="JQE38"/>
      <c r="JQF38"/>
      <c r="JQG38"/>
      <c r="JQH38"/>
      <c r="JQI38"/>
      <c r="JQJ38"/>
      <c r="JQK38"/>
      <c r="JQL38"/>
      <c r="JQM38"/>
      <c r="JQN38"/>
      <c r="JQO38"/>
      <c r="JQP38"/>
      <c r="JQQ38"/>
      <c r="JQR38"/>
      <c r="JQS38"/>
      <c r="JQT38"/>
      <c r="JQU38"/>
      <c r="JQV38"/>
      <c r="JQW38"/>
      <c r="JQX38"/>
      <c r="JQY38"/>
      <c r="JQZ38"/>
      <c r="JRA38"/>
      <c r="JRB38"/>
      <c r="JRC38"/>
      <c r="JRD38"/>
      <c r="JRE38"/>
      <c r="JRF38"/>
      <c r="JRG38"/>
      <c r="JRH38"/>
      <c r="JRI38"/>
      <c r="JRJ38"/>
      <c r="JRK38"/>
      <c r="JRL38"/>
      <c r="JRM38"/>
      <c r="JRN38"/>
      <c r="JRO38"/>
      <c r="JRP38"/>
      <c r="JRQ38"/>
      <c r="JRR38"/>
      <c r="JRS38"/>
      <c r="JRT38"/>
      <c r="JRU38"/>
      <c r="JRV38"/>
      <c r="JRW38"/>
      <c r="JRX38"/>
      <c r="JRY38"/>
      <c r="JRZ38"/>
      <c r="JSA38"/>
      <c r="JSB38"/>
      <c r="JSC38"/>
      <c r="JSD38"/>
      <c r="JSE38"/>
      <c r="JSF38"/>
      <c r="JSG38"/>
      <c r="JSH38"/>
      <c r="JSI38"/>
      <c r="JSJ38"/>
      <c r="JSK38"/>
      <c r="JSL38"/>
      <c r="JSM38"/>
      <c r="JSN38"/>
      <c r="JSO38"/>
      <c r="JSP38"/>
      <c r="JSQ38"/>
      <c r="JSR38"/>
      <c r="JSS38"/>
      <c r="JST38"/>
      <c r="JSU38"/>
      <c r="JSV38"/>
      <c r="JSW38"/>
      <c r="JSX38"/>
      <c r="JSY38"/>
      <c r="JSZ38"/>
      <c r="JTA38"/>
      <c r="JTB38"/>
      <c r="JTC38"/>
      <c r="JTD38"/>
      <c r="JTE38"/>
      <c r="JTF38"/>
      <c r="JTG38"/>
      <c r="JTH38"/>
      <c r="JTI38"/>
      <c r="JTJ38"/>
      <c r="JTK38"/>
      <c r="JTL38"/>
      <c r="JTM38"/>
      <c r="JTN38"/>
      <c r="JTO38"/>
      <c r="JTP38"/>
      <c r="JTQ38"/>
      <c r="JTR38"/>
      <c r="JTS38"/>
      <c r="JTT38"/>
      <c r="JTU38"/>
      <c r="JTV38"/>
      <c r="JTW38"/>
      <c r="JTX38"/>
      <c r="JTY38"/>
      <c r="JTZ38"/>
      <c r="JUA38"/>
      <c r="JUB38"/>
      <c r="JUC38"/>
      <c r="JUD38"/>
      <c r="JUE38"/>
      <c r="JUF38"/>
      <c r="JUG38"/>
      <c r="JUH38"/>
      <c r="JUI38"/>
      <c r="JUJ38"/>
      <c r="JUK38"/>
      <c r="JUL38"/>
      <c r="JUM38"/>
      <c r="JUN38"/>
      <c r="JUO38"/>
      <c r="JUP38"/>
      <c r="JUQ38"/>
      <c r="JUR38"/>
      <c r="JUS38"/>
      <c r="JUT38"/>
      <c r="JUU38"/>
      <c r="JUV38"/>
      <c r="JUW38"/>
      <c r="JUX38"/>
      <c r="JUY38"/>
      <c r="JUZ38"/>
      <c r="JVA38"/>
      <c r="JVB38"/>
      <c r="JVC38"/>
      <c r="JVD38"/>
      <c r="JVE38"/>
      <c r="JVF38"/>
      <c r="JVG38"/>
      <c r="JVH38"/>
      <c r="JVI38"/>
      <c r="JVJ38"/>
      <c r="JVK38"/>
      <c r="JVL38"/>
      <c r="JVM38"/>
      <c r="JVN38"/>
      <c r="JVO38"/>
      <c r="JVP38"/>
      <c r="JVQ38"/>
      <c r="JVR38"/>
      <c r="JVS38"/>
      <c r="JVT38"/>
      <c r="JVU38"/>
      <c r="JVV38"/>
      <c r="JVW38"/>
      <c r="JVX38"/>
      <c r="JVY38"/>
      <c r="JVZ38"/>
      <c r="JWA38"/>
      <c r="JWB38"/>
      <c r="JWC38"/>
      <c r="JWD38"/>
      <c r="JWE38"/>
      <c r="JWF38"/>
      <c r="JWG38"/>
      <c r="JWH38"/>
      <c r="JWI38"/>
      <c r="JWJ38"/>
      <c r="JWK38"/>
      <c r="JWL38"/>
      <c r="JWM38"/>
      <c r="JWN38"/>
      <c r="JWO38"/>
      <c r="JWP38"/>
      <c r="JWQ38"/>
      <c r="JWR38"/>
      <c r="JWS38"/>
      <c r="JWT38"/>
      <c r="JWU38"/>
      <c r="JWV38"/>
      <c r="JWW38"/>
      <c r="JWX38"/>
      <c r="JWY38"/>
      <c r="JWZ38"/>
      <c r="JXA38"/>
      <c r="JXB38"/>
      <c r="JXC38"/>
      <c r="JXD38"/>
      <c r="JXE38"/>
      <c r="JXF38"/>
      <c r="JXG38"/>
      <c r="JXH38"/>
      <c r="JXI38"/>
      <c r="JXJ38"/>
      <c r="JXK38"/>
      <c r="JXL38"/>
      <c r="JXM38"/>
      <c r="JXN38"/>
      <c r="JXO38"/>
      <c r="JXP38"/>
      <c r="JXQ38"/>
      <c r="JXR38"/>
      <c r="JXS38"/>
      <c r="JXT38"/>
      <c r="JXU38"/>
      <c r="JXV38"/>
      <c r="JXW38"/>
      <c r="JXX38"/>
      <c r="JXY38"/>
      <c r="JXZ38"/>
      <c r="JYA38"/>
      <c r="JYB38"/>
      <c r="JYC38"/>
      <c r="JYD38"/>
      <c r="JYE38"/>
      <c r="JYF38"/>
      <c r="JYG38"/>
      <c r="JYH38"/>
      <c r="JYI38"/>
      <c r="JYJ38"/>
      <c r="JYK38"/>
      <c r="JYL38"/>
      <c r="JYM38"/>
      <c r="JYN38"/>
      <c r="JYO38"/>
      <c r="JYP38"/>
      <c r="JYQ38"/>
      <c r="JYR38"/>
      <c r="JYS38"/>
      <c r="JYT38"/>
      <c r="JYU38"/>
      <c r="JYV38"/>
      <c r="JYW38"/>
      <c r="JYX38"/>
      <c r="JYY38"/>
      <c r="JYZ38"/>
      <c r="JZA38"/>
      <c r="JZB38"/>
      <c r="JZC38"/>
      <c r="JZD38"/>
      <c r="JZE38"/>
      <c r="JZF38"/>
      <c r="JZG38"/>
      <c r="JZH38"/>
      <c r="JZI38"/>
      <c r="JZJ38"/>
      <c r="JZK38"/>
      <c r="JZL38"/>
      <c r="JZM38"/>
      <c r="JZN38"/>
      <c r="JZO38"/>
      <c r="JZP38"/>
      <c r="JZQ38"/>
      <c r="JZR38"/>
      <c r="JZS38"/>
      <c r="JZT38"/>
      <c r="JZU38"/>
      <c r="JZV38"/>
      <c r="JZW38"/>
      <c r="JZX38"/>
      <c r="JZY38"/>
      <c r="JZZ38"/>
      <c r="KAA38"/>
      <c r="KAB38"/>
      <c r="KAC38"/>
      <c r="KAD38"/>
      <c r="KAE38"/>
      <c r="KAF38"/>
      <c r="KAG38"/>
      <c r="KAH38"/>
      <c r="KAI38"/>
      <c r="KAJ38"/>
      <c r="KAK38"/>
      <c r="KAL38"/>
      <c r="KAM38"/>
      <c r="KAN38"/>
      <c r="KAO38"/>
      <c r="KAP38"/>
      <c r="KAQ38"/>
      <c r="KAR38"/>
      <c r="KAS38"/>
      <c r="KAT38"/>
      <c r="KAU38"/>
      <c r="KAV38"/>
      <c r="KAW38"/>
      <c r="KAX38"/>
      <c r="KAY38"/>
      <c r="KAZ38"/>
      <c r="KBA38"/>
      <c r="KBB38"/>
      <c r="KBC38"/>
      <c r="KBD38"/>
      <c r="KBE38"/>
      <c r="KBF38"/>
      <c r="KBG38"/>
      <c r="KBH38"/>
      <c r="KBI38"/>
      <c r="KBJ38"/>
      <c r="KBK38"/>
      <c r="KBL38"/>
      <c r="KBM38"/>
      <c r="KBN38"/>
      <c r="KBO38"/>
      <c r="KBP38"/>
      <c r="KBQ38"/>
      <c r="KBR38"/>
      <c r="KBS38"/>
      <c r="KBT38"/>
      <c r="KBU38"/>
      <c r="KBV38"/>
      <c r="KBW38"/>
      <c r="KBX38"/>
      <c r="KBY38"/>
      <c r="KBZ38"/>
      <c r="KCA38"/>
      <c r="KCB38"/>
      <c r="KCC38"/>
      <c r="KCD38"/>
      <c r="KCE38"/>
      <c r="KCF38"/>
      <c r="KCG38"/>
      <c r="KCH38"/>
      <c r="KCI38"/>
      <c r="KCJ38"/>
      <c r="KCK38"/>
      <c r="KCL38"/>
      <c r="KCM38"/>
      <c r="KCN38"/>
      <c r="KCO38"/>
      <c r="KCP38"/>
      <c r="KCQ38"/>
      <c r="KCR38"/>
      <c r="KCS38"/>
      <c r="KCT38"/>
      <c r="KCU38"/>
      <c r="KCV38"/>
      <c r="KCW38"/>
      <c r="KCX38"/>
      <c r="KCY38"/>
      <c r="KCZ38"/>
      <c r="KDA38"/>
      <c r="KDB38"/>
      <c r="KDC38"/>
      <c r="KDD38"/>
      <c r="KDE38"/>
      <c r="KDF38"/>
      <c r="KDG38"/>
      <c r="KDH38"/>
      <c r="KDI38"/>
      <c r="KDJ38"/>
      <c r="KDK38"/>
      <c r="KDL38"/>
      <c r="KDM38"/>
      <c r="KDN38"/>
      <c r="KDO38"/>
      <c r="KDP38"/>
      <c r="KDQ38"/>
      <c r="KDR38"/>
      <c r="KDS38"/>
      <c r="KDT38"/>
      <c r="KDU38"/>
      <c r="KDV38"/>
      <c r="KDW38"/>
      <c r="KDX38"/>
      <c r="KDY38"/>
      <c r="KDZ38"/>
      <c r="KEA38"/>
      <c r="KEB38"/>
      <c r="KEC38"/>
      <c r="KED38"/>
      <c r="KEE38"/>
      <c r="KEF38"/>
      <c r="KEG38"/>
      <c r="KEH38"/>
      <c r="KEI38"/>
      <c r="KEJ38"/>
      <c r="KEK38"/>
      <c r="KEL38"/>
      <c r="KEM38"/>
      <c r="KEN38"/>
      <c r="KEO38"/>
      <c r="KEP38"/>
      <c r="KEQ38"/>
      <c r="KER38"/>
      <c r="KES38"/>
      <c r="KET38"/>
      <c r="KEU38"/>
      <c r="KEV38"/>
      <c r="KEW38"/>
      <c r="KEX38"/>
      <c r="KEY38"/>
      <c r="KEZ38"/>
      <c r="KFA38"/>
      <c r="KFB38"/>
      <c r="KFC38"/>
      <c r="KFD38"/>
      <c r="KFE38"/>
      <c r="KFF38"/>
      <c r="KFG38"/>
      <c r="KFH38"/>
      <c r="KFI38"/>
      <c r="KFJ38"/>
      <c r="KFK38"/>
      <c r="KFL38"/>
      <c r="KFM38"/>
      <c r="KFN38"/>
      <c r="KFO38"/>
      <c r="KFP38"/>
      <c r="KFQ38"/>
      <c r="KFR38"/>
      <c r="KFS38"/>
      <c r="KFT38"/>
      <c r="KFU38"/>
      <c r="KFV38"/>
      <c r="KFW38"/>
      <c r="KFX38"/>
      <c r="KFY38"/>
      <c r="KFZ38"/>
      <c r="KGA38"/>
      <c r="KGB38"/>
      <c r="KGC38"/>
      <c r="KGD38"/>
      <c r="KGE38"/>
      <c r="KGF38"/>
      <c r="KGG38"/>
      <c r="KGH38"/>
      <c r="KGI38"/>
      <c r="KGJ38"/>
      <c r="KGK38"/>
      <c r="KGL38"/>
      <c r="KGM38"/>
      <c r="KGN38"/>
      <c r="KGO38"/>
      <c r="KGP38"/>
      <c r="KGQ38"/>
      <c r="KGR38"/>
      <c r="KGS38"/>
      <c r="KGT38"/>
      <c r="KGU38"/>
      <c r="KGV38"/>
      <c r="KGW38"/>
      <c r="KGX38"/>
      <c r="KGY38"/>
      <c r="KGZ38"/>
      <c r="KHA38"/>
      <c r="KHB38"/>
      <c r="KHC38"/>
      <c r="KHD38"/>
      <c r="KHE38"/>
      <c r="KHF38"/>
      <c r="KHG38"/>
      <c r="KHH38"/>
      <c r="KHI38"/>
      <c r="KHJ38"/>
      <c r="KHK38"/>
      <c r="KHL38"/>
      <c r="KHM38"/>
      <c r="KHN38"/>
      <c r="KHO38"/>
      <c r="KHP38"/>
      <c r="KHQ38"/>
      <c r="KHR38"/>
      <c r="KHS38"/>
      <c r="KHT38"/>
      <c r="KHU38"/>
      <c r="KHV38"/>
      <c r="KHW38"/>
      <c r="KHX38"/>
      <c r="KHY38"/>
      <c r="KHZ38"/>
      <c r="KIA38"/>
      <c r="KIB38"/>
      <c r="KIC38"/>
      <c r="KID38"/>
      <c r="KIE38"/>
      <c r="KIF38"/>
      <c r="KIG38"/>
      <c r="KIH38"/>
      <c r="KII38"/>
      <c r="KIJ38"/>
      <c r="KIK38"/>
      <c r="KIL38"/>
      <c r="KIM38"/>
      <c r="KIN38"/>
      <c r="KIO38"/>
      <c r="KIP38"/>
      <c r="KIQ38"/>
      <c r="KIR38"/>
      <c r="KIS38"/>
      <c r="KIT38"/>
      <c r="KIU38"/>
      <c r="KIV38"/>
      <c r="KIW38"/>
      <c r="KIX38"/>
      <c r="KIY38"/>
      <c r="KIZ38"/>
      <c r="KJA38"/>
      <c r="KJB38"/>
      <c r="KJC38"/>
      <c r="KJD38"/>
      <c r="KJE38"/>
      <c r="KJF38"/>
      <c r="KJG38"/>
      <c r="KJH38"/>
      <c r="KJI38"/>
      <c r="KJJ38"/>
      <c r="KJK38"/>
      <c r="KJL38"/>
      <c r="KJM38"/>
      <c r="KJN38"/>
      <c r="KJO38"/>
      <c r="KJP38"/>
      <c r="KJQ38"/>
      <c r="KJR38"/>
      <c r="KJS38"/>
      <c r="KJT38"/>
      <c r="KJU38"/>
      <c r="KJV38"/>
      <c r="KJW38"/>
      <c r="KJX38"/>
      <c r="KJY38"/>
      <c r="KJZ38"/>
      <c r="KKA38"/>
      <c r="KKB38"/>
      <c r="KKC38"/>
      <c r="KKD38"/>
      <c r="KKE38"/>
      <c r="KKF38"/>
      <c r="KKG38"/>
      <c r="KKH38"/>
      <c r="KKI38"/>
      <c r="KKJ38"/>
      <c r="KKK38"/>
      <c r="KKL38"/>
      <c r="KKM38"/>
      <c r="KKN38"/>
      <c r="KKO38"/>
      <c r="KKP38"/>
      <c r="KKQ38"/>
      <c r="KKR38"/>
      <c r="KKS38"/>
      <c r="KKT38"/>
      <c r="KKU38"/>
      <c r="KKV38"/>
      <c r="KKW38"/>
      <c r="KKX38"/>
      <c r="KKY38"/>
      <c r="KKZ38"/>
      <c r="KLA38"/>
      <c r="KLB38"/>
      <c r="KLC38"/>
      <c r="KLD38"/>
      <c r="KLE38"/>
      <c r="KLF38"/>
      <c r="KLG38"/>
      <c r="KLH38"/>
      <c r="KLI38"/>
      <c r="KLJ38"/>
      <c r="KLK38"/>
      <c r="KLL38"/>
      <c r="KLM38"/>
      <c r="KLN38"/>
      <c r="KLO38"/>
      <c r="KLP38"/>
      <c r="KLQ38"/>
      <c r="KLR38"/>
      <c r="KLS38"/>
      <c r="KLT38"/>
      <c r="KLU38"/>
      <c r="KLV38"/>
      <c r="KLW38"/>
      <c r="KLX38"/>
      <c r="KLY38"/>
      <c r="KLZ38"/>
      <c r="KMA38"/>
      <c r="KMB38"/>
      <c r="KMC38"/>
      <c r="KMD38"/>
      <c r="KME38"/>
      <c r="KMF38"/>
      <c r="KMG38"/>
      <c r="KMH38"/>
      <c r="KMI38"/>
      <c r="KMJ38"/>
      <c r="KMK38"/>
      <c r="KML38"/>
      <c r="KMM38"/>
      <c r="KMN38"/>
      <c r="KMO38"/>
      <c r="KMP38"/>
      <c r="KMQ38"/>
      <c r="KMR38"/>
      <c r="KMS38"/>
      <c r="KMT38"/>
      <c r="KMU38"/>
      <c r="KMV38"/>
      <c r="KMW38"/>
      <c r="KMX38"/>
      <c r="KMY38"/>
      <c r="KMZ38"/>
      <c r="KNA38"/>
      <c r="KNB38"/>
      <c r="KNC38"/>
      <c r="KND38"/>
      <c r="KNE38"/>
      <c r="KNF38"/>
      <c r="KNG38"/>
      <c r="KNH38"/>
      <c r="KNI38"/>
      <c r="KNJ38"/>
      <c r="KNK38"/>
      <c r="KNL38"/>
      <c r="KNM38"/>
      <c r="KNN38"/>
      <c r="KNO38"/>
      <c r="KNP38"/>
      <c r="KNQ38"/>
      <c r="KNR38"/>
      <c r="KNS38"/>
      <c r="KNT38"/>
      <c r="KNU38"/>
      <c r="KNV38"/>
      <c r="KNW38"/>
      <c r="KNX38"/>
      <c r="KNY38"/>
      <c r="KNZ38"/>
      <c r="KOA38"/>
      <c r="KOB38"/>
      <c r="KOC38"/>
      <c r="KOD38"/>
      <c r="KOE38"/>
      <c r="KOF38"/>
      <c r="KOG38"/>
      <c r="KOH38"/>
      <c r="KOI38"/>
      <c r="KOJ38"/>
      <c r="KOK38"/>
      <c r="KOL38"/>
      <c r="KOM38"/>
      <c r="KON38"/>
      <c r="KOO38"/>
      <c r="KOP38"/>
      <c r="KOQ38"/>
      <c r="KOR38"/>
      <c r="KOS38"/>
      <c r="KOT38"/>
      <c r="KOU38"/>
      <c r="KOV38"/>
      <c r="KOW38"/>
      <c r="KOX38"/>
      <c r="KOY38"/>
      <c r="KOZ38"/>
      <c r="KPA38"/>
      <c r="KPB38"/>
      <c r="KPC38"/>
      <c r="KPD38"/>
      <c r="KPE38"/>
      <c r="KPF38"/>
      <c r="KPG38"/>
      <c r="KPH38"/>
      <c r="KPI38"/>
      <c r="KPJ38"/>
      <c r="KPK38"/>
      <c r="KPL38"/>
      <c r="KPM38"/>
      <c r="KPN38"/>
      <c r="KPO38"/>
      <c r="KPP38"/>
      <c r="KPQ38"/>
      <c r="KPR38"/>
      <c r="KPS38"/>
      <c r="KPT38"/>
      <c r="KPU38"/>
      <c r="KPV38"/>
      <c r="KPW38"/>
      <c r="KPX38"/>
      <c r="KPY38"/>
      <c r="KPZ38"/>
      <c r="KQA38"/>
      <c r="KQB38"/>
      <c r="KQC38"/>
      <c r="KQD38"/>
      <c r="KQE38"/>
      <c r="KQF38"/>
      <c r="KQG38"/>
      <c r="KQH38"/>
      <c r="KQI38"/>
      <c r="KQJ38"/>
      <c r="KQK38"/>
      <c r="KQL38"/>
      <c r="KQM38"/>
      <c r="KQN38"/>
      <c r="KQO38"/>
      <c r="KQP38"/>
      <c r="KQQ38"/>
      <c r="KQR38"/>
      <c r="KQS38"/>
      <c r="KQT38"/>
      <c r="KQU38"/>
      <c r="KQV38"/>
      <c r="KQW38"/>
      <c r="KQX38"/>
      <c r="KQY38"/>
      <c r="KQZ38"/>
      <c r="KRA38"/>
      <c r="KRB38"/>
      <c r="KRC38"/>
      <c r="KRD38"/>
      <c r="KRE38"/>
      <c r="KRF38"/>
      <c r="KRG38"/>
      <c r="KRH38"/>
      <c r="KRI38"/>
      <c r="KRJ38"/>
      <c r="KRK38"/>
      <c r="KRL38"/>
      <c r="KRM38"/>
      <c r="KRN38"/>
      <c r="KRO38"/>
      <c r="KRP38"/>
      <c r="KRQ38"/>
      <c r="KRR38"/>
      <c r="KRS38"/>
      <c r="KRT38"/>
      <c r="KRU38"/>
      <c r="KRV38"/>
      <c r="KRW38"/>
      <c r="KRX38"/>
      <c r="KRY38"/>
      <c r="KRZ38"/>
      <c r="KSA38"/>
      <c r="KSB38"/>
      <c r="KSC38"/>
      <c r="KSD38"/>
      <c r="KSE38"/>
      <c r="KSF38"/>
      <c r="KSG38"/>
      <c r="KSH38"/>
      <c r="KSI38"/>
      <c r="KSJ38"/>
      <c r="KSK38"/>
      <c r="KSL38"/>
      <c r="KSM38"/>
      <c r="KSN38"/>
      <c r="KSO38"/>
      <c r="KSP38"/>
      <c r="KSQ38"/>
      <c r="KSR38"/>
      <c r="KSS38"/>
      <c r="KST38"/>
      <c r="KSU38"/>
      <c r="KSV38"/>
      <c r="KSW38"/>
      <c r="KSX38"/>
      <c r="KSY38"/>
      <c r="KSZ38"/>
      <c r="KTA38"/>
      <c r="KTB38"/>
      <c r="KTC38"/>
      <c r="KTD38"/>
      <c r="KTE38"/>
      <c r="KTF38"/>
      <c r="KTG38"/>
      <c r="KTH38"/>
      <c r="KTI38"/>
      <c r="KTJ38"/>
      <c r="KTK38"/>
      <c r="KTL38"/>
      <c r="KTM38"/>
      <c r="KTN38"/>
      <c r="KTO38"/>
      <c r="KTP38"/>
      <c r="KTQ38"/>
      <c r="KTR38"/>
      <c r="KTS38"/>
      <c r="KTT38"/>
      <c r="KTU38"/>
      <c r="KTV38"/>
      <c r="KTW38"/>
      <c r="KTX38"/>
      <c r="KTY38"/>
      <c r="KTZ38"/>
      <c r="KUA38"/>
      <c r="KUB38"/>
      <c r="KUC38"/>
      <c r="KUD38"/>
      <c r="KUE38"/>
      <c r="KUF38"/>
      <c r="KUG38"/>
      <c r="KUH38"/>
      <c r="KUI38"/>
      <c r="KUJ38"/>
      <c r="KUK38"/>
      <c r="KUL38"/>
      <c r="KUM38"/>
      <c r="KUN38"/>
      <c r="KUO38"/>
      <c r="KUP38"/>
      <c r="KUQ38"/>
      <c r="KUR38"/>
      <c r="KUS38"/>
      <c r="KUT38"/>
      <c r="KUU38"/>
      <c r="KUV38"/>
      <c r="KUW38"/>
      <c r="KUX38"/>
      <c r="KUY38"/>
      <c r="KUZ38"/>
      <c r="KVA38"/>
      <c r="KVB38"/>
      <c r="KVC38"/>
      <c r="KVD38"/>
      <c r="KVE38"/>
      <c r="KVF38"/>
      <c r="KVG38"/>
      <c r="KVH38"/>
      <c r="KVI38"/>
      <c r="KVJ38"/>
      <c r="KVK38"/>
      <c r="KVL38"/>
      <c r="KVM38"/>
      <c r="KVN38"/>
      <c r="KVO38"/>
      <c r="KVP38"/>
      <c r="KVQ38"/>
      <c r="KVR38"/>
      <c r="KVS38"/>
      <c r="KVT38"/>
      <c r="KVU38"/>
      <c r="KVV38"/>
      <c r="KVW38"/>
      <c r="KVX38"/>
      <c r="KVY38"/>
      <c r="KVZ38"/>
      <c r="KWA38"/>
      <c r="KWB38"/>
      <c r="KWC38"/>
      <c r="KWD38"/>
      <c r="KWE38"/>
      <c r="KWF38"/>
      <c r="KWG38"/>
      <c r="KWH38"/>
      <c r="KWI38"/>
      <c r="KWJ38"/>
      <c r="KWK38"/>
      <c r="KWL38"/>
      <c r="KWM38"/>
      <c r="KWN38"/>
      <c r="KWO38"/>
      <c r="KWP38"/>
      <c r="KWQ38"/>
      <c r="KWR38"/>
      <c r="KWS38"/>
      <c r="KWT38"/>
      <c r="KWU38"/>
      <c r="KWV38"/>
      <c r="KWW38"/>
      <c r="KWX38"/>
      <c r="KWY38"/>
      <c r="KWZ38"/>
      <c r="KXA38"/>
      <c r="KXB38"/>
      <c r="KXC38"/>
      <c r="KXD38"/>
      <c r="KXE38"/>
      <c r="KXF38"/>
      <c r="KXG38"/>
      <c r="KXH38"/>
      <c r="KXI38"/>
      <c r="KXJ38"/>
      <c r="KXK38"/>
      <c r="KXL38"/>
      <c r="KXM38"/>
      <c r="KXN38"/>
      <c r="KXO38"/>
      <c r="KXP38"/>
      <c r="KXQ38"/>
      <c r="KXR38"/>
      <c r="KXS38"/>
      <c r="KXT38"/>
      <c r="KXU38"/>
      <c r="KXV38"/>
      <c r="KXW38"/>
      <c r="KXX38"/>
      <c r="KXY38"/>
      <c r="KXZ38"/>
      <c r="KYA38"/>
      <c r="KYB38"/>
      <c r="KYC38"/>
      <c r="KYD38"/>
      <c r="KYE38"/>
      <c r="KYF38"/>
      <c r="KYG38"/>
      <c r="KYH38"/>
      <c r="KYI38"/>
      <c r="KYJ38"/>
      <c r="KYK38"/>
      <c r="KYL38"/>
      <c r="KYM38"/>
      <c r="KYN38"/>
      <c r="KYO38"/>
      <c r="KYP38"/>
      <c r="KYQ38"/>
      <c r="KYR38"/>
      <c r="KYS38"/>
      <c r="KYT38"/>
      <c r="KYU38"/>
      <c r="KYV38"/>
      <c r="KYW38"/>
      <c r="KYX38"/>
      <c r="KYY38"/>
      <c r="KYZ38"/>
      <c r="KZA38"/>
      <c r="KZB38"/>
      <c r="KZC38"/>
      <c r="KZD38"/>
      <c r="KZE38"/>
      <c r="KZF38"/>
      <c r="KZG38"/>
      <c r="KZH38"/>
      <c r="KZI38"/>
      <c r="KZJ38"/>
      <c r="KZK38"/>
      <c r="KZL38"/>
      <c r="KZM38"/>
      <c r="KZN38"/>
      <c r="KZO38"/>
      <c r="KZP38"/>
      <c r="KZQ38"/>
      <c r="KZR38"/>
      <c r="KZS38"/>
      <c r="KZT38"/>
      <c r="KZU38"/>
      <c r="KZV38"/>
      <c r="KZW38"/>
      <c r="KZX38"/>
      <c r="KZY38"/>
      <c r="KZZ38"/>
      <c r="LAA38"/>
      <c r="LAB38"/>
      <c r="LAC38"/>
      <c r="LAD38"/>
      <c r="LAE38"/>
      <c r="LAF38"/>
      <c r="LAG38"/>
      <c r="LAH38"/>
      <c r="LAI38"/>
      <c r="LAJ38"/>
      <c r="LAK38"/>
      <c r="LAL38"/>
      <c r="LAM38"/>
      <c r="LAN38"/>
      <c r="LAO38"/>
      <c r="LAP38"/>
      <c r="LAQ38"/>
      <c r="LAR38"/>
      <c r="LAS38"/>
      <c r="LAT38"/>
      <c r="LAU38"/>
      <c r="LAV38"/>
      <c r="LAW38"/>
      <c r="LAX38"/>
      <c r="LAY38"/>
      <c r="LAZ38"/>
      <c r="LBA38"/>
      <c r="LBB38"/>
      <c r="LBC38"/>
      <c r="LBD38"/>
      <c r="LBE38"/>
      <c r="LBF38"/>
      <c r="LBG38"/>
      <c r="LBH38"/>
      <c r="LBI38"/>
      <c r="LBJ38"/>
      <c r="LBK38"/>
      <c r="LBL38"/>
      <c r="LBM38"/>
      <c r="LBN38"/>
      <c r="LBO38"/>
      <c r="LBP38"/>
      <c r="LBQ38"/>
      <c r="LBR38"/>
      <c r="LBS38"/>
      <c r="LBT38"/>
      <c r="LBU38"/>
      <c r="LBV38"/>
      <c r="LBW38"/>
      <c r="LBX38"/>
      <c r="LBY38"/>
      <c r="LBZ38"/>
      <c r="LCA38"/>
      <c r="LCB38"/>
      <c r="LCC38"/>
      <c r="LCD38"/>
      <c r="LCE38"/>
      <c r="LCF38"/>
      <c r="LCG38"/>
      <c r="LCH38"/>
      <c r="LCI38"/>
      <c r="LCJ38"/>
      <c r="LCK38"/>
      <c r="LCL38"/>
      <c r="LCM38"/>
      <c r="LCN38"/>
      <c r="LCO38"/>
      <c r="LCP38"/>
      <c r="LCQ38"/>
      <c r="LCR38"/>
      <c r="LCS38"/>
      <c r="LCT38"/>
      <c r="LCU38"/>
      <c r="LCV38"/>
      <c r="LCW38"/>
      <c r="LCX38"/>
      <c r="LCY38"/>
      <c r="LCZ38"/>
      <c r="LDA38"/>
      <c r="LDB38"/>
      <c r="LDC38"/>
      <c r="LDD38"/>
      <c r="LDE38"/>
      <c r="LDF38"/>
      <c r="LDG38"/>
      <c r="LDH38"/>
      <c r="LDI38"/>
      <c r="LDJ38"/>
      <c r="LDK38"/>
      <c r="LDL38"/>
      <c r="LDM38"/>
      <c r="LDN38"/>
      <c r="LDO38"/>
      <c r="LDP38"/>
      <c r="LDQ38"/>
      <c r="LDR38"/>
      <c r="LDS38"/>
      <c r="LDT38"/>
      <c r="LDU38"/>
      <c r="LDV38"/>
      <c r="LDW38"/>
      <c r="LDX38"/>
      <c r="LDY38"/>
      <c r="LDZ38"/>
      <c r="LEA38"/>
      <c r="LEB38"/>
      <c r="LEC38"/>
      <c r="LED38"/>
      <c r="LEE38"/>
      <c r="LEF38"/>
      <c r="LEG38"/>
      <c r="LEH38"/>
      <c r="LEI38"/>
      <c r="LEJ38"/>
      <c r="LEK38"/>
      <c r="LEL38"/>
      <c r="LEM38"/>
      <c r="LEN38"/>
      <c r="LEO38"/>
      <c r="LEP38"/>
      <c r="LEQ38"/>
      <c r="LER38"/>
      <c r="LES38"/>
      <c r="LET38"/>
      <c r="LEU38"/>
      <c r="LEV38"/>
      <c r="LEW38"/>
      <c r="LEX38"/>
      <c r="LEY38"/>
      <c r="LEZ38"/>
      <c r="LFA38"/>
      <c r="LFB38"/>
      <c r="LFC38"/>
      <c r="LFD38"/>
      <c r="LFE38"/>
      <c r="LFF38"/>
      <c r="LFG38"/>
      <c r="LFH38"/>
      <c r="LFI38"/>
      <c r="LFJ38"/>
      <c r="LFK38"/>
      <c r="LFL38"/>
      <c r="LFM38"/>
      <c r="LFN38"/>
      <c r="LFO38"/>
      <c r="LFP38"/>
      <c r="LFQ38"/>
      <c r="LFR38"/>
      <c r="LFS38"/>
      <c r="LFT38"/>
      <c r="LFU38"/>
      <c r="LFV38"/>
      <c r="LFW38"/>
      <c r="LFX38"/>
      <c r="LFY38"/>
      <c r="LFZ38"/>
      <c r="LGA38"/>
      <c r="LGB38"/>
      <c r="LGC38"/>
      <c r="LGD38"/>
      <c r="LGE38"/>
      <c r="LGF38"/>
      <c r="LGG38"/>
      <c r="LGH38"/>
      <c r="LGI38"/>
      <c r="LGJ38"/>
      <c r="LGK38"/>
      <c r="LGL38"/>
      <c r="LGM38"/>
      <c r="LGN38"/>
      <c r="LGO38"/>
      <c r="LGP38"/>
      <c r="LGQ38"/>
      <c r="LGR38"/>
      <c r="LGS38"/>
      <c r="LGT38"/>
      <c r="LGU38"/>
      <c r="LGV38"/>
      <c r="LGW38"/>
      <c r="LGX38"/>
      <c r="LGY38"/>
      <c r="LGZ38"/>
      <c r="LHA38"/>
      <c r="LHB38"/>
      <c r="LHC38"/>
      <c r="LHD38"/>
      <c r="LHE38"/>
      <c r="LHF38"/>
      <c r="LHG38"/>
      <c r="LHH38"/>
      <c r="LHI38"/>
      <c r="LHJ38"/>
      <c r="LHK38"/>
      <c r="LHL38"/>
      <c r="LHM38"/>
      <c r="LHN38"/>
      <c r="LHO38"/>
      <c r="LHP38"/>
      <c r="LHQ38"/>
      <c r="LHR38"/>
      <c r="LHS38"/>
      <c r="LHT38"/>
      <c r="LHU38"/>
      <c r="LHV38"/>
      <c r="LHW38"/>
      <c r="LHX38"/>
      <c r="LHY38"/>
      <c r="LHZ38"/>
      <c r="LIA38"/>
      <c r="LIB38"/>
      <c r="LIC38"/>
      <c r="LID38"/>
      <c r="LIE38"/>
      <c r="LIF38"/>
      <c r="LIG38"/>
      <c r="LIH38"/>
      <c r="LII38"/>
      <c r="LIJ38"/>
      <c r="LIK38"/>
      <c r="LIL38"/>
      <c r="LIM38"/>
      <c r="LIN38"/>
      <c r="LIO38"/>
      <c r="LIP38"/>
      <c r="LIQ38"/>
      <c r="LIR38"/>
      <c r="LIS38"/>
      <c r="LIT38"/>
      <c r="LIU38"/>
      <c r="LIV38"/>
      <c r="LIW38"/>
      <c r="LIX38"/>
      <c r="LIY38"/>
      <c r="LIZ38"/>
      <c r="LJA38"/>
      <c r="LJB38"/>
      <c r="LJC38"/>
      <c r="LJD38"/>
      <c r="LJE38"/>
      <c r="LJF38"/>
      <c r="LJG38"/>
      <c r="LJH38"/>
      <c r="LJI38"/>
      <c r="LJJ38"/>
      <c r="LJK38"/>
      <c r="LJL38"/>
      <c r="LJM38"/>
      <c r="LJN38"/>
      <c r="LJO38"/>
      <c r="LJP38"/>
      <c r="LJQ38"/>
      <c r="LJR38"/>
      <c r="LJS38"/>
      <c r="LJT38"/>
      <c r="LJU38"/>
      <c r="LJV38"/>
      <c r="LJW38"/>
      <c r="LJX38"/>
      <c r="LJY38"/>
      <c r="LJZ38"/>
      <c r="LKA38"/>
      <c r="LKB38"/>
      <c r="LKC38"/>
      <c r="LKD38"/>
      <c r="LKE38"/>
      <c r="LKF38"/>
      <c r="LKG38"/>
      <c r="LKH38"/>
      <c r="LKI38"/>
      <c r="LKJ38"/>
      <c r="LKK38"/>
      <c r="LKL38"/>
      <c r="LKM38"/>
      <c r="LKN38"/>
      <c r="LKO38"/>
      <c r="LKP38"/>
      <c r="LKQ38"/>
      <c r="LKR38"/>
      <c r="LKS38"/>
      <c r="LKT38"/>
      <c r="LKU38"/>
      <c r="LKV38"/>
      <c r="LKW38"/>
      <c r="LKX38"/>
      <c r="LKY38"/>
      <c r="LKZ38"/>
      <c r="LLA38"/>
      <c r="LLB38"/>
      <c r="LLC38"/>
      <c r="LLD38"/>
      <c r="LLE38"/>
      <c r="LLF38"/>
      <c r="LLG38"/>
      <c r="LLH38"/>
      <c r="LLI38"/>
      <c r="LLJ38"/>
      <c r="LLK38"/>
      <c r="LLL38"/>
      <c r="LLM38"/>
      <c r="LLN38"/>
      <c r="LLO38"/>
      <c r="LLP38"/>
      <c r="LLQ38"/>
      <c r="LLR38"/>
      <c r="LLS38"/>
      <c r="LLT38"/>
      <c r="LLU38"/>
      <c r="LLV38"/>
      <c r="LLW38"/>
      <c r="LLX38"/>
      <c r="LLY38"/>
      <c r="LLZ38"/>
      <c r="LMA38"/>
      <c r="LMB38"/>
      <c r="LMC38"/>
      <c r="LMD38"/>
      <c r="LME38"/>
      <c r="LMF38"/>
      <c r="LMG38"/>
      <c r="LMH38"/>
      <c r="LMI38"/>
      <c r="LMJ38"/>
      <c r="LMK38"/>
      <c r="LML38"/>
      <c r="LMM38"/>
      <c r="LMN38"/>
      <c r="LMO38"/>
      <c r="LMP38"/>
      <c r="LMQ38"/>
      <c r="LMR38"/>
      <c r="LMS38"/>
      <c r="LMT38"/>
      <c r="LMU38"/>
      <c r="LMV38"/>
      <c r="LMW38"/>
      <c r="LMX38"/>
      <c r="LMY38"/>
      <c r="LMZ38"/>
      <c r="LNA38"/>
      <c r="LNB38"/>
      <c r="LNC38"/>
      <c r="LND38"/>
      <c r="LNE38"/>
      <c r="LNF38"/>
      <c r="LNG38"/>
      <c r="LNH38"/>
      <c r="LNI38"/>
      <c r="LNJ38"/>
      <c r="LNK38"/>
      <c r="LNL38"/>
      <c r="LNM38"/>
      <c r="LNN38"/>
      <c r="LNO38"/>
      <c r="LNP38"/>
      <c r="LNQ38"/>
      <c r="LNR38"/>
      <c r="LNS38"/>
      <c r="LNT38"/>
      <c r="LNU38"/>
      <c r="LNV38"/>
      <c r="LNW38"/>
      <c r="LNX38"/>
      <c r="LNY38"/>
      <c r="LNZ38"/>
      <c r="LOA38"/>
      <c r="LOB38"/>
      <c r="LOC38"/>
      <c r="LOD38"/>
      <c r="LOE38"/>
      <c r="LOF38"/>
      <c r="LOG38"/>
      <c r="LOH38"/>
      <c r="LOI38"/>
      <c r="LOJ38"/>
      <c r="LOK38"/>
      <c r="LOL38"/>
      <c r="LOM38"/>
      <c r="LON38"/>
      <c r="LOO38"/>
      <c r="LOP38"/>
      <c r="LOQ38"/>
      <c r="LOR38"/>
      <c r="LOS38"/>
      <c r="LOT38"/>
      <c r="LOU38"/>
      <c r="LOV38"/>
      <c r="LOW38"/>
      <c r="LOX38"/>
      <c r="LOY38"/>
      <c r="LOZ38"/>
      <c r="LPA38"/>
      <c r="LPB38"/>
      <c r="LPC38"/>
      <c r="LPD38"/>
      <c r="LPE38"/>
      <c r="LPF38"/>
      <c r="LPG38"/>
      <c r="LPH38"/>
      <c r="LPI38"/>
      <c r="LPJ38"/>
      <c r="LPK38"/>
      <c r="LPL38"/>
      <c r="LPM38"/>
      <c r="LPN38"/>
      <c r="LPO38"/>
      <c r="LPP38"/>
      <c r="LPQ38"/>
      <c r="LPR38"/>
      <c r="LPS38"/>
      <c r="LPT38"/>
      <c r="LPU38"/>
      <c r="LPV38"/>
      <c r="LPW38"/>
      <c r="LPX38"/>
      <c r="LPY38"/>
      <c r="LPZ38"/>
      <c r="LQA38"/>
      <c r="LQB38"/>
      <c r="LQC38"/>
      <c r="LQD38"/>
      <c r="LQE38"/>
      <c r="LQF38"/>
      <c r="LQG38"/>
      <c r="LQH38"/>
      <c r="LQI38"/>
      <c r="LQJ38"/>
      <c r="LQK38"/>
      <c r="LQL38"/>
      <c r="LQM38"/>
      <c r="LQN38"/>
      <c r="LQO38"/>
      <c r="LQP38"/>
      <c r="LQQ38"/>
      <c r="LQR38"/>
      <c r="LQS38"/>
      <c r="LQT38"/>
      <c r="LQU38"/>
      <c r="LQV38"/>
      <c r="LQW38"/>
      <c r="LQX38"/>
      <c r="LQY38"/>
      <c r="LQZ38"/>
      <c r="LRA38"/>
      <c r="LRB38"/>
      <c r="LRC38"/>
      <c r="LRD38"/>
      <c r="LRE38"/>
      <c r="LRF38"/>
      <c r="LRG38"/>
      <c r="LRH38"/>
      <c r="LRI38"/>
      <c r="LRJ38"/>
      <c r="LRK38"/>
      <c r="LRL38"/>
      <c r="LRM38"/>
      <c r="LRN38"/>
      <c r="LRO38"/>
      <c r="LRP38"/>
      <c r="LRQ38"/>
      <c r="LRR38"/>
      <c r="LRS38"/>
      <c r="LRT38"/>
      <c r="LRU38"/>
      <c r="LRV38"/>
      <c r="LRW38"/>
      <c r="LRX38"/>
      <c r="LRY38"/>
      <c r="LRZ38"/>
      <c r="LSA38"/>
      <c r="LSB38"/>
      <c r="LSC38"/>
      <c r="LSD38"/>
      <c r="LSE38"/>
      <c r="LSF38"/>
      <c r="LSG38"/>
      <c r="LSH38"/>
      <c r="LSI38"/>
      <c r="LSJ38"/>
      <c r="LSK38"/>
      <c r="LSL38"/>
      <c r="LSM38"/>
      <c r="LSN38"/>
      <c r="LSO38"/>
      <c r="LSP38"/>
      <c r="LSQ38"/>
      <c r="LSR38"/>
      <c r="LSS38"/>
      <c r="LST38"/>
      <c r="LSU38"/>
      <c r="LSV38"/>
      <c r="LSW38"/>
      <c r="LSX38"/>
      <c r="LSY38"/>
      <c r="LSZ38"/>
      <c r="LTA38"/>
      <c r="LTB38"/>
      <c r="LTC38"/>
      <c r="LTD38"/>
      <c r="LTE38"/>
      <c r="LTF38"/>
      <c r="LTG38"/>
      <c r="LTH38"/>
      <c r="LTI38"/>
      <c r="LTJ38"/>
      <c r="LTK38"/>
      <c r="LTL38"/>
      <c r="LTM38"/>
      <c r="LTN38"/>
      <c r="LTO38"/>
      <c r="LTP38"/>
      <c r="LTQ38"/>
      <c r="LTR38"/>
      <c r="LTS38"/>
      <c r="LTT38"/>
      <c r="LTU38"/>
      <c r="LTV38"/>
      <c r="LTW38"/>
      <c r="LTX38"/>
      <c r="LTY38"/>
      <c r="LTZ38"/>
      <c r="LUA38"/>
      <c r="LUB38"/>
      <c r="LUC38"/>
      <c r="LUD38"/>
      <c r="LUE38"/>
      <c r="LUF38"/>
      <c r="LUG38"/>
      <c r="LUH38"/>
      <c r="LUI38"/>
      <c r="LUJ38"/>
      <c r="LUK38"/>
      <c r="LUL38"/>
      <c r="LUM38"/>
      <c r="LUN38"/>
      <c r="LUO38"/>
      <c r="LUP38"/>
      <c r="LUQ38"/>
      <c r="LUR38"/>
      <c r="LUS38"/>
      <c r="LUT38"/>
      <c r="LUU38"/>
      <c r="LUV38"/>
      <c r="LUW38"/>
      <c r="LUX38"/>
      <c r="LUY38"/>
      <c r="LUZ38"/>
      <c r="LVA38"/>
      <c r="LVB38"/>
      <c r="LVC38"/>
      <c r="LVD38"/>
      <c r="LVE38"/>
      <c r="LVF38"/>
      <c r="LVG38"/>
      <c r="LVH38"/>
      <c r="LVI38"/>
      <c r="LVJ38"/>
      <c r="LVK38"/>
      <c r="LVL38"/>
      <c r="LVM38"/>
      <c r="LVN38"/>
      <c r="LVO38"/>
      <c r="LVP38"/>
      <c r="LVQ38"/>
      <c r="LVR38"/>
      <c r="LVS38"/>
      <c r="LVT38"/>
      <c r="LVU38"/>
      <c r="LVV38"/>
      <c r="LVW38"/>
      <c r="LVX38"/>
      <c r="LVY38"/>
      <c r="LVZ38"/>
      <c r="LWA38"/>
      <c r="LWB38"/>
      <c r="LWC38"/>
      <c r="LWD38"/>
      <c r="LWE38"/>
      <c r="LWF38"/>
      <c r="LWG38"/>
      <c r="LWH38"/>
      <c r="LWI38"/>
      <c r="LWJ38"/>
      <c r="LWK38"/>
      <c r="LWL38"/>
      <c r="LWM38"/>
      <c r="LWN38"/>
      <c r="LWO38"/>
      <c r="LWP38"/>
      <c r="LWQ38"/>
      <c r="LWR38"/>
      <c r="LWS38"/>
      <c r="LWT38"/>
      <c r="LWU38"/>
      <c r="LWV38"/>
      <c r="LWW38"/>
      <c r="LWX38"/>
      <c r="LWY38"/>
      <c r="LWZ38"/>
      <c r="LXA38"/>
      <c r="LXB38"/>
      <c r="LXC38"/>
      <c r="LXD38"/>
      <c r="LXE38"/>
      <c r="LXF38"/>
      <c r="LXG38"/>
      <c r="LXH38"/>
      <c r="LXI38"/>
      <c r="LXJ38"/>
      <c r="LXK38"/>
      <c r="LXL38"/>
      <c r="LXM38"/>
      <c r="LXN38"/>
      <c r="LXO38"/>
      <c r="LXP38"/>
      <c r="LXQ38"/>
      <c r="LXR38"/>
      <c r="LXS38"/>
      <c r="LXT38"/>
      <c r="LXU38"/>
      <c r="LXV38"/>
      <c r="LXW38"/>
      <c r="LXX38"/>
      <c r="LXY38"/>
      <c r="LXZ38"/>
      <c r="LYA38"/>
      <c r="LYB38"/>
      <c r="LYC38"/>
      <c r="LYD38"/>
      <c r="LYE38"/>
      <c r="LYF38"/>
      <c r="LYG38"/>
      <c r="LYH38"/>
      <c r="LYI38"/>
      <c r="LYJ38"/>
      <c r="LYK38"/>
      <c r="LYL38"/>
      <c r="LYM38"/>
      <c r="LYN38"/>
      <c r="LYO38"/>
      <c r="LYP38"/>
      <c r="LYQ38"/>
      <c r="LYR38"/>
      <c r="LYS38"/>
      <c r="LYT38"/>
      <c r="LYU38"/>
      <c r="LYV38"/>
      <c r="LYW38"/>
      <c r="LYX38"/>
      <c r="LYY38"/>
      <c r="LYZ38"/>
      <c r="LZA38"/>
      <c r="LZB38"/>
      <c r="LZC38"/>
      <c r="LZD38"/>
      <c r="LZE38"/>
      <c r="LZF38"/>
      <c r="LZG38"/>
      <c r="LZH38"/>
      <c r="LZI38"/>
      <c r="LZJ38"/>
      <c r="LZK38"/>
      <c r="LZL38"/>
      <c r="LZM38"/>
      <c r="LZN38"/>
      <c r="LZO38"/>
      <c r="LZP38"/>
      <c r="LZQ38"/>
      <c r="LZR38"/>
      <c r="LZS38"/>
      <c r="LZT38"/>
      <c r="LZU38"/>
      <c r="LZV38"/>
      <c r="LZW38"/>
      <c r="LZX38"/>
      <c r="LZY38"/>
      <c r="LZZ38"/>
      <c r="MAA38"/>
      <c r="MAB38"/>
      <c r="MAC38"/>
      <c r="MAD38"/>
      <c r="MAE38"/>
      <c r="MAF38"/>
      <c r="MAG38"/>
      <c r="MAH38"/>
      <c r="MAI38"/>
      <c r="MAJ38"/>
      <c r="MAK38"/>
      <c r="MAL38"/>
      <c r="MAM38"/>
      <c r="MAN38"/>
      <c r="MAO38"/>
      <c r="MAP38"/>
      <c r="MAQ38"/>
      <c r="MAR38"/>
      <c r="MAS38"/>
      <c r="MAT38"/>
      <c r="MAU38"/>
      <c r="MAV38"/>
      <c r="MAW38"/>
      <c r="MAX38"/>
      <c r="MAY38"/>
      <c r="MAZ38"/>
      <c r="MBA38"/>
      <c r="MBB38"/>
      <c r="MBC38"/>
      <c r="MBD38"/>
      <c r="MBE38"/>
      <c r="MBF38"/>
      <c r="MBG38"/>
      <c r="MBH38"/>
      <c r="MBI38"/>
      <c r="MBJ38"/>
      <c r="MBK38"/>
      <c r="MBL38"/>
      <c r="MBM38"/>
      <c r="MBN38"/>
      <c r="MBO38"/>
      <c r="MBP38"/>
      <c r="MBQ38"/>
      <c r="MBR38"/>
      <c r="MBS38"/>
      <c r="MBT38"/>
      <c r="MBU38"/>
      <c r="MBV38"/>
      <c r="MBW38"/>
      <c r="MBX38"/>
      <c r="MBY38"/>
      <c r="MBZ38"/>
      <c r="MCA38"/>
      <c r="MCB38"/>
      <c r="MCC38"/>
      <c r="MCD38"/>
      <c r="MCE38"/>
      <c r="MCF38"/>
      <c r="MCG38"/>
      <c r="MCH38"/>
      <c r="MCI38"/>
      <c r="MCJ38"/>
      <c r="MCK38"/>
      <c r="MCL38"/>
      <c r="MCM38"/>
      <c r="MCN38"/>
      <c r="MCO38"/>
      <c r="MCP38"/>
      <c r="MCQ38"/>
      <c r="MCR38"/>
      <c r="MCS38"/>
      <c r="MCT38"/>
      <c r="MCU38"/>
      <c r="MCV38"/>
      <c r="MCW38"/>
      <c r="MCX38"/>
      <c r="MCY38"/>
      <c r="MCZ38"/>
      <c r="MDA38"/>
      <c r="MDB38"/>
      <c r="MDC38"/>
      <c r="MDD38"/>
      <c r="MDE38"/>
      <c r="MDF38"/>
      <c r="MDG38"/>
      <c r="MDH38"/>
      <c r="MDI38"/>
      <c r="MDJ38"/>
      <c r="MDK38"/>
      <c r="MDL38"/>
      <c r="MDM38"/>
      <c r="MDN38"/>
      <c r="MDO38"/>
      <c r="MDP38"/>
      <c r="MDQ38"/>
      <c r="MDR38"/>
      <c r="MDS38"/>
      <c r="MDT38"/>
      <c r="MDU38"/>
      <c r="MDV38"/>
      <c r="MDW38"/>
      <c r="MDX38"/>
      <c r="MDY38"/>
      <c r="MDZ38"/>
      <c r="MEA38"/>
      <c r="MEB38"/>
      <c r="MEC38"/>
      <c r="MED38"/>
      <c r="MEE38"/>
      <c r="MEF38"/>
      <c r="MEG38"/>
      <c r="MEH38"/>
      <c r="MEI38"/>
      <c r="MEJ38"/>
      <c r="MEK38"/>
      <c r="MEL38"/>
      <c r="MEM38"/>
      <c r="MEN38"/>
      <c r="MEO38"/>
      <c r="MEP38"/>
      <c r="MEQ38"/>
      <c r="MER38"/>
      <c r="MES38"/>
      <c r="MET38"/>
      <c r="MEU38"/>
      <c r="MEV38"/>
      <c r="MEW38"/>
      <c r="MEX38"/>
      <c r="MEY38"/>
      <c r="MEZ38"/>
      <c r="MFA38"/>
      <c r="MFB38"/>
      <c r="MFC38"/>
      <c r="MFD38"/>
      <c r="MFE38"/>
      <c r="MFF38"/>
      <c r="MFG38"/>
      <c r="MFH38"/>
      <c r="MFI38"/>
      <c r="MFJ38"/>
      <c r="MFK38"/>
      <c r="MFL38"/>
      <c r="MFM38"/>
      <c r="MFN38"/>
      <c r="MFO38"/>
      <c r="MFP38"/>
      <c r="MFQ38"/>
      <c r="MFR38"/>
      <c r="MFS38"/>
      <c r="MFT38"/>
      <c r="MFU38"/>
      <c r="MFV38"/>
      <c r="MFW38"/>
      <c r="MFX38"/>
      <c r="MFY38"/>
      <c r="MFZ38"/>
      <c r="MGA38"/>
      <c r="MGB38"/>
      <c r="MGC38"/>
      <c r="MGD38"/>
      <c r="MGE38"/>
      <c r="MGF38"/>
      <c r="MGG38"/>
      <c r="MGH38"/>
      <c r="MGI38"/>
      <c r="MGJ38"/>
      <c r="MGK38"/>
      <c r="MGL38"/>
      <c r="MGM38"/>
      <c r="MGN38"/>
      <c r="MGO38"/>
      <c r="MGP38"/>
      <c r="MGQ38"/>
      <c r="MGR38"/>
      <c r="MGS38"/>
      <c r="MGT38"/>
      <c r="MGU38"/>
      <c r="MGV38"/>
      <c r="MGW38"/>
      <c r="MGX38"/>
      <c r="MGY38"/>
      <c r="MGZ38"/>
      <c r="MHA38"/>
      <c r="MHB38"/>
      <c r="MHC38"/>
      <c r="MHD38"/>
      <c r="MHE38"/>
      <c r="MHF38"/>
      <c r="MHG38"/>
      <c r="MHH38"/>
      <c r="MHI38"/>
      <c r="MHJ38"/>
      <c r="MHK38"/>
      <c r="MHL38"/>
      <c r="MHM38"/>
      <c r="MHN38"/>
      <c r="MHO38"/>
      <c r="MHP38"/>
      <c r="MHQ38"/>
      <c r="MHR38"/>
      <c r="MHS38"/>
      <c r="MHT38"/>
      <c r="MHU38"/>
      <c r="MHV38"/>
      <c r="MHW38"/>
      <c r="MHX38"/>
      <c r="MHY38"/>
      <c r="MHZ38"/>
      <c r="MIA38"/>
      <c r="MIB38"/>
      <c r="MIC38"/>
      <c r="MID38"/>
      <c r="MIE38"/>
      <c r="MIF38"/>
      <c r="MIG38"/>
      <c r="MIH38"/>
      <c r="MII38"/>
      <c r="MIJ38"/>
      <c r="MIK38"/>
      <c r="MIL38"/>
      <c r="MIM38"/>
      <c r="MIN38"/>
      <c r="MIO38"/>
      <c r="MIP38"/>
      <c r="MIQ38"/>
      <c r="MIR38"/>
      <c r="MIS38"/>
      <c r="MIT38"/>
      <c r="MIU38"/>
      <c r="MIV38"/>
      <c r="MIW38"/>
      <c r="MIX38"/>
      <c r="MIY38"/>
      <c r="MIZ38"/>
      <c r="MJA38"/>
      <c r="MJB38"/>
      <c r="MJC38"/>
      <c r="MJD38"/>
      <c r="MJE38"/>
      <c r="MJF38"/>
      <c r="MJG38"/>
      <c r="MJH38"/>
      <c r="MJI38"/>
      <c r="MJJ38"/>
      <c r="MJK38"/>
      <c r="MJL38"/>
      <c r="MJM38"/>
      <c r="MJN38"/>
      <c r="MJO38"/>
      <c r="MJP38"/>
      <c r="MJQ38"/>
      <c r="MJR38"/>
      <c r="MJS38"/>
      <c r="MJT38"/>
      <c r="MJU38"/>
      <c r="MJV38"/>
      <c r="MJW38"/>
      <c r="MJX38"/>
      <c r="MJY38"/>
      <c r="MJZ38"/>
      <c r="MKA38"/>
      <c r="MKB38"/>
      <c r="MKC38"/>
      <c r="MKD38"/>
      <c r="MKE38"/>
      <c r="MKF38"/>
      <c r="MKG38"/>
      <c r="MKH38"/>
      <c r="MKI38"/>
      <c r="MKJ38"/>
      <c r="MKK38"/>
      <c r="MKL38"/>
      <c r="MKM38"/>
      <c r="MKN38"/>
      <c r="MKO38"/>
      <c r="MKP38"/>
      <c r="MKQ38"/>
      <c r="MKR38"/>
      <c r="MKS38"/>
      <c r="MKT38"/>
      <c r="MKU38"/>
      <c r="MKV38"/>
      <c r="MKW38"/>
      <c r="MKX38"/>
      <c r="MKY38"/>
      <c r="MKZ38"/>
      <c r="MLA38"/>
      <c r="MLB38"/>
      <c r="MLC38"/>
      <c r="MLD38"/>
      <c r="MLE38"/>
      <c r="MLF38"/>
      <c r="MLG38"/>
      <c r="MLH38"/>
      <c r="MLI38"/>
      <c r="MLJ38"/>
      <c r="MLK38"/>
      <c r="MLL38"/>
      <c r="MLM38"/>
      <c r="MLN38"/>
      <c r="MLO38"/>
      <c r="MLP38"/>
      <c r="MLQ38"/>
      <c r="MLR38"/>
      <c r="MLS38"/>
      <c r="MLT38"/>
      <c r="MLU38"/>
      <c r="MLV38"/>
      <c r="MLW38"/>
      <c r="MLX38"/>
      <c r="MLY38"/>
      <c r="MLZ38"/>
      <c r="MMA38"/>
      <c r="MMB38"/>
      <c r="MMC38"/>
      <c r="MMD38"/>
      <c r="MME38"/>
      <c r="MMF38"/>
      <c r="MMG38"/>
      <c r="MMH38"/>
      <c r="MMI38"/>
      <c r="MMJ38"/>
      <c r="MMK38"/>
      <c r="MML38"/>
      <c r="MMM38"/>
      <c r="MMN38"/>
      <c r="MMO38"/>
      <c r="MMP38"/>
      <c r="MMQ38"/>
      <c r="MMR38"/>
      <c r="MMS38"/>
      <c r="MMT38"/>
      <c r="MMU38"/>
      <c r="MMV38"/>
      <c r="MMW38"/>
      <c r="MMX38"/>
      <c r="MMY38"/>
      <c r="MMZ38"/>
      <c r="MNA38"/>
      <c r="MNB38"/>
      <c r="MNC38"/>
      <c r="MND38"/>
      <c r="MNE38"/>
      <c r="MNF38"/>
      <c r="MNG38"/>
      <c r="MNH38"/>
      <c r="MNI38"/>
      <c r="MNJ38"/>
      <c r="MNK38"/>
      <c r="MNL38"/>
      <c r="MNM38"/>
      <c r="MNN38"/>
      <c r="MNO38"/>
      <c r="MNP38"/>
      <c r="MNQ38"/>
      <c r="MNR38"/>
      <c r="MNS38"/>
      <c r="MNT38"/>
      <c r="MNU38"/>
      <c r="MNV38"/>
      <c r="MNW38"/>
      <c r="MNX38"/>
      <c r="MNY38"/>
      <c r="MNZ38"/>
      <c r="MOA38"/>
      <c r="MOB38"/>
      <c r="MOC38"/>
      <c r="MOD38"/>
      <c r="MOE38"/>
      <c r="MOF38"/>
      <c r="MOG38"/>
      <c r="MOH38"/>
      <c r="MOI38"/>
      <c r="MOJ38"/>
      <c r="MOK38"/>
      <c r="MOL38"/>
      <c r="MOM38"/>
      <c r="MON38"/>
      <c r="MOO38"/>
      <c r="MOP38"/>
      <c r="MOQ38"/>
      <c r="MOR38"/>
      <c r="MOS38"/>
      <c r="MOT38"/>
      <c r="MOU38"/>
      <c r="MOV38"/>
      <c r="MOW38"/>
      <c r="MOX38"/>
      <c r="MOY38"/>
      <c r="MOZ38"/>
      <c r="MPA38"/>
      <c r="MPB38"/>
      <c r="MPC38"/>
      <c r="MPD38"/>
      <c r="MPE38"/>
      <c r="MPF38"/>
      <c r="MPG38"/>
      <c r="MPH38"/>
      <c r="MPI38"/>
      <c r="MPJ38"/>
      <c r="MPK38"/>
      <c r="MPL38"/>
      <c r="MPM38"/>
      <c r="MPN38"/>
      <c r="MPO38"/>
      <c r="MPP38"/>
      <c r="MPQ38"/>
      <c r="MPR38"/>
      <c r="MPS38"/>
      <c r="MPT38"/>
      <c r="MPU38"/>
      <c r="MPV38"/>
      <c r="MPW38"/>
      <c r="MPX38"/>
      <c r="MPY38"/>
      <c r="MPZ38"/>
      <c r="MQA38"/>
      <c r="MQB38"/>
      <c r="MQC38"/>
      <c r="MQD38"/>
      <c r="MQE38"/>
      <c r="MQF38"/>
      <c r="MQG38"/>
      <c r="MQH38"/>
      <c r="MQI38"/>
      <c r="MQJ38"/>
      <c r="MQK38"/>
      <c r="MQL38"/>
      <c r="MQM38"/>
      <c r="MQN38"/>
      <c r="MQO38"/>
      <c r="MQP38"/>
      <c r="MQQ38"/>
      <c r="MQR38"/>
      <c r="MQS38"/>
      <c r="MQT38"/>
      <c r="MQU38"/>
      <c r="MQV38"/>
      <c r="MQW38"/>
      <c r="MQX38"/>
      <c r="MQY38"/>
      <c r="MQZ38"/>
      <c r="MRA38"/>
      <c r="MRB38"/>
      <c r="MRC38"/>
      <c r="MRD38"/>
      <c r="MRE38"/>
      <c r="MRF38"/>
      <c r="MRG38"/>
      <c r="MRH38"/>
      <c r="MRI38"/>
      <c r="MRJ38"/>
      <c r="MRK38"/>
      <c r="MRL38"/>
      <c r="MRM38"/>
      <c r="MRN38"/>
      <c r="MRO38"/>
      <c r="MRP38"/>
      <c r="MRQ38"/>
      <c r="MRR38"/>
      <c r="MRS38"/>
      <c r="MRT38"/>
      <c r="MRU38"/>
      <c r="MRV38"/>
      <c r="MRW38"/>
      <c r="MRX38"/>
      <c r="MRY38"/>
      <c r="MRZ38"/>
      <c r="MSA38"/>
      <c r="MSB38"/>
      <c r="MSC38"/>
      <c r="MSD38"/>
      <c r="MSE38"/>
      <c r="MSF38"/>
      <c r="MSG38"/>
      <c r="MSH38"/>
      <c r="MSI38"/>
      <c r="MSJ38"/>
      <c r="MSK38"/>
      <c r="MSL38"/>
      <c r="MSM38"/>
      <c r="MSN38"/>
      <c r="MSO38"/>
      <c r="MSP38"/>
      <c r="MSQ38"/>
      <c r="MSR38"/>
      <c r="MSS38"/>
      <c r="MST38"/>
      <c r="MSU38"/>
      <c r="MSV38"/>
      <c r="MSW38"/>
      <c r="MSX38"/>
      <c r="MSY38"/>
      <c r="MSZ38"/>
      <c r="MTA38"/>
      <c r="MTB38"/>
      <c r="MTC38"/>
      <c r="MTD38"/>
      <c r="MTE38"/>
      <c r="MTF38"/>
      <c r="MTG38"/>
      <c r="MTH38"/>
      <c r="MTI38"/>
      <c r="MTJ38"/>
      <c r="MTK38"/>
      <c r="MTL38"/>
      <c r="MTM38"/>
      <c r="MTN38"/>
      <c r="MTO38"/>
      <c r="MTP38"/>
      <c r="MTQ38"/>
      <c r="MTR38"/>
      <c r="MTS38"/>
      <c r="MTT38"/>
      <c r="MTU38"/>
      <c r="MTV38"/>
      <c r="MTW38"/>
      <c r="MTX38"/>
      <c r="MTY38"/>
      <c r="MTZ38"/>
      <c r="MUA38"/>
      <c r="MUB38"/>
      <c r="MUC38"/>
      <c r="MUD38"/>
      <c r="MUE38"/>
      <c r="MUF38"/>
      <c r="MUG38"/>
      <c r="MUH38"/>
      <c r="MUI38"/>
      <c r="MUJ38"/>
      <c r="MUK38"/>
      <c r="MUL38"/>
      <c r="MUM38"/>
      <c r="MUN38"/>
      <c r="MUO38"/>
      <c r="MUP38"/>
      <c r="MUQ38"/>
      <c r="MUR38"/>
      <c r="MUS38"/>
      <c r="MUT38"/>
      <c r="MUU38"/>
      <c r="MUV38"/>
      <c r="MUW38"/>
      <c r="MUX38"/>
      <c r="MUY38"/>
      <c r="MUZ38"/>
      <c r="MVA38"/>
      <c r="MVB38"/>
      <c r="MVC38"/>
      <c r="MVD38"/>
      <c r="MVE38"/>
      <c r="MVF38"/>
      <c r="MVG38"/>
      <c r="MVH38"/>
      <c r="MVI38"/>
      <c r="MVJ38"/>
      <c r="MVK38"/>
      <c r="MVL38"/>
      <c r="MVM38"/>
      <c r="MVN38"/>
      <c r="MVO38"/>
      <c r="MVP38"/>
      <c r="MVQ38"/>
      <c r="MVR38"/>
      <c r="MVS38"/>
      <c r="MVT38"/>
      <c r="MVU38"/>
      <c r="MVV38"/>
      <c r="MVW38"/>
      <c r="MVX38"/>
      <c r="MVY38"/>
      <c r="MVZ38"/>
      <c r="MWA38"/>
      <c r="MWB38"/>
      <c r="MWC38"/>
      <c r="MWD38"/>
      <c r="MWE38"/>
      <c r="MWF38"/>
      <c r="MWG38"/>
      <c r="MWH38"/>
      <c r="MWI38"/>
      <c r="MWJ38"/>
      <c r="MWK38"/>
      <c r="MWL38"/>
      <c r="MWM38"/>
      <c r="MWN38"/>
      <c r="MWO38"/>
      <c r="MWP38"/>
      <c r="MWQ38"/>
      <c r="MWR38"/>
      <c r="MWS38"/>
      <c r="MWT38"/>
      <c r="MWU38"/>
      <c r="MWV38"/>
      <c r="MWW38"/>
      <c r="MWX38"/>
      <c r="MWY38"/>
      <c r="MWZ38"/>
      <c r="MXA38"/>
      <c r="MXB38"/>
      <c r="MXC38"/>
      <c r="MXD38"/>
      <c r="MXE38"/>
      <c r="MXF38"/>
      <c r="MXG38"/>
      <c r="MXH38"/>
      <c r="MXI38"/>
      <c r="MXJ38"/>
      <c r="MXK38"/>
      <c r="MXL38"/>
      <c r="MXM38"/>
      <c r="MXN38"/>
      <c r="MXO38"/>
      <c r="MXP38"/>
      <c r="MXQ38"/>
      <c r="MXR38"/>
      <c r="MXS38"/>
      <c r="MXT38"/>
      <c r="MXU38"/>
      <c r="MXV38"/>
      <c r="MXW38"/>
      <c r="MXX38"/>
      <c r="MXY38"/>
      <c r="MXZ38"/>
      <c r="MYA38"/>
      <c r="MYB38"/>
      <c r="MYC38"/>
      <c r="MYD38"/>
      <c r="MYE38"/>
      <c r="MYF38"/>
      <c r="MYG38"/>
      <c r="MYH38"/>
      <c r="MYI38"/>
      <c r="MYJ38"/>
      <c r="MYK38"/>
      <c r="MYL38"/>
      <c r="MYM38"/>
      <c r="MYN38"/>
      <c r="MYO38"/>
      <c r="MYP38"/>
      <c r="MYQ38"/>
      <c r="MYR38"/>
      <c r="MYS38"/>
      <c r="MYT38"/>
      <c r="MYU38"/>
      <c r="MYV38"/>
      <c r="MYW38"/>
      <c r="MYX38"/>
      <c r="MYY38"/>
      <c r="MYZ38"/>
      <c r="MZA38"/>
      <c r="MZB38"/>
      <c r="MZC38"/>
      <c r="MZD38"/>
      <c r="MZE38"/>
      <c r="MZF38"/>
      <c r="MZG38"/>
      <c r="MZH38"/>
      <c r="MZI38"/>
      <c r="MZJ38"/>
      <c r="MZK38"/>
      <c r="MZL38"/>
      <c r="MZM38"/>
      <c r="MZN38"/>
      <c r="MZO38"/>
      <c r="MZP38"/>
      <c r="MZQ38"/>
      <c r="MZR38"/>
      <c r="MZS38"/>
      <c r="MZT38"/>
      <c r="MZU38"/>
      <c r="MZV38"/>
      <c r="MZW38"/>
      <c r="MZX38"/>
      <c r="MZY38"/>
      <c r="MZZ38"/>
      <c r="NAA38"/>
      <c r="NAB38"/>
      <c r="NAC38"/>
      <c r="NAD38"/>
      <c r="NAE38"/>
      <c r="NAF38"/>
      <c r="NAG38"/>
      <c r="NAH38"/>
      <c r="NAI38"/>
      <c r="NAJ38"/>
      <c r="NAK38"/>
      <c r="NAL38"/>
      <c r="NAM38"/>
      <c r="NAN38"/>
      <c r="NAO38"/>
      <c r="NAP38"/>
      <c r="NAQ38"/>
      <c r="NAR38"/>
      <c r="NAS38"/>
      <c r="NAT38"/>
      <c r="NAU38"/>
      <c r="NAV38"/>
      <c r="NAW38"/>
      <c r="NAX38"/>
      <c r="NAY38"/>
      <c r="NAZ38"/>
      <c r="NBA38"/>
      <c r="NBB38"/>
      <c r="NBC38"/>
      <c r="NBD38"/>
      <c r="NBE38"/>
      <c r="NBF38"/>
      <c r="NBG38"/>
      <c r="NBH38"/>
      <c r="NBI38"/>
      <c r="NBJ38"/>
      <c r="NBK38"/>
      <c r="NBL38"/>
      <c r="NBM38"/>
      <c r="NBN38"/>
      <c r="NBO38"/>
      <c r="NBP38"/>
      <c r="NBQ38"/>
      <c r="NBR38"/>
      <c r="NBS38"/>
      <c r="NBT38"/>
      <c r="NBU38"/>
      <c r="NBV38"/>
      <c r="NBW38"/>
      <c r="NBX38"/>
      <c r="NBY38"/>
      <c r="NBZ38"/>
      <c r="NCA38"/>
      <c r="NCB38"/>
      <c r="NCC38"/>
      <c r="NCD38"/>
      <c r="NCE38"/>
      <c r="NCF38"/>
      <c r="NCG38"/>
      <c r="NCH38"/>
      <c r="NCI38"/>
      <c r="NCJ38"/>
      <c r="NCK38"/>
      <c r="NCL38"/>
      <c r="NCM38"/>
      <c r="NCN38"/>
      <c r="NCO38"/>
      <c r="NCP38"/>
      <c r="NCQ38"/>
      <c r="NCR38"/>
      <c r="NCS38"/>
      <c r="NCT38"/>
      <c r="NCU38"/>
      <c r="NCV38"/>
      <c r="NCW38"/>
      <c r="NCX38"/>
      <c r="NCY38"/>
      <c r="NCZ38"/>
      <c r="NDA38"/>
      <c r="NDB38"/>
      <c r="NDC38"/>
      <c r="NDD38"/>
      <c r="NDE38"/>
      <c r="NDF38"/>
      <c r="NDG38"/>
      <c r="NDH38"/>
      <c r="NDI38"/>
      <c r="NDJ38"/>
      <c r="NDK38"/>
      <c r="NDL38"/>
      <c r="NDM38"/>
      <c r="NDN38"/>
      <c r="NDO38"/>
      <c r="NDP38"/>
      <c r="NDQ38"/>
      <c r="NDR38"/>
      <c r="NDS38"/>
      <c r="NDT38"/>
      <c r="NDU38"/>
      <c r="NDV38"/>
      <c r="NDW38"/>
      <c r="NDX38"/>
      <c r="NDY38"/>
      <c r="NDZ38"/>
      <c r="NEA38"/>
      <c r="NEB38"/>
      <c r="NEC38"/>
      <c r="NED38"/>
      <c r="NEE38"/>
      <c r="NEF38"/>
      <c r="NEG38"/>
      <c r="NEH38"/>
      <c r="NEI38"/>
      <c r="NEJ38"/>
      <c r="NEK38"/>
      <c r="NEL38"/>
      <c r="NEM38"/>
      <c r="NEN38"/>
      <c r="NEO38"/>
      <c r="NEP38"/>
      <c r="NEQ38"/>
      <c r="NER38"/>
      <c r="NES38"/>
      <c r="NET38"/>
      <c r="NEU38"/>
      <c r="NEV38"/>
      <c r="NEW38"/>
      <c r="NEX38"/>
      <c r="NEY38"/>
      <c r="NEZ38"/>
      <c r="NFA38"/>
      <c r="NFB38"/>
      <c r="NFC38"/>
      <c r="NFD38"/>
      <c r="NFE38"/>
      <c r="NFF38"/>
      <c r="NFG38"/>
      <c r="NFH38"/>
      <c r="NFI38"/>
      <c r="NFJ38"/>
      <c r="NFK38"/>
      <c r="NFL38"/>
      <c r="NFM38"/>
      <c r="NFN38"/>
      <c r="NFO38"/>
      <c r="NFP38"/>
      <c r="NFQ38"/>
      <c r="NFR38"/>
      <c r="NFS38"/>
      <c r="NFT38"/>
      <c r="NFU38"/>
      <c r="NFV38"/>
      <c r="NFW38"/>
      <c r="NFX38"/>
      <c r="NFY38"/>
      <c r="NFZ38"/>
      <c r="NGA38"/>
      <c r="NGB38"/>
      <c r="NGC38"/>
      <c r="NGD38"/>
      <c r="NGE38"/>
      <c r="NGF38"/>
      <c r="NGG38"/>
      <c r="NGH38"/>
      <c r="NGI38"/>
      <c r="NGJ38"/>
      <c r="NGK38"/>
      <c r="NGL38"/>
      <c r="NGM38"/>
      <c r="NGN38"/>
      <c r="NGO38"/>
      <c r="NGP38"/>
      <c r="NGQ38"/>
      <c r="NGR38"/>
      <c r="NGS38"/>
      <c r="NGT38"/>
      <c r="NGU38"/>
      <c r="NGV38"/>
      <c r="NGW38"/>
      <c r="NGX38"/>
      <c r="NGY38"/>
      <c r="NGZ38"/>
      <c r="NHA38"/>
      <c r="NHB38"/>
      <c r="NHC38"/>
      <c r="NHD38"/>
      <c r="NHE38"/>
      <c r="NHF38"/>
      <c r="NHG38"/>
      <c r="NHH38"/>
      <c r="NHI38"/>
      <c r="NHJ38"/>
      <c r="NHK38"/>
      <c r="NHL38"/>
      <c r="NHM38"/>
      <c r="NHN38"/>
      <c r="NHO38"/>
      <c r="NHP38"/>
      <c r="NHQ38"/>
      <c r="NHR38"/>
      <c r="NHS38"/>
      <c r="NHT38"/>
      <c r="NHU38"/>
      <c r="NHV38"/>
      <c r="NHW38"/>
      <c r="NHX38"/>
      <c r="NHY38"/>
      <c r="NHZ38"/>
      <c r="NIA38"/>
      <c r="NIB38"/>
      <c r="NIC38"/>
      <c r="NID38"/>
      <c r="NIE38"/>
      <c r="NIF38"/>
      <c r="NIG38"/>
      <c r="NIH38"/>
      <c r="NII38"/>
      <c r="NIJ38"/>
      <c r="NIK38"/>
      <c r="NIL38"/>
      <c r="NIM38"/>
      <c r="NIN38"/>
      <c r="NIO38"/>
      <c r="NIP38"/>
      <c r="NIQ38"/>
      <c r="NIR38"/>
      <c r="NIS38"/>
      <c r="NIT38"/>
      <c r="NIU38"/>
      <c r="NIV38"/>
      <c r="NIW38"/>
      <c r="NIX38"/>
      <c r="NIY38"/>
      <c r="NIZ38"/>
      <c r="NJA38"/>
      <c r="NJB38"/>
      <c r="NJC38"/>
      <c r="NJD38"/>
      <c r="NJE38"/>
      <c r="NJF38"/>
      <c r="NJG38"/>
      <c r="NJH38"/>
      <c r="NJI38"/>
      <c r="NJJ38"/>
      <c r="NJK38"/>
      <c r="NJL38"/>
      <c r="NJM38"/>
      <c r="NJN38"/>
      <c r="NJO38"/>
      <c r="NJP38"/>
      <c r="NJQ38"/>
      <c r="NJR38"/>
      <c r="NJS38"/>
      <c r="NJT38"/>
      <c r="NJU38"/>
      <c r="NJV38"/>
      <c r="NJW38"/>
      <c r="NJX38"/>
      <c r="NJY38"/>
      <c r="NJZ38"/>
      <c r="NKA38"/>
      <c r="NKB38"/>
      <c r="NKC38"/>
      <c r="NKD38"/>
      <c r="NKE38"/>
      <c r="NKF38"/>
      <c r="NKG38"/>
      <c r="NKH38"/>
      <c r="NKI38"/>
      <c r="NKJ38"/>
      <c r="NKK38"/>
      <c r="NKL38"/>
      <c r="NKM38"/>
      <c r="NKN38"/>
      <c r="NKO38"/>
      <c r="NKP38"/>
      <c r="NKQ38"/>
      <c r="NKR38"/>
      <c r="NKS38"/>
      <c r="NKT38"/>
      <c r="NKU38"/>
      <c r="NKV38"/>
      <c r="NKW38"/>
      <c r="NKX38"/>
      <c r="NKY38"/>
      <c r="NKZ38"/>
      <c r="NLA38"/>
      <c r="NLB38"/>
      <c r="NLC38"/>
      <c r="NLD38"/>
      <c r="NLE38"/>
      <c r="NLF38"/>
      <c r="NLG38"/>
      <c r="NLH38"/>
      <c r="NLI38"/>
      <c r="NLJ38"/>
      <c r="NLK38"/>
      <c r="NLL38"/>
      <c r="NLM38"/>
      <c r="NLN38"/>
      <c r="NLO38"/>
      <c r="NLP38"/>
      <c r="NLQ38"/>
      <c r="NLR38"/>
      <c r="NLS38"/>
      <c r="NLT38"/>
      <c r="NLU38"/>
      <c r="NLV38"/>
      <c r="NLW38"/>
      <c r="NLX38"/>
      <c r="NLY38"/>
      <c r="NLZ38"/>
      <c r="NMA38"/>
      <c r="NMB38"/>
      <c r="NMC38"/>
      <c r="NMD38"/>
      <c r="NME38"/>
      <c r="NMF38"/>
      <c r="NMG38"/>
      <c r="NMH38"/>
      <c r="NMI38"/>
      <c r="NMJ38"/>
      <c r="NMK38"/>
      <c r="NML38"/>
      <c r="NMM38"/>
      <c r="NMN38"/>
      <c r="NMO38"/>
      <c r="NMP38"/>
      <c r="NMQ38"/>
      <c r="NMR38"/>
      <c r="NMS38"/>
      <c r="NMT38"/>
      <c r="NMU38"/>
      <c r="NMV38"/>
      <c r="NMW38"/>
      <c r="NMX38"/>
      <c r="NMY38"/>
      <c r="NMZ38"/>
      <c r="NNA38"/>
      <c r="NNB38"/>
      <c r="NNC38"/>
      <c r="NND38"/>
      <c r="NNE38"/>
      <c r="NNF38"/>
      <c r="NNG38"/>
      <c r="NNH38"/>
      <c r="NNI38"/>
      <c r="NNJ38"/>
      <c r="NNK38"/>
      <c r="NNL38"/>
      <c r="NNM38"/>
      <c r="NNN38"/>
      <c r="NNO38"/>
      <c r="NNP38"/>
      <c r="NNQ38"/>
      <c r="NNR38"/>
      <c r="NNS38"/>
      <c r="NNT38"/>
      <c r="NNU38"/>
      <c r="NNV38"/>
      <c r="NNW38"/>
      <c r="NNX38"/>
      <c r="NNY38"/>
      <c r="NNZ38"/>
      <c r="NOA38"/>
      <c r="NOB38"/>
      <c r="NOC38"/>
      <c r="NOD38"/>
      <c r="NOE38"/>
      <c r="NOF38"/>
      <c r="NOG38"/>
      <c r="NOH38"/>
      <c r="NOI38"/>
      <c r="NOJ38"/>
      <c r="NOK38"/>
      <c r="NOL38"/>
      <c r="NOM38"/>
      <c r="NON38"/>
      <c r="NOO38"/>
      <c r="NOP38"/>
      <c r="NOQ38"/>
      <c r="NOR38"/>
      <c r="NOS38"/>
      <c r="NOT38"/>
      <c r="NOU38"/>
      <c r="NOV38"/>
      <c r="NOW38"/>
      <c r="NOX38"/>
      <c r="NOY38"/>
      <c r="NOZ38"/>
      <c r="NPA38"/>
      <c r="NPB38"/>
      <c r="NPC38"/>
      <c r="NPD38"/>
      <c r="NPE38"/>
      <c r="NPF38"/>
      <c r="NPG38"/>
      <c r="NPH38"/>
      <c r="NPI38"/>
      <c r="NPJ38"/>
      <c r="NPK38"/>
      <c r="NPL38"/>
      <c r="NPM38"/>
      <c r="NPN38"/>
      <c r="NPO38"/>
      <c r="NPP38"/>
      <c r="NPQ38"/>
      <c r="NPR38"/>
      <c r="NPS38"/>
      <c r="NPT38"/>
      <c r="NPU38"/>
      <c r="NPV38"/>
      <c r="NPW38"/>
      <c r="NPX38"/>
      <c r="NPY38"/>
      <c r="NPZ38"/>
      <c r="NQA38"/>
      <c r="NQB38"/>
      <c r="NQC38"/>
      <c r="NQD38"/>
      <c r="NQE38"/>
      <c r="NQF38"/>
      <c r="NQG38"/>
      <c r="NQH38"/>
      <c r="NQI38"/>
      <c r="NQJ38"/>
      <c r="NQK38"/>
      <c r="NQL38"/>
      <c r="NQM38"/>
      <c r="NQN38"/>
      <c r="NQO38"/>
      <c r="NQP38"/>
      <c r="NQQ38"/>
      <c r="NQR38"/>
      <c r="NQS38"/>
      <c r="NQT38"/>
      <c r="NQU38"/>
      <c r="NQV38"/>
      <c r="NQW38"/>
      <c r="NQX38"/>
      <c r="NQY38"/>
      <c r="NQZ38"/>
      <c r="NRA38"/>
      <c r="NRB38"/>
      <c r="NRC38"/>
      <c r="NRD38"/>
      <c r="NRE38"/>
      <c r="NRF38"/>
      <c r="NRG38"/>
      <c r="NRH38"/>
      <c r="NRI38"/>
      <c r="NRJ38"/>
      <c r="NRK38"/>
      <c r="NRL38"/>
      <c r="NRM38"/>
      <c r="NRN38"/>
      <c r="NRO38"/>
      <c r="NRP38"/>
      <c r="NRQ38"/>
      <c r="NRR38"/>
      <c r="NRS38"/>
      <c r="NRT38"/>
      <c r="NRU38"/>
      <c r="NRV38"/>
      <c r="NRW38"/>
      <c r="NRX38"/>
      <c r="NRY38"/>
      <c r="NRZ38"/>
      <c r="NSA38"/>
      <c r="NSB38"/>
      <c r="NSC38"/>
      <c r="NSD38"/>
      <c r="NSE38"/>
      <c r="NSF38"/>
      <c r="NSG38"/>
      <c r="NSH38"/>
      <c r="NSI38"/>
      <c r="NSJ38"/>
      <c r="NSK38"/>
      <c r="NSL38"/>
      <c r="NSM38"/>
      <c r="NSN38"/>
      <c r="NSO38"/>
      <c r="NSP38"/>
      <c r="NSQ38"/>
      <c r="NSR38"/>
      <c r="NSS38"/>
      <c r="NST38"/>
      <c r="NSU38"/>
      <c r="NSV38"/>
      <c r="NSW38"/>
      <c r="NSX38"/>
      <c r="NSY38"/>
      <c r="NSZ38"/>
      <c r="NTA38"/>
      <c r="NTB38"/>
      <c r="NTC38"/>
      <c r="NTD38"/>
      <c r="NTE38"/>
      <c r="NTF38"/>
      <c r="NTG38"/>
      <c r="NTH38"/>
      <c r="NTI38"/>
      <c r="NTJ38"/>
      <c r="NTK38"/>
      <c r="NTL38"/>
      <c r="NTM38"/>
      <c r="NTN38"/>
      <c r="NTO38"/>
      <c r="NTP38"/>
      <c r="NTQ38"/>
      <c r="NTR38"/>
      <c r="NTS38"/>
      <c r="NTT38"/>
      <c r="NTU38"/>
      <c r="NTV38"/>
      <c r="NTW38"/>
      <c r="NTX38"/>
      <c r="NTY38"/>
      <c r="NTZ38"/>
      <c r="NUA38"/>
      <c r="NUB38"/>
      <c r="NUC38"/>
      <c r="NUD38"/>
      <c r="NUE38"/>
      <c r="NUF38"/>
      <c r="NUG38"/>
      <c r="NUH38"/>
      <c r="NUI38"/>
      <c r="NUJ38"/>
      <c r="NUK38"/>
      <c r="NUL38"/>
      <c r="NUM38"/>
      <c r="NUN38"/>
      <c r="NUO38"/>
      <c r="NUP38"/>
      <c r="NUQ38"/>
      <c r="NUR38"/>
      <c r="NUS38"/>
      <c r="NUT38"/>
      <c r="NUU38"/>
      <c r="NUV38"/>
      <c r="NUW38"/>
      <c r="NUX38"/>
      <c r="NUY38"/>
      <c r="NUZ38"/>
      <c r="NVA38"/>
      <c r="NVB38"/>
      <c r="NVC38"/>
      <c r="NVD38"/>
      <c r="NVE38"/>
      <c r="NVF38"/>
      <c r="NVG38"/>
      <c r="NVH38"/>
      <c r="NVI38"/>
      <c r="NVJ38"/>
      <c r="NVK38"/>
      <c r="NVL38"/>
      <c r="NVM38"/>
      <c r="NVN38"/>
      <c r="NVO38"/>
      <c r="NVP38"/>
      <c r="NVQ38"/>
      <c r="NVR38"/>
      <c r="NVS38"/>
      <c r="NVT38"/>
      <c r="NVU38"/>
      <c r="NVV38"/>
      <c r="NVW38"/>
      <c r="NVX38"/>
      <c r="NVY38"/>
      <c r="NVZ38"/>
      <c r="NWA38"/>
      <c r="NWB38"/>
      <c r="NWC38"/>
      <c r="NWD38"/>
      <c r="NWE38"/>
      <c r="NWF38"/>
      <c r="NWG38"/>
      <c r="NWH38"/>
      <c r="NWI38"/>
      <c r="NWJ38"/>
      <c r="NWK38"/>
      <c r="NWL38"/>
      <c r="NWM38"/>
      <c r="NWN38"/>
      <c r="NWO38"/>
      <c r="NWP38"/>
      <c r="NWQ38"/>
      <c r="NWR38"/>
      <c r="NWS38"/>
      <c r="NWT38"/>
      <c r="NWU38"/>
      <c r="NWV38"/>
      <c r="NWW38"/>
      <c r="NWX38"/>
      <c r="NWY38"/>
      <c r="NWZ38"/>
      <c r="NXA38"/>
      <c r="NXB38"/>
      <c r="NXC38"/>
      <c r="NXD38"/>
      <c r="NXE38"/>
      <c r="NXF38"/>
      <c r="NXG38"/>
      <c r="NXH38"/>
      <c r="NXI38"/>
      <c r="NXJ38"/>
      <c r="NXK38"/>
      <c r="NXL38"/>
      <c r="NXM38"/>
      <c r="NXN38"/>
      <c r="NXO38"/>
      <c r="NXP38"/>
      <c r="NXQ38"/>
      <c r="NXR38"/>
      <c r="NXS38"/>
      <c r="NXT38"/>
      <c r="NXU38"/>
      <c r="NXV38"/>
      <c r="NXW38"/>
      <c r="NXX38"/>
      <c r="NXY38"/>
      <c r="NXZ38"/>
      <c r="NYA38"/>
      <c r="NYB38"/>
      <c r="NYC38"/>
      <c r="NYD38"/>
      <c r="NYE38"/>
      <c r="NYF38"/>
      <c r="NYG38"/>
      <c r="NYH38"/>
      <c r="NYI38"/>
      <c r="NYJ38"/>
      <c r="NYK38"/>
      <c r="NYL38"/>
      <c r="NYM38"/>
      <c r="NYN38"/>
      <c r="NYO38"/>
      <c r="NYP38"/>
      <c r="NYQ38"/>
      <c r="NYR38"/>
      <c r="NYS38"/>
      <c r="NYT38"/>
      <c r="NYU38"/>
      <c r="NYV38"/>
      <c r="NYW38"/>
      <c r="NYX38"/>
      <c r="NYY38"/>
      <c r="NYZ38"/>
      <c r="NZA38"/>
      <c r="NZB38"/>
      <c r="NZC38"/>
      <c r="NZD38"/>
      <c r="NZE38"/>
      <c r="NZF38"/>
      <c r="NZG38"/>
      <c r="NZH38"/>
      <c r="NZI38"/>
      <c r="NZJ38"/>
      <c r="NZK38"/>
      <c r="NZL38"/>
      <c r="NZM38"/>
      <c r="NZN38"/>
      <c r="NZO38"/>
      <c r="NZP38"/>
      <c r="NZQ38"/>
      <c r="NZR38"/>
      <c r="NZS38"/>
      <c r="NZT38"/>
      <c r="NZU38"/>
      <c r="NZV38"/>
      <c r="NZW38"/>
      <c r="NZX38"/>
      <c r="NZY38"/>
      <c r="NZZ38"/>
      <c r="OAA38"/>
      <c r="OAB38"/>
      <c r="OAC38"/>
      <c r="OAD38"/>
      <c r="OAE38"/>
      <c r="OAF38"/>
      <c r="OAG38"/>
      <c r="OAH38"/>
      <c r="OAI38"/>
      <c r="OAJ38"/>
      <c r="OAK38"/>
      <c r="OAL38"/>
      <c r="OAM38"/>
      <c r="OAN38"/>
      <c r="OAO38"/>
      <c r="OAP38"/>
      <c r="OAQ38"/>
      <c r="OAR38"/>
      <c r="OAS38"/>
      <c r="OAT38"/>
      <c r="OAU38"/>
      <c r="OAV38"/>
      <c r="OAW38"/>
      <c r="OAX38"/>
      <c r="OAY38"/>
      <c r="OAZ38"/>
      <c r="OBA38"/>
      <c r="OBB38"/>
      <c r="OBC38"/>
      <c r="OBD38"/>
      <c r="OBE38"/>
      <c r="OBF38"/>
      <c r="OBG38"/>
      <c r="OBH38"/>
      <c r="OBI38"/>
      <c r="OBJ38"/>
      <c r="OBK38"/>
      <c r="OBL38"/>
      <c r="OBM38"/>
      <c r="OBN38"/>
      <c r="OBO38"/>
      <c r="OBP38"/>
      <c r="OBQ38"/>
      <c r="OBR38"/>
      <c r="OBS38"/>
      <c r="OBT38"/>
      <c r="OBU38"/>
      <c r="OBV38"/>
      <c r="OBW38"/>
      <c r="OBX38"/>
      <c r="OBY38"/>
      <c r="OBZ38"/>
      <c r="OCA38"/>
      <c r="OCB38"/>
      <c r="OCC38"/>
      <c r="OCD38"/>
      <c r="OCE38"/>
      <c r="OCF38"/>
      <c r="OCG38"/>
      <c r="OCH38"/>
      <c r="OCI38"/>
      <c r="OCJ38"/>
      <c r="OCK38"/>
      <c r="OCL38"/>
      <c r="OCM38"/>
      <c r="OCN38"/>
      <c r="OCO38"/>
      <c r="OCP38"/>
      <c r="OCQ38"/>
      <c r="OCR38"/>
      <c r="OCS38"/>
      <c r="OCT38"/>
      <c r="OCU38"/>
      <c r="OCV38"/>
      <c r="OCW38"/>
      <c r="OCX38"/>
      <c r="OCY38"/>
      <c r="OCZ38"/>
      <c r="ODA38"/>
      <c r="ODB38"/>
      <c r="ODC38"/>
      <c r="ODD38"/>
      <c r="ODE38"/>
      <c r="ODF38"/>
      <c r="ODG38"/>
      <c r="ODH38"/>
      <c r="ODI38"/>
      <c r="ODJ38"/>
      <c r="ODK38"/>
      <c r="ODL38"/>
      <c r="ODM38"/>
      <c r="ODN38"/>
      <c r="ODO38"/>
      <c r="ODP38"/>
      <c r="ODQ38"/>
      <c r="ODR38"/>
      <c r="ODS38"/>
      <c r="ODT38"/>
      <c r="ODU38"/>
      <c r="ODV38"/>
      <c r="ODW38"/>
      <c r="ODX38"/>
      <c r="ODY38"/>
      <c r="ODZ38"/>
      <c r="OEA38"/>
      <c r="OEB38"/>
      <c r="OEC38"/>
      <c r="OED38"/>
      <c r="OEE38"/>
      <c r="OEF38"/>
      <c r="OEG38"/>
      <c r="OEH38"/>
      <c r="OEI38"/>
      <c r="OEJ38"/>
      <c r="OEK38"/>
      <c r="OEL38"/>
      <c r="OEM38"/>
      <c r="OEN38"/>
      <c r="OEO38"/>
      <c r="OEP38"/>
      <c r="OEQ38"/>
      <c r="OER38"/>
      <c r="OES38"/>
      <c r="OET38"/>
      <c r="OEU38"/>
      <c r="OEV38"/>
      <c r="OEW38"/>
      <c r="OEX38"/>
      <c r="OEY38"/>
      <c r="OEZ38"/>
      <c r="OFA38"/>
      <c r="OFB38"/>
      <c r="OFC38"/>
      <c r="OFD38"/>
      <c r="OFE38"/>
      <c r="OFF38"/>
      <c r="OFG38"/>
      <c r="OFH38"/>
      <c r="OFI38"/>
      <c r="OFJ38"/>
      <c r="OFK38"/>
      <c r="OFL38"/>
      <c r="OFM38"/>
      <c r="OFN38"/>
      <c r="OFO38"/>
      <c r="OFP38"/>
      <c r="OFQ38"/>
      <c r="OFR38"/>
      <c r="OFS38"/>
      <c r="OFT38"/>
      <c r="OFU38"/>
      <c r="OFV38"/>
      <c r="OFW38"/>
      <c r="OFX38"/>
      <c r="OFY38"/>
      <c r="OFZ38"/>
      <c r="OGA38"/>
      <c r="OGB38"/>
      <c r="OGC38"/>
      <c r="OGD38"/>
      <c r="OGE38"/>
      <c r="OGF38"/>
      <c r="OGG38"/>
      <c r="OGH38"/>
      <c r="OGI38"/>
      <c r="OGJ38"/>
      <c r="OGK38"/>
      <c r="OGL38"/>
      <c r="OGM38"/>
      <c r="OGN38"/>
      <c r="OGO38"/>
      <c r="OGP38"/>
      <c r="OGQ38"/>
      <c r="OGR38"/>
      <c r="OGS38"/>
      <c r="OGT38"/>
      <c r="OGU38"/>
      <c r="OGV38"/>
      <c r="OGW38"/>
      <c r="OGX38"/>
      <c r="OGY38"/>
      <c r="OGZ38"/>
      <c r="OHA38"/>
      <c r="OHB38"/>
      <c r="OHC38"/>
      <c r="OHD38"/>
      <c r="OHE38"/>
      <c r="OHF38"/>
      <c r="OHG38"/>
      <c r="OHH38"/>
      <c r="OHI38"/>
      <c r="OHJ38"/>
      <c r="OHK38"/>
      <c r="OHL38"/>
      <c r="OHM38"/>
      <c r="OHN38"/>
      <c r="OHO38"/>
      <c r="OHP38"/>
      <c r="OHQ38"/>
      <c r="OHR38"/>
      <c r="OHS38"/>
      <c r="OHT38"/>
      <c r="OHU38"/>
      <c r="OHV38"/>
      <c r="OHW38"/>
      <c r="OHX38"/>
      <c r="OHY38"/>
      <c r="OHZ38"/>
      <c r="OIA38"/>
      <c r="OIB38"/>
      <c r="OIC38"/>
      <c r="OID38"/>
      <c r="OIE38"/>
      <c r="OIF38"/>
      <c r="OIG38"/>
      <c r="OIH38"/>
      <c r="OII38"/>
      <c r="OIJ38"/>
      <c r="OIK38"/>
      <c r="OIL38"/>
      <c r="OIM38"/>
      <c r="OIN38"/>
      <c r="OIO38"/>
      <c r="OIP38"/>
      <c r="OIQ38"/>
      <c r="OIR38"/>
      <c r="OIS38"/>
      <c r="OIT38"/>
      <c r="OIU38"/>
      <c r="OIV38"/>
      <c r="OIW38"/>
      <c r="OIX38"/>
      <c r="OIY38"/>
      <c r="OIZ38"/>
      <c r="OJA38"/>
      <c r="OJB38"/>
      <c r="OJC38"/>
      <c r="OJD38"/>
      <c r="OJE38"/>
      <c r="OJF38"/>
      <c r="OJG38"/>
      <c r="OJH38"/>
      <c r="OJI38"/>
      <c r="OJJ38"/>
      <c r="OJK38"/>
      <c r="OJL38"/>
      <c r="OJM38"/>
      <c r="OJN38"/>
      <c r="OJO38"/>
      <c r="OJP38"/>
      <c r="OJQ38"/>
      <c r="OJR38"/>
      <c r="OJS38"/>
      <c r="OJT38"/>
      <c r="OJU38"/>
      <c r="OJV38"/>
      <c r="OJW38"/>
      <c r="OJX38"/>
      <c r="OJY38"/>
      <c r="OJZ38"/>
      <c r="OKA38"/>
      <c r="OKB38"/>
      <c r="OKC38"/>
      <c r="OKD38"/>
      <c r="OKE38"/>
      <c r="OKF38"/>
      <c r="OKG38"/>
      <c r="OKH38"/>
      <c r="OKI38"/>
      <c r="OKJ38"/>
      <c r="OKK38"/>
      <c r="OKL38"/>
      <c r="OKM38"/>
      <c r="OKN38"/>
      <c r="OKO38"/>
      <c r="OKP38"/>
      <c r="OKQ38"/>
      <c r="OKR38"/>
      <c r="OKS38"/>
      <c r="OKT38"/>
      <c r="OKU38"/>
      <c r="OKV38"/>
      <c r="OKW38"/>
      <c r="OKX38"/>
      <c r="OKY38"/>
      <c r="OKZ38"/>
      <c r="OLA38"/>
      <c r="OLB38"/>
      <c r="OLC38"/>
      <c r="OLD38"/>
      <c r="OLE38"/>
      <c r="OLF38"/>
      <c r="OLG38"/>
      <c r="OLH38"/>
      <c r="OLI38"/>
      <c r="OLJ38"/>
      <c r="OLK38"/>
      <c r="OLL38"/>
      <c r="OLM38"/>
      <c r="OLN38"/>
      <c r="OLO38"/>
      <c r="OLP38"/>
      <c r="OLQ38"/>
      <c r="OLR38"/>
      <c r="OLS38"/>
      <c r="OLT38"/>
      <c r="OLU38"/>
      <c r="OLV38"/>
      <c r="OLW38"/>
      <c r="OLX38"/>
      <c r="OLY38"/>
      <c r="OLZ38"/>
      <c r="OMA38"/>
      <c r="OMB38"/>
      <c r="OMC38"/>
      <c r="OMD38"/>
      <c r="OME38"/>
      <c r="OMF38"/>
      <c r="OMG38"/>
      <c r="OMH38"/>
      <c r="OMI38"/>
      <c r="OMJ38"/>
      <c r="OMK38"/>
      <c r="OML38"/>
      <c r="OMM38"/>
      <c r="OMN38"/>
      <c r="OMO38"/>
      <c r="OMP38"/>
      <c r="OMQ38"/>
      <c r="OMR38"/>
      <c r="OMS38"/>
      <c r="OMT38"/>
      <c r="OMU38"/>
      <c r="OMV38"/>
      <c r="OMW38"/>
      <c r="OMX38"/>
      <c r="OMY38"/>
      <c r="OMZ38"/>
      <c r="ONA38"/>
      <c r="ONB38"/>
      <c r="ONC38"/>
      <c r="OND38"/>
      <c r="ONE38"/>
      <c r="ONF38"/>
      <c r="ONG38"/>
      <c r="ONH38"/>
      <c r="ONI38"/>
      <c r="ONJ38"/>
      <c r="ONK38"/>
      <c r="ONL38"/>
      <c r="ONM38"/>
      <c r="ONN38"/>
      <c r="ONO38"/>
      <c r="ONP38"/>
      <c r="ONQ38"/>
      <c r="ONR38"/>
      <c r="ONS38"/>
      <c r="ONT38"/>
      <c r="ONU38"/>
      <c r="ONV38"/>
      <c r="ONW38"/>
      <c r="ONX38"/>
      <c r="ONY38"/>
      <c r="ONZ38"/>
      <c r="OOA38"/>
      <c r="OOB38"/>
      <c r="OOC38"/>
      <c r="OOD38"/>
      <c r="OOE38"/>
      <c r="OOF38"/>
      <c r="OOG38"/>
      <c r="OOH38"/>
      <c r="OOI38"/>
      <c r="OOJ38"/>
      <c r="OOK38"/>
      <c r="OOL38"/>
      <c r="OOM38"/>
      <c r="OON38"/>
      <c r="OOO38"/>
      <c r="OOP38"/>
      <c r="OOQ38"/>
      <c r="OOR38"/>
      <c r="OOS38"/>
      <c r="OOT38"/>
      <c r="OOU38"/>
      <c r="OOV38"/>
      <c r="OOW38"/>
      <c r="OOX38"/>
      <c r="OOY38"/>
      <c r="OOZ38"/>
      <c r="OPA38"/>
      <c r="OPB38"/>
      <c r="OPC38"/>
      <c r="OPD38"/>
      <c r="OPE38"/>
      <c r="OPF38"/>
      <c r="OPG38"/>
      <c r="OPH38"/>
      <c r="OPI38"/>
      <c r="OPJ38"/>
      <c r="OPK38"/>
      <c r="OPL38"/>
      <c r="OPM38"/>
      <c r="OPN38"/>
      <c r="OPO38"/>
      <c r="OPP38"/>
      <c r="OPQ38"/>
      <c r="OPR38"/>
      <c r="OPS38"/>
      <c r="OPT38"/>
      <c r="OPU38"/>
      <c r="OPV38"/>
      <c r="OPW38"/>
      <c r="OPX38"/>
      <c r="OPY38"/>
      <c r="OPZ38"/>
      <c r="OQA38"/>
      <c r="OQB38"/>
      <c r="OQC38"/>
      <c r="OQD38"/>
      <c r="OQE38"/>
      <c r="OQF38"/>
      <c r="OQG38"/>
      <c r="OQH38"/>
      <c r="OQI38"/>
      <c r="OQJ38"/>
      <c r="OQK38"/>
      <c r="OQL38"/>
      <c r="OQM38"/>
      <c r="OQN38"/>
      <c r="OQO38"/>
      <c r="OQP38"/>
      <c r="OQQ38"/>
      <c r="OQR38"/>
      <c r="OQS38"/>
      <c r="OQT38"/>
      <c r="OQU38"/>
      <c r="OQV38"/>
      <c r="OQW38"/>
      <c r="OQX38"/>
      <c r="OQY38"/>
      <c r="OQZ38"/>
      <c r="ORA38"/>
      <c r="ORB38"/>
      <c r="ORC38"/>
      <c r="ORD38"/>
      <c r="ORE38"/>
      <c r="ORF38"/>
      <c r="ORG38"/>
      <c r="ORH38"/>
      <c r="ORI38"/>
      <c r="ORJ38"/>
      <c r="ORK38"/>
      <c r="ORL38"/>
      <c r="ORM38"/>
      <c r="ORN38"/>
      <c r="ORO38"/>
      <c r="ORP38"/>
      <c r="ORQ38"/>
      <c r="ORR38"/>
      <c r="ORS38"/>
      <c r="ORT38"/>
      <c r="ORU38"/>
      <c r="ORV38"/>
      <c r="ORW38"/>
      <c r="ORX38"/>
      <c r="ORY38"/>
      <c r="ORZ38"/>
      <c r="OSA38"/>
      <c r="OSB38"/>
      <c r="OSC38"/>
      <c r="OSD38"/>
      <c r="OSE38"/>
      <c r="OSF38"/>
      <c r="OSG38"/>
      <c r="OSH38"/>
      <c r="OSI38"/>
      <c r="OSJ38"/>
      <c r="OSK38"/>
      <c r="OSL38"/>
      <c r="OSM38"/>
      <c r="OSN38"/>
      <c r="OSO38"/>
      <c r="OSP38"/>
      <c r="OSQ38"/>
      <c r="OSR38"/>
      <c r="OSS38"/>
      <c r="OST38"/>
      <c r="OSU38"/>
      <c r="OSV38"/>
      <c r="OSW38"/>
      <c r="OSX38"/>
      <c r="OSY38"/>
      <c r="OSZ38"/>
      <c r="OTA38"/>
      <c r="OTB38"/>
      <c r="OTC38"/>
      <c r="OTD38"/>
      <c r="OTE38"/>
      <c r="OTF38"/>
      <c r="OTG38"/>
      <c r="OTH38"/>
      <c r="OTI38"/>
      <c r="OTJ38"/>
      <c r="OTK38"/>
      <c r="OTL38"/>
      <c r="OTM38"/>
      <c r="OTN38"/>
      <c r="OTO38"/>
      <c r="OTP38"/>
      <c r="OTQ38"/>
      <c r="OTR38"/>
      <c r="OTS38"/>
      <c r="OTT38"/>
      <c r="OTU38"/>
      <c r="OTV38"/>
      <c r="OTW38"/>
      <c r="OTX38"/>
      <c r="OTY38"/>
      <c r="OTZ38"/>
      <c r="OUA38"/>
      <c r="OUB38"/>
      <c r="OUC38"/>
      <c r="OUD38"/>
      <c r="OUE38"/>
      <c r="OUF38"/>
      <c r="OUG38"/>
      <c r="OUH38"/>
      <c r="OUI38"/>
      <c r="OUJ38"/>
      <c r="OUK38"/>
      <c r="OUL38"/>
      <c r="OUM38"/>
      <c r="OUN38"/>
      <c r="OUO38"/>
      <c r="OUP38"/>
      <c r="OUQ38"/>
      <c r="OUR38"/>
      <c r="OUS38"/>
      <c r="OUT38"/>
      <c r="OUU38"/>
      <c r="OUV38"/>
      <c r="OUW38"/>
      <c r="OUX38"/>
      <c r="OUY38"/>
      <c r="OUZ38"/>
      <c r="OVA38"/>
      <c r="OVB38"/>
      <c r="OVC38"/>
      <c r="OVD38"/>
      <c r="OVE38"/>
      <c r="OVF38"/>
      <c r="OVG38"/>
      <c r="OVH38"/>
      <c r="OVI38"/>
      <c r="OVJ38"/>
      <c r="OVK38"/>
      <c r="OVL38"/>
      <c r="OVM38"/>
      <c r="OVN38"/>
      <c r="OVO38"/>
      <c r="OVP38"/>
      <c r="OVQ38"/>
      <c r="OVR38"/>
      <c r="OVS38"/>
      <c r="OVT38"/>
      <c r="OVU38"/>
      <c r="OVV38"/>
      <c r="OVW38"/>
      <c r="OVX38"/>
      <c r="OVY38"/>
      <c r="OVZ38"/>
      <c r="OWA38"/>
      <c r="OWB38"/>
      <c r="OWC38"/>
      <c r="OWD38"/>
      <c r="OWE38"/>
      <c r="OWF38"/>
      <c r="OWG38"/>
      <c r="OWH38"/>
      <c r="OWI38"/>
      <c r="OWJ38"/>
      <c r="OWK38"/>
      <c r="OWL38"/>
      <c r="OWM38"/>
      <c r="OWN38"/>
      <c r="OWO38"/>
      <c r="OWP38"/>
      <c r="OWQ38"/>
      <c r="OWR38"/>
      <c r="OWS38"/>
      <c r="OWT38"/>
      <c r="OWU38"/>
      <c r="OWV38"/>
      <c r="OWW38"/>
      <c r="OWX38"/>
      <c r="OWY38"/>
      <c r="OWZ38"/>
      <c r="OXA38"/>
      <c r="OXB38"/>
      <c r="OXC38"/>
      <c r="OXD38"/>
      <c r="OXE38"/>
      <c r="OXF38"/>
      <c r="OXG38"/>
      <c r="OXH38"/>
      <c r="OXI38"/>
      <c r="OXJ38"/>
      <c r="OXK38"/>
      <c r="OXL38"/>
      <c r="OXM38"/>
      <c r="OXN38"/>
      <c r="OXO38"/>
      <c r="OXP38"/>
      <c r="OXQ38"/>
      <c r="OXR38"/>
      <c r="OXS38"/>
      <c r="OXT38"/>
      <c r="OXU38"/>
      <c r="OXV38"/>
      <c r="OXW38"/>
      <c r="OXX38"/>
      <c r="OXY38"/>
      <c r="OXZ38"/>
      <c r="OYA38"/>
      <c r="OYB38"/>
      <c r="OYC38"/>
      <c r="OYD38"/>
      <c r="OYE38"/>
      <c r="OYF38"/>
      <c r="OYG38"/>
      <c r="OYH38"/>
      <c r="OYI38"/>
      <c r="OYJ38"/>
      <c r="OYK38"/>
      <c r="OYL38"/>
      <c r="OYM38"/>
      <c r="OYN38"/>
      <c r="OYO38"/>
      <c r="OYP38"/>
      <c r="OYQ38"/>
      <c r="OYR38"/>
      <c r="OYS38"/>
      <c r="OYT38"/>
      <c r="OYU38"/>
      <c r="OYV38"/>
      <c r="OYW38"/>
      <c r="OYX38"/>
      <c r="OYY38"/>
      <c r="OYZ38"/>
      <c r="OZA38"/>
      <c r="OZB38"/>
      <c r="OZC38"/>
      <c r="OZD38"/>
      <c r="OZE38"/>
      <c r="OZF38"/>
      <c r="OZG38"/>
      <c r="OZH38"/>
      <c r="OZI38"/>
      <c r="OZJ38"/>
      <c r="OZK38"/>
      <c r="OZL38"/>
      <c r="OZM38"/>
      <c r="OZN38"/>
      <c r="OZO38"/>
      <c r="OZP38"/>
      <c r="OZQ38"/>
      <c r="OZR38"/>
      <c r="OZS38"/>
      <c r="OZT38"/>
      <c r="OZU38"/>
      <c r="OZV38"/>
      <c r="OZW38"/>
      <c r="OZX38"/>
      <c r="OZY38"/>
      <c r="OZZ38"/>
      <c r="PAA38"/>
      <c r="PAB38"/>
      <c r="PAC38"/>
      <c r="PAD38"/>
      <c r="PAE38"/>
      <c r="PAF38"/>
      <c r="PAG38"/>
      <c r="PAH38"/>
      <c r="PAI38"/>
      <c r="PAJ38"/>
      <c r="PAK38"/>
      <c r="PAL38"/>
      <c r="PAM38"/>
      <c r="PAN38"/>
      <c r="PAO38"/>
      <c r="PAP38"/>
      <c r="PAQ38"/>
      <c r="PAR38"/>
      <c r="PAS38"/>
      <c r="PAT38"/>
      <c r="PAU38"/>
      <c r="PAV38"/>
      <c r="PAW38"/>
      <c r="PAX38"/>
      <c r="PAY38"/>
      <c r="PAZ38"/>
      <c r="PBA38"/>
      <c r="PBB38"/>
      <c r="PBC38"/>
      <c r="PBD38"/>
      <c r="PBE38"/>
      <c r="PBF38"/>
      <c r="PBG38"/>
      <c r="PBH38"/>
      <c r="PBI38"/>
      <c r="PBJ38"/>
      <c r="PBK38"/>
      <c r="PBL38"/>
      <c r="PBM38"/>
      <c r="PBN38"/>
      <c r="PBO38"/>
      <c r="PBP38"/>
      <c r="PBQ38"/>
      <c r="PBR38"/>
      <c r="PBS38"/>
      <c r="PBT38"/>
      <c r="PBU38"/>
      <c r="PBV38"/>
      <c r="PBW38"/>
      <c r="PBX38"/>
      <c r="PBY38"/>
      <c r="PBZ38"/>
      <c r="PCA38"/>
      <c r="PCB38"/>
      <c r="PCC38"/>
      <c r="PCD38"/>
      <c r="PCE38"/>
      <c r="PCF38"/>
      <c r="PCG38"/>
      <c r="PCH38"/>
      <c r="PCI38"/>
      <c r="PCJ38"/>
      <c r="PCK38"/>
      <c r="PCL38"/>
      <c r="PCM38"/>
      <c r="PCN38"/>
      <c r="PCO38"/>
      <c r="PCP38"/>
      <c r="PCQ38"/>
      <c r="PCR38"/>
      <c r="PCS38"/>
      <c r="PCT38"/>
      <c r="PCU38"/>
      <c r="PCV38"/>
      <c r="PCW38"/>
      <c r="PCX38"/>
      <c r="PCY38"/>
      <c r="PCZ38"/>
      <c r="PDA38"/>
      <c r="PDB38"/>
      <c r="PDC38"/>
      <c r="PDD38"/>
      <c r="PDE38"/>
      <c r="PDF38"/>
      <c r="PDG38"/>
      <c r="PDH38"/>
      <c r="PDI38"/>
      <c r="PDJ38"/>
      <c r="PDK38"/>
      <c r="PDL38"/>
      <c r="PDM38"/>
      <c r="PDN38"/>
      <c r="PDO38"/>
      <c r="PDP38"/>
      <c r="PDQ38"/>
      <c r="PDR38"/>
      <c r="PDS38"/>
      <c r="PDT38"/>
      <c r="PDU38"/>
      <c r="PDV38"/>
      <c r="PDW38"/>
      <c r="PDX38"/>
      <c r="PDY38"/>
      <c r="PDZ38"/>
      <c r="PEA38"/>
      <c r="PEB38"/>
      <c r="PEC38"/>
      <c r="PED38"/>
      <c r="PEE38"/>
      <c r="PEF38"/>
      <c r="PEG38"/>
      <c r="PEH38"/>
      <c r="PEI38"/>
      <c r="PEJ38"/>
      <c r="PEK38"/>
      <c r="PEL38"/>
      <c r="PEM38"/>
      <c r="PEN38"/>
      <c r="PEO38"/>
      <c r="PEP38"/>
      <c r="PEQ38"/>
      <c r="PER38"/>
      <c r="PES38"/>
      <c r="PET38"/>
      <c r="PEU38"/>
      <c r="PEV38"/>
      <c r="PEW38"/>
      <c r="PEX38"/>
      <c r="PEY38"/>
      <c r="PEZ38"/>
      <c r="PFA38"/>
      <c r="PFB38"/>
      <c r="PFC38"/>
      <c r="PFD38"/>
      <c r="PFE38"/>
      <c r="PFF38"/>
      <c r="PFG38"/>
      <c r="PFH38"/>
      <c r="PFI38"/>
      <c r="PFJ38"/>
      <c r="PFK38"/>
      <c r="PFL38"/>
      <c r="PFM38"/>
      <c r="PFN38"/>
      <c r="PFO38"/>
      <c r="PFP38"/>
      <c r="PFQ38"/>
      <c r="PFR38"/>
      <c r="PFS38"/>
      <c r="PFT38"/>
      <c r="PFU38"/>
      <c r="PFV38"/>
      <c r="PFW38"/>
      <c r="PFX38"/>
      <c r="PFY38"/>
      <c r="PFZ38"/>
      <c r="PGA38"/>
      <c r="PGB38"/>
      <c r="PGC38"/>
      <c r="PGD38"/>
      <c r="PGE38"/>
      <c r="PGF38"/>
      <c r="PGG38"/>
      <c r="PGH38"/>
      <c r="PGI38"/>
      <c r="PGJ38"/>
      <c r="PGK38"/>
      <c r="PGL38"/>
      <c r="PGM38"/>
      <c r="PGN38"/>
      <c r="PGO38"/>
      <c r="PGP38"/>
      <c r="PGQ38"/>
      <c r="PGR38"/>
      <c r="PGS38"/>
      <c r="PGT38"/>
      <c r="PGU38"/>
      <c r="PGV38"/>
      <c r="PGW38"/>
      <c r="PGX38"/>
      <c r="PGY38"/>
      <c r="PGZ38"/>
      <c r="PHA38"/>
      <c r="PHB38"/>
      <c r="PHC38"/>
      <c r="PHD38"/>
      <c r="PHE38"/>
      <c r="PHF38"/>
      <c r="PHG38"/>
      <c r="PHH38"/>
      <c r="PHI38"/>
      <c r="PHJ38"/>
      <c r="PHK38"/>
      <c r="PHL38"/>
      <c r="PHM38"/>
      <c r="PHN38"/>
      <c r="PHO38"/>
      <c r="PHP38"/>
      <c r="PHQ38"/>
      <c r="PHR38"/>
      <c r="PHS38"/>
      <c r="PHT38"/>
      <c r="PHU38"/>
      <c r="PHV38"/>
      <c r="PHW38"/>
      <c r="PHX38"/>
      <c r="PHY38"/>
      <c r="PHZ38"/>
      <c r="PIA38"/>
      <c r="PIB38"/>
      <c r="PIC38"/>
      <c r="PID38"/>
      <c r="PIE38"/>
      <c r="PIF38"/>
      <c r="PIG38"/>
      <c r="PIH38"/>
      <c r="PII38"/>
      <c r="PIJ38"/>
      <c r="PIK38"/>
      <c r="PIL38"/>
      <c r="PIM38"/>
      <c r="PIN38"/>
      <c r="PIO38"/>
      <c r="PIP38"/>
      <c r="PIQ38"/>
      <c r="PIR38"/>
      <c r="PIS38"/>
      <c r="PIT38"/>
      <c r="PIU38"/>
      <c r="PIV38"/>
      <c r="PIW38"/>
      <c r="PIX38"/>
      <c r="PIY38"/>
      <c r="PIZ38"/>
      <c r="PJA38"/>
      <c r="PJB38"/>
      <c r="PJC38"/>
      <c r="PJD38"/>
      <c r="PJE38"/>
      <c r="PJF38"/>
      <c r="PJG38"/>
      <c r="PJH38"/>
      <c r="PJI38"/>
      <c r="PJJ38"/>
      <c r="PJK38"/>
      <c r="PJL38"/>
      <c r="PJM38"/>
      <c r="PJN38"/>
      <c r="PJO38"/>
      <c r="PJP38"/>
      <c r="PJQ38"/>
      <c r="PJR38"/>
      <c r="PJS38"/>
      <c r="PJT38"/>
      <c r="PJU38"/>
      <c r="PJV38"/>
      <c r="PJW38"/>
      <c r="PJX38"/>
      <c r="PJY38"/>
      <c r="PJZ38"/>
      <c r="PKA38"/>
      <c r="PKB38"/>
      <c r="PKC38"/>
      <c r="PKD38"/>
      <c r="PKE38"/>
      <c r="PKF38"/>
      <c r="PKG38"/>
      <c r="PKH38"/>
      <c r="PKI38"/>
      <c r="PKJ38"/>
      <c r="PKK38"/>
      <c r="PKL38"/>
      <c r="PKM38"/>
      <c r="PKN38"/>
      <c r="PKO38"/>
      <c r="PKP38"/>
      <c r="PKQ38"/>
      <c r="PKR38"/>
      <c r="PKS38"/>
      <c r="PKT38"/>
      <c r="PKU38"/>
      <c r="PKV38"/>
      <c r="PKW38"/>
      <c r="PKX38"/>
      <c r="PKY38"/>
      <c r="PKZ38"/>
      <c r="PLA38"/>
      <c r="PLB38"/>
      <c r="PLC38"/>
      <c r="PLD38"/>
      <c r="PLE38"/>
      <c r="PLF38"/>
      <c r="PLG38"/>
      <c r="PLH38"/>
      <c r="PLI38"/>
      <c r="PLJ38"/>
      <c r="PLK38"/>
      <c r="PLL38"/>
      <c r="PLM38"/>
      <c r="PLN38"/>
      <c r="PLO38"/>
      <c r="PLP38"/>
      <c r="PLQ38"/>
      <c r="PLR38"/>
      <c r="PLS38"/>
      <c r="PLT38"/>
      <c r="PLU38"/>
      <c r="PLV38"/>
      <c r="PLW38"/>
      <c r="PLX38"/>
      <c r="PLY38"/>
      <c r="PLZ38"/>
      <c r="PMA38"/>
      <c r="PMB38"/>
      <c r="PMC38"/>
      <c r="PMD38"/>
      <c r="PME38"/>
      <c r="PMF38"/>
      <c r="PMG38"/>
      <c r="PMH38"/>
      <c r="PMI38"/>
      <c r="PMJ38"/>
      <c r="PMK38"/>
      <c r="PML38"/>
      <c r="PMM38"/>
      <c r="PMN38"/>
      <c r="PMO38"/>
      <c r="PMP38"/>
      <c r="PMQ38"/>
      <c r="PMR38"/>
      <c r="PMS38"/>
      <c r="PMT38"/>
      <c r="PMU38"/>
      <c r="PMV38"/>
      <c r="PMW38"/>
      <c r="PMX38"/>
      <c r="PMY38"/>
      <c r="PMZ38"/>
      <c r="PNA38"/>
      <c r="PNB38"/>
      <c r="PNC38"/>
      <c r="PND38"/>
      <c r="PNE38"/>
      <c r="PNF38"/>
      <c r="PNG38"/>
      <c r="PNH38"/>
      <c r="PNI38"/>
      <c r="PNJ38"/>
      <c r="PNK38"/>
      <c r="PNL38"/>
      <c r="PNM38"/>
      <c r="PNN38"/>
      <c r="PNO38"/>
      <c r="PNP38"/>
      <c r="PNQ38"/>
      <c r="PNR38"/>
      <c r="PNS38"/>
      <c r="PNT38"/>
      <c r="PNU38"/>
      <c r="PNV38"/>
      <c r="PNW38"/>
      <c r="PNX38"/>
      <c r="PNY38"/>
      <c r="PNZ38"/>
      <c r="POA38"/>
      <c r="POB38"/>
      <c r="POC38"/>
      <c r="POD38"/>
      <c r="POE38"/>
      <c r="POF38"/>
      <c r="POG38"/>
      <c r="POH38"/>
      <c r="POI38"/>
      <c r="POJ38"/>
      <c r="POK38"/>
      <c r="POL38"/>
      <c r="POM38"/>
      <c r="PON38"/>
      <c r="POO38"/>
      <c r="POP38"/>
      <c r="POQ38"/>
      <c r="POR38"/>
      <c r="POS38"/>
      <c r="POT38"/>
      <c r="POU38"/>
      <c r="POV38"/>
      <c r="POW38"/>
      <c r="POX38"/>
      <c r="POY38"/>
      <c r="POZ38"/>
      <c r="PPA38"/>
      <c r="PPB38"/>
      <c r="PPC38"/>
      <c r="PPD38"/>
      <c r="PPE38"/>
      <c r="PPF38"/>
      <c r="PPG38"/>
      <c r="PPH38"/>
      <c r="PPI38"/>
      <c r="PPJ38"/>
      <c r="PPK38"/>
      <c r="PPL38"/>
      <c r="PPM38"/>
      <c r="PPN38"/>
      <c r="PPO38"/>
      <c r="PPP38"/>
      <c r="PPQ38"/>
      <c r="PPR38"/>
      <c r="PPS38"/>
      <c r="PPT38"/>
      <c r="PPU38"/>
      <c r="PPV38"/>
      <c r="PPW38"/>
      <c r="PPX38"/>
      <c r="PPY38"/>
      <c r="PPZ38"/>
      <c r="PQA38"/>
      <c r="PQB38"/>
      <c r="PQC38"/>
      <c r="PQD38"/>
      <c r="PQE38"/>
      <c r="PQF38"/>
      <c r="PQG38"/>
      <c r="PQH38"/>
      <c r="PQI38"/>
      <c r="PQJ38"/>
      <c r="PQK38"/>
      <c r="PQL38"/>
      <c r="PQM38"/>
      <c r="PQN38"/>
      <c r="PQO38"/>
      <c r="PQP38"/>
      <c r="PQQ38"/>
      <c r="PQR38"/>
      <c r="PQS38"/>
      <c r="PQT38"/>
      <c r="PQU38"/>
      <c r="PQV38"/>
      <c r="PQW38"/>
      <c r="PQX38"/>
      <c r="PQY38"/>
      <c r="PQZ38"/>
      <c r="PRA38"/>
      <c r="PRB38"/>
      <c r="PRC38"/>
      <c r="PRD38"/>
      <c r="PRE38"/>
      <c r="PRF38"/>
      <c r="PRG38"/>
      <c r="PRH38"/>
      <c r="PRI38"/>
      <c r="PRJ38"/>
      <c r="PRK38"/>
      <c r="PRL38"/>
      <c r="PRM38"/>
      <c r="PRN38"/>
      <c r="PRO38"/>
      <c r="PRP38"/>
      <c r="PRQ38"/>
      <c r="PRR38"/>
      <c r="PRS38"/>
      <c r="PRT38"/>
      <c r="PRU38"/>
      <c r="PRV38"/>
      <c r="PRW38"/>
      <c r="PRX38"/>
      <c r="PRY38"/>
      <c r="PRZ38"/>
      <c r="PSA38"/>
      <c r="PSB38"/>
      <c r="PSC38"/>
      <c r="PSD38"/>
      <c r="PSE38"/>
      <c r="PSF38"/>
      <c r="PSG38"/>
      <c r="PSH38"/>
      <c r="PSI38"/>
      <c r="PSJ38"/>
      <c r="PSK38"/>
      <c r="PSL38"/>
      <c r="PSM38"/>
      <c r="PSN38"/>
      <c r="PSO38"/>
      <c r="PSP38"/>
      <c r="PSQ38"/>
      <c r="PSR38"/>
      <c r="PSS38"/>
      <c r="PST38"/>
      <c r="PSU38"/>
      <c r="PSV38"/>
      <c r="PSW38"/>
      <c r="PSX38"/>
      <c r="PSY38"/>
      <c r="PSZ38"/>
      <c r="PTA38"/>
      <c r="PTB38"/>
      <c r="PTC38"/>
      <c r="PTD38"/>
      <c r="PTE38"/>
      <c r="PTF38"/>
      <c r="PTG38"/>
      <c r="PTH38"/>
      <c r="PTI38"/>
      <c r="PTJ38"/>
      <c r="PTK38"/>
      <c r="PTL38"/>
      <c r="PTM38"/>
      <c r="PTN38"/>
      <c r="PTO38"/>
      <c r="PTP38"/>
      <c r="PTQ38"/>
      <c r="PTR38"/>
      <c r="PTS38"/>
      <c r="PTT38"/>
      <c r="PTU38"/>
      <c r="PTV38"/>
      <c r="PTW38"/>
      <c r="PTX38"/>
      <c r="PTY38"/>
      <c r="PTZ38"/>
      <c r="PUA38"/>
      <c r="PUB38"/>
      <c r="PUC38"/>
      <c r="PUD38"/>
      <c r="PUE38"/>
      <c r="PUF38"/>
      <c r="PUG38"/>
      <c r="PUH38"/>
      <c r="PUI38"/>
      <c r="PUJ38"/>
      <c r="PUK38"/>
      <c r="PUL38"/>
      <c r="PUM38"/>
      <c r="PUN38"/>
      <c r="PUO38"/>
      <c r="PUP38"/>
      <c r="PUQ38"/>
      <c r="PUR38"/>
      <c r="PUS38"/>
      <c r="PUT38"/>
      <c r="PUU38"/>
      <c r="PUV38"/>
      <c r="PUW38"/>
      <c r="PUX38"/>
      <c r="PUY38"/>
      <c r="PUZ38"/>
      <c r="PVA38"/>
      <c r="PVB38"/>
      <c r="PVC38"/>
      <c r="PVD38"/>
      <c r="PVE38"/>
      <c r="PVF38"/>
      <c r="PVG38"/>
      <c r="PVH38"/>
      <c r="PVI38"/>
      <c r="PVJ38"/>
      <c r="PVK38"/>
      <c r="PVL38"/>
      <c r="PVM38"/>
      <c r="PVN38"/>
      <c r="PVO38"/>
      <c r="PVP38"/>
      <c r="PVQ38"/>
      <c r="PVR38"/>
      <c r="PVS38"/>
      <c r="PVT38"/>
      <c r="PVU38"/>
      <c r="PVV38"/>
      <c r="PVW38"/>
      <c r="PVX38"/>
      <c r="PVY38"/>
      <c r="PVZ38"/>
      <c r="PWA38"/>
      <c r="PWB38"/>
      <c r="PWC38"/>
      <c r="PWD38"/>
      <c r="PWE38"/>
      <c r="PWF38"/>
      <c r="PWG38"/>
      <c r="PWH38"/>
      <c r="PWI38"/>
      <c r="PWJ38"/>
      <c r="PWK38"/>
      <c r="PWL38"/>
      <c r="PWM38"/>
      <c r="PWN38"/>
      <c r="PWO38"/>
      <c r="PWP38"/>
      <c r="PWQ38"/>
      <c r="PWR38"/>
      <c r="PWS38"/>
      <c r="PWT38"/>
      <c r="PWU38"/>
      <c r="PWV38"/>
      <c r="PWW38"/>
      <c r="PWX38"/>
      <c r="PWY38"/>
      <c r="PWZ38"/>
      <c r="PXA38"/>
      <c r="PXB38"/>
      <c r="PXC38"/>
      <c r="PXD38"/>
      <c r="PXE38"/>
      <c r="PXF38"/>
      <c r="PXG38"/>
      <c r="PXH38"/>
      <c r="PXI38"/>
      <c r="PXJ38"/>
      <c r="PXK38"/>
      <c r="PXL38"/>
      <c r="PXM38"/>
      <c r="PXN38"/>
      <c r="PXO38"/>
      <c r="PXP38"/>
      <c r="PXQ38"/>
      <c r="PXR38"/>
      <c r="PXS38"/>
      <c r="PXT38"/>
      <c r="PXU38"/>
      <c r="PXV38"/>
      <c r="PXW38"/>
      <c r="PXX38"/>
      <c r="PXY38"/>
      <c r="PXZ38"/>
      <c r="PYA38"/>
      <c r="PYB38"/>
      <c r="PYC38"/>
      <c r="PYD38"/>
      <c r="PYE38"/>
      <c r="PYF38"/>
      <c r="PYG38"/>
      <c r="PYH38"/>
      <c r="PYI38"/>
      <c r="PYJ38"/>
      <c r="PYK38"/>
      <c r="PYL38"/>
      <c r="PYM38"/>
      <c r="PYN38"/>
      <c r="PYO38"/>
      <c r="PYP38"/>
      <c r="PYQ38"/>
      <c r="PYR38"/>
      <c r="PYS38"/>
      <c r="PYT38"/>
      <c r="PYU38"/>
      <c r="PYV38"/>
      <c r="PYW38"/>
      <c r="PYX38"/>
      <c r="PYY38"/>
      <c r="PYZ38"/>
      <c r="PZA38"/>
      <c r="PZB38"/>
      <c r="PZC38"/>
      <c r="PZD38"/>
      <c r="PZE38"/>
      <c r="PZF38"/>
      <c r="PZG38"/>
      <c r="PZH38"/>
      <c r="PZI38"/>
      <c r="PZJ38"/>
      <c r="PZK38"/>
      <c r="PZL38"/>
      <c r="PZM38"/>
      <c r="PZN38"/>
      <c r="PZO38"/>
      <c r="PZP38"/>
      <c r="PZQ38"/>
      <c r="PZR38"/>
      <c r="PZS38"/>
      <c r="PZT38"/>
      <c r="PZU38"/>
      <c r="PZV38"/>
      <c r="PZW38"/>
      <c r="PZX38"/>
      <c r="PZY38"/>
      <c r="PZZ38"/>
      <c r="QAA38"/>
      <c r="QAB38"/>
      <c r="QAC38"/>
      <c r="QAD38"/>
      <c r="QAE38"/>
      <c r="QAF38"/>
      <c r="QAG38"/>
      <c r="QAH38"/>
      <c r="QAI38"/>
      <c r="QAJ38"/>
      <c r="QAK38"/>
      <c r="QAL38"/>
      <c r="QAM38"/>
      <c r="QAN38"/>
      <c r="QAO38"/>
      <c r="QAP38"/>
      <c r="QAQ38"/>
      <c r="QAR38"/>
      <c r="QAS38"/>
      <c r="QAT38"/>
      <c r="QAU38"/>
      <c r="QAV38"/>
      <c r="QAW38"/>
      <c r="QAX38"/>
      <c r="QAY38"/>
      <c r="QAZ38"/>
      <c r="QBA38"/>
      <c r="QBB38"/>
      <c r="QBC38"/>
      <c r="QBD38"/>
      <c r="QBE38"/>
      <c r="QBF38"/>
      <c r="QBG38"/>
      <c r="QBH38"/>
      <c r="QBI38"/>
      <c r="QBJ38"/>
      <c r="QBK38"/>
      <c r="QBL38"/>
      <c r="QBM38"/>
      <c r="QBN38"/>
      <c r="QBO38"/>
      <c r="QBP38"/>
      <c r="QBQ38"/>
      <c r="QBR38"/>
      <c r="QBS38"/>
      <c r="QBT38"/>
      <c r="QBU38"/>
      <c r="QBV38"/>
      <c r="QBW38"/>
      <c r="QBX38"/>
      <c r="QBY38"/>
      <c r="QBZ38"/>
      <c r="QCA38"/>
      <c r="QCB38"/>
      <c r="QCC38"/>
      <c r="QCD38"/>
      <c r="QCE38"/>
      <c r="QCF38"/>
      <c r="QCG38"/>
      <c r="QCH38"/>
      <c r="QCI38"/>
      <c r="QCJ38"/>
      <c r="QCK38"/>
      <c r="QCL38"/>
      <c r="QCM38"/>
      <c r="QCN38"/>
      <c r="QCO38"/>
      <c r="QCP38"/>
      <c r="QCQ38"/>
      <c r="QCR38"/>
      <c r="QCS38"/>
      <c r="QCT38"/>
      <c r="QCU38"/>
      <c r="QCV38"/>
      <c r="QCW38"/>
      <c r="QCX38"/>
      <c r="QCY38"/>
      <c r="QCZ38"/>
      <c r="QDA38"/>
      <c r="QDB38"/>
      <c r="QDC38"/>
      <c r="QDD38"/>
      <c r="QDE38"/>
      <c r="QDF38"/>
      <c r="QDG38"/>
      <c r="QDH38"/>
      <c r="QDI38"/>
      <c r="QDJ38"/>
      <c r="QDK38"/>
      <c r="QDL38"/>
      <c r="QDM38"/>
      <c r="QDN38"/>
      <c r="QDO38"/>
      <c r="QDP38"/>
      <c r="QDQ38"/>
      <c r="QDR38"/>
      <c r="QDS38"/>
      <c r="QDT38"/>
      <c r="QDU38"/>
      <c r="QDV38"/>
      <c r="QDW38"/>
      <c r="QDX38"/>
      <c r="QDY38"/>
      <c r="QDZ38"/>
      <c r="QEA38"/>
      <c r="QEB38"/>
      <c r="QEC38"/>
      <c r="QED38"/>
      <c r="QEE38"/>
      <c r="QEF38"/>
      <c r="QEG38"/>
      <c r="QEH38"/>
      <c r="QEI38"/>
      <c r="QEJ38"/>
      <c r="QEK38"/>
      <c r="QEL38"/>
      <c r="QEM38"/>
      <c r="QEN38"/>
      <c r="QEO38"/>
      <c r="QEP38"/>
      <c r="QEQ38"/>
      <c r="QER38"/>
      <c r="QES38"/>
      <c r="QET38"/>
      <c r="QEU38"/>
      <c r="QEV38"/>
      <c r="QEW38"/>
      <c r="QEX38"/>
      <c r="QEY38"/>
      <c r="QEZ38"/>
      <c r="QFA38"/>
      <c r="QFB38"/>
      <c r="QFC38"/>
      <c r="QFD38"/>
      <c r="QFE38"/>
      <c r="QFF38"/>
      <c r="QFG38"/>
      <c r="QFH38"/>
      <c r="QFI38"/>
      <c r="QFJ38"/>
      <c r="QFK38"/>
      <c r="QFL38"/>
      <c r="QFM38"/>
      <c r="QFN38"/>
      <c r="QFO38"/>
      <c r="QFP38"/>
      <c r="QFQ38"/>
      <c r="QFR38"/>
      <c r="QFS38"/>
      <c r="QFT38"/>
      <c r="QFU38"/>
      <c r="QFV38"/>
      <c r="QFW38"/>
      <c r="QFX38"/>
      <c r="QFY38"/>
      <c r="QFZ38"/>
      <c r="QGA38"/>
      <c r="QGB38"/>
      <c r="QGC38"/>
      <c r="QGD38"/>
      <c r="QGE38"/>
      <c r="QGF38"/>
      <c r="QGG38"/>
      <c r="QGH38"/>
      <c r="QGI38"/>
      <c r="QGJ38"/>
      <c r="QGK38"/>
      <c r="QGL38"/>
      <c r="QGM38"/>
      <c r="QGN38"/>
      <c r="QGO38"/>
      <c r="QGP38"/>
      <c r="QGQ38"/>
      <c r="QGR38"/>
      <c r="QGS38"/>
      <c r="QGT38"/>
      <c r="QGU38"/>
      <c r="QGV38"/>
      <c r="QGW38"/>
      <c r="QGX38"/>
      <c r="QGY38"/>
      <c r="QGZ38"/>
      <c r="QHA38"/>
      <c r="QHB38"/>
      <c r="QHC38"/>
      <c r="QHD38"/>
      <c r="QHE38"/>
      <c r="QHF38"/>
      <c r="QHG38"/>
      <c r="QHH38"/>
      <c r="QHI38"/>
      <c r="QHJ38"/>
      <c r="QHK38"/>
      <c r="QHL38"/>
      <c r="QHM38"/>
      <c r="QHN38"/>
      <c r="QHO38"/>
      <c r="QHP38"/>
      <c r="QHQ38"/>
      <c r="QHR38"/>
      <c r="QHS38"/>
      <c r="QHT38"/>
      <c r="QHU38"/>
      <c r="QHV38"/>
      <c r="QHW38"/>
      <c r="QHX38"/>
      <c r="QHY38"/>
      <c r="QHZ38"/>
      <c r="QIA38"/>
      <c r="QIB38"/>
      <c r="QIC38"/>
      <c r="QID38"/>
      <c r="QIE38"/>
      <c r="QIF38"/>
      <c r="QIG38"/>
      <c r="QIH38"/>
      <c r="QII38"/>
      <c r="QIJ38"/>
      <c r="QIK38"/>
      <c r="QIL38"/>
      <c r="QIM38"/>
      <c r="QIN38"/>
      <c r="QIO38"/>
      <c r="QIP38"/>
      <c r="QIQ38"/>
      <c r="QIR38"/>
      <c r="QIS38"/>
      <c r="QIT38"/>
      <c r="QIU38"/>
      <c r="QIV38"/>
      <c r="QIW38"/>
      <c r="QIX38"/>
      <c r="QIY38"/>
      <c r="QIZ38"/>
      <c r="QJA38"/>
      <c r="QJB38"/>
      <c r="QJC38"/>
      <c r="QJD38"/>
      <c r="QJE38"/>
      <c r="QJF38"/>
      <c r="QJG38"/>
      <c r="QJH38"/>
      <c r="QJI38"/>
      <c r="QJJ38"/>
      <c r="QJK38"/>
      <c r="QJL38"/>
      <c r="QJM38"/>
      <c r="QJN38"/>
      <c r="QJO38"/>
      <c r="QJP38"/>
      <c r="QJQ38"/>
      <c r="QJR38"/>
      <c r="QJS38"/>
      <c r="QJT38"/>
      <c r="QJU38"/>
      <c r="QJV38"/>
      <c r="QJW38"/>
      <c r="QJX38"/>
      <c r="QJY38"/>
      <c r="QJZ38"/>
      <c r="QKA38"/>
      <c r="QKB38"/>
      <c r="QKC38"/>
      <c r="QKD38"/>
      <c r="QKE38"/>
      <c r="QKF38"/>
      <c r="QKG38"/>
      <c r="QKH38"/>
      <c r="QKI38"/>
      <c r="QKJ38"/>
      <c r="QKK38"/>
      <c r="QKL38"/>
      <c r="QKM38"/>
      <c r="QKN38"/>
      <c r="QKO38"/>
      <c r="QKP38"/>
      <c r="QKQ38"/>
      <c r="QKR38"/>
      <c r="QKS38"/>
      <c r="QKT38"/>
      <c r="QKU38"/>
      <c r="QKV38"/>
      <c r="QKW38"/>
      <c r="QKX38"/>
      <c r="QKY38"/>
      <c r="QKZ38"/>
      <c r="QLA38"/>
      <c r="QLB38"/>
      <c r="QLC38"/>
      <c r="QLD38"/>
      <c r="QLE38"/>
      <c r="QLF38"/>
      <c r="QLG38"/>
      <c r="QLH38"/>
      <c r="QLI38"/>
      <c r="QLJ38"/>
      <c r="QLK38"/>
      <c r="QLL38"/>
      <c r="QLM38"/>
      <c r="QLN38"/>
      <c r="QLO38"/>
      <c r="QLP38"/>
      <c r="QLQ38"/>
      <c r="QLR38"/>
      <c r="QLS38"/>
      <c r="QLT38"/>
      <c r="QLU38"/>
      <c r="QLV38"/>
      <c r="QLW38"/>
      <c r="QLX38"/>
      <c r="QLY38"/>
      <c r="QLZ38"/>
      <c r="QMA38"/>
      <c r="QMB38"/>
      <c r="QMC38"/>
      <c r="QMD38"/>
      <c r="QME38"/>
      <c r="QMF38"/>
      <c r="QMG38"/>
      <c r="QMH38"/>
      <c r="QMI38"/>
      <c r="QMJ38"/>
      <c r="QMK38"/>
      <c r="QML38"/>
      <c r="QMM38"/>
      <c r="QMN38"/>
      <c r="QMO38"/>
      <c r="QMP38"/>
      <c r="QMQ38"/>
      <c r="QMR38"/>
      <c r="QMS38"/>
      <c r="QMT38"/>
      <c r="QMU38"/>
      <c r="QMV38"/>
      <c r="QMW38"/>
      <c r="QMX38"/>
      <c r="QMY38"/>
      <c r="QMZ38"/>
      <c r="QNA38"/>
      <c r="QNB38"/>
      <c r="QNC38"/>
      <c r="QND38"/>
      <c r="QNE38"/>
      <c r="QNF38"/>
      <c r="QNG38"/>
      <c r="QNH38"/>
      <c r="QNI38"/>
      <c r="QNJ38"/>
      <c r="QNK38"/>
      <c r="QNL38"/>
      <c r="QNM38"/>
      <c r="QNN38"/>
      <c r="QNO38"/>
      <c r="QNP38"/>
      <c r="QNQ38"/>
      <c r="QNR38"/>
      <c r="QNS38"/>
      <c r="QNT38"/>
      <c r="QNU38"/>
      <c r="QNV38"/>
      <c r="QNW38"/>
      <c r="QNX38"/>
      <c r="QNY38"/>
      <c r="QNZ38"/>
      <c r="QOA38"/>
      <c r="QOB38"/>
      <c r="QOC38"/>
      <c r="QOD38"/>
      <c r="QOE38"/>
      <c r="QOF38"/>
      <c r="QOG38"/>
      <c r="QOH38"/>
      <c r="QOI38"/>
      <c r="QOJ38"/>
      <c r="QOK38"/>
      <c r="QOL38"/>
      <c r="QOM38"/>
      <c r="QON38"/>
      <c r="QOO38"/>
      <c r="QOP38"/>
      <c r="QOQ38"/>
      <c r="QOR38"/>
      <c r="QOS38"/>
      <c r="QOT38"/>
      <c r="QOU38"/>
      <c r="QOV38"/>
      <c r="QOW38"/>
      <c r="QOX38"/>
      <c r="QOY38"/>
      <c r="QOZ38"/>
      <c r="QPA38"/>
      <c r="QPB38"/>
      <c r="QPC38"/>
      <c r="QPD38"/>
      <c r="QPE38"/>
      <c r="QPF38"/>
      <c r="QPG38"/>
      <c r="QPH38"/>
      <c r="QPI38"/>
      <c r="QPJ38"/>
      <c r="QPK38"/>
      <c r="QPL38"/>
      <c r="QPM38"/>
      <c r="QPN38"/>
      <c r="QPO38"/>
      <c r="QPP38"/>
      <c r="QPQ38"/>
      <c r="QPR38"/>
      <c r="QPS38"/>
      <c r="QPT38"/>
      <c r="QPU38"/>
      <c r="QPV38"/>
      <c r="QPW38"/>
      <c r="QPX38"/>
      <c r="QPY38"/>
      <c r="QPZ38"/>
      <c r="QQA38"/>
      <c r="QQB38"/>
      <c r="QQC38"/>
      <c r="QQD38"/>
      <c r="QQE38"/>
      <c r="QQF38"/>
      <c r="QQG38"/>
      <c r="QQH38"/>
      <c r="QQI38"/>
      <c r="QQJ38"/>
      <c r="QQK38"/>
      <c r="QQL38"/>
      <c r="QQM38"/>
      <c r="QQN38"/>
      <c r="QQO38"/>
      <c r="QQP38"/>
      <c r="QQQ38"/>
      <c r="QQR38"/>
      <c r="QQS38"/>
      <c r="QQT38"/>
      <c r="QQU38"/>
      <c r="QQV38"/>
      <c r="QQW38"/>
      <c r="QQX38"/>
      <c r="QQY38"/>
      <c r="QQZ38"/>
      <c r="QRA38"/>
      <c r="QRB38"/>
      <c r="QRC38"/>
      <c r="QRD38"/>
      <c r="QRE38"/>
      <c r="QRF38"/>
      <c r="QRG38"/>
      <c r="QRH38"/>
      <c r="QRI38"/>
      <c r="QRJ38"/>
      <c r="QRK38"/>
      <c r="QRL38"/>
      <c r="QRM38"/>
      <c r="QRN38"/>
      <c r="QRO38"/>
      <c r="QRP38"/>
      <c r="QRQ38"/>
      <c r="QRR38"/>
      <c r="QRS38"/>
      <c r="QRT38"/>
      <c r="QRU38"/>
      <c r="QRV38"/>
      <c r="QRW38"/>
      <c r="QRX38"/>
      <c r="QRY38"/>
      <c r="QRZ38"/>
      <c r="QSA38"/>
      <c r="QSB38"/>
      <c r="QSC38"/>
      <c r="QSD38"/>
      <c r="QSE38"/>
      <c r="QSF38"/>
      <c r="QSG38"/>
      <c r="QSH38"/>
      <c r="QSI38"/>
      <c r="QSJ38"/>
      <c r="QSK38"/>
      <c r="QSL38"/>
      <c r="QSM38"/>
      <c r="QSN38"/>
      <c r="QSO38"/>
      <c r="QSP38"/>
      <c r="QSQ38"/>
      <c r="QSR38"/>
      <c r="QSS38"/>
      <c r="QST38"/>
      <c r="QSU38"/>
      <c r="QSV38"/>
      <c r="QSW38"/>
      <c r="QSX38"/>
      <c r="QSY38"/>
      <c r="QSZ38"/>
      <c r="QTA38"/>
      <c r="QTB38"/>
      <c r="QTC38"/>
      <c r="QTD38"/>
      <c r="QTE38"/>
      <c r="QTF38"/>
      <c r="QTG38"/>
      <c r="QTH38"/>
      <c r="QTI38"/>
      <c r="QTJ38"/>
      <c r="QTK38"/>
      <c r="QTL38"/>
      <c r="QTM38"/>
      <c r="QTN38"/>
      <c r="QTO38"/>
      <c r="QTP38"/>
      <c r="QTQ38"/>
      <c r="QTR38"/>
      <c r="QTS38"/>
      <c r="QTT38"/>
      <c r="QTU38"/>
      <c r="QTV38"/>
      <c r="QTW38"/>
      <c r="QTX38"/>
      <c r="QTY38"/>
      <c r="QTZ38"/>
      <c r="QUA38"/>
      <c r="QUB38"/>
      <c r="QUC38"/>
      <c r="QUD38"/>
      <c r="QUE38"/>
      <c r="QUF38"/>
      <c r="QUG38"/>
      <c r="QUH38"/>
      <c r="QUI38"/>
      <c r="QUJ38"/>
      <c r="QUK38"/>
      <c r="QUL38"/>
      <c r="QUM38"/>
      <c r="QUN38"/>
      <c r="QUO38"/>
      <c r="QUP38"/>
      <c r="QUQ38"/>
      <c r="QUR38"/>
      <c r="QUS38"/>
      <c r="QUT38"/>
      <c r="QUU38"/>
      <c r="QUV38"/>
      <c r="QUW38"/>
      <c r="QUX38"/>
      <c r="QUY38"/>
      <c r="QUZ38"/>
      <c r="QVA38"/>
      <c r="QVB38"/>
      <c r="QVC38"/>
      <c r="QVD38"/>
      <c r="QVE38"/>
      <c r="QVF38"/>
      <c r="QVG38"/>
      <c r="QVH38"/>
      <c r="QVI38"/>
      <c r="QVJ38"/>
      <c r="QVK38"/>
      <c r="QVL38"/>
      <c r="QVM38"/>
      <c r="QVN38"/>
      <c r="QVO38"/>
      <c r="QVP38"/>
      <c r="QVQ38"/>
      <c r="QVR38"/>
      <c r="QVS38"/>
      <c r="QVT38"/>
      <c r="QVU38"/>
      <c r="QVV38"/>
      <c r="QVW38"/>
      <c r="QVX38"/>
      <c r="QVY38"/>
      <c r="QVZ38"/>
      <c r="QWA38"/>
      <c r="QWB38"/>
      <c r="QWC38"/>
      <c r="QWD38"/>
      <c r="QWE38"/>
      <c r="QWF38"/>
      <c r="QWG38"/>
      <c r="QWH38"/>
      <c r="QWI38"/>
      <c r="QWJ38"/>
      <c r="QWK38"/>
      <c r="QWL38"/>
      <c r="QWM38"/>
      <c r="QWN38"/>
      <c r="QWO38"/>
      <c r="QWP38"/>
      <c r="QWQ38"/>
      <c r="QWR38"/>
      <c r="QWS38"/>
      <c r="QWT38"/>
      <c r="QWU38"/>
      <c r="QWV38"/>
      <c r="QWW38"/>
      <c r="QWX38"/>
      <c r="QWY38"/>
      <c r="QWZ38"/>
      <c r="QXA38"/>
      <c r="QXB38"/>
      <c r="QXC38"/>
      <c r="QXD38"/>
      <c r="QXE38"/>
      <c r="QXF38"/>
      <c r="QXG38"/>
      <c r="QXH38"/>
      <c r="QXI38"/>
      <c r="QXJ38"/>
      <c r="QXK38"/>
      <c r="QXL38"/>
      <c r="QXM38"/>
      <c r="QXN38"/>
      <c r="QXO38"/>
      <c r="QXP38"/>
      <c r="QXQ38"/>
      <c r="QXR38"/>
      <c r="QXS38"/>
      <c r="QXT38"/>
      <c r="QXU38"/>
      <c r="QXV38"/>
      <c r="QXW38"/>
      <c r="QXX38"/>
      <c r="QXY38"/>
      <c r="QXZ38"/>
      <c r="QYA38"/>
      <c r="QYB38"/>
      <c r="QYC38"/>
      <c r="QYD38"/>
      <c r="QYE38"/>
      <c r="QYF38"/>
      <c r="QYG38"/>
      <c r="QYH38"/>
      <c r="QYI38"/>
      <c r="QYJ38"/>
      <c r="QYK38"/>
      <c r="QYL38"/>
      <c r="QYM38"/>
      <c r="QYN38"/>
      <c r="QYO38"/>
      <c r="QYP38"/>
      <c r="QYQ38"/>
      <c r="QYR38"/>
      <c r="QYS38"/>
      <c r="QYT38"/>
      <c r="QYU38"/>
      <c r="QYV38"/>
      <c r="QYW38"/>
      <c r="QYX38"/>
      <c r="QYY38"/>
      <c r="QYZ38"/>
      <c r="QZA38"/>
      <c r="QZB38"/>
      <c r="QZC38"/>
      <c r="QZD38"/>
      <c r="QZE38"/>
      <c r="QZF38"/>
      <c r="QZG38"/>
      <c r="QZH38"/>
      <c r="QZI38"/>
      <c r="QZJ38"/>
      <c r="QZK38"/>
      <c r="QZL38"/>
      <c r="QZM38"/>
      <c r="QZN38"/>
      <c r="QZO38"/>
      <c r="QZP38"/>
      <c r="QZQ38"/>
      <c r="QZR38"/>
      <c r="QZS38"/>
      <c r="QZT38"/>
      <c r="QZU38"/>
      <c r="QZV38"/>
      <c r="QZW38"/>
      <c r="QZX38"/>
      <c r="QZY38"/>
      <c r="QZZ38"/>
      <c r="RAA38"/>
      <c r="RAB38"/>
      <c r="RAC38"/>
      <c r="RAD38"/>
      <c r="RAE38"/>
      <c r="RAF38"/>
      <c r="RAG38"/>
      <c r="RAH38"/>
      <c r="RAI38"/>
      <c r="RAJ38"/>
      <c r="RAK38"/>
      <c r="RAL38"/>
      <c r="RAM38"/>
      <c r="RAN38"/>
      <c r="RAO38"/>
      <c r="RAP38"/>
      <c r="RAQ38"/>
      <c r="RAR38"/>
      <c r="RAS38"/>
      <c r="RAT38"/>
      <c r="RAU38"/>
      <c r="RAV38"/>
      <c r="RAW38"/>
      <c r="RAX38"/>
      <c r="RAY38"/>
      <c r="RAZ38"/>
      <c r="RBA38"/>
      <c r="RBB38"/>
      <c r="RBC38"/>
      <c r="RBD38"/>
      <c r="RBE38"/>
      <c r="RBF38"/>
      <c r="RBG38"/>
      <c r="RBH38"/>
      <c r="RBI38"/>
      <c r="RBJ38"/>
      <c r="RBK38"/>
      <c r="RBL38"/>
      <c r="RBM38"/>
      <c r="RBN38"/>
      <c r="RBO38"/>
      <c r="RBP38"/>
      <c r="RBQ38"/>
      <c r="RBR38"/>
      <c r="RBS38"/>
      <c r="RBT38"/>
      <c r="RBU38"/>
      <c r="RBV38"/>
      <c r="RBW38"/>
      <c r="RBX38"/>
      <c r="RBY38"/>
      <c r="RBZ38"/>
      <c r="RCA38"/>
      <c r="RCB38"/>
      <c r="RCC38"/>
      <c r="RCD38"/>
      <c r="RCE38"/>
      <c r="RCF38"/>
      <c r="RCG38"/>
      <c r="RCH38"/>
      <c r="RCI38"/>
      <c r="RCJ38"/>
      <c r="RCK38"/>
      <c r="RCL38"/>
      <c r="RCM38"/>
      <c r="RCN38"/>
      <c r="RCO38"/>
      <c r="RCP38"/>
      <c r="RCQ38"/>
      <c r="RCR38"/>
      <c r="RCS38"/>
      <c r="RCT38"/>
      <c r="RCU38"/>
      <c r="RCV38"/>
      <c r="RCW38"/>
      <c r="RCX38"/>
      <c r="RCY38"/>
      <c r="RCZ38"/>
      <c r="RDA38"/>
      <c r="RDB38"/>
      <c r="RDC38"/>
      <c r="RDD38"/>
      <c r="RDE38"/>
      <c r="RDF38"/>
      <c r="RDG38"/>
      <c r="RDH38"/>
      <c r="RDI38"/>
      <c r="RDJ38"/>
      <c r="RDK38"/>
      <c r="RDL38"/>
      <c r="RDM38"/>
      <c r="RDN38"/>
      <c r="RDO38"/>
      <c r="RDP38"/>
      <c r="RDQ38"/>
      <c r="RDR38"/>
      <c r="RDS38"/>
      <c r="RDT38"/>
      <c r="RDU38"/>
      <c r="RDV38"/>
      <c r="RDW38"/>
      <c r="RDX38"/>
      <c r="RDY38"/>
      <c r="RDZ38"/>
      <c r="REA38"/>
      <c r="REB38"/>
      <c r="REC38"/>
      <c r="RED38"/>
      <c r="REE38"/>
      <c r="REF38"/>
      <c r="REG38"/>
      <c r="REH38"/>
      <c r="REI38"/>
      <c r="REJ38"/>
      <c r="REK38"/>
      <c r="REL38"/>
      <c r="REM38"/>
      <c r="REN38"/>
      <c r="REO38"/>
      <c r="REP38"/>
      <c r="REQ38"/>
      <c r="RER38"/>
      <c r="RES38"/>
      <c r="RET38"/>
      <c r="REU38"/>
      <c r="REV38"/>
      <c r="REW38"/>
      <c r="REX38"/>
      <c r="REY38"/>
      <c r="REZ38"/>
      <c r="RFA38"/>
      <c r="RFB38"/>
      <c r="RFC38"/>
      <c r="RFD38"/>
      <c r="RFE38"/>
      <c r="RFF38"/>
      <c r="RFG38"/>
      <c r="RFH38"/>
      <c r="RFI38"/>
      <c r="RFJ38"/>
      <c r="RFK38"/>
      <c r="RFL38"/>
      <c r="RFM38"/>
      <c r="RFN38"/>
      <c r="RFO38"/>
      <c r="RFP38"/>
      <c r="RFQ38"/>
      <c r="RFR38"/>
      <c r="RFS38"/>
      <c r="RFT38"/>
      <c r="RFU38"/>
      <c r="RFV38"/>
      <c r="RFW38"/>
      <c r="RFX38"/>
      <c r="RFY38"/>
      <c r="RFZ38"/>
      <c r="RGA38"/>
      <c r="RGB38"/>
      <c r="RGC38"/>
      <c r="RGD38"/>
      <c r="RGE38"/>
      <c r="RGF38"/>
      <c r="RGG38"/>
      <c r="RGH38"/>
      <c r="RGI38"/>
      <c r="RGJ38"/>
      <c r="RGK38"/>
      <c r="RGL38"/>
      <c r="RGM38"/>
      <c r="RGN38"/>
      <c r="RGO38"/>
      <c r="RGP38"/>
      <c r="RGQ38"/>
      <c r="RGR38"/>
      <c r="RGS38"/>
      <c r="RGT38"/>
      <c r="RGU38"/>
      <c r="RGV38"/>
      <c r="RGW38"/>
      <c r="RGX38"/>
      <c r="RGY38"/>
      <c r="RGZ38"/>
      <c r="RHA38"/>
      <c r="RHB38"/>
      <c r="RHC38"/>
      <c r="RHD38"/>
      <c r="RHE38"/>
      <c r="RHF38"/>
      <c r="RHG38"/>
      <c r="RHH38"/>
      <c r="RHI38"/>
      <c r="RHJ38"/>
      <c r="RHK38"/>
      <c r="RHL38"/>
      <c r="RHM38"/>
      <c r="RHN38"/>
      <c r="RHO38"/>
      <c r="RHP38"/>
      <c r="RHQ38"/>
      <c r="RHR38"/>
      <c r="RHS38"/>
      <c r="RHT38"/>
      <c r="RHU38"/>
      <c r="RHV38"/>
      <c r="RHW38"/>
      <c r="RHX38"/>
      <c r="RHY38"/>
      <c r="RHZ38"/>
      <c r="RIA38"/>
      <c r="RIB38"/>
      <c r="RIC38"/>
      <c r="RID38"/>
      <c r="RIE38"/>
      <c r="RIF38"/>
      <c r="RIG38"/>
      <c r="RIH38"/>
      <c r="RII38"/>
      <c r="RIJ38"/>
      <c r="RIK38"/>
      <c r="RIL38"/>
      <c r="RIM38"/>
      <c r="RIN38"/>
      <c r="RIO38"/>
      <c r="RIP38"/>
      <c r="RIQ38"/>
      <c r="RIR38"/>
      <c r="RIS38"/>
      <c r="RIT38"/>
      <c r="RIU38"/>
      <c r="RIV38"/>
      <c r="RIW38"/>
      <c r="RIX38"/>
      <c r="RIY38"/>
      <c r="RIZ38"/>
      <c r="RJA38"/>
      <c r="RJB38"/>
      <c r="RJC38"/>
      <c r="RJD38"/>
      <c r="RJE38"/>
      <c r="RJF38"/>
      <c r="RJG38"/>
      <c r="RJH38"/>
      <c r="RJI38"/>
      <c r="RJJ38"/>
      <c r="RJK38"/>
      <c r="RJL38"/>
      <c r="RJM38"/>
      <c r="RJN38"/>
      <c r="RJO38"/>
      <c r="RJP38"/>
      <c r="RJQ38"/>
      <c r="RJR38"/>
      <c r="RJS38"/>
      <c r="RJT38"/>
      <c r="RJU38"/>
      <c r="RJV38"/>
      <c r="RJW38"/>
      <c r="RJX38"/>
      <c r="RJY38"/>
      <c r="RJZ38"/>
      <c r="RKA38"/>
      <c r="RKB38"/>
      <c r="RKC38"/>
      <c r="RKD38"/>
      <c r="RKE38"/>
      <c r="RKF38"/>
      <c r="RKG38"/>
      <c r="RKH38"/>
      <c r="RKI38"/>
      <c r="RKJ38"/>
      <c r="RKK38"/>
      <c r="RKL38"/>
      <c r="RKM38"/>
      <c r="RKN38"/>
      <c r="RKO38"/>
      <c r="RKP38"/>
      <c r="RKQ38"/>
      <c r="RKR38"/>
      <c r="RKS38"/>
      <c r="RKT38"/>
      <c r="RKU38"/>
      <c r="RKV38"/>
      <c r="RKW38"/>
      <c r="RKX38"/>
      <c r="RKY38"/>
      <c r="RKZ38"/>
      <c r="RLA38"/>
      <c r="RLB38"/>
      <c r="RLC38"/>
      <c r="RLD38"/>
      <c r="RLE38"/>
      <c r="RLF38"/>
      <c r="RLG38"/>
      <c r="RLH38"/>
      <c r="RLI38"/>
      <c r="RLJ38"/>
      <c r="RLK38"/>
      <c r="RLL38"/>
      <c r="RLM38"/>
      <c r="RLN38"/>
      <c r="RLO38"/>
      <c r="RLP38"/>
      <c r="RLQ38"/>
      <c r="RLR38"/>
      <c r="RLS38"/>
      <c r="RLT38"/>
      <c r="RLU38"/>
      <c r="RLV38"/>
      <c r="RLW38"/>
      <c r="RLX38"/>
      <c r="RLY38"/>
      <c r="RLZ38"/>
      <c r="RMA38"/>
      <c r="RMB38"/>
      <c r="RMC38"/>
      <c r="RMD38"/>
      <c r="RME38"/>
      <c r="RMF38"/>
      <c r="RMG38"/>
      <c r="RMH38"/>
      <c r="RMI38"/>
      <c r="RMJ38"/>
      <c r="RMK38"/>
      <c r="RML38"/>
      <c r="RMM38"/>
      <c r="RMN38"/>
      <c r="RMO38"/>
      <c r="RMP38"/>
      <c r="RMQ38"/>
      <c r="RMR38"/>
      <c r="RMS38"/>
      <c r="RMT38"/>
      <c r="RMU38"/>
      <c r="RMV38"/>
      <c r="RMW38"/>
      <c r="RMX38"/>
      <c r="RMY38"/>
      <c r="RMZ38"/>
      <c r="RNA38"/>
      <c r="RNB38"/>
      <c r="RNC38"/>
      <c r="RND38"/>
      <c r="RNE38"/>
      <c r="RNF38"/>
      <c r="RNG38"/>
      <c r="RNH38"/>
      <c r="RNI38"/>
      <c r="RNJ38"/>
      <c r="RNK38"/>
      <c r="RNL38"/>
      <c r="RNM38"/>
      <c r="RNN38"/>
      <c r="RNO38"/>
      <c r="RNP38"/>
      <c r="RNQ38"/>
      <c r="RNR38"/>
      <c r="RNS38"/>
      <c r="RNT38"/>
      <c r="RNU38"/>
      <c r="RNV38"/>
      <c r="RNW38"/>
      <c r="RNX38"/>
      <c r="RNY38"/>
      <c r="RNZ38"/>
      <c r="ROA38"/>
      <c r="ROB38"/>
      <c r="ROC38"/>
      <c r="ROD38"/>
      <c r="ROE38"/>
      <c r="ROF38"/>
      <c r="ROG38"/>
      <c r="ROH38"/>
      <c r="ROI38"/>
      <c r="ROJ38"/>
      <c r="ROK38"/>
      <c r="ROL38"/>
      <c r="ROM38"/>
      <c r="RON38"/>
      <c r="ROO38"/>
      <c r="ROP38"/>
      <c r="ROQ38"/>
      <c r="ROR38"/>
      <c r="ROS38"/>
      <c r="ROT38"/>
      <c r="ROU38"/>
      <c r="ROV38"/>
      <c r="ROW38"/>
      <c r="ROX38"/>
      <c r="ROY38"/>
      <c r="ROZ38"/>
      <c r="RPA38"/>
      <c r="RPB38"/>
      <c r="RPC38"/>
      <c r="RPD38"/>
      <c r="RPE38"/>
      <c r="RPF38"/>
      <c r="RPG38"/>
      <c r="RPH38"/>
      <c r="RPI38"/>
      <c r="RPJ38"/>
      <c r="RPK38"/>
      <c r="RPL38"/>
      <c r="RPM38"/>
      <c r="RPN38"/>
      <c r="RPO38"/>
      <c r="RPP38"/>
      <c r="RPQ38"/>
      <c r="RPR38"/>
      <c r="RPS38"/>
      <c r="RPT38"/>
      <c r="RPU38"/>
      <c r="RPV38"/>
      <c r="RPW38"/>
      <c r="RPX38"/>
      <c r="RPY38"/>
      <c r="RPZ38"/>
      <c r="RQA38"/>
      <c r="RQB38"/>
      <c r="RQC38"/>
      <c r="RQD38"/>
      <c r="RQE38"/>
      <c r="RQF38"/>
      <c r="RQG38"/>
      <c r="RQH38"/>
      <c r="RQI38"/>
      <c r="RQJ38"/>
      <c r="RQK38"/>
      <c r="RQL38"/>
      <c r="RQM38"/>
      <c r="RQN38"/>
      <c r="RQO38"/>
      <c r="RQP38"/>
      <c r="RQQ38"/>
      <c r="RQR38"/>
      <c r="RQS38"/>
      <c r="RQT38"/>
      <c r="RQU38"/>
      <c r="RQV38"/>
      <c r="RQW38"/>
      <c r="RQX38"/>
      <c r="RQY38"/>
      <c r="RQZ38"/>
      <c r="RRA38"/>
      <c r="RRB38"/>
      <c r="RRC38"/>
      <c r="RRD38"/>
      <c r="RRE38"/>
      <c r="RRF38"/>
      <c r="RRG38"/>
      <c r="RRH38"/>
      <c r="RRI38"/>
      <c r="RRJ38"/>
      <c r="RRK38"/>
      <c r="RRL38"/>
      <c r="RRM38"/>
      <c r="RRN38"/>
      <c r="RRO38"/>
      <c r="RRP38"/>
      <c r="RRQ38"/>
      <c r="RRR38"/>
      <c r="RRS38"/>
      <c r="RRT38"/>
      <c r="RRU38"/>
      <c r="RRV38"/>
      <c r="RRW38"/>
      <c r="RRX38"/>
      <c r="RRY38"/>
      <c r="RRZ38"/>
      <c r="RSA38"/>
      <c r="RSB38"/>
      <c r="RSC38"/>
      <c r="RSD38"/>
      <c r="RSE38"/>
      <c r="RSF38"/>
      <c r="RSG38"/>
      <c r="RSH38"/>
      <c r="RSI38"/>
      <c r="RSJ38"/>
      <c r="RSK38"/>
      <c r="RSL38"/>
      <c r="RSM38"/>
      <c r="RSN38"/>
      <c r="RSO38"/>
      <c r="RSP38"/>
      <c r="RSQ38"/>
      <c r="RSR38"/>
      <c r="RSS38"/>
      <c r="RST38"/>
      <c r="RSU38"/>
      <c r="RSV38"/>
      <c r="RSW38"/>
      <c r="RSX38"/>
      <c r="RSY38"/>
      <c r="RSZ38"/>
      <c r="RTA38"/>
      <c r="RTB38"/>
      <c r="RTC38"/>
      <c r="RTD38"/>
      <c r="RTE38"/>
      <c r="RTF38"/>
      <c r="RTG38"/>
      <c r="RTH38"/>
      <c r="RTI38"/>
      <c r="RTJ38"/>
      <c r="RTK38"/>
      <c r="RTL38"/>
      <c r="RTM38"/>
      <c r="RTN38"/>
      <c r="RTO38"/>
      <c r="RTP38"/>
      <c r="RTQ38"/>
      <c r="RTR38"/>
      <c r="RTS38"/>
      <c r="RTT38"/>
      <c r="RTU38"/>
      <c r="RTV38"/>
      <c r="RTW38"/>
      <c r="RTX38"/>
      <c r="RTY38"/>
      <c r="RTZ38"/>
      <c r="RUA38"/>
      <c r="RUB38"/>
      <c r="RUC38"/>
      <c r="RUD38"/>
      <c r="RUE38"/>
      <c r="RUF38"/>
      <c r="RUG38"/>
      <c r="RUH38"/>
      <c r="RUI38"/>
      <c r="RUJ38"/>
      <c r="RUK38"/>
      <c r="RUL38"/>
      <c r="RUM38"/>
      <c r="RUN38"/>
      <c r="RUO38"/>
      <c r="RUP38"/>
      <c r="RUQ38"/>
      <c r="RUR38"/>
      <c r="RUS38"/>
      <c r="RUT38"/>
      <c r="RUU38"/>
      <c r="RUV38"/>
      <c r="RUW38"/>
      <c r="RUX38"/>
      <c r="RUY38"/>
      <c r="RUZ38"/>
      <c r="RVA38"/>
      <c r="RVB38"/>
      <c r="RVC38"/>
      <c r="RVD38"/>
      <c r="RVE38"/>
      <c r="RVF38"/>
      <c r="RVG38"/>
      <c r="RVH38"/>
      <c r="RVI38"/>
      <c r="RVJ38"/>
      <c r="RVK38"/>
      <c r="RVL38"/>
      <c r="RVM38"/>
      <c r="RVN38"/>
      <c r="RVO38"/>
      <c r="RVP38"/>
      <c r="RVQ38"/>
      <c r="RVR38"/>
      <c r="RVS38"/>
      <c r="RVT38"/>
      <c r="RVU38"/>
      <c r="RVV38"/>
      <c r="RVW38"/>
      <c r="RVX38"/>
      <c r="RVY38"/>
      <c r="RVZ38"/>
      <c r="RWA38"/>
      <c r="RWB38"/>
      <c r="RWC38"/>
      <c r="RWD38"/>
      <c r="RWE38"/>
      <c r="RWF38"/>
      <c r="RWG38"/>
      <c r="RWH38"/>
      <c r="RWI38"/>
      <c r="RWJ38"/>
      <c r="RWK38"/>
      <c r="RWL38"/>
      <c r="RWM38"/>
      <c r="RWN38"/>
      <c r="RWO38"/>
      <c r="RWP38"/>
      <c r="RWQ38"/>
      <c r="RWR38"/>
      <c r="RWS38"/>
      <c r="RWT38"/>
      <c r="RWU38"/>
      <c r="RWV38"/>
      <c r="RWW38"/>
      <c r="RWX38"/>
      <c r="RWY38"/>
      <c r="RWZ38"/>
      <c r="RXA38"/>
      <c r="RXB38"/>
      <c r="RXC38"/>
      <c r="RXD38"/>
      <c r="RXE38"/>
      <c r="RXF38"/>
      <c r="RXG38"/>
      <c r="RXH38"/>
      <c r="RXI38"/>
      <c r="RXJ38"/>
      <c r="RXK38"/>
      <c r="RXL38"/>
      <c r="RXM38"/>
      <c r="RXN38"/>
      <c r="RXO38"/>
      <c r="RXP38"/>
      <c r="RXQ38"/>
      <c r="RXR38"/>
      <c r="RXS38"/>
      <c r="RXT38"/>
      <c r="RXU38"/>
      <c r="RXV38"/>
      <c r="RXW38"/>
      <c r="RXX38"/>
      <c r="RXY38"/>
      <c r="RXZ38"/>
      <c r="RYA38"/>
      <c r="RYB38"/>
      <c r="RYC38"/>
      <c r="RYD38"/>
      <c r="RYE38"/>
      <c r="RYF38"/>
      <c r="RYG38"/>
      <c r="RYH38"/>
      <c r="RYI38"/>
      <c r="RYJ38"/>
      <c r="RYK38"/>
      <c r="RYL38"/>
      <c r="RYM38"/>
      <c r="RYN38"/>
      <c r="RYO38"/>
      <c r="RYP38"/>
      <c r="RYQ38"/>
      <c r="RYR38"/>
      <c r="RYS38"/>
      <c r="RYT38"/>
      <c r="RYU38"/>
      <c r="RYV38"/>
      <c r="RYW38"/>
      <c r="RYX38"/>
      <c r="RYY38"/>
      <c r="RYZ38"/>
      <c r="RZA38"/>
      <c r="RZB38"/>
      <c r="RZC38"/>
      <c r="RZD38"/>
      <c r="RZE38"/>
      <c r="RZF38"/>
      <c r="RZG38"/>
      <c r="RZH38"/>
      <c r="RZI38"/>
      <c r="RZJ38"/>
      <c r="RZK38"/>
      <c r="RZL38"/>
      <c r="RZM38"/>
      <c r="RZN38"/>
      <c r="RZO38"/>
      <c r="RZP38"/>
      <c r="RZQ38"/>
      <c r="RZR38"/>
      <c r="RZS38"/>
      <c r="RZT38"/>
      <c r="RZU38"/>
      <c r="RZV38"/>
      <c r="RZW38"/>
      <c r="RZX38"/>
      <c r="RZY38"/>
      <c r="RZZ38"/>
      <c r="SAA38"/>
      <c r="SAB38"/>
      <c r="SAC38"/>
      <c r="SAD38"/>
      <c r="SAE38"/>
      <c r="SAF38"/>
      <c r="SAG38"/>
      <c r="SAH38"/>
      <c r="SAI38"/>
      <c r="SAJ38"/>
      <c r="SAK38"/>
      <c r="SAL38"/>
      <c r="SAM38"/>
      <c r="SAN38"/>
      <c r="SAO38"/>
      <c r="SAP38"/>
      <c r="SAQ38"/>
      <c r="SAR38"/>
      <c r="SAS38"/>
      <c r="SAT38"/>
      <c r="SAU38"/>
      <c r="SAV38"/>
      <c r="SAW38"/>
      <c r="SAX38"/>
      <c r="SAY38"/>
      <c r="SAZ38"/>
      <c r="SBA38"/>
      <c r="SBB38"/>
      <c r="SBC38"/>
      <c r="SBD38"/>
      <c r="SBE38"/>
      <c r="SBF38"/>
      <c r="SBG38"/>
      <c r="SBH38"/>
      <c r="SBI38"/>
      <c r="SBJ38"/>
      <c r="SBK38"/>
      <c r="SBL38"/>
      <c r="SBM38"/>
      <c r="SBN38"/>
      <c r="SBO38"/>
      <c r="SBP38"/>
      <c r="SBQ38"/>
      <c r="SBR38"/>
      <c r="SBS38"/>
      <c r="SBT38"/>
      <c r="SBU38"/>
      <c r="SBV38"/>
      <c r="SBW38"/>
      <c r="SBX38"/>
      <c r="SBY38"/>
      <c r="SBZ38"/>
      <c r="SCA38"/>
      <c r="SCB38"/>
      <c r="SCC38"/>
      <c r="SCD38"/>
      <c r="SCE38"/>
      <c r="SCF38"/>
      <c r="SCG38"/>
      <c r="SCH38"/>
      <c r="SCI38"/>
      <c r="SCJ38"/>
      <c r="SCK38"/>
      <c r="SCL38"/>
      <c r="SCM38"/>
      <c r="SCN38"/>
      <c r="SCO38"/>
      <c r="SCP38"/>
      <c r="SCQ38"/>
      <c r="SCR38"/>
      <c r="SCS38"/>
      <c r="SCT38"/>
      <c r="SCU38"/>
      <c r="SCV38"/>
      <c r="SCW38"/>
      <c r="SCX38"/>
      <c r="SCY38"/>
      <c r="SCZ38"/>
      <c r="SDA38"/>
      <c r="SDB38"/>
      <c r="SDC38"/>
      <c r="SDD38"/>
      <c r="SDE38"/>
      <c r="SDF38"/>
      <c r="SDG38"/>
      <c r="SDH38"/>
      <c r="SDI38"/>
      <c r="SDJ38"/>
      <c r="SDK38"/>
      <c r="SDL38"/>
      <c r="SDM38"/>
      <c r="SDN38"/>
      <c r="SDO38"/>
      <c r="SDP38"/>
      <c r="SDQ38"/>
      <c r="SDR38"/>
      <c r="SDS38"/>
      <c r="SDT38"/>
      <c r="SDU38"/>
      <c r="SDV38"/>
      <c r="SDW38"/>
      <c r="SDX38"/>
      <c r="SDY38"/>
      <c r="SDZ38"/>
      <c r="SEA38"/>
      <c r="SEB38"/>
      <c r="SEC38"/>
      <c r="SED38"/>
      <c r="SEE38"/>
      <c r="SEF38"/>
      <c r="SEG38"/>
      <c r="SEH38"/>
      <c r="SEI38"/>
      <c r="SEJ38"/>
      <c r="SEK38"/>
      <c r="SEL38"/>
      <c r="SEM38"/>
      <c r="SEN38"/>
      <c r="SEO38"/>
      <c r="SEP38"/>
      <c r="SEQ38"/>
      <c r="SER38"/>
      <c r="SES38"/>
      <c r="SET38"/>
      <c r="SEU38"/>
      <c r="SEV38"/>
      <c r="SEW38"/>
      <c r="SEX38"/>
      <c r="SEY38"/>
      <c r="SEZ38"/>
      <c r="SFA38"/>
      <c r="SFB38"/>
      <c r="SFC38"/>
      <c r="SFD38"/>
      <c r="SFE38"/>
      <c r="SFF38"/>
      <c r="SFG38"/>
      <c r="SFH38"/>
      <c r="SFI38"/>
      <c r="SFJ38"/>
      <c r="SFK38"/>
      <c r="SFL38"/>
      <c r="SFM38"/>
      <c r="SFN38"/>
      <c r="SFO38"/>
      <c r="SFP38"/>
      <c r="SFQ38"/>
      <c r="SFR38"/>
      <c r="SFS38"/>
      <c r="SFT38"/>
      <c r="SFU38"/>
      <c r="SFV38"/>
      <c r="SFW38"/>
      <c r="SFX38"/>
      <c r="SFY38"/>
      <c r="SFZ38"/>
      <c r="SGA38"/>
      <c r="SGB38"/>
      <c r="SGC38"/>
      <c r="SGD38"/>
      <c r="SGE38"/>
      <c r="SGF38"/>
      <c r="SGG38"/>
      <c r="SGH38"/>
      <c r="SGI38"/>
      <c r="SGJ38"/>
      <c r="SGK38"/>
      <c r="SGL38"/>
      <c r="SGM38"/>
      <c r="SGN38"/>
      <c r="SGO38"/>
      <c r="SGP38"/>
      <c r="SGQ38"/>
      <c r="SGR38"/>
      <c r="SGS38"/>
      <c r="SGT38"/>
      <c r="SGU38"/>
      <c r="SGV38"/>
      <c r="SGW38"/>
      <c r="SGX38"/>
      <c r="SGY38"/>
      <c r="SGZ38"/>
      <c r="SHA38"/>
      <c r="SHB38"/>
      <c r="SHC38"/>
      <c r="SHD38"/>
      <c r="SHE38"/>
      <c r="SHF38"/>
      <c r="SHG38"/>
      <c r="SHH38"/>
      <c r="SHI38"/>
      <c r="SHJ38"/>
      <c r="SHK38"/>
      <c r="SHL38"/>
      <c r="SHM38"/>
      <c r="SHN38"/>
      <c r="SHO38"/>
      <c r="SHP38"/>
      <c r="SHQ38"/>
      <c r="SHR38"/>
      <c r="SHS38"/>
      <c r="SHT38"/>
      <c r="SHU38"/>
      <c r="SHV38"/>
      <c r="SHW38"/>
      <c r="SHX38"/>
      <c r="SHY38"/>
      <c r="SHZ38"/>
      <c r="SIA38"/>
      <c r="SIB38"/>
      <c r="SIC38"/>
      <c r="SID38"/>
      <c r="SIE38"/>
      <c r="SIF38"/>
      <c r="SIG38"/>
      <c r="SIH38"/>
      <c r="SII38"/>
      <c r="SIJ38"/>
      <c r="SIK38"/>
      <c r="SIL38"/>
      <c r="SIM38"/>
      <c r="SIN38"/>
      <c r="SIO38"/>
      <c r="SIP38"/>
      <c r="SIQ38"/>
      <c r="SIR38"/>
      <c r="SIS38"/>
      <c r="SIT38"/>
      <c r="SIU38"/>
      <c r="SIV38"/>
      <c r="SIW38"/>
      <c r="SIX38"/>
      <c r="SIY38"/>
      <c r="SIZ38"/>
      <c r="SJA38"/>
      <c r="SJB38"/>
      <c r="SJC38"/>
      <c r="SJD38"/>
      <c r="SJE38"/>
      <c r="SJF38"/>
      <c r="SJG38"/>
      <c r="SJH38"/>
      <c r="SJI38"/>
      <c r="SJJ38"/>
      <c r="SJK38"/>
      <c r="SJL38"/>
      <c r="SJM38"/>
      <c r="SJN38"/>
      <c r="SJO38"/>
      <c r="SJP38"/>
      <c r="SJQ38"/>
      <c r="SJR38"/>
      <c r="SJS38"/>
      <c r="SJT38"/>
      <c r="SJU38"/>
      <c r="SJV38"/>
      <c r="SJW38"/>
      <c r="SJX38"/>
      <c r="SJY38"/>
      <c r="SJZ38"/>
      <c r="SKA38"/>
      <c r="SKB38"/>
      <c r="SKC38"/>
      <c r="SKD38"/>
      <c r="SKE38"/>
      <c r="SKF38"/>
      <c r="SKG38"/>
      <c r="SKH38"/>
      <c r="SKI38"/>
      <c r="SKJ38"/>
      <c r="SKK38"/>
      <c r="SKL38"/>
      <c r="SKM38"/>
      <c r="SKN38"/>
      <c r="SKO38"/>
      <c r="SKP38"/>
      <c r="SKQ38"/>
      <c r="SKR38"/>
      <c r="SKS38"/>
      <c r="SKT38"/>
      <c r="SKU38"/>
      <c r="SKV38"/>
      <c r="SKW38"/>
      <c r="SKX38"/>
      <c r="SKY38"/>
      <c r="SKZ38"/>
      <c r="SLA38"/>
      <c r="SLB38"/>
      <c r="SLC38"/>
      <c r="SLD38"/>
      <c r="SLE38"/>
      <c r="SLF38"/>
      <c r="SLG38"/>
      <c r="SLH38"/>
      <c r="SLI38"/>
      <c r="SLJ38"/>
      <c r="SLK38"/>
      <c r="SLL38"/>
      <c r="SLM38"/>
      <c r="SLN38"/>
      <c r="SLO38"/>
      <c r="SLP38"/>
      <c r="SLQ38"/>
      <c r="SLR38"/>
      <c r="SLS38"/>
      <c r="SLT38"/>
      <c r="SLU38"/>
      <c r="SLV38"/>
      <c r="SLW38"/>
      <c r="SLX38"/>
      <c r="SLY38"/>
      <c r="SLZ38"/>
      <c r="SMA38"/>
      <c r="SMB38"/>
      <c r="SMC38"/>
      <c r="SMD38"/>
      <c r="SME38"/>
      <c r="SMF38"/>
      <c r="SMG38"/>
      <c r="SMH38"/>
      <c r="SMI38"/>
      <c r="SMJ38"/>
      <c r="SMK38"/>
      <c r="SML38"/>
      <c r="SMM38"/>
      <c r="SMN38"/>
      <c r="SMO38"/>
      <c r="SMP38"/>
      <c r="SMQ38"/>
      <c r="SMR38"/>
      <c r="SMS38"/>
      <c r="SMT38"/>
      <c r="SMU38"/>
      <c r="SMV38"/>
      <c r="SMW38"/>
      <c r="SMX38"/>
      <c r="SMY38"/>
      <c r="SMZ38"/>
      <c r="SNA38"/>
      <c r="SNB38"/>
      <c r="SNC38"/>
      <c r="SND38"/>
      <c r="SNE38"/>
      <c r="SNF38"/>
      <c r="SNG38"/>
      <c r="SNH38"/>
      <c r="SNI38"/>
      <c r="SNJ38"/>
      <c r="SNK38"/>
      <c r="SNL38"/>
      <c r="SNM38"/>
      <c r="SNN38"/>
      <c r="SNO38"/>
      <c r="SNP38"/>
      <c r="SNQ38"/>
      <c r="SNR38"/>
      <c r="SNS38"/>
      <c r="SNT38"/>
      <c r="SNU38"/>
      <c r="SNV38"/>
      <c r="SNW38"/>
      <c r="SNX38"/>
      <c r="SNY38"/>
      <c r="SNZ38"/>
      <c r="SOA38"/>
      <c r="SOB38"/>
      <c r="SOC38"/>
      <c r="SOD38"/>
      <c r="SOE38"/>
      <c r="SOF38"/>
      <c r="SOG38"/>
      <c r="SOH38"/>
      <c r="SOI38"/>
      <c r="SOJ38"/>
      <c r="SOK38"/>
      <c r="SOL38"/>
      <c r="SOM38"/>
      <c r="SON38"/>
      <c r="SOO38"/>
      <c r="SOP38"/>
      <c r="SOQ38"/>
      <c r="SOR38"/>
      <c r="SOS38"/>
      <c r="SOT38"/>
      <c r="SOU38"/>
      <c r="SOV38"/>
      <c r="SOW38"/>
      <c r="SOX38"/>
      <c r="SOY38"/>
      <c r="SOZ38"/>
      <c r="SPA38"/>
      <c r="SPB38"/>
      <c r="SPC38"/>
      <c r="SPD38"/>
      <c r="SPE38"/>
      <c r="SPF38"/>
      <c r="SPG38"/>
      <c r="SPH38"/>
      <c r="SPI38"/>
      <c r="SPJ38"/>
      <c r="SPK38"/>
      <c r="SPL38"/>
      <c r="SPM38"/>
      <c r="SPN38"/>
      <c r="SPO38"/>
      <c r="SPP38"/>
      <c r="SPQ38"/>
      <c r="SPR38"/>
      <c r="SPS38"/>
      <c r="SPT38"/>
      <c r="SPU38"/>
      <c r="SPV38"/>
      <c r="SPW38"/>
      <c r="SPX38"/>
      <c r="SPY38"/>
      <c r="SPZ38"/>
      <c r="SQA38"/>
      <c r="SQB38"/>
      <c r="SQC38"/>
      <c r="SQD38"/>
      <c r="SQE38"/>
      <c r="SQF38"/>
      <c r="SQG38"/>
      <c r="SQH38"/>
      <c r="SQI38"/>
      <c r="SQJ38"/>
      <c r="SQK38"/>
      <c r="SQL38"/>
      <c r="SQM38"/>
      <c r="SQN38"/>
      <c r="SQO38"/>
      <c r="SQP38"/>
      <c r="SQQ38"/>
      <c r="SQR38"/>
      <c r="SQS38"/>
      <c r="SQT38"/>
      <c r="SQU38"/>
      <c r="SQV38"/>
      <c r="SQW38"/>
      <c r="SQX38"/>
      <c r="SQY38"/>
      <c r="SQZ38"/>
      <c r="SRA38"/>
      <c r="SRB38"/>
      <c r="SRC38"/>
      <c r="SRD38"/>
      <c r="SRE38"/>
      <c r="SRF38"/>
      <c r="SRG38"/>
      <c r="SRH38"/>
      <c r="SRI38"/>
      <c r="SRJ38"/>
      <c r="SRK38"/>
      <c r="SRL38"/>
      <c r="SRM38"/>
      <c r="SRN38"/>
      <c r="SRO38"/>
      <c r="SRP38"/>
      <c r="SRQ38"/>
      <c r="SRR38"/>
      <c r="SRS38"/>
      <c r="SRT38"/>
      <c r="SRU38"/>
      <c r="SRV38"/>
      <c r="SRW38"/>
      <c r="SRX38"/>
      <c r="SRY38"/>
      <c r="SRZ38"/>
      <c r="SSA38"/>
      <c r="SSB38"/>
      <c r="SSC38"/>
      <c r="SSD38"/>
      <c r="SSE38"/>
      <c r="SSF38"/>
      <c r="SSG38"/>
      <c r="SSH38"/>
      <c r="SSI38"/>
      <c r="SSJ38"/>
      <c r="SSK38"/>
      <c r="SSL38"/>
      <c r="SSM38"/>
      <c r="SSN38"/>
      <c r="SSO38"/>
      <c r="SSP38"/>
      <c r="SSQ38"/>
      <c r="SSR38"/>
      <c r="SSS38"/>
      <c r="SST38"/>
      <c r="SSU38"/>
      <c r="SSV38"/>
      <c r="SSW38"/>
      <c r="SSX38"/>
      <c r="SSY38"/>
      <c r="SSZ38"/>
      <c r="STA38"/>
      <c r="STB38"/>
      <c r="STC38"/>
      <c r="STD38"/>
      <c r="STE38"/>
      <c r="STF38"/>
      <c r="STG38"/>
      <c r="STH38"/>
      <c r="STI38"/>
      <c r="STJ38"/>
      <c r="STK38"/>
      <c r="STL38"/>
      <c r="STM38"/>
      <c r="STN38"/>
      <c r="STO38"/>
      <c r="STP38"/>
      <c r="STQ38"/>
      <c r="STR38"/>
      <c r="STS38"/>
      <c r="STT38"/>
      <c r="STU38"/>
      <c r="STV38"/>
      <c r="STW38"/>
      <c r="STX38"/>
      <c r="STY38"/>
      <c r="STZ38"/>
      <c r="SUA38"/>
      <c r="SUB38"/>
      <c r="SUC38"/>
      <c r="SUD38"/>
      <c r="SUE38"/>
      <c r="SUF38"/>
      <c r="SUG38"/>
      <c r="SUH38"/>
      <c r="SUI38"/>
      <c r="SUJ38"/>
      <c r="SUK38"/>
      <c r="SUL38"/>
      <c r="SUM38"/>
      <c r="SUN38"/>
      <c r="SUO38"/>
      <c r="SUP38"/>
      <c r="SUQ38"/>
      <c r="SUR38"/>
      <c r="SUS38"/>
      <c r="SUT38"/>
      <c r="SUU38"/>
      <c r="SUV38"/>
      <c r="SUW38"/>
      <c r="SUX38"/>
      <c r="SUY38"/>
      <c r="SUZ38"/>
      <c r="SVA38"/>
      <c r="SVB38"/>
      <c r="SVC38"/>
      <c r="SVD38"/>
      <c r="SVE38"/>
      <c r="SVF38"/>
      <c r="SVG38"/>
      <c r="SVH38"/>
      <c r="SVI38"/>
      <c r="SVJ38"/>
      <c r="SVK38"/>
      <c r="SVL38"/>
      <c r="SVM38"/>
      <c r="SVN38"/>
      <c r="SVO38"/>
      <c r="SVP38"/>
      <c r="SVQ38"/>
      <c r="SVR38"/>
      <c r="SVS38"/>
      <c r="SVT38"/>
      <c r="SVU38"/>
      <c r="SVV38"/>
      <c r="SVW38"/>
      <c r="SVX38"/>
      <c r="SVY38"/>
      <c r="SVZ38"/>
      <c r="SWA38"/>
      <c r="SWB38"/>
      <c r="SWC38"/>
      <c r="SWD38"/>
      <c r="SWE38"/>
      <c r="SWF38"/>
      <c r="SWG38"/>
      <c r="SWH38"/>
      <c r="SWI38"/>
      <c r="SWJ38"/>
      <c r="SWK38"/>
      <c r="SWL38"/>
      <c r="SWM38"/>
      <c r="SWN38"/>
      <c r="SWO38"/>
      <c r="SWP38"/>
      <c r="SWQ38"/>
      <c r="SWR38"/>
      <c r="SWS38"/>
      <c r="SWT38"/>
      <c r="SWU38"/>
      <c r="SWV38"/>
      <c r="SWW38"/>
      <c r="SWX38"/>
      <c r="SWY38"/>
      <c r="SWZ38"/>
      <c r="SXA38"/>
      <c r="SXB38"/>
      <c r="SXC38"/>
      <c r="SXD38"/>
      <c r="SXE38"/>
      <c r="SXF38"/>
      <c r="SXG38"/>
      <c r="SXH38"/>
      <c r="SXI38"/>
      <c r="SXJ38"/>
      <c r="SXK38"/>
      <c r="SXL38"/>
      <c r="SXM38"/>
      <c r="SXN38"/>
      <c r="SXO38"/>
      <c r="SXP38"/>
      <c r="SXQ38"/>
      <c r="SXR38"/>
      <c r="SXS38"/>
      <c r="SXT38"/>
      <c r="SXU38"/>
      <c r="SXV38"/>
      <c r="SXW38"/>
      <c r="SXX38"/>
      <c r="SXY38"/>
      <c r="SXZ38"/>
      <c r="SYA38"/>
      <c r="SYB38"/>
      <c r="SYC38"/>
      <c r="SYD38"/>
      <c r="SYE38"/>
      <c r="SYF38"/>
      <c r="SYG38"/>
      <c r="SYH38"/>
      <c r="SYI38"/>
      <c r="SYJ38"/>
      <c r="SYK38"/>
      <c r="SYL38"/>
      <c r="SYM38"/>
      <c r="SYN38"/>
      <c r="SYO38"/>
      <c r="SYP38"/>
      <c r="SYQ38"/>
      <c r="SYR38"/>
      <c r="SYS38"/>
      <c r="SYT38"/>
      <c r="SYU38"/>
      <c r="SYV38"/>
      <c r="SYW38"/>
      <c r="SYX38"/>
      <c r="SYY38"/>
      <c r="SYZ38"/>
      <c r="SZA38"/>
      <c r="SZB38"/>
      <c r="SZC38"/>
      <c r="SZD38"/>
      <c r="SZE38"/>
      <c r="SZF38"/>
      <c r="SZG38"/>
      <c r="SZH38"/>
      <c r="SZI38"/>
      <c r="SZJ38"/>
      <c r="SZK38"/>
      <c r="SZL38"/>
      <c r="SZM38"/>
      <c r="SZN38"/>
      <c r="SZO38"/>
      <c r="SZP38"/>
      <c r="SZQ38"/>
      <c r="SZR38"/>
      <c r="SZS38"/>
      <c r="SZT38"/>
      <c r="SZU38"/>
      <c r="SZV38"/>
      <c r="SZW38"/>
      <c r="SZX38"/>
      <c r="SZY38"/>
      <c r="SZZ38"/>
      <c r="TAA38"/>
      <c r="TAB38"/>
      <c r="TAC38"/>
      <c r="TAD38"/>
      <c r="TAE38"/>
      <c r="TAF38"/>
      <c r="TAG38"/>
      <c r="TAH38"/>
      <c r="TAI38"/>
      <c r="TAJ38"/>
      <c r="TAK38"/>
      <c r="TAL38"/>
      <c r="TAM38"/>
      <c r="TAN38"/>
      <c r="TAO38"/>
      <c r="TAP38"/>
      <c r="TAQ38"/>
      <c r="TAR38"/>
      <c r="TAS38"/>
      <c r="TAT38"/>
      <c r="TAU38"/>
      <c r="TAV38"/>
      <c r="TAW38"/>
      <c r="TAX38"/>
      <c r="TAY38"/>
      <c r="TAZ38"/>
      <c r="TBA38"/>
      <c r="TBB38"/>
      <c r="TBC38"/>
      <c r="TBD38"/>
      <c r="TBE38"/>
      <c r="TBF38"/>
      <c r="TBG38"/>
      <c r="TBH38"/>
      <c r="TBI38"/>
      <c r="TBJ38"/>
      <c r="TBK38"/>
      <c r="TBL38"/>
      <c r="TBM38"/>
      <c r="TBN38"/>
      <c r="TBO38"/>
      <c r="TBP38"/>
      <c r="TBQ38"/>
      <c r="TBR38"/>
      <c r="TBS38"/>
      <c r="TBT38"/>
      <c r="TBU38"/>
      <c r="TBV38"/>
      <c r="TBW38"/>
      <c r="TBX38"/>
      <c r="TBY38"/>
      <c r="TBZ38"/>
      <c r="TCA38"/>
      <c r="TCB38"/>
      <c r="TCC38"/>
      <c r="TCD38"/>
      <c r="TCE38"/>
      <c r="TCF38"/>
      <c r="TCG38"/>
      <c r="TCH38"/>
      <c r="TCI38"/>
      <c r="TCJ38"/>
      <c r="TCK38"/>
      <c r="TCL38"/>
      <c r="TCM38"/>
      <c r="TCN38"/>
      <c r="TCO38"/>
      <c r="TCP38"/>
      <c r="TCQ38"/>
      <c r="TCR38"/>
      <c r="TCS38"/>
      <c r="TCT38"/>
      <c r="TCU38"/>
      <c r="TCV38"/>
      <c r="TCW38"/>
      <c r="TCX38"/>
      <c r="TCY38"/>
      <c r="TCZ38"/>
      <c r="TDA38"/>
      <c r="TDB38"/>
      <c r="TDC38"/>
      <c r="TDD38"/>
      <c r="TDE38"/>
      <c r="TDF38"/>
      <c r="TDG38"/>
      <c r="TDH38"/>
      <c r="TDI38"/>
      <c r="TDJ38"/>
      <c r="TDK38"/>
      <c r="TDL38"/>
      <c r="TDM38"/>
      <c r="TDN38"/>
      <c r="TDO38"/>
      <c r="TDP38"/>
      <c r="TDQ38"/>
      <c r="TDR38"/>
      <c r="TDS38"/>
      <c r="TDT38"/>
      <c r="TDU38"/>
      <c r="TDV38"/>
      <c r="TDW38"/>
      <c r="TDX38"/>
      <c r="TDY38"/>
      <c r="TDZ38"/>
      <c r="TEA38"/>
      <c r="TEB38"/>
      <c r="TEC38"/>
      <c r="TED38"/>
      <c r="TEE38"/>
      <c r="TEF38"/>
      <c r="TEG38"/>
      <c r="TEH38"/>
      <c r="TEI38"/>
      <c r="TEJ38"/>
      <c r="TEK38"/>
      <c r="TEL38"/>
      <c r="TEM38"/>
      <c r="TEN38"/>
      <c r="TEO38"/>
      <c r="TEP38"/>
      <c r="TEQ38"/>
      <c r="TER38"/>
      <c r="TES38"/>
      <c r="TET38"/>
      <c r="TEU38"/>
      <c r="TEV38"/>
      <c r="TEW38"/>
      <c r="TEX38"/>
      <c r="TEY38"/>
      <c r="TEZ38"/>
      <c r="TFA38"/>
      <c r="TFB38"/>
      <c r="TFC38"/>
      <c r="TFD38"/>
      <c r="TFE38"/>
      <c r="TFF38"/>
      <c r="TFG38"/>
      <c r="TFH38"/>
      <c r="TFI38"/>
      <c r="TFJ38"/>
      <c r="TFK38"/>
      <c r="TFL38"/>
      <c r="TFM38"/>
      <c r="TFN38"/>
      <c r="TFO38"/>
      <c r="TFP38"/>
      <c r="TFQ38"/>
      <c r="TFR38"/>
      <c r="TFS38"/>
      <c r="TFT38"/>
      <c r="TFU38"/>
      <c r="TFV38"/>
      <c r="TFW38"/>
      <c r="TFX38"/>
      <c r="TFY38"/>
      <c r="TFZ38"/>
      <c r="TGA38"/>
      <c r="TGB38"/>
      <c r="TGC38"/>
      <c r="TGD38"/>
      <c r="TGE38"/>
      <c r="TGF38"/>
      <c r="TGG38"/>
      <c r="TGH38"/>
      <c r="TGI38"/>
      <c r="TGJ38"/>
      <c r="TGK38"/>
      <c r="TGL38"/>
      <c r="TGM38"/>
      <c r="TGN38"/>
      <c r="TGO38"/>
      <c r="TGP38"/>
      <c r="TGQ38"/>
      <c r="TGR38"/>
      <c r="TGS38"/>
      <c r="TGT38"/>
      <c r="TGU38"/>
      <c r="TGV38"/>
      <c r="TGW38"/>
      <c r="TGX38"/>
      <c r="TGY38"/>
      <c r="TGZ38"/>
      <c r="THA38"/>
      <c r="THB38"/>
      <c r="THC38"/>
      <c r="THD38"/>
      <c r="THE38"/>
      <c r="THF38"/>
      <c r="THG38"/>
      <c r="THH38"/>
      <c r="THI38"/>
      <c r="THJ38"/>
      <c r="THK38"/>
      <c r="THL38"/>
      <c r="THM38"/>
      <c r="THN38"/>
      <c r="THO38"/>
      <c r="THP38"/>
      <c r="THQ38"/>
      <c r="THR38"/>
      <c r="THS38"/>
      <c r="THT38"/>
      <c r="THU38"/>
      <c r="THV38"/>
      <c r="THW38"/>
      <c r="THX38"/>
      <c r="THY38"/>
      <c r="THZ38"/>
      <c r="TIA38"/>
      <c r="TIB38"/>
      <c r="TIC38"/>
      <c r="TID38"/>
      <c r="TIE38"/>
      <c r="TIF38"/>
      <c r="TIG38"/>
      <c r="TIH38"/>
      <c r="TII38"/>
      <c r="TIJ38"/>
      <c r="TIK38"/>
      <c r="TIL38"/>
      <c r="TIM38"/>
      <c r="TIN38"/>
      <c r="TIO38"/>
      <c r="TIP38"/>
      <c r="TIQ38"/>
      <c r="TIR38"/>
      <c r="TIS38"/>
      <c r="TIT38"/>
      <c r="TIU38"/>
      <c r="TIV38"/>
      <c r="TIW38"/>
      <c r="TIX38"/>
      <c r="TIY38"/>
      <c r="TIZ38"/>
      <c r="TJA38"/>
      <c r="TJB38"/>
      <c r="TJC38"/>
      <c r="TJD38"/>
      <c r="TJE38"/>
      <c r="TJF38"/>
      <c r="TJG38"/>
      <c r="TJH38"/>
      <c r="TJI38"/>
      <c r="TJJ38"/>
      <c r="TJK38"/>
      <c r="TJL38"/>
      <c r="TJM38"/>
      <c r="TJN38"/>
      <c r="TJO38"/>
      <c r="TJP38"/>
      <c r="TJQ38"/>
      <c r="TJR38"/>
      <c r="TJS38"/>
      <c r="TJT38"/>
      <c r="TJU38"/>
      <c r="TJV38"/>
      <c r="TJW38"/>
      <c r="TJX38"/>
      <c r="TJY38"/>
      <c r="TJZ38"/>
      <c r="TKA38"/>
      <c r="TKB38"/>
      <c r="TKC38"/>
      <c r="TKD38"/>
      <c r="TKE38"/>
      <c r="TKF38"/>
      <c r="TKG38"/>
      <c r="TKH38"/>
      <c r="TKI38"/>
      <c r="TKJ38"/>
      <c r="TKK38"/>
      <c r="TKL38"/>
      <c r="TKM38"/>
      <c r="TKN38"/>
      <c r="TKO38"/>
      <c r="TKP38"/>
      <c r="TKQ38"/>
      <c r="TKR38"/>
      <c r="TKS38"/>
      <c r="TKT38"/>
      <c r="TKU38"/>
      <c r="TKV38"/>
      <c r="TKW38"/>
      <c r="TKX38"/>
      <c r="TKY38"/>
      <c r="TKZ38"/>
      <c r="TLA38"/>
      <c r="TLB38"/>
      <c r="TLC38"/>
      <c r="TLD38"/>
      <c r="TLE38"/>
      <c r="TLF38"/>
      <c r="TLG38"/>
      <c r="TLH38"/>
      <c r="TLI38"/>
      <c r="TLJ38"/>
      <c r="TLK38"/>
      <c r="TLL38"/>
      <c r="TLM38"/>
      <c r="TLN38"/>
      <c r="TLO38"/>
      <c r="TLP38"/>
      <c r="TLQ38"/>
      <c r="TLR38"/>
      <c r="TLS38"/>
      <c r="TLT38"/>
      <c r="TLU38"/>
      <c r="TLV38"/>
      <c r="TLW38"/>
      <c r="TLX38"/>
      <c r="TLY38"/>
      <c r="TLZ38"/>
      <c r="TMA38"/>
      <c r="TMB38"/>
      <c r="TMC38"/>
      <c r="TMD38"/>
      <c r="TME38"/>
      <c r="TMF38"/>
      <c r="TMG38"/>
      <c r="TMH38"/>
      <c r="TMI38"/>
      <c r="TMJ38"/>
      <c r="TMK38"/>
      <c r="TML38"/>
      <c r="TMM38"/>
      <c r="TMN38"/>
      <c r="TMO38"/>
      <c r="TMP38"/>
      <c r="TMQ38"/>
      <c r="TMR38"/>
      <c r="TMS38"/>
      <c r="TMT38"/>
      <c r="TMU38"/>
      <c r="TMV38"/>
      <c r="TMW38"/>
      <c r="TMX38"/>
      <c r="TMY38"/>
      <c r="TMZ38"/>
      <c r="TNA38"/>
      <c r="TNB38"/>
      <c r="TNC38"/>
      <c r="TND38"/>
      <c r="TNE38"/>
      <c r="TNF38"/>
      <c r="TNG38"/>
      <c r="TNH38"/>
      <c r="TNI38"/>
      <c r="TNJ38"/>
      <c r="TNK38"/>
      <c r="TNL38"/>
      <c r="TNM38"/>
      <c r="TNN38"/>
      <c r="TNO38"/>
      <c r="TNP38"/>
      <c r="TNQ38"/>
      <c r="TNR38"/>
      <c r="TNS38"/>
      <c r="TNT38"/>
      <c r="TNU38"/>
      <c r="TNV38"/>
      <c r="TNW38"/>
      <c r="TNX38"/>
      <c r="TNY38"/>
      <c r="TNZ38"/>
      <c r="TOA38"/>
      <c r="TOB38"/>
      <c r="TOC38"/>
      <c r="TOD38"/>
      <c r="TOE38"/>
      <c r="TOF38"/>
      <c r="TOG38"/>
      <c r="TOH38"/>
      <c r="TOI38"/>
      <c r="TOJ38"/>
      <c r="TOK38"/>
      <c r="TOL38"/>
      <c r="TOM38"/>
      <c r="TON38"/>
      <c r="TOO38"/>
      <c r="TOP38"/>
      <c r="TOQ38"/>
      <c r="TOR38"/>
      <c r="TOS38"/>
      <c r="TOT38"/>
      <c r="TOU38"/>
      <c r="TOV38"/>
      <c r="TOW38"/>
      <c r="TOX38"/>
      <c r="TOY38"/>
      <c r="TOZ38"/>
      <c r="TPA38"/>
      <c r="TPB38"/>
      <c r="TPC38"/>
      <c r="TPD38"/>
      <c r="TPE38"/>
      <c r="TPF38"/>
      <c r="TPG38"/>
      <c r="TPH38"/>
      <c r="TPI38"/>
      <c r="TPJ38"/>
      <c r="TPK38"/>
      <c r="TPL38"/>
      <c r="TPM38"/>
      <c r="TPN38"/>
      <c r="TPO38"/>
      <c r="TPP38"/>
      <c r="TPQ38"/>
      <c r="TPR38"/>
      <c r="TPS38"/>
      <c r="TPT38"/>
      <c r="TPU38"/>
      <c r="TPV38"/>
      <c r="TPW38"/>
      <c r="TPX38"/>
      <c r="TPY38"/>
      <c r="TPZ38"/>
      <c r="TQA38"/>
      <c r="TQB38"/>
      <c r="TQC38"/>
      <c r="TQD38"/>
      <c r="TQE38"/>
      <c r="TQF38"/>
      <c r="TQG38"/>
      <c r="TQH38"/>
      <c r="TQI38"/>
      <c r="TQJ38"/>
      <c r="TQK38"/>
      <c r="TQL38"/>
      <c r="TQM38"/>
      <c r="TQN38"/>
      <c r="TQO38"/>
      <c r="TQP38"/>
      <c r="TQQ38"/>
      <c r="TQR38"/>
      <c r="TQS38"/>
      <c r="TQT38"/>
      <c r="TQU38"/>
      <c r="TQV38"/>
      <c r="TQW38"/>
      <c r="TQX38"/>
      <c r="TQY38"/>
      <c r="TQZ38"/>
      <c r="TRA38"/>
      <c r="TRB38"/>
      <c r="TRC38"/>
      <c r="TRD38"/>
      <c r="TRE38"/>
      <c r="TRF38"/>
      <c r="TRG38"/>
      <c r="TRH38"/>
      <c r="TRI38"/>
      <c r="TRJ38"/>
      <c r="TRK38"/>
      <c r="TRL38"/>
      <c r="TRM38"/>
      <c r="TRN38"/>
      <c r="TRO38"/>
      <c r="TRP38"/>
      <c r="TRQ38"/>
      <c r="TRR38"/>
      <c r="TRS38"/>
      <c r="TRT38"/>
      <c r="TRU38"/>
      <c r="TRV38"/>
      <c r="TRW38"/>
      <c r="TRX38"/>
      <c r="TRY38"/>
      <c r="TRZ38"/>
      <c r="TSA38"/>
      <c r="TSB38"/>
      <c r="TSC38"/>
      <c r="TSD38"/>
      <c r="TSE38"/>
      <c r="TSF38"/>
      <c r="TSG38"/>
      <c r="TSH38"/>
      <c r="TSI38"/>
      <c r="TSJ38"/>
      <c r="TSK38"/>
      <c r="TSL38"/>
      <c r="TSM38"/>
      <c r="TSN38"/>
      <c r="TSO38"/>
      <c r="TSP38"/>
      <c r="TSQ38"/>
      <c r="TSR38"/>
      <c r="TSS38"/>
      <c r="TST38"/>
      <c r="TSU38"/>
      <c r="TSV38"/>
      <c r="TSW38"/>
      <c r="TSX38"/>
      <c r="TSY38"/>
      <c r="TSZ38"/>
      <c r="TTA38"/>
      <c r="TTB38"/>
      <c r="TTC38"/>
      <c r="TTD38"/>
      <c r="TTE38"/>
      <c r="TTF38"/>
      <c r="TTG38"/>
      <c r="TTH38"/>
      <c r="TTI38"/>
      <c r="TTJ38"/>
      <c r="TTK38"/>
      <c r="TTL38"/>
      <c r="TTM38"/>
      <c r="TTN38"/>
      <c r="TTO38"/>
      <c r="TTP38"/>
      <c r="TTQ38"/>
      <c r="TTR38"/>
      <c r="TTS38"/>
      <c r="TTT38"/>
      <c r="TTU38"/>
      <c r="TTV38"/>
      <c r="TTW38"/>
      <c r="TTX38"/>
      <c r="TTY38"/>
      <c r="TTZ38"/>
      <c r="TUA38"/>
      <c r="TUB38"/>
      <c r="TUC38"/>
      <c r="TUD38"/>
      <c r="TUE38"/>
      <c r="TUF38"/>
      <c r="TUG38"/>
      <c r="TUH38"/>
      <c r="TUI38"/>
      <c r="TUJ38"/>
      <c r="TUK38"/>
      <c r="TUL38"/>
      <c r="TUM38"/>
      <c r="TUN38"/>
      <c r="TUO38"/>
      <c r="TUP38"/>
      <c r="TUQ38"/>
      <c r="TUR38"/>
      <c r="TUS38"/>
      <c r="TUT38"/>
      <c r="TUU38"/>
      <c r="TUV38"/>
      <c r="TUW38"/>
      <c r="TUX38"/>
      <c r="TUY38"/>
      <c r="TUZ38"/>
      <c r="TVA38"/>
      <c r="TVB38"/>
      <c r="TVC38"/>
      <c r="TVD38"/>
      <c r="TVE38"/>
      <c r="TVF38"/>
      <c r="TVG38"/>
      <c r="TVH38"/>
      <c r="TVI38"/>
      <c r="TVJ38"/>
      <c r="TVK38"/>
      <c r="TVL38"/>
      <c r="TVM38"/>
      <c r="TVN38"/>
      <c r="TVO38"/>
      <c r="TVP38"/>
      <c r="TVQ38"/>
      <c r="TVR38"/>
      <c r="TVS38"/>
      <c r="TVT38"/>
      <c r="TVU38"/>
      <c r="TVV38"/>
      <c r="TVW38"/>
      <c r="TVX38"/>
      <c r="TVY38"/>
      <c r="TVZ38"/>
      <c r="TWA38"/>
      <c r="TWB38"/>
      <c r="TWC38"/>
      <c r="TWD38"/>
      <c r="TWE38"/>
      <c r="TWF38"/>
      <c r="TWG38"/>
      <c r="TWH38"/>
      <c r="TWI38"/>
      <c r="TWJ38"/>
      <c r="TWK38"/>
      <c r="TWL38"/>
      <c r="TWM38"/>
      <c r="TWN38"/>
      <c r="TWO38"/>
      <c r="TWP38"/>
      <c r="TWQ38"/>
      <c r="TWR38"/>
      <c r="TWS38"/>
      <c r="TWT38"/>
      <c r="TWU38"/>
      <c r="TWV38"/>
      <c r="TWW38"/>
      <c r="TWX38"/>
      <c r="TWY38"/>
      <c r="TWZ38"/>
      <c r="TXA38"/>
      <c r="TXB38"/>
      <c r="TXC38"/>
      <c r="TXD38"/>
      <c r="TXE38"/>
      <c r="TXF38"/>
      <c r="TXG38"/>
      <c r="TXH38"/>
      <c r="TXI38"/>
      <c r="TXJ38"/>
      <c r="TXK38"/>
      <c r="TXL38"/>
      <c r="TXM38"/>
      <c r="TXN38"/>
      <c r="TXO38"/>
      <c r="TXP38"/>
      <c r="TXQ38"/>
      <c r="TXR38"/>
      <c r="TXS38"/>
      <c r="TXT38"/>
      <c r="TXU38"/>
      <c r="TXV38"/>
      <c r="TXW38"/>
      <c r="TXX38"/>
      <c r="TXY38"/>
      <c r="TXZ38"/>
      <c r="TYA38"/>
      <c r="TYB38"/>
      <c r="TYC38"/>
      <c r="TYD38"/>
      <c r="TYE38"/>
      <c r="TYF38"/>
      <c r="TYG38"/>
      <c r="TYH38"/>
      <c r="TYI38"/>
      <c r="TYJ38"/>
      <c r="TYK38"/>
      <c r="TYL38"/>
      <c r="TYM38"/>
      <c r="TYN38"/>
      <c r="TYO38"/>
      <c r="TYP38"/>
      <c r="TYQ38"/>
      <c r="TYR38"/>
      <c r="TYS38"/>
      <c r="TYT38"/>
      <c r="TYU38"/>
      <c r="TYV38"/>
      <c r="TYW38"/>
      <c r="TYX38"/>
      <c r="TYY38"/>
      <c r="TYZ38"/>
      <c r="TZA38"/>
      <c r="TZB38"/>
      <c r="TZC38"/>
      <c r="TZD38"/>
      <c r="TZE38"/>
      <c r="TZF38"/>
      <c r="TZG38"/>
      <c r="TZH38"/>
      <c r="TZI38"/>
      <c r="TZJ38"/>
      <c r="TZK38"/>
      <c r="TZL38"/>
      <c r="TZM38"/>
      <c r="TZN38"/>
      <c r="TZO38"/>
      <c r="TZP38"/>
      <c r="TZQ38"/>
      <c r="TZR38"/>
      <c r="TZS38"/>
      <c r="TZT38"/>
      <c r="TZU38"/>
      <c r="TZV38"/>
      <c r="TZW38"/>
      <c r="TZX38"/>
      <c r="TZY38"/>
      <c r="TZZ38"/>
      <c r="UAA38"/>
      <c r="UAB38"/>
      <c r="UAC38"/>
      <c r="UAD38"/>
      <c r="UAE38"/>
      <c r="UAF38"/>
      <c r="UAG38"/>
      <c r="UAH38"/>
      <c r="UAI38"/>
      <c r="UAJ38"/>
      <c r="UAK38"/>
      <c r="UAL38"/>
      <c r="UAM38"/>
      <c r="UAN38"/>
      <c r="UAO38"/>
      <c r="UAP38"/>
      <c r="UAQ38"/>
      <c r="UAR38"/>
      <c r="UAS38"/>
      <c r="UAT38"/>
      <c r="UAU38"/>
      <c r="UAV38"/>
      <c r="UAW38"/>
      <c r="UAX38"/>
      <c r="UAY38"/>
      <c r="UAZ38"/>
      <c r="UBA38"/>
      <c r="UBB38"/>
      <c r="UBC38"/>
      <c r="UBD38"/>
      <c r="UBE38"/>
      <c r="UBF38"/>
      <c r="UBG38"/>
      <c r="UBH38"/>
      <c r="UBI38"/>
      <c r="UBJ38"/>
      <c r="UBK38"/>
      <c r="UBL38"/>
      <c r="UBM38"/>
      <c r="UBN38"/>
      <c r="UBO38"/>
      <c r="UBP38"/>
      <c r="UBQ38"/>
      <c r="UBR38"/>
      <c r="UBS38"/>
      <c r="UBT38"/>
      <c r="UBU38"/>
      <c r="UBV38"/>
      <c r="UBW38"/>
      <c r="UBX38"/>
      <c r="UBY38"/>
      <c r="UBZ38"/>
      <c r="UCA38"/>
      <c r="UCB38"/>
      <c r="UCC38"/>
      <c r="UCD38"/>
      <c r="UCE38"/>
      <c r="UCF38"/>
      <c r="UCG38"/>
      <c r="UCH38"/>
      <c r="UCI38"/>
      <c r="UCJ38"/>
      <c r="UCK38"/>
      <c r="UCL38"/>
      <c r="UCM38"/>
      <c r="UCN38"/>
      <c r="UCO38"/>
      <c r="UCP38"/>
      <c r="UCQ38"/>
      <c r="UCR38"/>
      <c r="UCS38"/>
      <c r="UCT38"/>
      <c r="UCU38"/>
      <c r="UCV38"/>
      <c r="UCW38"/>
      <c r="UCX38"/>
      <c r="UCY38"/>
      <c r="UCZ38"/>
      <c r="UDA38"/>
      <c r="UDB38"/>
      <c r="UDC38"/>
      <c r="UDD38"/>
      <c r="UDE38"/>
      <c r="UDF38"/>
      <c r="UDG38"/>
      <c r="UDH38"/>
      <c r="UDI38"/>
      <c r="UDJ38"/>
      <c r="UDK38"/>
      <c r="UDL38"/>
      <c r="UDM38"/>
      <c r="UDN38"/>
      <c r="UDO38"/>
      <c r="UDP38"/>
      <c r="UDQ38"/>
      <c r="UDR38"/>
      <c r="UDS38"/>
      <c r="UDT38"/>
      <c r="UDU38"/>
      <c r="UDV38"/>
      <c r="UDW38"/>
      <c r="UDX38"/>
      <c r="UDY38"/>
      <c r="UDZ38"/>
      <c r="UEA38"/>
      <c r="UEB38"/>
      <c r="UEC38"/>
      <c r="UED38"/>
      <c r="UEE38"/>
      <c r="UEF38"/>
      <c r="UEG38"/>
      <c r="UEH38"/>
      <c r="UEI38"/>
      <c r="UEJ38"/>
      <c r="UEK38"/>
      <c r="UEL38"/>
      <c r="UEM38"/>
      <c r="UEN38"/>
      <c r="UEO38"/>
      <c r="UEP38"/>
      <c r="UEQ38"/>
      <c r="UER38"/>
      <c r="UES38"/>
      <c r="UET38"/>
      <c r="UEU38"/>
      <c r="UEV38"/>
      <c r="UEW38"/>
      <c r="UEX38"/>
      <c r="UEY38"/>
      <c r="UEZ38"/>
      <c r="UFA38"/>
      <c r="UFB38"/>
      <c r="UFC38"/>
      <c r="UFD38"/>
      <c r="UFE38"/>
      <c r="UFF38"/>
      <c r="UFG38"/>
      <c r="UFH38"/>
      <c r="UFI38"/>
      <c r="UFJ38"/>
      <c r="UFK38"/>
      <c r="UFL38"/>
      <c r="UFM38"/>
      <c r="UFN38"/>
      <c r="UFO38"/>
      <c r="UFP38"/>
      <c r="UFQ38"/>
      <c r="UFR38"/>
      <c r="UFS38"/>
      <c r="UFT38"/>
      <c r="UFU38"/>
      <c r="UFV38"/>
      <c r="UFW38"/>
      <c r="UFX38"/>
      <c r="UFY38"/>
      <c r="UFZ38"/>
      <c r="UGA38"/>
      <c r="UGB38"/>
      <c r="UGC38"/>
      <c r="UGD38"/>
      <c r="UGE38"/>
      <c r="UGF38"/>
      <c r="UGG38"/>
      <c r="UGH38"/>
      <c r="UGI38"/>
      <c r="UGJ38"/>
      <c r="UGK38"/>
      <c r="UGL38"/>
      <c r="UGM38"/>
      <c r="UGN38"/>
      <c r="UGO38"/>
      <c r="UGP38"/>
      <c r="UGQ38"/>
      <c r="UGR38"/>
      <c r="UGS38"/>
      <c r="UGT38"/>
      <c r="UGU38"/>
      <c r="UGV38"/>
      <c r="UGW38"/>
      <c r="UGX38"/>
      <c r="UGY38"/>
      <c r="UGZ38"/>
      <c r="UHA38"/>
      <c r="UHB38"/>
      <c r="UHC38"/>
      <c r="UHD38"/>
      <c r="UHE38"/>
      <c r="UHF38"/>
      <c r="UHG38"/>
      <c r="UHH38"/>
      <c r="UHI38"/>
      <c r="UHJ38"/>
      <c r="UHK38"/>
      <c r="UHL38"/>
      <c r="UHM38"/>
      <c r="UHN38"/>
      <c r="UHO38"/>
      <c r="UHP38"/>
      <c r="UHQ38"/>
      <c r="UHR38"/>
      <c r="UHS38"/>
      <c r="UHT38"/>
      <c r="UHU38"/>
      <c r="UHV38"/>
      <c r="UHW38"/>
      <c r="UHX38"/>
      <c r="UHY38"/>
      <c r="UHZ38"/>
      <c r="UIA38"/>
      <c r="UIB38"/>
      <c r="UIC38"/>
      <c r="UID38"/>
      <c r="UIE38"/>
      <c r="UIF38"/>
      <c r="UIG38"/>
      <c r="UIH38"/>
      <c r="UII38"/>
      <c r="UIJ38"/>
      <c r="UIK38"/>
      <c r="UIL38"/>
      <c r="UIM38"/>
      <c r="UIN38"/>
      <c r="UIO38"/>
      <c r="UIP38"/>
      <c r="UIQ38"/>
      <c r="UIR38"/>
      <c r="UIS38"/>
      <c r="UIT38"/>
      <c r="UIU38"/>
      <c r="UIV38"/>
      <c r="UIW38"/>
      <c r="UIX38"/>
      <c r="UIY38"/>
      <c r="UIZ38"/>
      <c r="UJA38"/>
      <c r="UJB38"/>
      <c r="UJC38"/>
      <c r="UJD38"/>
      <c r="UJE38"/>
      <c r="UJF38"/>
      <c r="UJG38"/>
      <c r="UJH38"/>
      <c r="UJI38"/>
      <c r="UJJ38"/>
      <c r="UJK38"/>
      <c r="UJL38"/>
      <c r="UJM38"/>
      <c r="UJN38"/>
      <c r="UJO38"/>
      <c r="UJP38"/>
      <c r="UJQ38"/>
      <c r="UJR38"/>
      <c r="UJS38"/>
      <c r="UJT38"/>
      <c r="UJU38"/>
      <c r="UJV38"/>
      <c r="UJW38"/>
      <c r="UJX38"/>
      <c r="UJY38"/>
      <c r="UJZ38"/>
      <c r="UKA38"/>
      <c r="UKB38"/>
      <c r="UKC38"/>
      <c r="UKD38"/>
      <c r="UKE38"/>
      <c r="UKF38"/>
      <c r="UKG38"/>
      <c r="UKH38"/>
      <c r="UKI38"/>
      <c r="UKJ38"/>
      <c r="UKK38"/>
      <c r="UKL38"/>
      <c r="UKM38"/>
      <c r="UKN38"/>
      <c r="UKO38"/>
      <c r="UKP38"/>
      <c r="UKQ38"/>
      <c r="UKR38"/>
      <c r="UKS38"/>
      <c r="UKT38"/>
      <c r="UKU38"/>
      <c r="UKV38"/>
      <c r="UKW38"/>
      <c r="UKX38"/>
      <c r="UKY38"/>
      <c r="UKZ38"/>
      <c r="ULA38"/>
      <c r="ULB38"/>
      <c r="ULC38"/>
      <c r="ULD38"/>
      <c r="ULE38"/>
      <c r="ULF38"/>
      <c r="ULG38"/>
      <c r="ULH38"/>
      <c r="ULI38"/>
      <c r="ULJ38"/>
      <c r="ULK38"/>
      <c r="ULL38"/>
      <c r="ULM38"/>
      <c r="ULN38"/>
      <c r="ULO38"/>
      <c r="ULP38"/>
      <c r="ULQ38"/>
      <c r="ULR38"/>
      <c r="ULS38"/>
      <c r="ULT38"/>
      <c r="ULU38"/>
      <c r="ULV38"/>
      <c r="ULW38"/>
      <c r="ULX38"/>
      <c r="ULY38"/>
      <c r="ULZ38"/>
      <c r="UMA38"/>
      <c r="UMB38"/>
      <c r="UMC38"/>
      <c r="UMD38"/>
      <c r="UME38"/>
      <c r="UMF38"/>
      <c r="UMG38"/>
      <c r="UMH38"/>
      <c r="UMI38"/>
      <c r="UMJ38"/>
      <c r="UMK38"/>
      <c r="UML38"/>
      <c r="UMM38"/>
      <c r="UMN38"/>
      <c r="UMO38"/>
      <c r="UMP38"/>
      <c r="UMQ38"/>
      <c r="UMR38"/>
      <c r="UMS38"/>
      <c r="UMT38"/>
      <c r="UMU38"/>
      <c r="UMV38"/>
      <c r="UMW38"/>
      <c r="UMX38"/>
      <c r="UMY38"/>
      <c r="UMZ38"/>
      <c r="UNA38"/>
      <c r="UNB38"/>
      <c r="UNC38"/>
      <c r="UND38"/>
      <c r="UNE38"/>
      <c r="UNF38"/>
      <c r="UNG38"/>
      <c r="UNH38"/>
      <c r="UNI38"/>
      <c r="UNJ38"/>
      <c r="UNK38"/>
      <c r="UNL38"/>
      <c r="UNM38"/>
      <c r="UNN38"/>
      <c r="UNO38"/>
      <c r="UNP38"/>
      <c r="UNQ38"/>
      <c r="UNR38"/>
      <c r="UNS38"/>
      <c r="UNT38"/>
      <c r="UNU38"/>
      <c r="UNV38"/>
      <c r="UNW38"/>
      <c r="UNX38"/>
      <c r="UNY38"/>
      <c r="UNZ38"/>
      <c r="UOA38"/>
      <c r="UOB38"/>
      <c r="UOC38"/>
      <c r="UOD38"/>
      <c r="UOE38"/>
      <c r="UOF38"/>
      <c r="UOG38"/>
      <c r="UOH38"/>
      <c r="UOI38"/>
      <c r="UOJ38"/>
      <c r="UOK38"/>
      <c r="UOL38"/>
      <c r="UOM38"/>
      <c r="UON38"/>
      <c r="UOO38"/>
      <c r="UOP38"/>
      <c r="UOQ38"/>
      <c r="UOR38"/>
      <c r="UOS38"/>
      <c r="UOT38"/>
      <c r="UOU38"/>
      <c r="UOV38"/>
      <c r="UOW38"/>
      <c r="UOX38"/>
      <c r="UOY38"/>
      <c r="UOZ38"/>
      <c r="UPA38"/>
      <c r="UPB38"/>
      <c r="UPC38"/>
      <c r="UPD38"/>
      <c r="UPE38"/>
      <c r="UPF38"/>
      <c r="UPG38"/>
      <c r="UPH38"/>
      <c r="UPI38"/>
      <c r="UPJ38"/>
      <c r="UPK38"/>
      <c r="UPL38"/>
      <c r="UPM38"/>
      <c r="UPN38"/>
      <c r="UPO38"/>
      <c r="UPP38"/>
      <c r="UPQ38"/>
      <c r="UPR38"/>
      <c r="UPS38"/>
      <c r="UPT38"/>
      <c r="UPU38"/>
      <c r="UPV38"/>
      <c r="UPW38"/>
      <c r="UPX38"/>
      <c r="UPY38"/>
      <c r="UPZ38"/>
      <c r="UQA38"/>
      <c r="UQB38"/>
      <c r="UQC38"/>
      <c r="UQD38"/>
      <c r="UQE38"/>
      <c r="UQF38"/>
      <c r="UQG38"/>
      <c r="UQH38"/>
      <c r="UQI38"/>
      <c r="UQJ38"/>
      <c r="UQK38"/>
      <c r="UQL38"/>
      <c r="UQM38"/>
      <c r="UQN38"/>
      <c r="UQO38"/>
      <c r="UQP38"/>
      <c r="UQQ38"/>
      <c r="UQR38"/>
      <c r="UQS38"/>
      <c r="UQT38"/>
      <c r="UQU38"/>
      <c r="UQV38"/>
      <c r="UQW38"/>
      <c r="UQX38"/>
      <c r="UQY38"/>
      <c r="UQZ38"/>
      <c r="URA38"/>
      <c r="URB38"/>
      <c r="URC38"/>
      <c r="URD38"/>
      <c r="URE38"/>
      <c r="URF38"/>
      <c r="URG38"/>
      <c r="URH38"/>
      <c r="URI38"/>
      <c r="URJ38"/>
      <c r="URK38"/>
      <c r="URL38"/>
      <c r="URM38"/>
      <c r="URN38"/>
      <c r="URO38"/>
      <c r="URP38"/>
      <c r="URQ38"/>
      <c r="URR38"/>
      <c r="URS38"/>
      <c r="URT38"/>
      <c r="URU38"/>
      <c r="URV38"/>
      <c r="URW38"/>
      <c r="URX38"/>
      <c r="URY38"/>
      <c r="URZ38"/>
      <c r="USA38"/>
      <c r="USB38"/>
      <c r="USC38"/>
      <c r="USD38"/>
      <c r="USE38"/>
      <c r="USF38"/>
      <c r="USG38"/>
      <c r="USH38"/>
      <c r="USI38"/>
      <c r="USJ38"/>
      <c r="USK38"/>
      <c r="USL38"/>
      <c r="USM38"/>
      <c r="USN38"/>
      <c r="USO38"/>
      <c r="USP38"/>
      <c r="USQ38"/>
      <c r="USR38"/>
      <c r="USS38"/>
      <c r="UST38"/>
      <c r="USU38"/>
      <c r="USV38"/>
      <c r="USW38"/>
      <c r="USX38"/>
      <c r="USY38"/>
      <c r="USZ38"/>
      <c r="UTA38"/>
      <c r="UTB38"/>
      <c r="UTC38"/>
      <c r="UTD38"/>
      <c r="UTE38"/>
      <c r="UTF38"/>
      <c r="UTG38"/>
      <c r="UTH38"/>
      <c r="UTI38"/>
      <c r="UTJ38"/>
      <c r="UTK38"/>
      <c r="UTL38"/>
      <c r="UTM38"/>
      <c r="UTN38"/>
      <c r="UTO38"/>
      <c r="UTP38"/>
      <c r="UTQ38"/>
      <c r="UTR38"/>
      <c r="UTS38"/>
      <c r="UTT38"/>
      <c r="UTU38"/>
      <c r="UTV38"/>
      <c r="UTW38"/>
      <c r="UTX38"/>
      <c r="UTY38"/>
      <c r="UTZ38"/>
      <c r="UUA38"/>
      <c r="UUB38"/>
      <c r="UUC38"/>
      <c r="UUD38"/>
      <c r="UUE38"/>
      <c r="UUF38"/>
      <c r="UUG38"/>
      <c r="UUH38"/>
      <c r="UUI38"/>
      <c r="UUJ38"/>
      <c r="UUK38"/>
      <c r="UUL38"/>
      <c r="UUM38"/>
      <c r="UUN38"/>
      <c r="UUO38"/>
      <c r="UUP38"/>
      <c r="UUQ38"/>
      <c r="UUR38"/>
      <c r="UUS38"/>
      <c r="UUT38"/>
      <c r="UUU38"/>
      <c r="UUV38"/>
      <c r="UUW38"/>
      <c r="UUX38"/>
      <c r="UUY38"/>
      <c r="UUZ38"/>
      <c r="UVA38"/>
      <c r="UVB38"/>
      <c r="UVC38"/>
      <c r="UVD38"/>
      <c r="UVE38"/>
      <c r="UVF38"/>
      <c r="UVG38"/>
      <c r="UVH38"/>
      <c r="UVI38"/>
      <c r="UVJ38"/>
      <c r="UVK38"/>
      <c r="UVL38"/>
      <c r="UVM38"/>
      <c r="UVN38"/>
      <c r="UVO38"/>
      <c r="UVP38"/>
      <c r="UVQ38"/>
      <c r="UVR38"/>
      <c r="UVS38"/>
      <c r="UVT38"/>
      <c r="UVU38"/>
      <c r="UVV38"/>
      <c r="UVW38"/>
      <c r="UVX38"/>
      <c r="UVY38"/>
      <c r="UVZ38"/>
      <c r="UWA38"/>
      <c r="UWB38"/>
      <c r="UWC38"/>
      <c r="UWD38"/>
      <c r="UWE38"/>
      <c r="UWF38"/>
      <c r="UWG38"/>
      <c r="UWH38"/>
      <c r="UWI38"/>
      <c r="UWJ38"/>
      <c r="UWK38"/>
      <c r="UWL38"/>
      <c r="UWM38"/>
      <c r="UWN38"/>
      <c r="UWO38"/>
      <c r="UWP38"/>
      <c r="UWQ38"/>
      <c r="UWR38"/>
      <c r="UWS38"/>
      <c r="UWT38"/>
      <c r="UWU38"/>
      <c r="UWV38"/>
      <c r="UWW38"/>
      <c r="UWX38"/>
      <c r="UWY38"/>
      <c r="UWZ38"/>
      <c r="UXA38"/>
      <c r="UXB38"/>
      <c r="UXC38"/>
      <c r="UXD38"/>
      <c r="UXE38"/>
      <c r="UXF38"/>
      <c r="UXG38"/>
      <c r="UXH38"/>
      <c r="UXI38"/>
      <c r="UXJ38"/>
      <c r="UXK38"/>
      <c r="UXL38"/>
      <c r="UXM38"/>
      <c r="UXN38"/>
      <c r="UXO38"/>
      <c r="UXP38"/>
      <c r="UXQ38"/>
      <c r="UXR38"/>
      <c r="UXS38"/>
      <c r="UXT38"/>
      <c r="UXU38"/>
      <c r="UXV38"/>
      <c r="UXW38"/>
      <c r="UXX38"/>
      <c r="UXY38"/>
      <c r="UXZ38"/>
      <c r="UYA38"/>
      <c r="UYB38"/>
      <c r="UYC38"/>
      <c r="UYD38"/>
      <c r="UYE38"/>
      <c r="UYF38"/>
      <c r="UYG38"/>
      <c r="UYH38"/>
      <c r="UYI38"/>
      <c r="UYJ38"/>
      <c r="UYK38"/>
      <c r="UYL38"/>
      <c r="UYM38"/>
      <c r="UYN38"/>
      <c r="UYO38"/>
      <c r="UYP38"/>
      <c r="UYQ38"/>
      <c r="UYR38"/>
      <c r="UYS38"/>
      <c r="UYT38"/>
      <c r="UYU38"/>
      <c r="UYV38"/>
      <c r="UYW38"/>
      <c r="UYX38"/>
      <c r="UYY38"/>
      <c r="UYZ38"/>
      <c r="UZA38"/>
      <c r="UZB38"/>
      <c r="UZC38"/>
      <c r="UZD38"/>
      <c r="UZE38"/>
      <c r="UZF38"/>
      <c r="UZG38"/>
      <c r="UZH38"/>
      <c r="UZI38"/>
      <c r="UZJ38"/>
      <c r="UZK38"/>
      <c r="UZL38"/>
      <c r="UZM38"/>
      <c r="UZN38"/>
      <c r="UZO38"/>
      <c r="UZP38"/>
      <c r="UZQ38"/>
      <c r="UZR38"/>
      <c r="UZS38"/>
      <c r="UZT38"/>
      <c r="UZU38"/>
      <c r="UZV38"/>
      <c r="UZW38"/>
      <c r="UZX38"/>
      <c r="UZY38"/>
      <c r="UZZ38"/>
      <c r="VAA38"/>
      <c r="VAB38"/>
      <c r="VAC38"/>
      <c r="VAD38"/>
      <c r="VAE38"/>
      <c r="VAF38"/>
      <c r="VAG38"/>
      <c r="VAH38"/>
      <c r="VAI38"/>
      <c r="VAJ38"/>
      <c r="VAK38"/>
      <c r="VAL38"/>
      <c r="VAM38"/>
      <c r="VAN38"/>
      <c r="VAO38"/>
      <c r="VAP38"/>
      <c r="VAQ38"/>
      <c r="VAR38"/>
      <c r="VAS38"/>
      <c r="VAT38"/>
      <c r="VAU38"/>
      <c r="VAV38"/>
      <c r="VAW38"/>
      <c r="VAX38"/>
      <c r="VAY38"/>
      <c r="VAZ38"/>
      <c r="VBA38"/>
      <c r="VBB38"/>
      <c r="VBC38"/>
      <c r="VBD38"/>
      <c r="VBE38"/>
      <c r="VBF38"/>
      <c r="VBG38"/>
      <c r="VBH38"/>
      <c r="VBI38"/>
      <c r="VBJ38"/>
      <c r="VBK38"/>
      <c r="VBL38"/>
      <c r="VBM38"/>
      <c r="VBN38"/>
      <c r="VBO38"/>
      <c r="VBP38"/>
      <c r="VBQ38"/>
      <c r="VBR38"/>
      <c r="VBS38"/>
      <c r="VBT38"/>
      <c r="VBU38"/>
      <c r="VBV38"/>
      <c r="VBW38"/>
      <c r="VBX38"/>
      <c r="VBY38"/>
      <c r="VBZ38"/>
      <c r="VCA38"/>
      <c r="VCB38"/>
      <c r="VCC38"/>
      <c r="VCD38"/>
      <c r="VCE38"/>
      <c r="VCF38"/>
      <c r="VCG38"/>
      <c r="VCH38"/>
      <c r="VCI38"/>
      <c r="VCJ38"/>
      <c r="VCK38"/>
      <c r="VCL38"/>
      <c r="VCM38"/>
      <c r="VCN38"/>
      <c r="VCO38"/>
      <c r="VCP38"/>
      <c r="VCQ38"/>
      <c r="VCR38"/>
      <c r="VCS38"/>
      <c r="VCT38"/>
      <c r="VCU38"/>
      <c r="VCV38"/>
      <c r="VCW38"/>
      <c r="VCX38"/>
      <c r="VCY38"/>
      <c r="VCZ38"/>
      <c r="VDA38"/>
      <c r="VDB38"/>
      <c r="VDC38"/>
      <c r="VDD38"/>
      <c r="VDE38"/>
      <c r="VDF38"/>
      <c r="VDG38"/>
      <c r="VDH38"/>
      <c r="VDI38"/>
      <c r="VDJ38"/>
      <c r="VDK38"/>
      <c r="VDL38"/>
      <c r="VDM38"/>
      <c r="VDN38"/>
      <c r="VDO38"/>
      <c r="VDP38"/>
      <c r="VDQ38"/>
      <c r="VDR38"/>
      <c r="VDS38"/>
      <c r="VDT38"/>
      <c r="VDU38"/>
      <c r="VDV38"/>
      <c r="VDW38"/>
      <c r="VDX38"/>
      <c r="VDY38"/>
      <c r="VDZ38"/>
      <c r="VEA38"/>
      <c r="VEB38"/>
      <c r="VEC38"/>
      <c r="VED38"/>
      <c r="VEE38"/>
      <c r="VEF38"/>
      <c r="VEG38"/>
      <c r="VEH38"/>
      <c r="VEI38"/>
      <c r="VEJ38"/>
      <c r="VEK38"/>
      <c r="VEL38"/>
      <c r="VEM38"/>
      <c r="VEN38"/>
      <c r="VEO38"/>
      <c r="VEP38"/>
      <c r="VEQ38"/>
      <c r="VER38"/>
      <c r="VES38"/>
      <c r="VET38"/>
      <c r="VEU38"/>
      <c r="VEV38"/>
      <c r="VEW38"/>
      <c r="VEX38"/>
      <c r="VEY38"/>
      <c r="VEZ38"/>
      <c r="VFA38"/>
      <c r="VFB38"/>
      <c r="VFC38"/>
      <c r="VFD38"/>
      <c r="VFE38"/>
      <c r="VFF38"/>
      <c r="VFG38"/>
      <c r="VFH38"/>
      <c r="VFI38"/>
      <c r="VFJ38"/>
      <c r="VFK38"/>
      <c r="VFL38"/>
      <c r="VFM38"/>
      <c r="VFN38"/>
      <c r="VFO38"/>
      <c r="VFP38"/>
      <c r="VFQ38"/>
      <c r="VFR38"/>
      <c r="VFS38"/>
      <c r="VFT38"/>
      <c r="VFU38"/>
      <c r="VFV38"/>
      <c r="VFW38"/>
      <c r="VFX38"/>
      <c r="VFY38"/>
      <c r="VFZ38"/>
      <c r="VGA38"/>
      <c r="VGB38"/>
      <c r="VGC38"/>
      <c r="VGD38"/>
      <c r="VGE38"/>
      <c r="VGF38"/>
      <c r="VGG38"/>
      <c r="VGH38"/>
      <c r="VGI38"/>
      <c r="VGJ38"/>
      <c r="VGK38"/>
      <c r="VGL38"/>
      <c r="VGM38"/>
      <c r="VGN38"/>
      <c r="VGO38"/>
      <c r="VGP38"/>
      <c r="VGQ38"/>
      <c r="VGR38"/>
      <c r="VGS38"/>
      <c r="VGT38"/>
      <c r="VGU38"/>
      <c r="VGV38"/>
      <c r="VGW38"/>
      <c r="VGX38"/>
      <c r="VGY38"/>
      <c r="VGZ38"/>
      <c r="VHA38"/>
      <c r="VHB38"/>
      <c r="VHC38"/>
      <c r="VHD38"/>
      <c r="VHE38"/>
      <c r="VHF38"/>
      <c r="VHG38"/>
      <c r="VHH38"/>
      <c r="VHI38"/>
      <c r="VHJ38"/>
      <c r="VHK38"/>
      <c r="VHL38"/>
      <c r="VHM38"/>
      <c r="VHN38"/>
      <c r="VHO38"/>
      <c r="VHP38"/>
      <c r="VHQ38"/>
      <c r="VHR38"/>
      <c r="VHS38"/>
      <c r="VHT38"/>
      <c r="VHU38"/>
      <c r="VHV38"/>
      <c r="VHW38"/>
      <c r="VHX38"/>
      <c r="VHY38"/>
      <c r="VHZ38"/>
      <c r="VIA38"/>
      <c r="VIB38"/>
      <c r="VIC38"/>
      <c r="VID38"/>
      <c r="VIE38"/>
      <c r="VIF38"/>
      <c r="VIG38"/>
      <c r="VIH38"/>
      <c r="VII38"/>
      <c r="VIJ38"/>
      <c r="VIK38"/>
      <c r="VIL38"/>
      <c r="VIM38"/>
      <c r="VIN38"/>
      <c r="VIO38"/>
      <c r="VIP38"/>
      <c r="VIQ38"/>
      <c r="VIR38"/>
      <c r="VIS38"/>
      <c r="VIT38"/>
      <c r="VIU38"/>
      <c r="VIV38"/>
      <c r="VIW38"/>
      <c r="VIX38"/>
      <c r="VIY38"/>
      <c r="VIZ38"/>
      <c r="VJA38"/>
      <c r="VJB38"/>
      <c r="VJC38"/>
      <c r="VJD38"/>
      <c r="VJE38"/>
      <c r="VJF38"/>
      <c r="VJG38"/>
      <c r="VJH38"/>
      <c r="VJI38"/>
      <c r="VJJ38"/>
      <c r="VJK38"/>
      <c r="VJL38"/>
      <c r="VJM38"/>
      <c r="VJN38"/>
      <c r="VJO38"/>
      <c r="VJP38"/>
      <c r="VJQ38"/>
      <c r="VJR38"/>
      <c r="VJS38"/>
      <c r="VJT38"/>
      <c r="VJU38"/>
      <c r="VJV38"/>
      <c r="VJW38"/>
      <c r="VJX38"/>
      <c r="VJY38"/>
      <c r="VJZ38"/>
      <c r="VKA38"/>
      <c r="VKB38"/>
      <c r="VKC38"/>
      <c r="VKD38"/>
      <c r="VKE38"/>
      <c r="VKF38"/>
      <c r="VKG38"/>
      <c r="VKH38"/>
      <c r="VKI38"/>
      <c r="VKJ38"/>
      <c r="VKK38"/>
      <c r="VKL38"/>
      <c r="VKM38"/>
      <c r="VKN38"/>
      <c r="VKO38"/>
      <c r="VKP38"/>
      <c r="VKQ38"/>
      <c r="VKR38"/>
      <c r="VKS38"/>
      <c r="VKT38"/>
      <c r="VKU38"/>
      <c r="VKV38"/>
      <c r="VKW38"/>
      <c r="VKX38"/>
      <c r="VKY38"/>
      <c r="VKZ38"/>
      <c r="VLA38"/>
      <c r="VLB38"/>
      <c r="VLC38"/>
      <c r="VLD38"/>
      <c r="VLE38"/>
      <c r="VLF38"/>
      <c r="VLG38"/>
      <c r="VLH38"/>
      <c r="VLI38"/>
      <c r="VLJ38"/>
      <c r="VLK38"/>
      <c r="VLL38"/>
      <c r="VLM38"/>
      <c r="VLN38"/>
      <c r="VLO38"/>
      <c r="VLP38"/>
      <c r="VLQ38"/>
      <c r="VLR38"/>
      <c r="VLS38"/>
      <c r="VLT38"/>
      <c r="VLU38"/>
      <c r="VLV38"/>
      <c r="VLW38"/>
      <c r="VLX38"/>
      <c r="VLY38"/>
      <c r="VLZ38"/>
      <c r="VMA38"/>
      <c r="VMB38"/>
      <c r="VMC38"/>
      <c r="VMD38"/>
      <c r="VME38"/>
      <c r="VMF38"/>
      <c r="VMG38"/>
      <c r="VMH38"/>
      <c r="VMI38"/>
      <c r="VMJ38"/>
      <c r="VMK38"/>
      <c r="VML38"/>
      <c r="VMM38"/>
      <c r="VMN38"/>
      <c r="VMO38"/>
      <c r="VMP38"/>
      <c r="VMQ38"/>
      <c r="VMR38"/>
      <c r="VMS38"/>
      <c r="VMT38"/>
      <c r="VMU38"/>
      <c r="VMV38"/>
      <c r="VMW38"/>
      <c r="VMX38"/>
      <c r="VMY38"/>
      <c r="VMZ38"/>
      <c r="VNA38"/>
      <c r="VNB38"/>
      <c r="VNC38"/>
      <c r="VND38"/>
      <c r="VNE38"/>
      <c r="VNF38"/>
      <c r="VNG38"/>
      <c r="VNH38"/>
      <c r="VNI38"/>
      <c r="VNJ38"/>
      <c r="VNK38"/>
      <c r="VNL38"/>
      <c r="VNM38"/>
      <c r="VNN38"/>
      <c r="VNO38"/>
      <c r="VNP38"/>
      <c r="VNQ38"/>
      <c r="VNR38"/>
      <c r="VNS38"/>
      <c r="VNT38"/>
      <c r="VNU38"/>
      <c r="VNV38"/>
      <c r="VNW38"/>
      <c r="VNX38"/>
      <c r="VNY38"/>
      <c r="VNZ38"/>
      <c r="VOA38"/>
      <c r="VOB38"/>
      <c r="VOC38"/>
      <c r="VOD38"/>
      <c r="VOE38"/>
      <c r="VOF38"/>
      <c r="VOG38"/>
      <c r="VOH38"/>
      <c r="VOI38"/>
      <c r="VOJ38"/>
      <c r="VOK38"/>
      <c r="VOL38"/>
      <c r="VOM38"/>
      <c r="VON38"/>
      <c r="VOO38"/>
      <c r="VOP38"/>
      <c r="VOQ38"/>
      <c r="VOR38"/>
      <c r="VOS38"/>
      <c r="VOT38"/>
      <c r="VOU38"/>
      <c r="VOV38"/>
      <c r="VOW38"/>
      <c r="VOX38"/>
      <c r="VOY38"/>
      <c r="VOZ38"/>
      <c r="VPA38"/>
      <c r="VPB38"/>
      <c r="VPC38"/>
      <c r="VPD38"/>
      <c r="VPE38"/>
      <c r="VPF38"/>
      <c r="VPG38"/>
      <c r="VPH38"/>
      <c r="VPI38"/>
      <c r="VPJ38"/>
      <c r="VPK38"/>
      <c r="VPL38"/>
      <c r="VPM38"/>
      <c r="VPN38"/>
      <c r="VPO38"/>
      <c r="VPP38"/>
      <c r="VPQ38"/>
      <c r="VPR38"/>
      <c r="VPS38"/>
      <c r="VPT38"/>
      <c r="VPU38"/>
      <c r="VPV38"/>
      <c r="VPW38"/>
      <c r="VPX38"/>
      <c r="VPY38"/>
      <c r="VPZ38"/>
      <c r="VQA38"/>
      <c r="VQB38"/>
      <c r="VQC38"/>
      <c r="VQD38"/>
      <c r="VQE38"/>
      <c r="VQF38"/>
      <c r="VQG38"/>
      <c r="VQH38"/>
      <c r="VQI38"/>
      <c r="VQJ38"/>
      <c r="VQK38"/>
      <c r="VQL38"/>
      <c r="VQM38"/>
      <c r="VQN38"/>
      <c r="VQO38"/>
      <c r="VQP38"/>
      <c r="VQQ38"/>
      <c r="VQR38"/>
      <c r="VQS38"/>
      <c r="VQT38"/>
      <c r="VQU38"/>
      <c r="VQV38"/>
      <c r="VQW38"/>
      <c r="VQX38"/>
      <c r="VQY38"/>
      <c r="VQZ38"/>
      <c r="VRA38"/>
      <c r="VRB38"/>
      <c r="VRC38"/>
      <c r="VRD38"/>
      <c r="VRE38"/>
      <c r="VRF38"/>
      <c r="VRG38"/>
      <c r="VRH38"/>
      <c r="VRI38"/>
      <c r="VRJ38"/>
      <c r="VRK38"/>
      <c r="VRL38"/>
      <c r="VRM38"/>
      <c r="VRN38"/>
      <c r="VRO38"/>
      <c r="VRP38"/>
      <c r="VRQ38"/>
      <c r="VRR38"/>
      <c r="VRS38"/>
      <c r="VRT38"/>
      <c r="VRU38"/>
      <c r="VRV38"/>
      <c r="VRW38"/>
      <c r="VRX38"/>
      <c r="VRY38"/>
      <c r="VRZ38"/>
      <c r="VSA38"/>
      <c r="VSB38"/>
      <c r="VSC38"/>
      <c r="VSD38"/>
      <c r="VSE38"/>
      <c r="VSF38"/>
      <c r="VSG38"/>
      <c r="VSH38"/>
      <c r="VSI38"/>
      <c r="VSJ38"/>
      <c r="VSK38"/>
      <c r="VSL38"/>
      <c r="VSM38"/>
      <c r="VSN38"/>
      <c r="VSO38"/>
      <c r="VSP38"/>
      <c r="VSQ38"/>
      <c r="VSR38"/>
      <c r="VSS38"/>
      <c r="VST38"/>
      <c r="VSU38"/>
      <c r="VSV38"/>
      <c r="VSW38"/>
      <c r="VSX38"/>
      <c r="VSY38"/>
      <c r="VSZ38"/>
      <c r="VTA38"/>
      <c r="VTB38"/>
      <c r="VTC38"/>
      <c r="VTD38"/>
      <c r="VTE38"/>
      <c r="VTF38"/>
      <c r="VTG38"/>
      <c r="VTH38"/>
      <c r="VTI38"/>
      <c r="VTJ38"/>
      <c r="VTK38"/>
      <c r="VTL38"/>
      <c r="VTM38"/>
      <c r="VTN38"/>
      <c r="VTO38"/>
      <c r="VTP38"/>
      <c r="VTQ38"/>
      <c r="VTR38"/>
      <c r="VTS38"/>
      <c r="VTT38"/>
      <c r="VTU38"/>
      <c r="VTV38"/>
      <c r="VTW38"/>
      <c r="VTX38"/>
      <c r="VTY38"/>
      <c r="VTZ38"/>
      <c r="VUA38"/>
      <c r="VUB38"/>
      <c r="VUC38"/>
      <c r="VUD38"/>
      <c r="VUE38"/>
      <c r="VUF38"/>
      <c r="VUG38"/>
      <c r="VUH38"/>
      <c r="VUI38"/>
      <c r="VUJ38"/>
      <c r="VUK38"/>
      <c r="VUL38"/>
      <c r="VUM38"/>
      <c r="VUN38"/>
      <c r="VUO38"/>
      <c r="VUP38"/>
      <c r="VUQ38"/>
      <c r="VUR38"/>
      <c r="VUS38"/>
      <c r="VUT38"/>
      <c r="VUU38"/>
      <c r="VUV38"/>
      <c r="VUW38"/>
      <c r="VUX38"/>
      <c r="VUY38"/>
      <c r="VUZ38"/>
      <c r="VVA38"/>
      <c r="VVB38"/>
      <c r="VVC38"/>
      <c r="VVD38"/>
      <c r="VVE38"/>
      <c r="VVF38"/>
      <c r="VVG38"/>
      <c r="VVH38"/>
      <c r="VVI38"/>
      <c r="VVJ38"/>
      <c r="VVK38"/>
      <c r="VVL38"/>
      <c r="VVM38"/>
      <c r="VVN38"/>
      <c r="VVO38"/>
      <c r="VVP38"/>
      <c r="VVQ38"/>
      <c r="VVR38"/>
      <c r="VVS38"/>
      <c r="VVT38"/>
      <c r="VVU38"/>
      <c r="VVV38"/>
      <c r="VVW38"/>
      <c r="VVX38"/>
      <c r="VVY38"/>
      <c r="VVZ38"/>
      <c r="VWA38"/>
      <c r="VWB38"/>
      <c r="VWC38"/>
      <c r="VWD38"/>
      <c r="VWE38"/>
      <c r="VWF38"/>
      <c r="VWG38"/>
      <c r="VWH38"/>
      <c r="VWI38"/>
      <c r="VWJ38"/>
      <c r="VWK38"/>
      <c r="VWL38"/>
      <c r="VWM38"/>
      <c r="VWN38"/>
      <c r="VWO38"/>
      <c r="VWP38"/>
      <c r="VWQ38"/>
      <c r="VWR38"/>
      <c r="VWS38"/>
      <c r="VWT38"/>
      <c r="VWU38"/>
      <c r="VWV38"/>
      <c r="VWW38"/>
      <c r="VWX38"/>
      <c r="VWY38"/>
      <c r="VWZ38"/>
      <c r="VXA38"/>
      <c r="VXB38"/>
      <c r="VXC38"/>
      <c r="VXD38"/>
      <c r="VXE38"/>
      <c r="VXF38"/>
      <c r="VXG38"/>
      <c r="VXH38"/>
      <c r="VXI38"/>
      <c r="VXJ38"/>
      <c r="VXK38"/>
      <c r="VXL38"/>
      <c r="VXM38"/>
      <c r="VXN38"/>
      <c r="VXO38"/>
      <c r="VXP38"/>
      <c r="VXQ38"/>
      <c r="VXR38"/>
      <c r="VXS38"/>
      <c r="VXT38"/>
      <c r="VXU38"/>
      <c r="VXV38"/>
      <c r="VXW38"/>
      <c r="VXX38"/>
      <c r="VXY38"/>
      <c r="VXZ38"/>
      <c r="VYA38"/>
      <c r="VYB38"/>
      <c r="VYC38"/>
      <c r="VYD38"/>
      <c r="VYE38"/>
      <c r="VYF38"/>
      <c r="VYG38"/>
      <c r="VYH38"/>
      <c r="VYI38"/>
      <c r="VYJ38"/>
      <c r="VYK38"/>
      <c r="VYL38"/>
      <c r="VYM38"/>
      <c r="VYN38"/>
      <c r="VYO38"/>
      <c r="VYP38"/>
      <c r="VYQ38"/>
      <c r="VYR38"/>
      <c r="VYS38"/>
      <c r="VYT38"/>
      <c r="VYU38"/>
      <c r="VYV38"/>
      <c r="VYW38"/>
      <c r="VYX38"/>
      <c r="VYY38"/>
      <c r="VYZ38"/>
      <c r="VZA38"/>
      <c r="VZB38"/>
      <c r="VZC38"/>
      <c r="VZD38"/>
      <c r="VZE38"/>
      <c r="VZF38"/>
      <c r="VZG38"/>
      <c r="VZH38"/>
      <c r="VZI38"/>
      <c r="VZJ38"/>
      <c r="VZK38"/>
      <c r="VZL38"/>
      <c r="VZM38"/>
      <c r="VZN38"/>
      <c r="VZO38"/>
      <c r="VZP38"/>
      <c r="VZQ38"/>
      <c r="VZR38"/>
      <c r="VZS38"/>
      <c r="VZT38"/>
      <c r="VZU38"/>
      <c r="VZV38"/>
      <c r="VZW38"/>
      <c r="VZX38"/>
      <c r="VZY38"/>
      <c r="VZZ38"/>
      <c r="WAA38"/>
      <c r="WAB38"/>
      <c r="WAC38"/>
      <c r="WAD38"/>
      <c r="WAE38"/>
      <c r="WAF38"/>
      <c r="WAG38"/>
      <c r="WAH38"/>
      <c r="WAI38"/>
      <c r="WAJ38"/>
      <c r="WAK38"/>
      <c r="WAL38"/>
      <c r="WAM38"/>
      <c r="WAN38"/>
      <c r="WAO38"/>
      <c r="WAP38"/>
      <c r="WAQ38"/>
      <c r="WAR38"/>
      <c r="WAS38"/>
      <c r="WAT38"/>
      <c r="WAU38"/>
      <c r="WAV38"/>
      <c r="WAW38"/>
      <c r="WAX38"/>
      <c r="WAY38"/>
      <c r="WAZ38"/>
      <c r="WBA38"/>
      <c r="WBB38"/>
      <c r="WBC38"/>
      <c r="WBD38"/>
      <c r="WBE38"/>
      <c r="WBF38"/>
      <c r="WBG38"/>
      <c r="WBH38"/>
      <c r="WBI38"/>
      <c r="WBJ38"/>
      <c r="WBK38"/>
      <c r="WBL38"/>
      <c r="WBM38"/>
      <c r="WBN38"/>
      <c r="WBO38"/>
      <c r="WBP38"/>
      <c r="WBQ38"/>
      <c r="WBR38"/>
      <c r="WBS38"/>
      <c r="WBT38"/>
      <c r="WBU38"/>
      <c r="WBV38"/>
      <c r="WBW38"/>
      <c r="WBX38"/>
      <c r="WBY38"/>
      <c r="WBZ38"/>
      <c r="WCA38"/>
      <c r="WCB38"/>
      <c r="WCC38"/>
      <c r="WCD38"/>
      <c r="WCE38"/>
      <c r="WCF38"/>
      <c r="WCG38"/>
      <c r="WCH38"/>
      <c r="WCI38"/>
      <c r="WCJ38"/>
      <c r="WCK38"/>
      <c r="WCL38"/>
      <c r="WCM38"/>
      <c r="WCN38"/>
      <c r="WCO38"/>
      <c r="WCP38"/>
      <c r="WCQ38"/>
      <c r="WCR38"/>
      <c r="WCS38"/>
      <c r="WCT38"/>
      <c r="WCU38"/>
      <c r="WCV38"/>
      <c r="WCW38"/>
      <c r="WCX38"/>
      <c r="WCY38"/>
      <c r="WCZ38"/>
      <c r="WDA38"/>
      <c r="WDB38"/>
      <c r="WDC38"/>
      <c r="WDD38"/>
      <c r="WDE38"/>
      <c r="WDF38"/>
      <c r="WDG38"/>
      <c r="WDH38"/>
      <c r="WDI38"/>
      <c r="WDJ38"/>
      <c r="WDK38"/>
      <c r="WDL38"/>
      <c r="WDM38"/>
      <c r="WDN38"/>
      <c r="WDO38"/>
      <c r="WDP38"/>
      <c r="WDQ38"/>
      <c r="WDR38"/>
      <c r="WDS38"/>
      <c r="WDT38"/>
      <c r="WDU38"/>
      <c r="WDV38"/>
      <c r="WDW38"/>
      <c r="WDX38"/>
      <c r="WDY38"/>
      <c r="WDZ38"/>
      <c r="WEA38"/>
      <c r="WEB38"/>
      <c r="WEC38"/>
      <c r="WED38"/>
      <c r="WEE38"/>
      <c r="WEF38"/>
      <c r="WEG38"/>
      <c r="WEH38"/>
      <c r="WEI38"/>
      <c r="WEJ38"/>
      <c r="WEK38"/>
      <c r="WEL38"/>
      <c r="WEM38"/>
      <c r="WEN38"/>
      <c r="WEO38"/>
      <c r="WEP38"/>
      <c r="WEQ38"/>
      <c r="WER38"/>
      <c r="WES38"/>
      <c r="WET38"/>
      <c r="WEU38"/>
      <c r="WEV38"/>
      <c r="WEW38"/>
      <c r="WEX38"/>
      <c r="WEY38"/>
      <c r="WEZ38"/>
      <c r="WFA38"/>
      <c r="WFB38"/>
      <c r="WFC38"/>
      <c r="WFD38"/>
      <c r="WFE38"/>
      <c r="WFF38"/>
      <c r="WFG38"/>
      <c r="WFH38"/>
      <c r="WFI38"/>
      <c r="WFJ38"/>
      <c r="WFK38"/>
      <c r="WFL38"/>
      <c r="WFM38"/>
      <c r="WFN38"/>
      <c r="WFO38"/>
      <c r="WFP38"/>
      <c r="WFQ38"/>
      <c r="WFR38"/>
      <c r="WFS38"/>
      <c r="WFT38"/>
      <c r="WFU38"/>
      <c r="WFV38"/>
      <c r="WFW38"/>
      <c r="WFX38"/>
      <c r="WFY38"/>
      <c r="WFZ38"/>
      <c r="WGA38"/>
      <c r="WGB38"/>
      <c r="WGC38"/>
      <c r="WGD38"/>
      <c r="WGE38"/>
      <c r="WGF38"/>
      <c r="WGG38"/>
      <c r="WGH38"/>
      <c r="WGI38"/>
      <c r="WGJ38"/>
      <c r="WGK38"/>
      <c r="WGL38"/>
      <c r="WGM38"/>
      <c r="WGN38"/>
      <c r="WGO38"/>
      <c r="WGP38"/>
      <c r="WGQ38"/>
      <c r="WGR38"/>
      <c r="WGS38"/>
      <c r="WGT38"/>
      <c r="WGU38"/>
      <c r="WGV38"/>
      <c r="WGW38"/>
      <c r="WGX38"/>
      <c r="WGY38"/>
      <c r="WGZ38"/>
      <c r="WHA38"/>
      <c r="WHB38"/>
      <c r="WHC38"/>
      <c r="WHD38"/>
      <c r="WHE38"/>
      <c r="WHF38"/>
      <c r="WHG38"/>
      <c r="WHH38"/>
      <c r="WHI38"/>
      <c r="WHJ38"/>
      <c r="WHK38"/>
      <c r="WHL38"/>
      <c r="WHM38"/>
      <c r="WHN38"/>
      <c r="WHO38"/>
      <c r="WHP38"/>
      <c r="WHQ38"/>
      <c r="WHR38"/>
      <c r="WHS38"/>
      <c r="WHT38"/>
      <c r="WHU38"/>
      <c r="WHV38"/>
      <c r="WHW38"/>
      <c r="WHX38"/>
      <c r="WHY38"/>
      <c r="WHZ38"/>
      <c r="WIA38"/>
      <c r="WIB38"/>
      <c r="WIC38"/>
      <c r="WID38"/>
      <c r="WIE38"/>
      <c r="WIF38"/>
      <c r="WIG38"/>
      <c r="WIH38"/>
      <c r="WII38"/>
      <c r="WIJ38"/>
      <c r="WIK38"/>
      <c r="WIL38"/>
      <c r="WIM38"/>
      <c r="WIN38"/>
      <c r="WIO38"/>
      <c r="WIP38"/>
      <c r="WIQ38"/>
      <c r="WIR38"/>
      <c r="WIS38"/>
      <c r="WIT38"/>
      <c r="WIU38"/>
      <c r="WIV38"/>
      <c r="WIW38"/>
      <c r="WIX38"/>
      <c r="WIY38"/>
      <c r="WIZ38"/>
      <c r="WJA38"/>
      <c r="WJB38"/>
      <c r="WJC38"/>
      <c r="WJD38"/>
      <c r="WJE38"/>
      <c r="WJF38"/>
      <c r="WJG38"/>
      <c r="WJH38"/>
      <c r="WJI38"/>
      <c r="WJJ38"/>
      <c r="WJK38"/>
      <c r="WJL38"/>
      <c r="WJM38"/>
      <c r="WJN38"/>
      <c r="WJO38"/>
      <c r="WJP38"/>
      <c r="WJQ38"/>
      <c r="WJR38"/>
      <c r="WJS38"/>
      <c r="WJT38"/>
      <c r="WJU38"/>
      <c r="WJV38"/>
      <c r="WJW38"/>
      <c r="WJX38"/>
      <c r="WJY38"/>
      <c r="WJZ38"/>
      <c r="WKA38"/>
      <c r="WKB38"/>
      <c r="WKC38"/>
      <c r="WKD38"/>
      <c r="WKE38"/>
      <c r="WKF38"/>
      <c r="WKG38"/>
      <c r="WKH38"/>
      <c r="WKI38"/>
      <c r="WKJ38"/>
      <c r="WKK38"/>
      <c r="WKL38"/>
      <c r="WKM38"/>
      <c r="WKN38"/>
      <c r="WKO38"/>
      <c r="WKP38"/>
      <c r="WKQ38"/>
      <c r="WKR38"/>
      <c r="WKS38"/>
      <c r="WKT38"/>
      <c r="WKU38"/>
      <c r="WKV38"/>
      <c r="WKW38"/>
      <c r="WKX38"/>
      <c r="WKY38"/>
      <c r="WKZ38"/>
      <c r="WLA38"/>
      <c r="WLB38"/>
      <c r="WLC38"/>
      <c r="WLD38"/>
      <c r="WLE38"/>
      <c r="WLF38"/>
      <c r="WLG38"/>
      <c r="WLH38"/>
      <c r="WLI38"/>
      <c r="WLJ38"/>
      <c r="WLK38"/>
      <c r="WLL38"/>
      <c r="WLM38"/>
      <c r="WLN38"/>
      <c r="WLO38"/>
      <c r="WLP38"/>
      <c r="WLQ38"/>
      <c r="WLR38"/>
      <c r="WLS38"/>
      <c r="WLT38"/>
      <c r="WLU38"/>
      <c r="WLV38"/>
      <c r="WLW38"/>
      <c r="WLX38"/>
      <c r="WLY38"/>
      <c r="WLZ38"/>
      <c r="WMA38"/>
      <c r="WMB38"/>
      <c r="WMC38"/>
      <c r="WMD38"/>
      <c r="WME38"/>
      <c r="WMF38"/>
      <c r="WMG38"/>
      <c r="WMH38"/>
      <c r="WMI38"/>
      <c r="WMJ38"/>
      <c r="WMK38"/>
      <c r="WML38"/>
      <c r="WMM38"/>
      <c r="WMN38"/>
      <c r="WMO38"/>
      <c r="WMP38"/>
      <c r="WMQ38"/>
      <c r="WMR38"/>
      <c r="WMS38"/>
      <c r="WMT38"/>
      <c r="WMU38"/>
      <c r="WMV38"/>
      <c r="WMW38"/>
      <c r="WMX38"/>
      <c r="WMY38"/>
      <c r="WMZ38"/>
      <c r="WNA38"/>
      <c r="WNB38"/>
      <c r="WNC38"/>
      <c r="WND38"/>
      <c r="WNE38"/>
      <c r="WNF38"/>
      <c r="WNG38"/>
      <c r="WNH38"/>
      <c r="WNI38"/>
      <c r="WNJ38"/>
      <c r="WNK38"/>
      <c r="WNL38"/>
      <c r="WNM38"/>
      <c r="WNN38"/>
      <c r="WNO38"/>
      <c r="WNP38"/>
      <c r="WNQ38"/>
      <c r="WNR38"/>
      <c r="WNS38"/>
      <c r="WNT38"/>
      <c r="WNU38"/>
      <c r="WNV38"/>
      <c r="WNW38"/>
      <c r="WNX38"/>
      <c r="WNY38"/>
      <c r="WNZ38"/>
      <c r="WOA38"/>
      <c r="WOB38"/>
      <c r="WOC38"/>
      <c r="WOD38"/>
      <c r="WOE38"/>
      <c r="WOF38"/>
      <c r="WOG38"/>
      <c r="WOH38"/>
      <c r="WOI38"/>
      <c r="WOJ38"/>
      <c r="WOK38"/>
      <c r="WOL38"/>
      <c r="WOM38"/>
      <c r="WON38"/>
      <c r="WOO38"/>
      <c r="WOP38"/>
      <c r="WOQ38"/>
      <c r="WOR38"/>
      <c r="WOS38"/>
      <c r="WOT38"/>
      <c r="WOU38"/>
      <c r="WOV38"/>
      <c r="WOW38"/>
      <c r="WOX38"/>
      <c r="WOY38"/>
      <c r="WOZ38"/>
      <c r="WPA38"/>
      <c r="WPB38"/>
      <c r="WPC38"/>
      <c r="WPD38"/>
      <c r="WPE38"/>
      <c r="WPF38"/>
      <c r="WPG38"/>
      <c r="WPH38"/>
      <c r="WPI38"/>
      <c r="WPJ38"/>
      <c r="WPK38"/>
      <c r="WPL38"/>
      <c r="WPM38"/>
      <c r="WPN38"/>
      <c r="WPO38"/>
      <c r="WPP38"/>
      <c r="WPQ38"/>
      <c r="WPR38"/>
      <c r="WPS38"/>
      <c r="WPT38"/>
      <c r="WPU38"/>
      <c r="WPV38"/>
      <c r="WPW38"/>
      <c r="WPX38"/>
      <c r="WPY38"/>
      <c r="WPZ38"/>
      <c r="WQA38"/>
      <c r="WQB38"/>
      <c r="WQC38"/>
      <c r="WQD38"/>
      <c r="WQE38"/>
      <c r="WQF38"/>
      <c r="WQG38"/>
      <c r="WQH38"/>
      <c r="WQI38"/>
      <c r="WQJ38"/>
      <c r="WQK38"/>
      <c r="WQL38"/>
      <c r="WQM38"/>
      <c r="WQN38"/>
      <c r="WQO38"/>
      <c r="WQP38"/>
      <c r="WQQ38"/>
      <c r="WQR38"/>
      <c r="WQS38"/>
      <c r="WQT38"/>
      <c r="WQU38"/>
      <c r="WQV38"/>
      <c r="WQW38"/>
      <c r="WQX38"/>
      <c r="WQY38"/>
      <c r="WQZ38"/>
      <c r="WRA38"/>
      <c r="WRB38"/>
      <c r="WRC38"/>
      <c r="WRD38"/>
      <c r="WRE38"/>
      <c r="WRF38"/>
      <c r="WRG38"/>
      <c r="WRH38"/>
      <c r="WRI38"/>
      <c r="WRJ38"/>
      <c r="WRK38"/>
      <c r="WRL38"/>
      <c r="WRM38"/>
      <c r="WRN38"/>
      <c r="WRO38"/>
      <c r="WRP38"/>
      <c r="WRQ38"/>
      <c r="WRR38"/>
      <c r="WRS38"/>
      <c r="WRT38"/>
      <c r="WRU38"/>
      <c r="WRV38"/>
      <c r="WRW38"/>
      <c r="WRX38"/>
      <c r="WRY38"/>
      <c r="WRZ38"/>
      <c r="WSA38"/>
      <c r="WSB38"/>
      <c r="WSC38"/>
      <c r="WSD38"/>
      <c r="WSE38"/>
      <c r="WSF38"/>
      <c r="WSG38"/>
      <c r="WSH38"/>
      <c r="WSI38"/>
      <c r="WSJ38"/>
      <c r="WSK38"/>
      <c r="WSL38"/>
      <c r="WSM38"/>
      <c r="WSN38"/>
      <c r="WSO38"/>
      <c r="WSP38"/>
      <c r="WSQ38"/>
      <c r="WSR38"/>
      <c r="WSS38"/>
      <c r="WST38"/>
      <c r="WSU38"/>
      <c r="WSV38"/>
      <c r="WSW38"/>
      <c r="WSX38"/>
      <c r="WSY38"/>
      <c r="WSZ38"/>
      <c r="WTA38"/>
      <c r="WTB38"/>
      <c r="WTC38"/>
      <c r="WTD38"/>
      <c r="WTE38"/>
      <c r="WTF38"/>
      <c r="WTG38"/>
      <c r="WTH38"/>
      <c r="WTI38"/>
      <c r="WTJ38"/>
      <c r="WTK38"/>
      <c r="WTL38"/>
      <c r="WTM38"/>
      <c r="WTN38"/>
      <c r="WTO38"/>
      <c r="WTP38"/>
      <c r="WTQ38"/>
      <c r="WTR38"/>
      <c r="WTS38"/>
      <c r="WTT38"/>
      <c r="WTU38"/>
      <c r="WTV38"/>
      <c r="WTW38"/>
      <c r="WTX38"/>
      <c r="WTY38"/>
      <c r="WTZ38"/>
      <c r="WUA38"/>
      <c r="WUB38"/>
      <c r="WUC38"/>
      <c r="WUD38"/>
      <c r="WUE38"/>
      <c r="WUF38"/>
      <c r="WUG38"/>
      <c r="WUH38"/>
      <c r="WUI38"/>
      <c r="WUJ38"/>
      <c r="WUK38"/>
      <c r="WUL38"/>
      <c r="WUM38"/>
      <c r="WUN38"/>
      <c r="WUO38"/>
      <c r="WUP38"/>
      <c r="WUQ38"/>
      <c r="WUR38"/>
      <c r="WUS38"/>
      <c r="WUT38"/>
      <c r="WUU38"/>
      <c r="WUV38"/>
      <c r="WUW38"/>
      <c r="WUX38"/>
      <c r="WUY38"/>
      <c r="WUZ38"/>
      <c r="WVA38"/>
      <c r="WVB38"/>
      <c r="WVC38"/>
      <c r="WVD38"/>
      <c r="WVE38"/>
      <c r="WVF38"/>
      <c r="WVG38"/>
      <c r="WVH38"/>
      <c r="WVI38"/>
      <c r="WVJ38"/>
      <c r="WVK38"/>
      <c r="WVL38"/>
      <c r="WVM38"/>
      <c r="WVN38"/>
      <c r="WVO38"/>
      <c r="WVP38"/>
      <c r="WVQ38"/>
      <c r="WVR38"/>
      <c r="WVS38"/>
      <c r="WVT38"/>
      <c r="WVU38"/>
      <c r="WVV38"/>
      <c r="WVW38"/>
      <c r="WVX38"/>
      <c r="WVY38"/>
      <c r="WVZ38"/>
      <c r="WWA38"/>
      <c r="WWB38"/>
      <c r="WWC38"/>
      <c r="WWD38"/>
      <c r="WWE38"/>
      <c r="WWF38"/>
      <c r="WWG38"/>
      <c r="WWH38"/>
      <c r="WWI38"/>
      <c r="WWJ38"/>
      <c r="WWK38"/>
      <c r="WWL38"/>
      <c r="WWM38"/>
      <c r="WWN38"/>
      <c r="WWO38"/>
      <c r="WWP38"/>
      <c r="WWQ38"/>
      <c r="WWR38"/>
      <c r="WWS38"/>
      <c r="WWT38"/>
      <c r="WWU38"/>
      <c r="WWV38"/>
      <c r="WWW38"/>
      <c r="WWX38"/>
      <c r="WWY38"/>
      <c r="WWZ38"/>
      <c r="WXA38"/>
      <c r="WXB38"/>
      <c r="WXC38"/>
      <c r="WXD38"/>
      <c r="WXE38"/>
      <c r="WXF38"/>
      <c r="WXG38"/>
      <c r="WXH38"/>
      <c r="WXI38"/>
      <c r="WXJ38"/>
      <c r="WXK38"/>
      <c r="WXL38"/>
      <c r="WXM38"/>
      <c r="WXN38"/>
      <c r="WXO38"/>
      <c r="WXP38"/>
      <c r="WXQ38"/>
      <c r="WXR38"/>
      <c r="WXS38"/>
      <c r="WXT38"/>
      <c r="WXU38"/>
      <c r="WXV38"/>
      <c r="WXW38"/>
      <c r="WXX38"/>
      <c r="WXY38"/>
      <c r="WXZ38"/>
      <c r="WYA38"/>
      <c r="WYB38"/>
      <c r="WYC38"/>
      <c r="WYD38"/>
      <c r="WYE38"/>
      <c r="WYF38"/>
      <c r="WYG38"/>
      <c r="WYH38"/>
      <c r="WYI38"/>
      <c r="WYJ38"/>
      <c r="WYK38"/>
      <c r="WYL38"/>
      <c r="WYM38"/>
      <c r="WYN38"/>
      <c r="WYO38"/>
      <c r="WYP38"/>
      <c r="WYQ38"/>
      <c r="WYR38"/>
      <c r="WYS38"/>
      <c r="WYT38"/>
      <c r="WYU38"/>
      <c r="WYV38"/>
      <c r="WYW38"/>
      <c r="WYX38"/>
      <c r="WYY38"/>
      <c r="WYZ38"/>
      <c r="WZA38"/>
      <c r="WZB38"/>
      <c r="WZC38"/>
      <c r="WZD38"/>
      <c r="WZE38"/>
      <c r="WZF38"/>
      <c r="WZG38"/>
      <c r="WZH38"/>
      <c r="WZI38"/>
      <c r="WZJ38"/>
      <c r="WZK38"/>
      <c r="WZL38"/>
      <c r="WZM38"/>
      <c r="WZN38"/>
      <c r="WZO38"/>
      <c r="WZP38"/>
      <c r="WZQ38"/>
      <c r="WZR38"/>
      <c r="WZS38"/>
      <c r="WZT38"/>
      <c r="WZU38"/>
      <c r="WZV38"/>
      <c r="WZW38"/>
      <c r="WZX38"/>
      <c r="WZY38"/>
      <c r="WZZ38"/>
      <c r="XAA38"/>
      <c r="XAB38"/>
      <c r="XAC38"/>
      <c r="XAD38"/>
      <c r="XAE38"/>
      <c r="XAF38"/>
      <c r="XAG38"/>
      <c r="XAH38"/>
      <c r="XAI38"/>
      <c r="XAJ38"/>
      <c r="XAK38"/>
      <c r="XAL38"/>
      <c r="XAM38"/>
      <c r="XAN38"/>
      <c r="XAO38"/>
      <c r="XAP38"/>
      <c r="XAQ38"/>
      <c r="XAR38"/>
      <c r="XAS38"/>
      <c r="XAT38"/>
      <c r="XAU38"/>
      <c r="XAV38"/>
      <c r="XAW38"/>
      <c r="XAX38"/>
      <c r="XAY38"/>
      <c r="XAZ38"/>
      <c r="XBA38"/>
      <c r="XBB38"/>
      <c r="XBC38"/>
      <c r="XBD38"/>
      <c r="XBE38"/>
      <c r="XBF38"/>
      <c r="XBG38"/>
      <c r="XBH38"/>
      <c r="XBI38"/>
      <c r="XBJ38"/>
      <c r="XBK38"/>
      <c r="XBL38"/>
      <c r="XBM38"/>
      <c r="XBN38"/>
      <c r="XBO38"/>
      <c r="XBP38"/>
      <c r="XBQ38"/>
      <c r="XBR38"/>
      <c r="XBS38"/>
      <c r="XBT38"/>
      <c r="XBU38"/>
      <c r="XBV38"/>
      <c r="XBW38"/>
      <c r="XBX38"/>
      <c r="XBY38"/>
      <c r="XBZ38"/>
      <c r="XCA38"/>
      <c r="XCB38"/>
      <c r="XCC38"/>
      <c r="XCD38"/>
      <c r="XCE38"/>
      <c r="XCF38"/>
      <c r="XCG38"/>
      <c r="XCH38"/>
      <c r="XCI38"/>
      <c r="XCJ38"/>
      <c r="XCK38"/>
      <c r="XCL38"/>
      <c r="XCM38"/>
      <c r="XCN38"/>
      <c r="XCO38"/>
      <c r="XCP38"/>
      <c r="XCQ38"/>
      <c r="XCR38"/>
      <c r="XCS38"/>
      <c r="XCT38"/>
      <c r="XCU38"/>
      <c r="XCV38"/>
      <c r="XCW38"/>
      <c r="XCX38"/>
      <c r="XCY38"/>
      <c r="XCZ38"/>
      <c r="XDA38"/>
      <c r="XDB38"/>
      <c r="XDC38"/>
      <c r="XDD38"/>
      <c r="XDE38"/>
      <c r="XDF38"/>
      <c r="XDG38"/>
      <c r="XDH38"/>
      <c r="XDI38"/>
      <c r="XDJ38"/>
      <c r="XDK38"/>
      <c r="XDL38"/>
      <c r="XDM38"/>
      <c r="XDN38"/>
      <c r="XDO38"/>
      <c r="XDP38"/>
      <c r="XDQ38"/>
      <c r="XDR38"/>
      <c r="XDS38"/>
      <c r="XDT38"/>
      <c r="XDU38"/>
      <c r="XDV38"/>
      <c r="XDW38"/>
      <c r="XDX38"/>
      <c r="XDY38"/>
      <c r="XDZ38"/>
      <c r="XEA38"/>
      <c r="XEB38"/>
      <c r="XEC38"/>
      <c r="XED38"/>
      <c r="XEE38"/>
      <c r="XEF38"/>
      <c r="XEG38"/>
      <c r="XEH38"/>
      <c r="XEI38"/>
      <c r="XEJ38"/>
      <c r="XEK38"/>
      <c r="XEL38"/>
      <c r="XEM38"/>
      <c r="XEN38"/>
      <c r="XEO38"/>
      <c r="XEP38"/>
      <c r="XEQ38"/>
      <c r="XER38"/>
    </row>
    <row r="39" spans="1:16372" ht="15" x14ac:dyDescent="0.2">
      <c r="A39" s="89" t="s">
        <v>57</v>
      </c>
      <c r="B39" s="89"/>
      <c r="C39" s="89"/>
      <c r="D39" s="89"/>
      <c r="E39" s="89"/>
      <c r="F39" s="89"/>
      <c r="G39" s="207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1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x14ac:dyDescent="0.2">
      <c r="D41"/>
      <c r="E41"/>
      <c r="G41" s="210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</row>
    <row r="42" spans="1:16372" ht="13.5" x14ac:dyDescent="0.25">
      <c r="C42" s="1" t="s">
        <v>60</v>
      </c>
      <c r="G42" s="208" t="s">
        <v>40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32">
        <v>0</v>
      </c>
      <c r="Y42" s="32">
        <v>0</v>
      </c>
      <c r="Z42" s="32">
        <v>0</v>
      </c>
      <c r="AA42" s="32">
        <v>0</v>
      </c>
      <c r="AB42" s="32">
        <v>0</v>
      </c>
      <c r="AC42" s="32">
        <v>0</v>
      </c>
      <c r="AD42" s="32">
        <v>0</v>
      </c>
      <c r="AE42" s="32">
        <v>0</v>
      </c>
      <c r="AF42" s="32">
        <v>0</v>
      </c>
      <c r="AG42" s="32">
        <v>0</v>
      </c>
    </row>
    <row r="43" spans="1:16372" ht="13.5" x14ac:dyDescent="0.25">
      <c r="C43" s="1" t="s">
        <v>130</v>
      </c>
      <c r="G43" s="208" t="s">
        <v>105</v>
      </c>
      <c r="I43" s="85">
        <f t="shared" ref="I43:AG43" si="4">I42*I7</f>
        <v>0</v>
      </c>
      <c r="J43" s="85">
        <f t="shared" si="4"/>
        <v>0</v>
      </c>
      <c r="K43" s="85">
        <f t="shared" si="4"/>
        <v>0</v>
      </c>
      <c r="L43" s="85">
        <f t="shared" si="4"/>
        <v>0</v>
      </c>
      <c r="M43" s="85">
        <f t="shared" si="4"/>
        <v>0</v>
      </c>
      <c r="N43" s="85">
        <f t="shared" si="4"/>
        <v>0</v>
      </c>
      <c r="O43" s="85">
        <f t="shared" si="4"/>
        <v>0</v>
      </c>
      <c r="P43" s="85">
        <f t="shared" si="4"/>
        <v>0</v>
      </c>
      <c r="Q43" s="85">
        <f t="shared" si="4"/>
        <v>0</v>
      </c>
      <c r="R43" s="85">
        <f t="shared" si="4"/>
        <v>0</v>
      </c>
      <c r="S43" s="85">
        <f t="shared" si="4"/>
        <v>0</v>
      </c>
      <c r="T43" s="85">
        <f t="shared" si="4"/>
        <v>0</v>
      </c>
      <c r="U43" s="85">
        <f t="shared" si="4"/>
        <v>0</v>
      </c>
      <c r="V43" s="85">
        <f t="shared" si="4"/>
        <v>0</v>
      </c>
      <c r="W43" s="85">
        <f t="shared" si="4"/>
        <v>0</v>
      </c>
      <c r="X43" s="85">
        <f t="shared" si="4"/>
        <v>0</v>
      </c>
      <c r="Y43" s="85">
        <f t="shared" si="4"/>
        <v>0</v>
      </c>
      <c r="Z43" s="85">
        <f t="shared" si="4"/>
        <v>0</v>
      </c>
      <c r="AA43" s="85">
        <f t="shared" si="4"/>
        <v>0</v>
      </c>
      <c r="AB43" s="85">
        <f t="shared" si="4"/>
        <v>0</v>
      </c>
      <c r="AC43" s="85">
        <f t="shared" si="4"/>
        <v>0</v>
      </c>
      <c r="AD43" s="85">
        <f t="shared" si="4"/>
        <v>0</v>
      </c>
      <c r="AE43" s="85">
        <f t="shared" si="4"/>
        <v>0</v>
      </c>
      <c r="AF43" s="85">
        <f t="shared" si="4"/>
        <v>0</v>
      </c>
      <c r="AG43" s="85">
        <f t="shared" si="4"/>
        <v>0</v>
      </c>
    </row>
    <row r="44" spans="1:16372" x14ac:dyDescent="0.2">
      <c r="D44"/>
      <c r="E44"/>
      <c r="G44" s="210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D45" s="209"/>
      <c r="E45"/>
      <c r="G45" s="210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</row>
    <row r="46" spans="1:16372" x14ac:dyDescent="0.2">
      <c r="C46" s="1" t="s">
        <v>14</v>
      </c>
      <c r="D46" s="208" t="s">
        <v>64</v>
      </c>
      <c r="E46" s="113">
        <f>Assumptions!G94</f>
        <v>151432.81740793545</v>
      </c>
      <c r="G46" s="210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4</v>
      </c>
      <c r="D47" s="208" t="s">
        <v>64</v>
      </c>
      <c r="E47" s="113">
        <f>Assumptions!G95</f>
        <v>24590</v>
      </c>
      <c r="G47" s="210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5</v>
      </c>
      <c r="D48" s="208" t="s">
        <v>64</v>
      </c>
      <c r="E48" s="112">
        <f>Assumptions!G96</f>
        <v>88.357719508603083</v>
      </c>
      <c r="G48" s="210" t="s">
        <v>40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15</v>
      </c>
      <c r="D49" s="208" t="s">
        <v>127</v>
      </c>
      <c r="E49" s="112">
        <f>Assumptions!G97</f>
        <v>0</v>
      </c>
      <c r="G49" s="210" t="s">
        <v>206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204</v>
      </c>
      <c r="D50" s="208" t="s">
        <v>207</v>
      </c>
      <c r="E50" s="112">
        <f>Assumptions!G98</f>
        <v>0.35181336539087127</v>
      </c>
      <c r="G50" s="210" t="s">
        <v>208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205</v>
      </c>
      <c r="D51" s="208" t="s">
        <v>207</v>
      </c>
      <c r="E51" s="112">
        <f>Assumptions!G99</f>
        <v>0.35181336539087127</v>
      </c>
      <c r="G51" s="210" t="s">
        <v>208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6</v>
      </c>
      <c r="D52" s="208" t="s">
        <v>127</v>
      </c>
      <c r="E52" s="112">
        <f>Assumptions!G100</f>
        <v>0</v>
      </c>
      <c r="G52" s="210" t="s">
        <v>206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C53" s="1" t="s">
        <v>7</v>
      </c>
      <c r="D53" s="208" t="s">
        <v>127</v>
      </c>
      <c r="E53" s="112">
        <f>Assumptions!G101</f>
        <v>0</v>
      </c>
      <c r="G53" s="210" t="s">
        <v>206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2">
        <v>0</v>
      </c>
      <c r="AF53" s="32">
        <v>0</v>
      </c>
      <c r="AG53" s="32">
        <v>0</v>
      </c>
    </row>
    <row r="54" spans="1:43" x14ac:dyDescent="0.2">
      <c r="D54" s="208"/>
      <c r="G54" s="210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</row>
    <row r="55" spans="1:43" x14ac:dyDescent="0.2">
      <c r="C55" s="1" t="s">
        <v>118</v>
      </c>
      <c r="D55" s="208"/>
      <c r="G55" s="210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C56" s="1" t="s">
        <v>119</v>
      </c>
      <c r="D56" s="208"/>
      <c r="G56" s="210">
        <f>input_dollars</f>
        <v>45291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0</v>
      </c>
      <c r="S56" s="32">
        <v>0</v>
      </c>
      <c r="T56" s="32">
        <v>0</v>
      </c>
      <c r="U56" s="32">
        <v>0</v>
      </c>
      <c r="V56" s="32">
        <v>0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2">
        <v>0</v>
      </c>
      <c r="AC56" s="32">
        <v>0</v>
      </c>
      <c r="AD56" s="32">
        <v>0</v>
      </c>
      <c r="AE56" s="32">
        <v>0</v>
      </c>
      <c r="AF56" s="32">
        <v>0</v>
      </c>
      <c r="AG56" s="32">
        <v>0</v>
      </c>
    </row>
    <row r="57" spans="1:43" x14ac:dyDescent="0.2">
      <c r="D57" s="208"/>
      <c r="G57" s="208"/>
    </row>
    <row r="58" spans="1:43" x14ac:dyDescent="0.2">
      <c r="C58" s="3" t="s">
        <v>126</v>
      </c>
      <c r="D58" s="221"/>
      <c r="E58" s="107"/>
      <c r="F58" s="3"/>
      <c r="G58" s="210">
        <f>input_dollars</f>
        <v>45291</v>
      </c>
      <c r="H58" s="107"/>
      <c r="I58" s="173" cm="1">
        <f t="array" ref="I58">SUMPRODUCT((I$46:I$53)*($E$46:$E$53))+SUM(I55:I56)+I43</f>
        <v>0</v>
      </c>
      <c r="J58" s="173" cm="1">
        <f t="array" ref="J58">SUMPRODUCT((J$46:J$53)*($E$46:$E$53))+SUM(J55:J56)+J43</f>
        <v>0</v>
      </c>
      <c r="K58" s="173" cm="1">
        <f t="array" ref="K58">SUMPRODUCT((K$46:K$53)*($E$46:$E$53))+SUM(K55:K56)+K43</f>
        <v>0</v>
      </c>
      <c r="L58" s="173" cm="1">
        <f t="array" ref="L58">SUMPRODUCT((L$46:L$53)*($E$46:$E$53))+SUM(L55:L56)+L43</f>
        <v>0</v>
      </c>
      <c r="M58" s="173" cm="1">
        <f t="array" ref="M58">SUMPRODUCT((M$46:M$53)*($E$46:$E$53))+SUM(M55:M56)+M43</f>
        <v>0</v>
      </c>
      <c r="N58" s="173" cm="1">
        <f t="array" ref="N58">SUMPRODUCT((N$46:N$53)*($E$46:$E$53))+SUM(N55:N56)+N43</f>
        <v>0</v>
      </c>
      <c r="O58" s="173" cm="1">
        <f t="array" ref="O58">SUMPRODUCT((O$46:O$53)*($E$46:$E$53))+SUM(O55:O56)+O43</f>
        <v>0</v>
      </c>
      <c r="P58" s="173" cm="1">
        <f t="array" ref="P58">SUMPRODUCT((P$46:P$53)*($E$46:$E$53))+SUM(P55:P56)+P43</f>
        <v>0</v>
      </c>
      <c r="Q58" s="173" cm="1">
        <f t="array" ref="Q58">SUMPRODUCT((Q$46:Q$53)*($E$46:$E$53))+SUM(Q55:Q56)+Q43</f>
        <v>0</v>
      </c>
      <c r="R58" s="173" cm="1">
        <f t="array" ref="R58">SUMPRODUCT((R$46:R$53)*($E$46:$E$53))+SUM(R55:R56)+R43</f>
        <v>0</v>
      </c>
      <c r="S58" s="173" cm="1">
        <f t="array" ref="S58">SUMPRODUCT((S$46:S$53)*($E$46:$E$53))+SUM(S55:S56)+S43</f>
        <v>0</v>
      </c>
      <c r="T58" s="173" cm="1">
        <f t="array" ref="T58">SUMPRODUCT((T$46:T$53)*($E$46:$E$53))+SUM(T55:T56)+T43</f>
        <v>0</v>
      </c>
      <c r="U58" s="173" cm="1">
        <f t="array" ref="U58">SUMPRODUCT((U$46:U$53)*($E$46:$E$53))+SUM(U55:U56)+U43</f>
        <v>0</v>
      </c>
      <c r="V58" s="173" cm="1">
        <f t="array" ref="V58">SUMPRODUCT((V$46:V$53)*($E$46:$E$53))+SUM(V55:V56)+V43</f>
        <v>0</v>
      </c>
      <c r="W58" s="173" cm="1">
        <f t="array" ref="W58">SUMPRODUCT((W$46:W$53)*($E$46:$E$53))+SUM(W55:W56)+W43</f>
        <v>0</v>
      </c>
      <c r="X58" s="173" cm="1">
        <f t="array" ref="X58">SUMPRODUCT((X$46:X$53)*($E$46:$E$53))+SUM(X55:X56)+X43</f>
        <v>0</v>
      </c>
      <c r="Y58" s="173" cm="1">
        <f t="array" ref="Y58">SUMPRODUCT((Y$46:Y$53)*($E$46:$E$53))+SUM(Y55:Y56)+Y43</f>
        <v>0</v>
      </c>
      <c r="Z58" s="173" cm="1">
        <f t="array" ref="Z58">SUMPRODUCT((Z$46:Z$53)*($E$46:$E$53))+SUM(Z55:Z56)+Z43</f>
        <v>0</v>
      </c>
      <c r="AA58" s="173" cm="1">
        <f t="array" ref="AA58">SUMPRODUCT((AA$46:AA$53)*($E$46:$E$53))+SUM(AA55:AA56)+AA43</f>
        <v>0</v>
      </c>
      <c r="AB58" s="173" cm="1">
        <f t="array" ref="AB58">SUMPRODUCT((AB$46:AB$53)*($E$46:$E$53))+SUM(AB55:AB56)+AB43</f>
        <v>0</v>
      </c>
      <c r="AC58" s="173" cm="1">
        <f t="array" ref="AC58">SUMPRODUCT((AC$46:AC$53)*($E$46:$E$53))+SUM(AC55:AC56)+AC43</f>
        <v>0</v>
      </c>
      <c r="AD58" s="173" cm="1">
        <f t="array" ref="AD58">SUMPRODUCT((AD$46:AD$53)*($E$46:$E$53))+SUM(AD55:AD56)+AD43</f>
        <v>0</v>
      </c>
      <c r="AE58" s="173" cm="1">
        <f t="array" ref="AE58">SUMPRODUCT((AE$46:AE$53)*($E$46:$E$53))+SUM(AE55:AE56)+AE43</f>
        <v>0</v>
      </c>
      <c r="AF58" s="173" cm="1">
        <f t="array" ref="AF58">SUMPRODUCT((AF$46:AF$53)*($E$46:$E$53))+SUM(AF55:AF56)+AF43</f>
        <v>0</v>
      </c>
      <c r="AG58" s="173" cm="1">
        <f t="array" ref="AG58">SUMPRODUCT((AG$46:AG$53)*($E$46:$E$53))+SUM(AG55:AG56)+AG43</f>
        <v>0</v>
      </c>
    </row>
    <row r="59" spans="1:43" x14ac:dyDescent="0.2">
      <c r="D59" s="208"/>
      <c r="G59" s="208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x14ac:dyDescent="0.2">
      <c r="G60" s="208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</row>
    <row r="61" spans="1:43" ht="15" x14ac:dyDescent="0.2">
      <c r="A61" s="89" t="s">
        <v>16</v>
      </c>
      <c r="B61" s="89"/>
      <c r="C61" s="89"/>
      <c r="D61" s="89"/>
      <c r="E61" s="89"/>
      <c r="F61" s="89"/>
      <c r="G61" s="207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/>
      <c r="AI61"/>
      <c r="AJ61"/>
      <c r="AK61"/>
      <c r="AL61"/>
      <c r="AM61"/>
      <c r="AN61"/>
      <c r="AO61"/>
      <c r="AP61"/>
      <c r="AQ61"/>
    </row>
    <row r="62" spans="1:43" ht="15" x14ac:dyDescent="0.2">
      <c r="A62" s="111"/>
      <c r="B62" s="111"/>
      <c r="C62" s="111"/>
      <c r="D62" s="111"/>
      <c r="E62" s="111"/>
      <c r="F62" s="111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/>
      <c r="AI62"/>
      <c r="AJ62"/>
      <c r="AK62"/>
      <c r="AL62"/>
      <c r="AM62"/>
      <c r="AN62"/>
      <c r="AO62"/>
      <c r="AP62"/>
      <c r="AQ62"/>
    </row>
    <row r="63" spans="1:43" ht="12.75" customHeight="1" x14ac:dyDescent="0.2">
      <c r="A63" s="111"/>
      <c r="B63" s="111"/>
      <c r="C63" s="111"/>
      <c r="D63" s="111"/>
      <c r="E63" s="111"/>
      <c r="F63"/>
      <c r="G63" s="214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</row>
    <row r="64" spans="1:43" x14ac:dyDescent="0.2">
      <c r="F64" s="2"/>
      <c r="G64" s="215"/>
    </row>
    <row r="65" spans="1:33" x14ac:dyDescent="0.2">
      <c r="C65" s="4" t="str">
        <f>'Option1 (base case)'!C65</f>
        <v>Risks mitigated vs base case</v>
      </c>
      <c r="G65" s="213">
        <f>input_dollars</f>
        <v>45291</v>
      </c>
      <c r="I65" s="134">
        <f>(1-INDEX(Data!$C$9:$C$13, MATCH($A$3, options,0)))*('Option1 (base case)'!I37-I37)</f>
        <v>0</v>
      </c>
      <c r="J65" s="134">
        <f>(1-INDEX(Data!$C$9:$C$13, MATCH($A$3, options,0)))*('Option1 (base case)'!J37-J37)</f>
        <v>0</v>
      </c>
      <c r="K65" s="134">
        <f>(1-INDEX(Data!$C$9:$C$13, MATCH($A$3, options,0)))*('Option1 (base case)'!K37-K37)</f>
        <v>18000000</v>
      </c>
      <c r="L65" s="134">
        <f>(1-INDEX(Data!$C$9:$C$13, MATCH($A$3, options,0)))*('Option1 (base case)'!L37-L37)</f>
        <v>2007500</v>
      </c>
      <c r="M65" s="134">
        <f>(1-INDEX(Data!$C$9:$C$13, MATCH($A$3, options,0)))*('Option1 (base case)'!M37-M37)</f>
        <v>2007500</v>
      </c>
      <c r="N65" s="134">
        <f>(1-INDEX(Data!$C$9:$C$13, MATCH($A$3, options,0)))*('Option1 (base case)'!N37-N37)</f>
        <v>2007500</v>
      </c>
      <c r="O65" s="134">
        <f>(1-INDEX(Data!$C$9:$C$13, MATCH($A$3, options,0)))*('Option1 (base case)'!O37-O37)</f>
        <v>2007500</v>
      </c>
      <c r="P65" s="134">
        <f>(1-INDEX(Data!$C$9:$C$13, MATCH($A$3, options,0)))*('Option1 (base case)'!P37-P37)</f>
        <v>2007500</v>
      </c>
      <c r="Q65" s="134">
        <f>(1-INDEX(Data!$C$9:$C$13, MATCH($A$3, options,0)))*('Option1 (base case)'!Q37-Q37)</f>
        <v>2007500</v>
      </c>
      <c r="R65" s="134">
        <f>(1-INDEX(Data!$C$9:$C$13, MATCH($A$3, options,0)))*('Option1 (base case)'!R37-R37)</f>
        <v>2007500</v>
      </c>
      <c r="S65" s="134">
        <f>(1-INDEX(Data!$C$9:$C$13, MATCH($A$3, options,0)))*('Option1 (base case)'!S37-S37)</f>
        <v>2007500</v>
      </c>
      <c r="T65" s="134">
        <f>(1-INDEX(Data!$C$9:$C$13, MATCH($A$3, options,0)))*('Option1 (base case)'!T37-T37)</f>
        <v>2007500</v>
      </c>
      <c r="U65" s="134">
        <f>(1-INDEX(Data!$C$9:$C$13, MATCH($A$3, options,0)))*('Option1 (base case)'!U37-U37)</f>
        <v>2007500</v>
      </c>
      <c r="V65" s="134">
        <f>(1-INDEX(Data!$C$9:$C$13, MATCH($A$3, options,0)))*('Option1 (base case)'!V37-V37)</f>
        <v>2007500</v>
      </c>
      <c r="W65" s="134">
        <f>(1-INDEX(Data!$C$9:$C$13, MATCH($A$3, options,0)))*('Option1 (base case)'!W37-W37)</f>
        <v>2007500</v>
      </c>
      <c r="X65" s="134">
        <f>(1-INDEX(Data!$C$9:$C$13, MATCH($A$3, options,0)))*('Option1 (base case)'!X37-X37)</f>
        <v>2007500</v>
      </c>
      <c r="Y65" s="134">
        <f>(1-INDEX(Data!$C$9:$C$13, MATCH($A$3, options,0)))*('Option1 (base case)'!Y37-Y37)</f>
        <v>2007500</v>
      </c>
      <c r="Z65" s="134">
        <f>(1-INDEX(Data!$C$9:$C$13, MATCH($A$3, options,0)))*('Option1 (base case)'!Z37-Z37)</f>
        <v>2007500</v>
      </c>
      <c r="AA65" s="134">
        <f>(1-INDEX(Data!$C$9:$C$13, MATCH($A$3, options,0)))*('Option1 (base case)'!AA37-AA37)</f>
        <v>2007500</v>
      </c>
      <c r="AB65" s="134">
        <f>(1-INDEX(Data!$C$9:$C$13, MATCH($A$3, options,0)))*('Option1 (base case)'!AB37-AB37)</f>
        <v>2007500</v>
      </c>
      <c r="AC65" s="134">
        <f>(1-INDEX(Data!$C$9:$C$13, MATCH($A$3, options,0)))*('Option1 (base case)'!AC37-AC37)</f>
        <v>2007500</v>
      </c>
      <c r="AD65" s="134">
        <f>(1-INDEX(Data!$C$9:$C$13, MATCH($A$3, options,0)))*('Option1 (base case)'!AD37-AD37)</f>
        <v>2007500</v>
      </c>
      <c r="AE65" s="134">
        <f>(1-INDEX(Data!$C$9:$C$13, MATCH($A$3, options,0)))*('Option1 (base case)'!AE37-AE37)</f>
        <v>2007500</v>
      </c>
      <c r="AF65" s="134">
        <f>(1-INDEX(Data!$C$9:$C$13, MATCH($A$3, options,0)))*('Option1 (base case)'!AF37-AF37)</f>
        <v>2007500</v>
      </c>
      <c r="AG65" s="134">
        <f>(1-INDEX(Data!$C$9:$C$13, MATCH($A$3, options,0)))*('Option1 (base case)'!AG37-AG37)</f>
        <v>2007500</v>
      </c>
    </row>
    <row r="66" spans="1:33" x14ac:dyDescent="0.2">
      <c r="G66" s="215"/>
    </row>
    <row r="67" spans="1:33" x14ac:dyDescent="0.2">
      <c r="A67" s="8"/>
      <c r="B67" s="8"/>
      <c r="C67" s="149" t="s">
        <v>30</v>
      </c>
      <c r="D67" s="38"/>
      <c r="F67" s="97"/>
      <c r="G67" s="216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</row>
    <row r="68" spans="1:33" x14ac:dyDescent="0.2">
      <c r="A68" s="8"/>
      <c r="B68" s="8"/>
      <c r="C68" s="4" t="str">
        <f>C14</f>
        <v>Mini zone substation</v>
      </c>
      <c r="D68" s="38"/>
      <c r="F68" s="97"/>
      <c r="G68" s="213">
        <f>input_dollars</f>
        <v>45291</v>
      </c>
      <c r="H68" s="31"/>
      <c r="I68" s="119">
        <f t="shared" ref="I68:AG68" si="5">-I14</f>
        <v>-10209325.442355964</v>
      </c>
      <c r="J68" s="119">
        <f t="shared" si="5"/>
        <v>-10721863.280542385</v>
      </c>
      <c r="K68" s="119">
        <f t="shared" si="5"/>
        <v>-193811.44518356243</v>
      </c>
      <c r="L68" s="119">
        <f t="shared" si="5"/>
        <v>0</v>
      </c>
      <c r="M68" s="119">
        <f t="shared" si="5"/>
        <v>0</v>
      </c>
      <c r="N68" s="119">
        <f t="shared" si="5"/>
        <v>0</v>
      </c>
      <c r="O68" s="119">
        <f t="shared" si="5"/>
        <v>0</v>
      </c>
      <c r="P68" s="119">
        <f t="shared" si="5"/>
        <v>0</v>
      </c>
      <c r="Q68" s="119">
        <f t="shared" si="5"/>
        <v>0</v>
      </c>
      <c r="R68" s="119">
        <f t="shared" si="5"/>
        <v>0</v>
      </c>
      <c r="S68" s="119">
        <f t="shared" si="5"/>
        <v>0</v>
      </c>
      <c r="T68" s="119">
        <f t="shared" si="5"/>
        <v>0</v>
      </c>
      <c r="U68" s="119">
        <f t="shared" si="5"/>
        <v>0</v>
      </c>
      <c r="V68" s="119">
        <f t="shared" si="5"/>
        <v>0</v>
      </c>
      <c r="W68" s="119">
        <f t="shared" si="5"/>
        <v>0</v>
      </c>
      <c r="X68" s="119">
        <f t="shared" si="5"/>
        <v>0</v>
      </c>
      <c r="Y68" s="119">
        <f t="shared" si="5"/>
        <v>0</v>
      </c>
      <c r="Z68" s="119">
        <f t="shared" si="5"/>
        <v>0</v>
      </c>
      <c r="AA68" s="119">
        <f t="shared" si="5"/>
        <v>0</v>
      </c>
      <c r="AB68" s="119">
        <f t="shared" si="5"/>
        <v>0</v>
      </c>
      <c r="AC68" s="119">
        <f t="shared" si="5"/>
        <v>0</v>
      </c>
      <c r="AD68" s="119">
        <f t="shared" si="5"/>
        <v>0</v>
      </c>
      <c r="AE68" s="119">
        <f t="shared" si="5"/>
        <v>0</v>
      </c>
      <c r="AF68" s="119">
        <f t="shared" si="5"/>
        <v>0</v>
      </c>
      <c r="AG68" s="119">
        <f t="shared" si="5"/>
        <v>0</v>
      </c>
    </row>
    <row r="69" spans="1:33" x14ac:dyDescent="0.2">
      <c r="A69" s="8"/>
      <c r="B69" s="8"/>
      <c r="C69" s="4" t="str">
        <f>C15</f>
        <v>REFCL mini grid</v>
      </c>
      <c r="D69" s="38"/>
      <c r="F69" s="97"/>
      <c r="G69" s="213">
        <f>input_dollars</f>
        <v>45291</v>
      </c>
      <c r="H69" s="31"/>
      <c r="I69" s="119">
        <f t="shared" ref="I69:AG69" si="6">-I15</f>
        <v>-2000000</v>
      </c>
      <c r="J69" s="119">
        <f t="shared" si="6"/>
        <v>-6000000</v>
      </c>
      <c r="K69" s="119">
        <f t="shared" si="6"/>
        <v>0</v>
      </c>
      <c r="L69" s="119">
        <f t="shared" si="6"/>
        <v>0</v>
      </c>
      <c r="M69" s="119">
        <f t="shared" si="6"/>
        <v>0</v>
      </c>
      <c r="N69" s="119">
        <f t="shared" si="6"/>
        <v>0</v>
      </c>
      <c r="O69" s="119">
        <f t="shared" si="6"/>
        <v>0</v>
      </c>
      <c r="P69" s="119">
        <f t="shared" si="6"/>
        <v>0</v>
      </c>
      <c r="Q69" s="119">
        <f t="shared" si="6"/>
        <v>0</v>
      </c>
      <c r="R69" s="119">
        <f t="shared" si="6"/>
        <v>0</v>
      </c>
      <c r="S69" s="119">
        <f t="shared" si="6"/>
        <v>0</v>
      </c>
      <c r="T69" s="119">
        <f t="shared" si="6"/>
        <v>0</v>
      </c>
      <c r="U69" s="119">
        <f t="shared" si="6"/>
        <v>0</v>
      </c>
      <c r="V69" s="119">
        <f t="shared" si="6"/>
        <v>0</v>
      </c>
      <c r="W69" s="119">
        <f t="shared" si="6"/>
        <v>0</v>
      </c>
      <c r="X69" s="119">
        <f t="shared" si="6"/>
        <v>0</v>
      </c>
      <c r="Y69" s="119">
        <f t="shared" si="6"/>
        <v>0</v>
      </c>
      <c r="Z69" s="119">
        <f t="shared" si="6"/>
        <v>0</v>
      </c>
      <c r="AA69" s="119">
        <f t="shared" si="6"/>
        <v>0</v>
      </c>
      <c r="AB69" s="119">
        <f t="shared" si="6"/>
        <v>0</v>
      </c>
      <c r="AC69" s="119">
        <f t="shared" si="6"/>
        <v>0</v>
      </c>
      <c r="AD69" s="119">
        <f t="shared" si="6"/>
        <v>0</v>
      </c>
      <c r="AE69" s="119">
        <f t="shared" si="6"/>
        <v>0</v>
      </c>
      <c r="AF69" s="119">
        <f t="shared" si="6"/>
        <v>0</v>
      </c>
      <c r="AG69" s="119">
        <f t="shared" si="6"/>
        <v>0</v>
      </c>
    </row>
    <row r="70" spans="1:33" x14ac:dyDescent="0.2">
      <c r="A70" s="8"/>
      <c r="B70" s="8"/>
      <c r="C70" s="4" t="str">
        <f>C16</f>
        <v>Isolating substations x 3</v>
      </c>
      <c r="D70" s="38"/>
      <c r="F70" s="97"/>
      <c r="G70" s="213">
        <f>input_dollars</f>
        <v>45291</v>
      </c>
      <c r="H70" s="31"/>
      <c r="I70" s="119">
        <f t="shared" ref="I70:AG70" si="7">-I16</f>
        <v>0</v>
      </c>
      <c r="J70" s="119">
        <f t="shared" si="7"/>
        <v>0</v>
      </c>
      <c r="K70" s="119">
        <f t="shared" si="7"/>
        <v>0</v>
      </c>
      <c r="L70" s="119">
        <f t="shared" si="7"/>
        <v>0</v>
      </c>
      <c r="M70" s="119">
        <f t="shared" si="7"/>
        <v>0</v>
      </c>
      <c r="N70" s="119">
        <f t="shared" si="7"/>
        <v>-1600000</v>
      </c>
      <c r="O70" s="119">
        <f t="shared" si="7"/>
        <v>0</v>
      </c>
      <c r="P70" s="119">
        <f t="shared" si="7"/>
        <v>-1600000</v>
      </c>
      <c r="Q70" s="119">
        <f t="shared" si="7"/>
        <v>0</v>
      </c>
      <c r="R70" s="119">
        <f t="shared" si="7"/>
        <v>-1600000</v>
      </c>
      <c r="S70" s="119">
        <f t="shared" si="7"/>
        <v>0</v>
      </c>
      <c r="T70" s="119">
        <f t="shared" si="7"/>
        <v>0</v>
      </c>
      <c r="U70" s="119">
        <f t="shared" si="7"/>
        <v>0</v>
      </c>
      <c r="V70" s="119">
        <f t="shared" si="7"/>
        <v>0</v>
      </c>
      <c r="W70" s="119">
        <f t="shared" si="7"/>
        <v>0</v>
      </c>
      <c r="X70" s="119">
        <f t="shared" si="7"/>
        <v>0</v>
      </c>
      <c r="Y70" s="119">
        <f t="shared" si="7"/>
        <v>0</v>
      </c>
      <c r="Z70" s="119">
        <f t="shared" si="7"/>
        <v>0</v>
      </c>
      <c r="AA70" s="119">
        <f t="shared" si="7"/>
        <v>0</v>
      </c>
      <c r="AB70" s="119">
        <f t="shared" si="7"/>
        <v>0</v>
      </c>
      <c r="AC70" s="119">
        <f t="shared" si="7"/>
        <v>0</v>
      </c>
      <c r="AD70" s="119">
        <f t="shared" si="7"/>
        <v>0</v>
      </c>
      <c r="AE70" s="119">
        <f t="shared" si="7"/>
        <v>0</v>
      </c>
      <c r="AF70" s="119">
        <f t="shared" si="7"/>
        <v>0</v>
      </c>
      <c r="AG70" s="119">
        <f t="shared" si="7"/>
        <v>0</v>
      </c>
    </row>
    <row r="71" spans="1:33" x14ac:dyDescent="0.2">
      <c r="A71" s="8"/>
      <c r="B71" s="8"/>
      <c r="C71" s="4"/>
      <c r="D71" s="38"/>
      <c r="F71" s="97"/>
      <c r="G71" s="217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149" t="s">
        <v>159</v>
      </c>
      <c r="D72" s="38"/>
      <c r="F72" s="97"/>
      <c r="G72" s="216"/>
      <c r="H72" s="31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</row>
    <row r="73" spans="1:33" x14ac:dyDescent="0.2">
      <c r="A73" s="8"/>
      <c r="B73" s="8"/>
      <c r="C73" s="4" t="str">
        <f>C14</f>
        <v>Mini zone substation</v>
      </c>
      <c r="D73" s="38"/>
      <c r="F73" s="97"/>
      <c r="G73" s="213">
        <f>input_dollars</f>
        <v>45291</v>
      </c>
      <c r="H73" s="31"/>
      <c r="I73" s="119" cm="1">
        <f t="array" ref="I73">SUMPRODUCT(($I68:I68))-SUMPRODUCT(($I68:I68)*($I$6:I$6&lt;=(I$6-$E14)))</f>
        <v>-10209325.442355964</v>
      </c>
      <c r="J73" s="119" cm="1">
        <f t="array" ref="J73">SUMPRODUCT(($I68:J68))-SUMPRODUCT(($I68:J68)*($I$6:J$6&lt;=(J$6-$E14)))</f>
        <v>-20931188.722898349</v>
      </c>
      <c r="K73" s="119" cm="1">
        <f t="array" ref="K73">SUMPRODUCT(($I68:K68))-SUMPRODUCT(($I68:K68)*($I$6:K$6&lt;=(K$6-$E14)))</f>
        <v>-21125000.168081913</v>
      </c>
      <c r="L73" s="119" cm="1">
        <f t="array" ref="L73">SUMPRODUCT(($I68:L68))-SUMPRODUCT(($I68:L68)*($I$6:L$6&lt;=(L$6-$E14)))</f>
        <v>-21125000.168081913</v>
      </c>
      <c r="M73" s="119" cm="1">
        <f t="array" ref="M73">SUMPRODUCT(($I68:M68))-SUMPRODUCT(($I68:M68)*($I$6:M$6&lt;=(M$6-$E14)))</f>
        <v>-21125000.168081913</v>
      </c>
      <c r="N73" s="119" cm="1">
        <f t="array" ref="N73">SUMPRODUCT(($I68:N68))-SUMPRODUCT(($I68:N68)*($I$6:N$6&lt;=(N$6-$E14)))</f>
        <v>-21125000.168081913</v>
      </c>
      <c r="O73" s="119" cm="1">
        <f t="array" ref="O73">SUMPRODUCT(($I68:O68))-SUMPRODUCT(($I68:O68)*($I$6:O$6&lt;=(O$6-$E14)))</f>
        <v>-21125000.168081913</v>
      </c>
      <c r="P73" s="119" cm="1">
        <f t="array" ref="P73">SUMPRODUCT(($I68:P68))-SUMPRODUCT(($I68:P68)*($I$6:P$6&lt;=(P$6-$E14)))</f>
        <v>-21125000.168081913</v>
      </c>
      <c r="Q73" s="119" cm="1">
        <f t="array" ref="Q73">SUMPRODUCT(($I68:Q68))-SUMPRODUCT(($I68:Q68)*($I$6:Q$6&lt;=(Q$6-$E14)))</f>
        <v>-21125000.168081913</v>
      </c>
      <c r="R73" s="119" cm="1">
        <f t="array" ref="R73">SUMPRODUCT(($I68:R68))-SUMPRODUCT(($I68:R68)*($I$6:R$6&lt;=(R$6-$E14)))</f>
        <v>-21125000.168081913</v>
      </c>
      <c r="S73" s="119" cm="1">
        <f t="array" ref="S73">SUMPRODUCT(($I68:S68))-SUMPRODUCT(($I68:S68)*($I$6:S$6&lt;=(S$6-$E14)))</f>
        <v>-21125000.168081913</v>
      </c>
      <c r="T73" s="119" cm="1">
        <f t="array" ref="T73">SUMPRODUCT(($I68:T68))-SUMPRODUCT(($I68:T68)*($I$6:T$6&lt;=(T$6-$E14)))</f>
        <v>-21125000.168081913</v>
      </c>
      <c r="U73" s="119" cm="1">
        <f t="array" ref="U73">SUMPRODUCT(($I68:U68))-SUMPRODUCT(($I68:U68)*($I$6:U$6&lt;=(U$6-$E14)))</f>
        <v>-21125000.168081913</v>
      </c>
      <c r="V73" s="119" cm="1">
        <f t="array" ref="V73">SUMPRODUCT(($I68:V68))-SUMPRODUCT(($I68:V68)*($I$6:V$6&lt;=(V$6-$E14)))</f>
        <v>-21125000.168081913</v>
      </c>
      <c r="W73" s="119" cm="1">
        <f t="array" ref="W73">SUMPRODUCT(($I68:W68))-SUMPRODUCT(($I68:W68)*($I$6:W$6&lt;=(W$6-$E14)))</f>
        <v>-21125000.168081913</v>
      </c>
      <c r="X73" s="119" cm="1">
        <f t="array" ref="X73">SUMPRODUCT(($I68:X68))-SUMPRODUCT(($I68:X68)*($I$6:X$6&lt;=(X$6-$E14)))</f>
        <v>-21125000.168081913</v>
      </c>
      <c r="Y73" s="119" cm="1">
        <f t="array" ref="Y73">SUMPRODUCT(($I68:Y68))-SUMPRODUCT(($I68:Y68)*($I$6:Y$6&lt;=(Y$6-$E14)))</f>
        <v>-21125000.168081913</v>
      </c>
      <c r="Z73" s="119" cm="1">
        <f t="array" ref="Z73">SUMPRODUCT(($I68:Z68))-SUMPRODUCT(($I68:Z68)*($I$6:Z$6&lt;=(Z$6-$E14)))</f>
        <v>-21125000.168081913</v>
      </c>
      <c r="AA73" s="119" cm="1">
        <f t="array" ref="AA73">SUMPRODUCT(($I68:AA68))-SUMPRODUCT(($I68:AA68)*($I$6:AA$6&lt;=(AA$6-$E14)))</f>
        <v>-21125000.168081913</v>
      </c>
      <c r="AB73" s="119" cm="1">
        <f t="array" ref="AB73">SUMPRODUCT(($I68:AB68))-SUMPRODUCT(($I68:AB68)*($I$6:AB$6&lt;=(AB$6-$E14)))</f>
        <v>-21125000.168081913</v>
      </c>
      <c r="AC73" s="119" cm="1">
        <f t="array" ref="AC73">SUMPRODUCT(($I68:AC68))-SUMPRODUCT(($I68:AC68)*($I$6:AC$6&lt;=(AC$6-$E14)))</f>
        <v>-21125000.168081913</v>
      </c>
      <c r="AD73" s="119" cm="1">
        <f t="array" ref="AD73">SUMPRODUCT(($I68:AD68))-SUMPRODUCT(($I68:AD68)*($I$6:AD$6&lt;=(AD$6-$E14)))</f>
        <v>-21125000.168081913</v>
      </c>
      <c r="AE73" s="119" cm="1">
        <f t="array" ref="AE73">SUMPRODUCT(($I68:AE68))-SUMPRODUCT(($I68:AE68)*($I$6:AE$6&lt;=(AE$6-$E14)))</f>
        <v>-21125000.168081913</v>
      </c>
      <c r="AF73" s="119" cm="1">
        <f t="array" ref="AF73">SUMPRODUCT(($I68:AF68))-SUMPRODUCT(($I68:AF68)*($I$6:AF$6&lt;=(AF$6-$E14)))</f>
        <v>-21125000.168081913</v>
      </c>
      <c r="AG73" s="119" cm="1">
        <f t="array" ref="AG73">SUMPRODUCT(($I68:AG68))-SUMPRODUCT(($I68:AG68)*($I$6:AG$6&lt;=(AG$6-$E14)))</f>
        <v>-21125000.168081913</v>
      </c>
    </row>
    <row r="74" spans="1:33" x14ac:dyDescent="0.2">
      <c r="A74" s="8"/>
      <c r="B74" s="8"/>
      <c r="C74" s="4" t="str">
        <f>C15</f>
        <v>REFCL mini grid</v>
      </c>
      <c r="D74" s="38"/>
      <c r="F74" s="97"/>
      <c r="G74" s="213">
        <f>input_dollars</f>
        <v>45291</v>
      </c>
      <c r="H74" s="31"/>
      <c r="I74" s="119" cm="1">
        <f t="array" ref="I74">SUMPRODUCT(($I69:I69))-SUMPRODUCT(($I69:I69)*($I$6:I$6&lt;=(I$6-$E15)))</f>
        <v>-2000000</v>
      </c>
      <c r="J74" s="119" cm="1">
        <f t="array" ref="J74">SUMPRODUCT(($I69:J69))-SUMPRODUCT(($I69:J69)*($I$6:J$6&lt;=(J$6-$E15)))</f>
        <v>-8000000</v>
      </c>
      <c r="K74" s="119" cm="1">
        <f t="array" ref="K74">SUMPRODUCT(($I69:K69))-SUMPRODUCT(($I69:K69)*($I$6:K$6&lt;=(K$6-$E15)))</f>
        <v>-8000000</v>
      </c>
      <c r="L74" s="119" cm="1">
        <f t="array" ref="L74">SUMPRODUCT(($I69:L69))-SUMPRODUCT(($I69:L69)*($I$6:L$6&lt;=(L$6-$E15)))</f>
        <v>-8000000</v>
      </c>
      <c r="M74" s="119" cm="1">
        <f t="array" ref="M74">SUMPRODUCT(($I69:M69))-SUMPRODUCT(($I69:M69)*($I$6:M$6&lt;=(M$6-$E15)))</f>
        <v>-8000000</v>
      </c>
      <c r="N74" s="119" cm="1">
        <f t="array" ref="N74">SUMPRODUCT(($I69:N69))-SUMPRODUCT(($I69:N69)*($I$6:N$6&lt;=(N$6-$E15)))</f>
        <v>-8000000</v>
      </c>
      <c r="O74" s="119" cm="1">
        <f t="array" ref="O74">SUMPRODUCT(($I69:O69))-SUMPRODUCT(($I69:O69)*($I$6:O$6&lt;=(O$6-$E15)))</f>
        <v>-8000000</v>
      </c>
      <c r="P74" s="119" cm="1">
        <f t="array" ref="P74">SUMPRODUCT(($I69:P69))-SUMPRODUCT(($I69:P69)*($I$6:P$6&lt;=(P$6-$E15)))</f>
        <v>-8000000</v>
      </c>
      <c r="Q74" s="119" cm="1">
        <f t="array" ref="Q74">SUMPRODUCT(($I69:Q69))-SUMPRODUCT(($I69:Q69)*($I$6:Q$6&lt;=(Q$6-$E15)))</f>
        <v>-8000000</v>
      </c>
      <c r="R74" s="119" cm="1">
        <f t="array" ref="R74">SUMPRODUCT(($I69:R69))-SUMPRODUCT(($I69:R69)*($I$6:R$6&lt;=(R$6-$E15)))</f>
        <v>-8000000</v>
      </c>
      <c r="S74" s="119" cm="1">
        <f t="array" ref="S74">SUMPRODUCT(($I69:S69))-SUMPRODUCT(($I69:S69)*($I$6:S$6&lt;=(S$6-$E15)))</f>
        <v>-8000000</v>
      </c>
      <c r="T74" s="119" cm="1">
        <f t="array" ref="T74">SUMPRODUCT(($I69:T69))-SUMPRODUCT(($I69:T69)*($I$6:T$6&lt;=(T$6-$E15)))</f>
        <v>-8000000</v>
      </c>
      <c r="U74" s="119" cm="1">
        <f t="array" ref="U74">SUMPRODUCT(($I69:U69))-SUMPRODUCT(($I69:U69)*($I$6:U$6&lt;=(U$6-$E15)))</f>
        <v>-8000000</v>
      </c>
      <c r="V74" s="119" cm="1">
        <f t="array" ref="V74">SUMPRODUCT(($I69:V69))-SUMPRODUCT(($I69:V69)*($I$6:V$6&lt;=(V$6-$E15)))</f>
        <v>-8000000</v>
      </c>
      <c r="W74" s="119" cm="1">
        <f t="array" ref="W74">SUMPRODUCT(($I69:W69))-SUMPRODUCT(($I69:W69)*($I$6:W$6&lt;=(W$6-$E15)))</f>
        <v>-8000000</v>
      </c>
      <c r="X74" s="119" cm="1">
        <f t="array" ref="X74">SUMPRODUCT(($I69:X69))-SUMPRODUCT(($I69:X69)*($I$6:X$6&lt;=(X$6-$E15)))</f>
        <v>-8000000</v>
      </c>
      <c r="Y74" s="119" cm="1">
        <f t="array" ref="Y74">SUMPRODUCT(($I69:Y69))-SUMPRODUCT(($I69:Y69)*($I$6:Y$6&lt;=(Y$6-$E15)))</f>
        <v>-8000000</v>
      </c>
      <c r="Z74" s="119" cm="1">
        <f t="array" ref="Z74">SUMPRODUCT(($I69:Z69))-SUMPRODUCT(($I69:Z69)*($I$6:Z$6&lt;=(Z$6-$E15)))</f>
        <v>-8000000</v>
      </c>
      <c r="AA74" s="119" cm="1">
        <f t="array" ref="AA74">SUMPRODUCT(($I69:AA69))-SUMPRODUCT(($I69:AA69)*($I$6:AA$6&lt;=(AA$6-$E15)))</f>
        <v>-8000000</v>
      </c>
      <c r="AB74" s="119" cm="1">
        <f t="array" ref="AB74">SUMPRODUCT(($I69:AB69))-SUMPRODUCT(($I69:AB69)*($I$6:AB$6&lt;=(AB$6-$E15)))</f>
        <v>-8000000</v>
      </c>
      <c r="AC74" s="119" cm="1">
        <f t="array" ref="AC74">SUMPRODUCT(($I69:AC69))-SUMPRODUCT(($I69:AC69)*($I$6:AC$6&lt;=(AC$6-$E15)))</f>
        <v>-8000000</v>
      </c>
      <c r="AD74" s="119" cm="1">
        <f t="array" ref="AD74">SUMPRODUCT(($I69:AD69))-SUMPRODUCT(($I69:AD69)*($I$6:AD$6&lt;=(AD$6-$E15)))</f>
        <v>-8000000</v>
      </c>
      <c r="AE74" s="119" cm="1">
        <f t="array" ref="AE74">SUMPRODUCT(($I69:AE69))-SUMPRODUCT(($I69:AE69)*($I$6:AE$6&lt;=(AE$6-$E15)))</f>
        <v>-8000000</v>
      </c>
      <c r="AF74" s="119" cm="1">
        <f t="array" ref="AF74">SUMPRODUCT(($I69:AF69))-SUMPRODUCT(($I69:AF69)*($I$6:AF$6&lt;=(AF$6-$E15)))</f>
        <v>-8000000</v>
      </c>
      <c r="AG74" s="119" cm="1">
        <f t="array" ref="AG74">SUMPRODUCT(($I69:AG69))-SUMPRODUCT(($I69:AG69)*($I$6:AG$6&lt;=(AG$6-$E15)))</f>
        <v>-8000000</v>
      </c>
    </row>
    <row r="75" spans="1:33" x14ac:dyDescent="0.2">
      <c r="A75" s="8"/>
      <c r="B75" s="8"/>
      <c r="C75" s="4" t="str">
        <f>C16</f>
        <v>Isolating substations x 3</v>
      </c>
      <c r="D75" s="38"/>
      <c r="F75" s="97"/>
      <c r="G75" s="213">
        <f>input_dollars</f>
        <v>45291</v>
      </c>
      <c r="H75" s="31"/>
      <c r="I75" s="119" cm="1">
        <f t="array" ref="I75">SUMPRODUCT(($I70:I70))-SUMPRODUCT(($I70:I70)*($I$6:I$6&lt;=(I$6-$E16)))</f>
        <v>0</v>
      </c>
      <c r="J75" s="119" cm="1">
        <f t="array" ref="J75">SUMPRODUCT(($I70:J70))-SUMPRODUCT(($I70:J70)*($I$6:J$6&lt;=(J$6-$E16)))</f>
        <v>0</v>
      </c>
      <c r="K75" s="119" cm="1">
        <f t="array" ref="K75">SUMPRODUCT(($I70:K70))-SUMPRODUCT(($I70:K70)*($I$6:K$6&lt;=(K$6-$E16)))</f>
        <v>0</v>
      </c>
      <c r="L75" s="119" cm="1">
        <f t="array" ref="L75">SUMPRODUCT(($I70:L70))-SUMPRODUCT(($I70:L70)*($I$6:L$6&lt;=(L$6-$E16)))</f>
        <v>0</v>
      </c>
      <c r="M75" s="119" cm="1">
        <f t="array" ref="M75">SUMPRODUCT(($I70:M70))-SUMPRODUCT(($I70:M70)*($I$6:M$6&lt;=(M$6-$E16)))</f>
        <v>0</v>
      </c>
      <c r="N75" s="119" cm="1">
        <f t="array" ref="N75">SUMPRODUCT(($I70:N70))-SUMPRODUCT(($I70:N70)*($I$6:N$6&lt;=(N$6-$E16)))</f>
        <v>-1600000</v>
      </c>
      <c r="O75" s="119" cm="1">
        <f t="array" ref="O75">SUMPRODUCT(($I70:O70))-SUMPRODUCT(($I70:O70)*($I$6:O$6&lt;=(O$6-$E16)))</f>
        <v>-1600000</v>
      </c>
      <c r="P75" s="119" cm="1">
        <f t="array" ref="P75">SUMPRODUCT(($I70:P70))-SUMPRODUCT(($I70:P70)*($I$6:P$6&lt;=(P$6-$E16)))</f>
        <v>-3200000</v>
      </c>
      <c r="Q75" s="119" cm="1">
        <f t="array" ref="Q75">SUMPRODUCT(($I70:Q70))-SUMPRODUCT(($I70:Q70)*($I$6:Q$6&lt;=(Q$6-$E16)))</f>
        <v>-3200000</v>
      </c>
      <c r="R75" s="119" cm="1">
        <f t="array" ref="R75">SUMPRODUCT(($I70:R70))-SUMPRODUCT(($I70:R70)*($I$6:R$6&lt;=(R$6-$E16)))</f>
        <v>-4800000</v>
      </c>
      <c r="S75" s="119" cm="1">
        <f t="array" ref="S75">SUMPRODUCT(($I70:S70))-SUMPRODUCT(($I70:S70)*($I$6:S$6&lt;=(S$6-$E16)))</f>
        <v>-4800000</v>
      </c>
      <c r="T75" s="119" cm="1">
        <f t="array" ref="T75">SUMPRODUCT(($I70:T70))-SUMPRODUCT(($I70:T70)*($I$6:T$6&lt;=(T$6-$E16)))</f>
        <v>-4800000</v>
      </c>
      <c r="U75" s="119" cm="1">
        <f t="array" ref="U75">SUMPRODUCT(($I70:U70))-SUMPRODUCT(($I70:U70)*($I$6:U$6&lt;=(U$6-$E16)))</f>
        <v>-4800000</v>
      </c>
      <c r="V75" s="119" cm="1">
        <f t="array" ref="V75">SUMPRODUCT(($I70:V70))-SUMPRODUCT(($I70:V70)*($I$6:V$6&lt;=(V$6-$E16)))</f>
        <v>-4800000</v>
      </c>
      <c r="W75" s="119" cm="1">
        <f t="array" ref="W75">SUMPRODUCT(($I70:W70))-SUMPRODUCT(($I70:W70)*($I$6:W$6&lt;=(W$6-$E16)))</f>
        <v>-4800000</v>
      </c>
      <c r="X75" s="119" cm="1">
        <f t="array" ref="X75">SUMPRODUCT(($I70:X70))-SUMPRODUCT(($I70:X70)*($I$6:X$6&lt;=(X$6-$E16)))</f>
        <v>-4800000</v>
      </c>
      <c r="Y75" s="119" cm="1">
        <f t="array" ref="Y75">SUMPRODUCT(($I70:Y70))-SUMPRODUCT(($I70:Y70)*($I$6:Y$6&lt;=(Y$6-$E16)))</f>
        <v>-4800000</v>
      </c>
      <c r="Z75" s="119" cm="1">
        <f t="array" ref="Z75">SUMPRODUCT(($I70:Z70))-SUMPRODUCT(($I70:Z70)*($I$6:Z$6&lt;=(Z$6-$E16)))</f>
        <v>-4800000</v>
      </c>
      <c r="AA75" s="119" cm="1">
        <f t="array" ref="AA75">SUMPRODUCT(($I70:AA70))-SUMPRODUCT(($I70:AA70)*($I$6:AA$6&lt;=(AA$6-$E16)))</f>
        <v>-4800000</v>
      </c>
      <c r="AB75" s="119" cm="1">
        <f t="array" ref="AB75">SUMPRODUCT(($I70:AB70))-SUMPRODUCT(($I70:AB70)*($I$6:AB$6&lt;=(AB$6-$E16)))</f>
        <v>-4800000</v>
      </c>
      <c r="AC75" s="119" cm="1">
        <f t="array" ref="AC75">SUMPRODUCT(($I70:AC70))-SUMPRODUCT(($I70:AC70)*($I$6:AC$6&lt;=(AC$6-$E16)))</f>
        <v>-4800000</v>
      </c>
      <c r="AD75" s="119" cm="1">
        <f t="array" ref="AD75">SUMPRODUCT(($I70:AD70))-SUMPRODUCT(($I70:AD70)*($I$6:AD$6&lt;=(AD$6-$E16)))</f>
        <v>-4800000</v>
      </c>
      <c r="AE75" s="119" cm="1">
        <f t="array" ref="AE75">SUMPRODUCT(($I70:AE70))-SUMPRODUCT(($I70:AE70)*($I$6:AE$6&lt;=(AE$6-$E16)))</f>
        <v>-4800000</v>
      </c>
      <c r="AF75" s="119" cm="1">
        <f t="array" ref="AF75">SUMPRODUCT(($I70:AF70))-SUMPRODUCT(($I70:AF70)*($I$6:AF$6&lt;=(AF$6-$E16)))</f>
        <v>-4800000</v>
      </c>
      <c r="AG75" s="119" cm="1">
        <f t="array" ref="AG75">SUMPRODUCT(($I70:AG70))-SUMPRODUCT(($I70:AG70)*($I$6:AG$6&lt;=(AG$6-$E16)))</f>
        <v>-4800000</v>
      </c>
    </row>
    <row r="76" spans="1:33" x14ac:dyDescent="0.2">
      <c r="A76" s="8"/>
      <c r="B76" s="8"/>
      <c r="C76" s="4"/>
      <c r="D76" s="38"/>
      <c r="F76" s="97"/>
      <c r="G76" s="217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149" t="s">
        <v>92</v>
      </c>
      <c r="D77" s="38"/>
      <c r="F77" s="97"/>
      <c r="G77" s="216"/>
      <c r="H77" s="31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19"/>
      <c r="AG77" s="119"/>
    </row>
    <row r="78" spans="1:33" x14ac:dyDescent="0.2">
      <c r="A78" s="8"/>
      <c r="B78" s="8"/>
      <c r="C78" s="4" t="str">
        <f>$C$77&amp;" - "&amp;C14</f>
        <v>Annualised capex - Mini zone substation</v>
      </c>
      <c r="D78" s="38"/>
      <c r="F78" s="97"/>
      <c r="G78" s="213">
        <f>input_dollars</f>
        <v>45291</v>
      </c>
      <c r="H78" s="31"/>
      <c r="I78" s="119">
        <f t="shared" ref="I78:AG78" si="8">IF($E14=0,0,-PMT(real_disc, $E14,H73,))</f>
        <v>0</v>
      </c>
      <c r="J78" s="119">
        <f t="shared" si="8"/>
        <v>-435261.41577977315</v>
      </c>
      <c r="K78" s="119">
        <f t="shared" si="8"/>
        <v>-892374.22089465254</v>
      </c>
      <c r="L78" s="119">
        <f t="shared" si="8"/>
        <v>-900637.12175928149</v>
      </c>
      <c r="M78" s="119">
        <f t="shared" si="8"/>
        <v>-900637.12175928149</v>
      </c>
      <c r="N78" s="119">
        <f t="shared" si="8"/>
        <v>-900637.12175928149</v>
      </c>
      <c r="O78" s="119">
        <f t="shared" si="8"/>
        <v>-900637.12175928149</v>
      </c>
      <c r="P78" s="119">
        <f t="shared" si="8"/>
        <v>-900637.12175928149</v>
      </c>
      <c r="Q78" s="119">
        <f t="shared" si="8"/>
        <v>-900637.12175928149</v>
      </c>
      <c r="R78" s="119">
        <f t="shared" si="8"/>
        <v>-900637.12175928149</v>
      </c>
      <c r="S78" s="119">
        <f t="shared" si="8"/>
        <v>-900637.12175928149</v>
      </c>
      <c r="T78" s="119">
        <f t="shared" si="8"/>
        <v>-900637.12175928149</v>
      </c>
      <c r="U78" s="119">
        <f t="shared" si="8"/>
        <v>-900637.12175928149</v>
      </c>
      <c r="V78" s="119">
        <f t="shared" si="8"/>
        <v>-900637.12175928149</v>
      </c>
      <c r="W78" s="119">
        <f t="shared" si="8"/>
        <v>-900637.12175928149</v>
      </c>
      <c r="X78" s="119">
        <f t="shared" si="8"/>
        <v>-900637.12175928149</v>
      </c>
      <c r="Y78" s="119">
        <f t="shared" si="8"/>
        <v>-900637.12175928149</v>
      </c>
      <c r="Z78" s="119">
        <f t="shared" si="8"/>
        <v>-900637.12175928149</v>
      </c>
      <c r="AA78" s="119">
        <f t="shared" si="8"/>
        <v>-900637.12175928149</v>
      </c>
      <c r="AB78" s="119">
        <f t="shared" si="8"/>
        <v>-900637.12175928149</v>
      </c>
      <c r="AC78" s="119">
        <f t="shared" si="8"/>
        <v>-900637.12175928149</v>
      </c>
      <c r="AD78" s="119">
        <f t="shared" si="8"/>
        <v>-900637.12175928149</v>
      </c>
      <c r="AE78" s="119">
        <f t="shared" si="8"/>
        <v>-900637.12175928149</v>
      </c>
      <c r="AF78" s="119">
        <f t="shared" si="8"/>
        <v>-900637.12175928149</v>
      </c>
      <c r="AG78" s="119">
        <f t="shared" si="8"/>
        <v>-900637.12175928149</v>
      </c>
    </row>
    <row r="79" spans="1:33" x14ac:dyDescent="0.2">
      <c r="A79" s="8"/>
      <c r="B79" s="8"/>
      <c r="C79" s="4" t="str">
        <f>$C$77&amp;" - "&amp;C15</f>
        <v>Annualised capex - REFCL mini grid</v>
      </c>
      <c r="D79" s="38"/>
      <c r="F79" s="97"/>
      <c r="G79" s="213">
        <f>input_dollars</f>
        <v>45291</v>
      </c>
      <c r="H79" s="31"/>
      <c r="I79" s="119">
        <f t="shared" ref="I79:AG79" si="9">IF($E15=0,0,-PMT(real_disc, $E15,H74,))</f>
        <v>0</v>
      </c>
      <c r="J79" s="119">
        <f t="shared" si="9"/>
        <v>-85267.419133095973</v>
      </c>
      <c r="K79" s="119">
        <f t="shared" si="9"/>
        <v>-341069.67653238389</v>
      </c>
      <c r="L79" s="119">
        <f t="shared" si="9"/>
        <v>-341069.67653238389</v>
      </c>
      <c r="M79" s="119">
        <f t="shared" si="9"/>
        <v>-341069.67653238389</v>
      </c>
      <c r="N79" s="119">
        <f t="shared" si="9"/>
        <v>-341069.67653238389</v>
      </c>
      <c r="O79" s="119">
        <f t="shared" si="9"/>
        <v>-341069.67653238389</v>
      </c>
      <c r="P79" s="119">
        <f t="shared" si="9"/>
        <v>-341069.67653238389</v>
      </c>
      <c r="Q79" s="119">
        <f t="shared" si="9"/>
        <v>-341069.67653238389</v>
      </c>
      <c r="R79" s="119">
        <f t="shared" si="9"/>
        <v>-341069.67653238389</v>
      </c>
      <c r="S79" s="119">
        <f t="shared" si="9"/>
        <v>-341069.67653238389</v>
      </c>
      <c r="T79" s="119">
        <f t="shared" si="9"/>
        <v>-341069.67653238389</v>
      </c>
      <c r="U79" s="119">
        <f t="shared" si="9"/>
        <v>-341069.67653238389</v>
      </c>
      <c r="V79" s="119">
        <f t="shared" si="9"/>
        <v>-341069.67653238389</v>
      </c>
      <c r="W79" s="119">
        <f t="shared" si="9"/>
        <v>-341069.67653238389</v>
      </c>
      <c r="X79" s="119">
        <f t="shared" si="9"/>
        <v>-341069.67653238389</v>
      </c>
      <c r="Y79" s="119">
        <f t="shared" si="9"/>
        <v>-341069.67653238389</v>
      </c>
      <c r="Z79" s="119">
        <f t="shared" si="9"/>
        <v>-341069.67653238389</v>
      </c>
      <c r="AA79" s="119">
        <f t="shared" si="9"/>
        <v>-341069.67653238389</v>
      </c>
      <c r="AB79" s="119">
        <f t="shared" si="9"/>
        <v>-341069.67653238389</v>
      </c>
      <c r="AC79" s="119">
        <f t="shared" si="9"/>
        <v>-341069.67653238389</v>
      </c>
      <c r="AD79" s="119">
        <f t="shared" si="9"/>
        <v>-341069.67653238389</v>
      </c>
      <c r="AE79" s="119">
        <f t="shared" si="9"/>
        <v>-341069.67653238389</v>
      </c>
      <c r="AF79" s="119">
        <f t="shared" si="9"/>
        <v>-341069.67653238389</v>
      </c>
      <c r="AG79" s="119">
        <f t="shared" si="9"/>
        <v>-341069.67653238389</v>
      </c>
    </row>
    <row r="80" spans="1:33" x14ac:dyDescent="0.2">
      <c r="A80" s="8"/>
      <c r="B80" s="8"/>
      <c r="C80" s="4" t="str">
        <f>$C$77&amp;" - "&amp;C16</f>
        <v>Annualised capex - Isolating substations x 3</v>
      </c>
      <c r="D80" s="38"/>
      <c r="F80" s="97"/>
      <c r="G80" s="213">
        <f>input_dollars</f>
        <v>45291</v>
      </c>
      <c r="H80" s="31"/>
      <c r="I80" s="119">
        <f t="shared" ref="I80:AG80" si="10">IF($E16=0,0,-PMT(real_disc, $E16,H75,))</f>
        <v>0</v>
      </c>
      <c r="J80" s="119">
        <f t="shared" si="10"/>
        <v>0</v>
      </c>
      <c r="K80" s="119">
        <f t="shared" si="10"/>
        <v>0</v>
      </c>
      <c r="L80" s="119">
        <f t="shared" si="10"/>
        <v>0</v>
      </c>
      <c r="M80" s="119">
        <f t="shared" si="10"/>
        <v>0</v>
      </c>
      <c r="N80" s="119">
        <f t="shared" si="10"/>
        <v>0</v>
      </c>
      <c r="O80" s="119">
        <f t="shared" si="10"/>
        <v>-68213.935306476764</v>
      </c>
      <c r="P80" s="119">
        <f t="shared" si="10"/>
        <v>-68213.935306476764</v>
      </c>
      <c r="Q80" s="119">
        <f t="shared" si="10"/>
        <v>-136427.87061295353</v>
      </c>
      <c r="R80" s="119">
        <f t="shared" si="10"/>
        <v>-136427.87061295353</v>
      </c>
      <c r="S80" s="119">
        <f t="shared" si="10"/>
        <v>-204641.80591943031</v>
      </c>
      <c r="T80" s="119">
        <f t="shared" si="10"/>
        <v>-204641.80591943031</v>
      </c>
      <c r="U80" s="119">
        <f t="shared" si="10"/>
        <v>-204641.80591943031</v>
      </c>
      <c r="V80" s="119">
        <f t="shared" si="10"/>
        <v>-204641.80591943031</v>
      </c>
      <c r="W80" s="119">
        <f t="shared" si="10"/>
        <v>-204641.80591943031</v>
      </c>
      <c r="X80" s="119">
        <f t="shared" si="10"/>
        <v>-204641.80591943031</v>
      </c>
      <c r="Y80" s="119">
        <f t="shared" si="10"/>
        <v>-204641.80591943031</v>
      </c>
      <c r="Z80" s="119">
        <f t="shared" si="10"/>
        <v>-204641.80591943031</v>
      </c>
      <c r="AA80" s="119">
        <f t="shared" si="10"/>
        <v>-204641.80591943031</v>
      </c>
      <c r="AB80" s="119">
        <f t="shared" si="10"/>
        <v>-204641.80591943031</v>
      </c>
      <c r="AC80" s="119">
        <f t="shared" si="10"/>
        <v>-204641.80591943031</v>
      </c>
      <c r="AD80" s="119">
        <f t="shared" si="10"/>
        <v>-204641.80591943031</v>
      </c>
      <c r="AE80" s="119">
        <f t="shared" si="10"/>
        <v>-204641.80591943031</v>
      </c>
      <c r="AF80" s="119">
        <f t="shared" si="10"/>
        <v>-204641.80591943031</v>
      </c>
      <c r="AG80" s="119">
        <f t="shared" si="10"/>
        <v>-204641.80591943031</v>
      </c>
    </row>
    <row r="81" spans="1:33" x14ac:dyDescent="0.2">
      <c r="A81" s="8"/>
      <c r="B81" s="8"/>
      <c r="C81" s="175" t="s">
        <v>160</v>
      </c>
      <c r="D81" s="175"/>
      <c r="E81" s="176"/>
      <c r="F81" s="177"/>
      <c r="G81" s="218">
        <f>input_dollars</f>
        <v>45291</v>
      </c>
      <c r="H81" s="178"/>
      <c r="I81" s="179">
        <f>SUM(I78:I80)</f>
        <v>0</v>
      </c>
      <c r="J81" s="179">
        <f t="shared" ref="J81:AB81" si="11">SUM(J78:J80)</f>
        <v>-520528.83491286915</v>
      </c>
      <c r="K81" s="179">
        <f t="shared" si="11"/>
        <v>-1233443.8974270364</v>
      </c>
      <c r="L81" s="179">
        <f t="shared" si="11"/>
        <v>-1241706.7982916655</v>
      </c>
      <c r="M81" s="179">
        <f t="shared" si="11"/>
        <v>-1241706.7982916655</v>
      </c>
      <c r="N81" s="179">
        <f t="shared" si="11"/>
        <v>-1241706.7982916655</v>
      </c>
      <c r="O81" s="179">
        <f t="shared" si="11"/>
        <v>-1309920.7335981422</v>
      </c>
      <c r="P81" s="179">
        <f t="shared" si="11"/>
        <v>-1309920.7335981422</v>
      </c>
      <c r="Q81" s="179">
        <f t="shared" si="11"/>
        <v>-1378134.6689046191</v>
      </c>
      <c r="R81" s="179">
        <f t="shared" si="11"/>
        <v>-1378134.6689046191</v>
      </c>
      <c r="S81" s="179">
        <f t="shared" si="11"/>
        <v>-1446348.6042110957</v>
      </c>
      <c r="T81" s="179">
        <f t="shared" si="11"/>
        <v>-1446348.6042110957</v>
      </c>
      <c r="U81" s="179">
        <f t="shared" si="11"/>
        <v>-1446348.6042110957</v>
      </c>
      <c r="V81" s="179">
        <f t="shared" si="11"/>
        <v>-1446348.6042110957</v>
      </c>
      <c r="W81" s="179">
        <f t="shared" si="11"/>
        <v>-1446348.6042110957</v>
      </c>
      <c r="X81" s="179">
        <f t="shared" si="11"/>
        <v>-1446348.6042110957</v>
      </c>
      <c r="Y81" s="179">
        <f t="shared" si="11"/>
        <v>-1446348.6042110957</v>
      </c>
      <c r="Z81" s="179">
        <f t="shared" si="11"/>
        <v>-1446348.6042110957</v>
      </c>
      <c r="AA81" s="179">
        <f t="shared" si="11"/>
        <v>-1446348.6042110957</v>
      </c>
      <c r="AB81" s="179">
        <f t="shared" si="11"/>
        <v>-1446348.6042110957</v>
      </c>
      <c r="AC81" s="179">
        <f>SUM(AC78:AC80)</f>
        <v>-1446348.6042110957</v>
      </c>
      <c r="AD81" s="179">
        <f>SUM(AD78:AD80)</f>
        <v>-1446348.6042110957</v>
      </c>
      <c r="AE81" s="179">
        <f>SUM(AE78:AE80)</f>
        <v>-1446348.6042110957</v>
      </c>
      <c r="AF81" s="179">
        <f>SUM(AF78:AF80)</f>
        <v>-1446348.6042110957</v>
      </c>
      <c r="AG81" s="179">
        <f>SUM(AG78:AG80)</f>
        <v>-1446348.6042110957</v>
      </c>
    </row>
    <row r="82" spans="1:33" x14ac:dyDescent="0.2">
      <c r="A82" s="8"/>
      <c r="B82" s="8"/>
      <c r="C82" s="75"/>
      <c r="D82" s="38"/>
      <c r="F82"/>
      <c r="G82" s="219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</row>
    <row r="83" spans="1:33" x14ac:dyDescent="0.2">
      <c r="A83" s="8"/>
      <c r="B83" s="8"/>
      <c r="C83" s="4" t="s">
        <v>92</v>
      </c>
      <c r="D83" s="38"/>
      <c r="F83" s="97"/>
      <c r="G83" s="213">
        <f t="shared" ref="G83:G88" si="12">input_dollars</f>
        <v>45291</v>
      </c>
      <c r="H83" s="31"/>
      <c r="I83" s="119">
        <f>I81</f>
        <v>0</v>
      </c>
      <c r="J83" s="119">
        <f t="shared" ref="J83:AB83" si="13">J81</f>
        <v>-520528.83491286915</v>
      </c>
      <c r="K83" s="119">
        <f t="shared" si="13"/>
        <v>-1233443.8974270364</v>
      </c>
      <c r="L83" s="119">
        <f t="shared" si="13"/>
        <v>-1241706.7982916655</v>
      </c>
      <c r="M83" s="119">
        <f t="shared" si="13"/>
        <v>-1241706.7982916655</v>
      </c>
      <c r="N83" s="119">
        <f t="shared" si="13"/>
        <v>-1241706.7982916655</v>
      </c>
      <c r="O83" s="119">
        <f t="shared" si="13"/>
        <v>-1309920.7335981422</v>
      </c>
      <c r="P83" s="119">
        <f t="shared" si="13"/>
        <v>-1309920.7335981422</v>
      </c>
      <c r="Q83" s="119">
        <f t="shared" si="13"/>
        <v>-1378134.6689046191</v>
      </c>
      <c r="R83" s="119">
        <f t="shared" si="13"/>
        <v>-1378134.6689046191</v>
      </c>
      <c r="S83" s="119">
        <f t="shared" si="13"/>
        <v>-1446348.6042110957</v>
      </c>
      <c r="T83" s="119">
        <f t="shared" si="13"/>
        <v>-1446348.6042110957</v>
      </c>
      <c r="U83" s="119">
        <f t="shared" si="13"/>
        <v>-1446348.6042110957</v>
      </c>
      <c r="V83" s="119">
        <f t="shared" si="13"/>
        <v>-1446348.6042110957</v>
      </c>
      <c r="W83" s="119">
        <f t="shared" si="13"/>
        <v>-1446348.6042110957</v>
      </c>
      <c r="X83" s="119">
        <f t="shared" si="13"/>
        <v>-1446348.6042110957</v>
      </c>
      <c r="Y83" s="119">
        <f t="shared" si="13"/>
        <v>-1446348.6042110957</v>
      </c>
      <c r="Z83" s="119">
        <f t="shared" si="13"/>
        <v>-1446348.6042110957</v>
      </c>
      <c r="AA83" s="119">
        <f t="shared" si="13"/>
        <v>-1446348.6042110957</v>
      </c>
      <c r="AB83" s="119">
        <f t="shared" si="13"/>
        <v>-1446348.6042110957</v>
      </c>
      <c r="AC83" s="119">
        <f>AC81</f>
        <v>-1446348.6042110957</v>
      </c>
      <c r="AD83" s="119">
        <f>AD81</f>
        <v>-1446348.6042110957</v>
      </c>
      <c r="AE83" s="119">
        <f>AE81</f>
        <v>-1446348.6042110957</v>
      </c>
      <c r="AF83" s="119">
        <f>AF81</f>
        <v>-1446348.6042110957</v>
      </c>
      <c r="AG83" s="119">
        <f>AG81</f>
        <v>-1446348.6042110957</v>
      </c>
    </row>
    <row r="84" spans="1:33" x14ac:dyDescent="0.2">
      <c r="A84" s="8"/>
      <c r="B84" s="8"/>
      <c r="C84" s="4" t="s">
        <v>31</v>
      </c>
      <c r="D84" s="38"/>
      <c r="F84" s="97"/>
      <c r="G84" s="213">
        <f t="shared" si="12"/>
        <v>45291</v>
      </c>
      <c r="H84" s="31"/>
      <c r="I84" s="31">
        <f t="shared" ref="I84:AG84" si="14">-I19</f>
        <v>0</v>
      </c>
      <c r="J84" s="31">
        <f t="shared" si="14"/>
        <v>0</v>
      </c>
      <c r="K84" s="31">
        <f t="shared" si="14"/>
        <v>0</v>
      </c>
      <c r="L84" s="31">
        <f t="shared" si="14"/>
        <v>0</v>
      </c>
      <c r="M84" s="31">
        <f t="shared" si="14"/>
        <v>0</v>
      </c>
      <c r="N84" s="31">
        <f t="shared" si="14"/>
        <v>0</v>
      </c>
      <c r="O84" s="31">
        <f t="shared" si="14"/>
        <v>0</v>
      </c>
      <c r="P84" s="31">
        <f t="shared" si="14"/>
        <v>0</v>
      </c>
      <c r="Q84" s="31">
        <f t="shared" si="14"/>
        <v>0</v>
      </c>
      <c r="R84" s="31">
        <f t="shared" si="14"/>
        <v>0</v>
      </c>
      <c r="S84" s="31">
        <f t="shared" si="14"/>
        <v>0</v>
      </c>
      <c r="T84" s="31">
        <f t="shared" si="14"/>
        <v>0</v>
      </c>
      <c r="U84" s="31">
        <f t="shared" si="14"/>
        <v>0</v>
      </c>
      <c r="V84" s="31">
        <f t="shared" si="14"/>
        <v>0</v>
      </c>
      <c r="W84" s="31">
        <f t="shared" si="14"/>
        <v>0</v>
      </c>
      <c r="X84" s="31">
        <f t="shared" si="14"/>
        <v>0</v>
      </c>
      <c r="Y84" s="31">
        <f t="shared" si="14"/>
        <v>0</v>
      </c>
      <c r="Z84" s="31">
        <f t="shared" si="14"/>
        <v>0</v>
      </c>
      <c r="AA84" s="31">
        <f t="shared" si="14"/>
        <v>0</v>
      </c>
      <c r="AB84" s="31">
        <f t="shared" si="14"/>
        <v>0</v>
      </c>
      <c r="AC84" s="31">
        <f t="shared" si="14"/>
        <v>0</v>
      </c>
      <c r="AD84" s="31">
        <f t="shared" si="14"/>
        <v>0</v>
      </c>
      <c r="AE84" s="31">
        <f t="shared" si="14"/>
        <v>0</v>
      </c>
      <c r="AF84" s="31">
        <f t="shared" si="14"/>
        <v>0</v>
      </c>
      <c r="AG84" s="31">
        <f t="shared" si="14"/>
        <v>0</v>
      </c>
    </row>
    <row r="85" spans="1:33" x14ac:dyDescent="0.2">
      <c r="A85" s="8"/>
      <c r="B85" s="8"/>
      <c r="C85" s="4" t="s">
        <v>142</v>
      </c>
      <c r="D85" s="38"/>
      <c r="F85" s="97"/>
      <c r="G85" s="213">
        <f t="shared" si="12"/>
        <v>45291</v>
      </c>
      <c r="H85" s="31"/>
      <c r="I85" s="31">
        <f>I65</f>
        <v>0</v>
      </c>
      <c r="J85" s="31">
        <f t="shared" ref="J85:AB85" si="15">J65</f>
        <v>0</v>
      </c>
      <c r="K85" s="31">
        <f t="shared" si="15"/>
        <v>18000000</v>
      </c>
      <c r="L85" s="31">
        <f t="shared" si="15"/>
        <v>2007500</v>
      </c>
      <c r="M85" s="31">
        <f t="shared" si="15"/>
        <v>2007500</v>
      </c>
      <c r="N85" s="31">
        <f t="shared" si="15"/>
        <v>2007500</v>
      </c>
      <c r="O85" s="31">
        <f t="shared" si="15"/>
        <v>2007500</v>
      </c>
      <c r="P85" s="31">
        <f t="shared" si="15"/>
        <v>2007500</v>
      </c>
      <c r="Q85" s="31">
        <f t="shared" si="15"/>
        <v>2007500</v>
      </c>
      <c r="R85" s="31">
        <f t="shared" si="15"/>
        <v>2007500</v>
      </c>
      <c r="S85" s="31">
        <f t="shared" si="15"/>
        <v>2007500</v>
      </c>
      <c r="T85" s="31">
        <f t="shared" si="15"/>
        <v>2007500</v>
      </c>
      <c r="U85" s="31">
        <f t="shared" si="15"/>
        <v>2007500</v>
      </c>
      <c r="V85" s="31">
        <f t="shared" si="15"/>
        <v>2007500</v>
      </c>
      <c r="W85" s="31">
        <f t="shared" si="15"/>
        <v>2007500</v>
      </c>
      <c r="X85" s="31">
        <f t="shared" si="15"/>
        <v>2007500</v>
      </c>
      <c r="Y85" s="31">
        <f t="shared" si="15"/>
        <v>2007500</v>
      </c>
      <c r="Z85" s="31">
        <f t="shared" si="15"/>
        <v>2007500</v>
      </c>
      <c r="AA85" s="31">
        <f t="shared" si="15"/>
        <v>2007500</v>
      </c>
      <c r="AB85" s="31">
        <f t="shared" si="15"/>
        <v>2007500</v>
      </c>
      <c r="AC85" s="31">
        <f>AC65</f>
        <v>2007500</v>
      </c>
      <c r="AD85" s="31">
        <f>AD65</f>
        <v>2007500</v>
      </c>
      <c r="AE85" s="31">
        <f>AE65</f>
        <v>2007500</v>
      </c>
      <c r="AF85" s="31">
        <f>AF65</f>
        <v>2007500</v>
      </c>
      <c r="AG85" s="31">
        <f>AG65</f>
        <v>2007500</v>
      </c>
    </row>
    <row r="86" spans="1:33" x14ac:dyDescent="0.2">
      <c r="A86" s="8"/>
      <c r="B86" s="8"/>
      <c r="C86" s="4" t="s">
        <v>123</v>
      </c>
      <c r="D86" s="38"/>
      <c r="F86" s="97"/>
      <c r="G86" s="213">
        <f t="shared" si="12"/>
        <v>45291</v>
      </c>
      <c r="H86" s="31"/>
      <c r="I86" s="31">
        <f t="shared" ref="I86:AG86" si="16">I58</f>
        <v>0</v>
      </c>
      <c r="J86" s="31">
        <f t="shared" si="16"/>
        <v>0</v>
      </c>
      <c r="K86" s="31">
        <f t="shared" si="16"/>
        <v>0</v>
      </c>
      <c r="L86" s="31">
        <f t="shared" si="16"/>
        <v>0</v>
      </c>
      <c r="M86" s="31">
        <f t="shared" si="16"/>
        <v>0</v>
      </c>
      <c r="N86" s="31">
        <f t="shared" si="16"/>
        <v>0</v>
      </c>
      <c r="O86" s="31">
        <f t="shared" si="16"/>
        <v>0</v>
      </c>
      <c r="P86" s="31">
        <f t="shared" si="16"/>
        <v>0</v>
      </c>
      <c r="Q86" s="31">
        <f t="shared" si="16"/>
        <v>0</v>
      </c>
      <c r="R86" s="31">
        <f t="shared" si="16"/>
        <v>0</v>
      </c>
      <c r="S86" s="31">
        <f t="shared" si="16"/>
        <v>0</v>
      </c>
      <c r="T86" s="31">
        <f t="shared" si="16"/>
        <v>0</v>
      </c>
      <c r="U86" s="31">
        <f t="shared" si="16"/>
        <v>0</v>
      </c>
      <c r="V86" s="31">
        <f t="shared" si="16"/>
        <v>0</v>
      </c>
      <c r="W86" s="31">
        <f t="shared" si="16"/>
        <v>0</v>
      </c>
      <c r="X86" s="31">
        <f t="shared" si="16"/>
        <v>0</v>
      </c>
      <c r="Y86" s="31">
        <f t="shared" si="16"/>
        <v>0</v>
      </c>
      <c r="Z86" s="31">
        <f t="shared" si="16"/>
        <v>0</v>
      </c>
      <c r="AA86" s="31">
        <f t="shared" si="16"/>
        <v>0</v>
      </c>
      <c r="AB86" s="31">
        <f t="shared" si="16"/>
        <v>0</v>
      </c>
      <c r="AC86" s="31">
        <f t="shared" si="16"/>
        <v>0</v>
      </c>
      <c r="AD86" s="31">
        <f t="shared" si="16"/>
        <v>0</v>
      </c>
      <c r="AE86" s="31">
        <f t="shared" si="16"/>
        <v>0</v>
      </c>
      <c r="AF86" s="31">
        <f t="shared" si="16"/>
        <v>0</v>
      </c>
      <c r="AG86" s="31">
        <f t="shared" si="16"/>
        <v>0</v>
      </c>
    </row>
    <row r="87" spans="1:33" x14ac:dyDescent="0.2">
      <c r="A87" s="8"/>
      <c r="B87" s="8"/>
      <c r="C87" s="4"/>
      <c r="D87" s="38"/>
      <c r="F87" s="31"/>
      <c r="G87" s="213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</row>
    <row r="88" spans="1:33" x14ac:dyDescent="0.2">
      <c r="A88" s="8"/>
      <c r="B88" s="8"/>
      <c r="C88" s="180" t="s">
        <v>189</v>
      </c>
      <c r="D88" s="181"/>
      <c r="E88" s="176"/>
      <c r="F88" s="182"/>
      <c r="G88" s="218">
        <f t="shared" si="12"/>
        <v>45291</v>
      </c>
      <c r="H88" s="182"/>
      <c r="I88" s="182">
        <f t="shared" ref="I88:AB88" si="17">SUM(I83:I87)</f>
        <v>0</v>
      </c>
      <c r="J88" s="182">
        <f t="shared" si="17"/>
        <v>-520528.83491286915</v>
      </c>
      <c r="K88" s="182">
        <f t="shared" si="17"/>
        <v>16766556.102572963</v>
      </c>
      <c r="L88" s="182">
        <f t="shared" si="17"/>
        <v>765793.2017083345</v>
      </c>
      <c r="M88" s="182">
        <f t="shared" si="17"/>
        <v>765793.2017083345</v>
      </c>
      <c r="N88" s="182">
        <f t="shared" si="17"/>
        <v>765793.2017083345</v>
      </c>
      <c r="O88" s="182">
        <f t="shared" si="17"/>
        <v>697579.26640185784</v>
      </c>
      <c r="P88" s="182">
        <f t="shared" si="17"/>
        <v>697579.26640185784</v>
      </c>
      <c r="Q88" s="182">
        <f t="shared" si="17"/>
        <v>629365.33109538094</v>
      </c>
      <c r="R88" s="182">
        <f t="shared" si="17"/>
        <v>629365.33109538094</v>
      </c>
      <c r="S88" s="182">
        <f t="shared" si="17"/>
        <v>561151.39578890428</v>
      </c>
      <c r="T88" s="182">
        <f t="shared" si="17"/>
        <v>561151.39578890428</v>
      </c>
      <c r="U88" s="182">
        <f t="shared" si="17"/>
        <v>561151.39578890428</v>
      </c>
      <c r="V88" s="182">
        <f t="shared" si="17"/>
        <v>561151.39578890428</v>
      </c>
      <c r="W88" s="182">
        <f t="shared" si="17"/>
        <v>561151.39578890428</v>
      </c>
      <c r="X88" s="182">
        <f t="shared" si="17"/>
        <v>561151.39578890428</v>
      </c>
      <c r="Y88" s="182">
        <f t="shared" si="17"/>
        <v>561151.39578890428</v>
      </c>
      <c r="Z88" s="182">
        <f t="shared" si="17"/>
        <v>561151.39578890428</v>
      </c>
      <c r="AA88" s="182">
        <f t="shared" si="17"/>
        <v>561151.39578890428</v>
      </c>
      <c r="AB88" s="182">
        <f t="shared" si="17"/>
        <v>561151.39578890428</v>
      </c>
      <c r="AC88" s="182">
        <f>SUM(AC83:AC87)</f>
        <v>561151.39578890428</v>
      </c>
      <c r="AD88" s="182">
        <f>SUM(AD83:AD87)</f>
        <v>561151.39578890428</v>
      </c>
      <c r="AE88" s="182">
        <f>SUM(AE83:AE87)</f>
        <v>561151.39578890428</v>
      </c>
      <c r="AF88" s="182">
        <f>SUM(AF83:AF87)</f>
        <v>561151.39578890428</v>
      </c>
      <c r="AG88" s="182">
        <f>SUM(AG83:AG87)</f>
        <v>561151.39578890428</v>
      </c>
    </row>
    <row r="89" spans="1:33" x14ac:dyDescent="0.2">
      <c r="A89" s="8"/>
      <c r="B89" s="8"/>
      <c r="C89" s="75"/>
      <c r="D89" s="140"/>
      <c r="E89" s="64"/>
      <c r="F89" s="143"/>
      <c r="G89" s="220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75"/>
      <c r="D90" s="140"/>
      <c r="E90" s="64"/>
      <c r="F90" s="143"/>
      <c r="G90" s="220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</row>
    <row r="91" spans="1:33" x14ac:dyDescent="0.2">
      <c r="A91" s="8"/>
      <c r="B91" s="8"/>
      <c r="C91" s="233" t="s">
        <v>199</v>
      </c>
      <c r="D91" s="82"/>
      <c r="E91" s="234"/>
      <c r="F91" s="235"/>
      <c r="G91" s="236" cm="1">
        <f t="array" ref="G91">IF(SUM($I17:$AG17)=0,0,(INDEX(I$6:AG$6,MATCH(TRUE,INDEX($I17:$AG17&lt;&gt;0,),0))))</f>
        <v>1</v>
      </c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</row>
    <row r="92" spans="1:33" x14ac:dyDescent="0.2">
      <c r="C92" s="82"/>
      <c r="D92" s="237"/>
      <c r="E92" s="234"/>
      <c r="F92" s="234"/>
      <c r="G92" s="236"/>
    </row>
    <row r="93" spans="1:33" x14ac:dyDescent="0.2">
      <c r="C93" s="238" t="s">
        <v>194</v>
      </c>
      <c r="D93" s="239"/>
      <c r="E93" s="239"/>
      <c r="F93" s="239"/>
      <c r="G93" s="240">
        <f>IF(_xlfn.MINIFS($G$91:$G$92, $G$91:$G$92, "&gt;"&amp;0)=0, $A$4, _xlfn.MINIFS($G$91:$G$92, $G$91:$G$92, "&gt;"&amp;0))</f>
        <v>1</v>
      </c>
    </row>
    <row r="95" spans="1:33" x14ac:dyDescent="0.2">
      <c r="G95" s="12"/>
    </row>
    <row r="103" spans="1:43" ht="15" x14ac:dyDescent="0.2">
      <c r="A103" s="89" t="s">
        <v>217</v>
      </c>
      <c r="B103" s="89"/>
      <c r="C103" s="89"/>
      <c r="D103" s="89"/>
      <c r="E103" s="89"/>
      <c r="F103" s="89"/>
      <c r="G103" s="207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/>
      <c r="AI103"/>
      <c r="AJ103"/>
      <c r="AK103"/>
      <c r="AL103"/>
      <c r="AM103"/>
      <c r="AN103"/>
      <c r="AO103"/>
      <c r="AP103"/>
      <c r="AQ103"/>
    </row>
    <row r="105" spans="1:43" x14ac:dyDescent="0.2">
      <c r="I105" s="246"/>
      <c r="J105" s="246"/>
      <c r="K105" s="246"/>
      <c r="L105" s="246"/>
      <c r="M105" s="246"/>
      <c r="N105" s="246"/>
      <c r="O105" s="246"/>
      <c r="P105" s="246"/>
      <c r="Q105" s="246"/>
      <c r="R105" s="246"/>
      <c r="S105" s="246"/>
      <c r="T105" s="246"/>
      <c r="U105" s="246"/>
      <c r="V105" s="246"/>
      <c r="W105" s="246"/>
      <c r="X105" s="246"/>
      <c r="Y105" s="246"/>
      <c r="Z105" s="246"/>
    </row>
    <row r="106" spans="1:43" x14ac:dyDescent="0.2">
      <c r="I106" s="246"/>
      <c r="J106" s="246"/>
      <c r="K106" s="246"/>
      <c r="L106" s="246"/>
      <c r="M106" s="246"/>
      <c r="N106" s="246"/>
      <c r="O106" s="246"/>
      <c r="P106" s="246"/>
      <c r="Q106" s="246"/>
      <c r="R106" s="246"/>
      <c r="S106" s="246"/>
      <c r="T106" s="246"/>
      <c r="U106" s="246"/>
      <c r="V106" s="246"/>
      <c r="W106" s="246"/>
      <c r="X106" s="246"/>
      <c r="Y106" s="246"/>
      <c r="Z106" s="246"/>
    </row>
    <row r="107" spans="1:43" x14ac:dyDescent="0.2">
      <c r="A107" s="1" t="s">
        <v>120</v>
      </c>
      <c r="C107" s="1" t="s">
        <v>189</v>
      </c>
      <c r="D107"/>
      <c r="E107"/>
      <c r="F107"/>
      <c r="G107" s="38" t="str">
        <f>PROPER($A$3)&amp;A107</f>
        <v>Option 4NPV</v>
      </c>
      <c r="I107" s="31">
        <f>I88</f>
        <v>0</v>
      </c>
      <c r="J107" s="31">
        <f t="shared" ref="J107:AG107" si="18">J88</f>
        <v>-520528.83491286915</v>
      </c>
      <c r="K107" s="31">
        <f t="shared" si="18"/>
        <v>16766556.102572963</v>
      </c>
      <c r="L107" s="31">
        <f t="shared" si="18"/>
        <v>765793.2017083345</v>
      </c>
      <c r="M107" s="31">
        <f t="shared" si="18"/>
        <v>765793.2017083345</v>
      </c>
      <c r="N107" s="31">
        <f t="shared" si="18"/>
        <v>765793.2017083345</v>
      </c>
      <c r="O107" s="31">
        <f t="shared" si="18"/>
        <v>697579.26640185784</v>
      </c>
      <c r="P107" s="31">
        <f t="shared" si="18"/>
        <v>697579.26640185784</v>
      </c>
      <c r="Q107" s="31">
        <f t="shared" si="18"/>
        <v>629365.33109538094</v>
      </c>
      <c r="R107" s="31">
        <f t="shared" si="18"/>
        <v>629365.33109538094</v>
      </c>
      <c r="S107" s="31">
        <f t="shared" si="18"/>
        <v>561151.39578890428</v>
      </c>
      <c r="T107" s="31">
        <f t="shared" si="18"/>
        <v>561151.39578890428</v>
      </c>
      <c r="U107" s="31">
        <f t="shared" si="18"/>
        <v>561151.39578890428</v>
      </c>
      <c r="V107" s="31">
        <f t="shared" si="18"/>
        <v>561151.39578890428</v>
      </c>
      <c r="W107" s="31">
        <f t="shared" si="18"/>
        <v>561151.39578890428</v>
      </c>
      <c r="X107" s="31">
        <f t="shared" si="18"/>
        <v>561151.39578890428</v>
      </c>
      <c r="Y107" s="31">
        <f t="shared" si="18"/>
        <v>561151.39578890428</v>
      </c>
      <c r="Z107" s="31">
        <f t="shared" si="18"/>
        <v>561151.39578890428</v>
      </c>
      <c r="AA107" s="31">
        <f t="shared" si="18"/>
        <v>561151.39578890428</v>
      </c>
      <c r="AB107" s="31">
        <f t="shared" si="18"/>
        <v>561151.39578890428</v>
      </c>
      <c r="AC107" s="31">
        <f t="shared" si="18"/>
        <v>561151.39578890428</v>
      </c>
      <c r="AD107" s="31">
        <f t="shared" si="18"/>
        <v>561151.39578890428</v>
      </c>
      <c r="AE107" s="31">
        <f t="shared" si="18"/>
        <v>561151.39578890428</v>
      </c>
      <c r="AF107" s="31">
        <f t="shared" si="18"/>
        <v>561151.39578890428</v>
      </c>
      <c r="AG107" s="31">
        <f t="shared" si="18"/>
        <v>561151.39578890428</v>
      </c>
    </row>
    <row r="108" spans="1:43" x14ac:dyDescent="0.2">
      <c r="C108" s="1" t="s">
        <v>160</v>
      </c>
      <c r="D108"/>
      <c r="E108"/>
      <c r="F108"/>
      <c r="G108"/>
      <c r="I108" s="31">
        <f>I83</f>
        <v>0</v>
      </c>
      <c r="J108" s="31">
        <f t="shared" ref="J108:AG108" si="19">J83</f>
        <v>-520528.83491286915</v>
      </c>
      <c r="K108" s="31">
        <f t="shared" si="19"/>
        <v>-1233443.8974270364</v>
      </c>
      <c r="L108" s="31">
        <f t="shared" si="19"/>
        <v>-1241706.7982916655</v>
      </c>
      <c r="M108" s="31">
        <f t="shared" si="19"/>
        <v>-1241706.7982916655</v>
      </c>
      <c r="N108" s="31">
        <f t="shared" si="19"/>
        <v>-1241706.7982916655</v>
      </c>
      <c r="O108" s="31">
        <f t="shared" si="19"/>
        <v>-1309920.7335981422</v>
      </c>
      <c r="P108" s="31">
        <f t="shared" si="19"/>
        <v>-1309920.7335981422</v>
      </c>
      <c r="Q108" s="31">
        <f t="shared" si="19"/>
        <v>-1378134.6689046191</v>
      </c>
      <c r="R108" s="31">
        <f t="shared" si="19"/>
        <v>-1378134.6689046191</v>
      </c>
      <c r="S108" s="31">
        <f t="shared" si="19"/>
        <v>-1446348.6042110957</v>
      </c>
      <c r="T108" s="31">
        <f t="shared" si="19"/>
        <v>-1446348.6042110957</v>
      </c>
      <c r="U108" s="31">
        <f t="shared" si="19"/>
        <v>-1446348.6042110957</v>
      </c>
      <c r="V108" s="31">
        <f t="shared" si="19"/>
        <v>-1446348.6042110957</v>
      </c>
      <c r="W108" s="31">
        <f t="shared" si="19"/>
        <v>-1446348.6042110957</v>
      </c>
      <c r="X108" s="31">
        <f t="shared" si="19"/>
        <v>-1446348.6042110957</v>
      </c>
      <c r="Y108" s="31">
        <f t="shared" si="19"/>
        <v>-1446348.6042110957</v>
      </c>
      <c r="Z108" s="31">
        <f t="shared" si="19"/>
        <v>-1446348.6042110957</v>
      </c>
      <c r="AA108" s="31">
        <f t="shared" si="19"/>
        <v>-1446348.6042110957</v>
      </c>
      <c r="AB108" s="31">
        <f t="shared" si="19"/>
        <v>-1446348.6042110957</v>
      </c>
      <c r="AC108" s="31">
        <f t="shared" si="19"/>
        <v>-1446348.6042110957</v>
      </c>
      <c r="AD108" s="31">
        <f t="shared" si="19"/>
        <v>-1446348.6042110957</v>
      </c>
      <c r="AE108" s="31">
        <f t="shared" si="19"/>
        <v>-1446348.6042110957</v>
      </c>
      <c r="AF108" s="31">
        <f t="shared" si="19"/>
        <v>-1446348.6042110957</v>
      </c>
      <c r="AG108" s="31">
        <f t="shared" si="19"/>
        <v>-1446348.6042110957</v>
      </c>
    </row>
    <row r="109" spans="1:43" x14ac:dyDescent="0.2">
      <c r="C109" s="1" t="s">
        <v>240</v>
      </c>
      <c r="D109"/>
      <c r="E109"/>
      <c r="F109"/>
      <c r="G109"/>
      <c r="I109" s="31">
        <f>SUM(I85:I86)</f>
        <v>0</v>
      </c>
      <c r="J109" s="31">
        <f t="shared" ref="J109:AG109" si="20">SUM(J85:J86)</f>
        <v>0</v>
      </c>
      <c r="K109" s="31">
        <f t="shared" si="20"/>
        <v>18000000</v>
      </c>
      <c r="L109" s="31">
        <f t="shared" si="20"/>
        <v>2007500</v>
      </c>
      <c r="M109" s="31">
        <f t="shared" si="20"/>
        <v>2007500</v>
      </c>
      <c r="N109" s="31">
        <f t="shared" si="20"/>
        <v>2007500</v>
      </c>
      <c r="O109" s="31">
        <f t="shared" si="20"/>
        <v>2007500</v>
      </c>
      <c r="P109" s="31">
        <f t="shared" si="20"/>
        <v>2007500</v>
      </c>
      <c r="Q109" s="31">
        <f t="shared" si="20"/>
        <v>2007500</v>
      </c>
      <c r="R109" s="31">
        <f t="shared" si="20"/>
        <v>2007500</v>
      </c>
      <c r="S109" s="31">
        <f t="shared" si="20"/>
        <v>2007500</v>
      </c>
      <c r="T109" s="31">
        <f t="shared" si="20"/>
        <v>2007500</v>
      </c>
      <c r="U109" s="31">
        <f t="shared" si="20"/>
        <v>2007500</v>
      </c>
      <c r="V109" s="31">
        <f t="shared" si="20"/>
        <v>2007500</v>
      </c>
      <c r="W109" s="31">
        <f t="shared" si="20"/>
        <v>2007500</v>
      </c>
      <c r="X109" s="31">
        <f t="shared" si="20"/>
        <v>2007500</v>
      </c>
      <c r="Y109" s="31">
        <f t="shared" si="20"/>
        <v>2007500</v>
      </c>
      <c r="Z109" s="31">
        <f t="shared" si="20"/>
        <v>2007500</v>
      </c>
      <c r="AA109" s="31">
        <f t="shared" si="20"/>
        <v>2007500</v>
      </c>
      <c r="AB109" s="31">
        <f t="shared" si="20"/>
        <v>2007500</v>
      </c>
      <c r="AC109" s="31">
        <f t="shared" si="20"/>
        <v>2007500</v>
      </c>
      <c r="AD109" s="31">
        <f t="shared" si="20"/>
        <v>2007500</v>
      </c>
      <c r="AE109" s="31">
        <f t="shared" si="20"/>
        <v>2007500</v>
      </c>
      <c r="AF109" s="31">
        <f t="shared" si="20"/>
        <v>2007500</v>
      </c>
      <c r="AG109" s="31">
        <f t="shared" si="20"/>
        <v>2007500</v>
      </c>
    </row>
    <row r="110" spans="1:43" x14ac:dyDescent="0.2">
      <c r="D110" s="305" t="str">
        <f>Assumptions!G110</f>
        <v>Capex</v>
      </c>
      <c r="E110" s="305" t="str">
        <f>Assumptions!H110</f>
        <v>Total benefits</v>
      </c>
      <c r="I110" s="246"/>
      <c r="J110" s="246"/>
      <c r="K110" s="246"/>
      <c r="L110" s="246"/>
      <c r="M110" s="246"/>
      <c r="N110" s="246"/>
      <c r="O110" s="246"/>
      <c r="P110" s="246"/>
      <c r="Q110" s="246"/>
      <c r="R110" s="246"/>
      <c r="S110" s="246"/>
      <c r="T110" s="246"/>
      <c r="U110" s="246"/>
      <c r="V110" s="246"/>
      <c r="W110" s="246"/>
      <c r="X110" s="246"/>
      <c r="Y110" s="246"/>
      <c r="Z110" s="246"/>
    </row>
    <row r="111" spans="1:43" x14ac:dyDescent="0.2">
      <c r="A111" s="1" t="str">
        <f>"sens"&amp;Assumptions!B111</f>
        <v>sens1</v>
      </c>
      <c r="C111" s="304" t="str">
        <f>Assumptions!C111</f>
        <v>Capex 10% higher</v>
      </c>
      <c r="D111" s="305">
        <f>Assumptions!G111</f>
        <v>0.1</v>
      </c>
      <c r="E111" s="305">
        <f>Assumptions!H111</f>
        <v>0</v>
      </c>
      <c r="G111" s="38" t="str">
        <f>PROPER($A$3)&amp;A111</f>
        <v>Option 4sens1</v>
      </c>
      <c r="I111" s="31" cm="1">
        <f t="array" ref="I111">I$107+IF($C111&lt;&gt;0,SUMPRODUCT((I$108:I$109)*TRANSPOSE(($D111:$E111))),0)</f>
        <v>0</v>
      </c>
      <c r="J111" s="31" cm="1">
        <f t="array" ref="J111">J$107+IF($C111&lt;&gt;0,SUMPRODUCT((J$108:J$109)*TRANSPOSE(($D111:$E111))),0)</f>
        <v>-572581.71840415604</v>
      </c>
      <c r="K111" s="31" cm="1">
        <f t="array" ref="K111">K$107+IF($C111&lt;&gt;0,SUMPRODUCT((K$108:K$109)*TRANSPOSE(($D111:$E111))),0)</f>
        <v>16643211.712830259</v>
      </c>
      <c r="L111" s="31" cm="1">
        <f t="array" ref="L111">L$107+IF($C111&lt;&gt;0,SUMPRODUCT((L$108:L$109)*TRANSPOSE(($D111:$E111))),0)</f>
        <v>641622.52187916799</v>
      </c>
      <c r="M111" s="31" cm="1">
        <f t="array" ref="M111">M$107+IF($C111&lt;&gt;0,SUMPRODUCT((M$108:M$109)*TRANSPOSE(($D111:$E111))),0)</f>
        <v>641622.52187916799</v>
      </c>
      <c r="N111" s="31" cm="1">
        <f t="array" ref="N111">N$107+IF($C111&lt;&gt;0,SUMPRODUCT((N$108:N$109)*TRANSPOSE(($D111:$E111))),0)</f>
        <v>641622.52187916799</v>
      </c>
      <c r="O111" s="31" cm="1">
        <f t="array" ref="O111">O$107+IF($C111&lt;&gt;0,SUMPRODUCT((O$108:O$109)*TRANSPOSE(($D111:$E111))),0)</f>
        <v>566587.1930420436</v>
      </c>
      <c r="P111" s="31" cm="1">
        <f t="array" ref="P111">P$107+IF($C111&lt;&gt;0,SUMPRODUCT((P$108:P$109)*TRANSPOSE(($D111:$E111))),0)</f>
        <v>566587.1930420436</v>
      </c>
      <c r="Q111" s="31" cm="1">
        <f t="array" ref="Q111">Q$107+IF($C111&lt;&gt;0,SUMPRODUCT((Q$108:Q$109)*TRANSPOSE(($D111:$E111))),0)</f>
        <v>491551.86420491902</v>
      </c>
      <c r="R111" s="31" cm="1">
        <f t="array" ref="R111">R$107+IF($C111&lt;&gt;0,SUMPRODUCT((R$108:R$109)*TRANSPOSE(($D111:$E111))),0)</f>
        <v>491551.86420491902</v>
      </c>
      <c r="S111" s="31" cm="1">
        <f t="array" ref="S111">S$107+IF($C111&lt;&gt;0,SUMPRODUCT((S$108:S$109)*TRANSPOSE(($D111:$E111))),0)</f>
        <v>416516.53536779468</v>
      </c>
      <c r="T111" s="31" cm="1">
        <f t="array" ref="T111">T$107+IF($C111&lt;&gt;0,SUMPRODUCT((T$108:T$109)*TRANSPOSE(($D111:$E111))),0)</f>
        <v>416516.53536779468</v>
      </c>
      <c r="U111" s="31" cm="1">
        <f t="array" ref="U111">U$107+IF($C111&lt;&gt;0,SUMPRODUCT((U$108:U$109)*TRANSPOSE(($D111:$E111))),0)</f>
        <v>416516.53536779468</v>
      </c>
      <c r="V111" s="31" cm="1">
        <f t="array" ref="V111">V$107+IF($C111&lt;&gt;0,SUMPRODUCT((V$108:V$109)*TRANSPOSE(($D111:$E111))),0)</f>
        <v>416516.53536779468</v>
      </c>
      <c r="W111" s="31" cm="1">
        <f t="array" ref="W111">W$107+IF($C111&lt;&gt;0,SUMPRODUCT((W$108:W$109)*TRANSPOSE(($D111:$E111))),0)</f>
        <v>416516.53536779468</v>
      </c>
      <c r="X111" s="31" cm="1">
        <f t="array" ref="X111">X$107+IF($C111&lt;&gt;0,SUMPRODUCT((X$108:X$109)*TRANSPOSE(($D111:$E111))),0)</f>
        <v>416516.53536779468</v>
      </c>
      <c r="Y111" s="31" cm="1">
        <f t="array" ref="Y111">Y$107+IF($C111&lt;&gt;0,SUMPRODUCT((Y$108:Y$109)*TRANSPOSE(($D111:$E111))),0)</f>
        <v>416516.53536779468</v>
      </c>
      <c r="Z111" s="31" cm="1">
        <f t="array" ref="Z111">Z$107+IF($C111&lt;&gt;0,SUMPRODUCT((Z$108:Z$109)*TRANSPOSE(($D111:$E111))),0)</f>
        <v>416516.53536779468</v>
      </c>
      <c r="AA111" s="31" cm="1">
        <f t="array" ref="AA111">AA$107+IF($C111&lt;&gt;0,SUMPRODUCT((AA$108:AA$109)*TRANSPOSE(($D111:$E111))),0)</f>
        <v>416516.53536779468</v>
      </c>
      <c r="AB111" s="31" cm="1">
        <f t="array" ref="AB111">AB$107+IF($C111&lt;&gt;0,SUMPRODUCT((AB$108:AB$109)*TRANSPOSE(($D111:$E111))),0)</f>
        <v>416516.53536779468</v>
      </c>
      <c r="AC111" s="31" cm="1">
        <f t="array" ref="AC111">AC$107+IF($C111&lt;&gt;0,SUMPRODUCT((AC$108:AC$109)*TRANSPOSE(($D111:$E111))),0)</f>
        <v>416516.53536779468</v>
      </c>
      <c r="AD111" s="31" cm="1">
        <f t="array" ref="AD111">AD$107+IF($C111&lt;&gt;0,SUMPRODUCT((AD$108:AD$109)*TRANSPOSE(($D111:$E111))),0)</f>
        <v>416516.53536779468</v>
      </c>
      <c r="AE111" s="31" cm="1">
        <f t="array" ref="AE111">AE$107+IF($C111&lt;&gt;0,SUMPRODUCT((AE$108:AE$109)*TRANSPOSE(($D111:$E111))),0)</f>
        <v>416516.53536779468</v>
      </c>
      <c r="AF111" s="31" cm="1">
        <f t="array" ref="AF111">AF$107+IF($C111&lt;&gt;0,SUMPRODUCT((AF$108:AF$109)*TRANSPOSE(($D111:$E111))),0)</f>
        <v>416516.53536779468</v>
      </c>
      <c r="AG111" s="31" cm="1">
        <f t="array" ref="AG111">AG$107+IF($C111&lt;&gt;0,SUMPRODUCT((AG$108:AG$109)*TRANSPOSE(($D111:$E111))),0)</f>
        <v>416516.53536779468</v>
      </c>
    </row>
    <row r="112" spans="1:43" x14ac:dyDescent="0.2">
      <c r="A112" s="1" t="str">
        <f>"sens"&amp;Assumptions!B112</f>
        <v>sens2</v>
      </c>
      <c r="C112" s="304" t="str">
        <f>Assumptions!C112</f>
        <v>Capex 10% lower</v>
      </c>
      <c r="D112" s="305">
        <f>Assumptions!G112</f>
        <v>-0.1</v>
      </c>
      <c r="E112" s="305">
        <f>Assumptions!H112</f>
        <v>0</v>
      </c>
      <c r="G112" s="38" t="str">
        <f t="shared" ref="G112:G118" si="21">PROPER($A$3)&amp;A112</f>
        <v>Option 4sens2</v>
      </c>
      <c r="I112" s="31" cm="1">
        <f t="array" ref="I112">I$107+IF($C112&lt;&gt;0,SUMPRODUCT((I$108:I$109)*TRANSPOSE(($D112:$E112))),0)</f>
        <v>0</v>
      </c>
      <c r="J112" s="31" cm="1">
        <f t="array" ref="J112">J$107+IF($C112&lt;&gt;0,SUMPRODUCT((J$108:J$109)*TRANSPOSE(($D112:$E112))),0)</f>
        <v>-468475.95142158226</v>
      </c>
      <c r="K112" s="31" cm="1">
        <f t="array" ref="K112">K$107+IF($C112&lt;&gt;0,SUMPRODUCT((K$108:K$109)*TRANSPOSE(($D112:$E112))),0)</f>
        <v>16889900.492315665</v>
      </c>
      <c r="L112" s="31" cm="1">
        <f t="array" ref="L112">L$107+IF($C112&lt;&gt;0,SUMPRODUCT((L$108:L$109)*TRANSPOSE(($D112:$E112))),0)</f>
        <v>889963.881537501</v>
      </c>
      <c r="M112" s="31" cm="1">
        <f t="array" ref="M112">M$107+IF($C112&lt;&gt;0,SUMPRODUCT((M$108:M$109)*TRANSPOSE(($D112:$E112))),0)</f>
        <v>889963.881537501</v>
      </c>
      <c r="N112" s="31" cm="1">
        <f t="array" ref="N112">N$107+IF($C112&lt;&gt;0,SUMPRODUCT((N$108:N$109)*TRANSPOSE(($D112:$E112))),0)</f>
        <v>889963.881537501</v>
      </c>
      <c r="O112" s="31" cm="1">
        <f t="array" ref="O112">O$107+IF($C112&lt;&gt;0,SUMPRODUCT((O$108:O$109)*TRANSPOSE(($D112:$E112))),0)</f>
        <v>828571.33976167208</v>
      </c>
      <c r="P112" s="31" cm="1">
        <f t="array" ref="P112">P$107+IF($C112&lt;&gt;0,SUMPRODUCT((P$108:P$109)*TRANSPOSE(($D112:$E112))),0)</f>
        <v>828571.33976167208</v>
      </c>
      <c r="Q112" s="31" cm="1">
        <f t="array" ref="Q112">Q$107+IF($C112&lt;&gt;0,SUMPRODUCT((Q$108:Q$109)*TRANSPOSE(($D112:$E112))),0)</f>
        <v>767178.79798584292</v>
      </c>
      <c r="R112" s="31" cm="1">
        <f t="array" ref="R112">R$107+IF($C112&lt;&gt;0,SUMPRODUCT((R$108:R$109)*TRANSPOSE(($D112:$E112))),0)</f>
        <v>767178.79798584292</v>
      </c>
      <c r="S112" s="31" cm="1">
        <f t="array" ref="S112">S$107+IF($C112&lt;&gt;0,SUMPRODUCT((S$108:S$109)*TRANSPOSE(($D112:$E112))),0)</f>
        <v>705786.25621001387</v>
      </c>
      <c r="T112" s="31" cm="1">
        <f t="array" ref="T112">T$107+IF($C112&lt;&gt;0,SUMPRODUCT((T$108:T$109)*TRANSPOSE(($D112:$E112))),0)</f>
        <v>705786.25621001387</v>
      </c>
      <c r="U112" s="31" cm="1">
        <f t="array" ref="U112">U$107+IF($C112&lt;&gt;0,SUMPRODUCT((U$108:U$109)*TRANSPOSE(($D112:$E112))),0)</f>
        <v>705786.25621001387</v>
      </c>
      <c r="V112" s="31" cm="1">
        <f t="array" ref="V112">V$107+IF($C112&lt;&gt;0,SUMPRODUCT((V$108:V$109)*TRANSPOSE(($D112:$E112))),0)</f>
        <v>705786.25621001387</v>
      </c>
      <c r="W112" s="31" cm="1">
        <f t="array" ref="W112">W$107+IF($C112&lt;&gt;0,SUMPRODUCT((W$108:W$109)*TRANSPOSE(($D112:$E112))),0)</f>
        <v>705786.25621001387</v>
      </c>
      <c r="X112" s="31" cm="1">
        <f t="array" ref="X112">X$107+IF($C112&lt;&gt;0,SUMPRODUCT((X$108:X$109)*TRANSPOSE(($D112:$E112))),0)</f>
        <v>705786.25621001387</v>
      </c>
      <c r="Y112" s="31" cm="1">
        <f t="array" ref="Y112">Y$107+IF($C112&lt;&gt;0,SUMPRODUCT((Y$108:Y$109)*TRANSPOSE(($D112:$E112))),0)</f>
        <v>705786.25621001387</v>
      </c>
      <c r="Z112" s="31" cm="1">
        <f t="array" ref="Z112">Z$107+IF($C112&lt;&gt;0,SUMPRODUCT((Z$108:Z$109)*TRANSPOSE(($D112:$E112))),0)</f>
        <v>705786.25621001387</v>
      </c>
      <c r="AA112" s="31" cm="1">
        <f t="array" ref="AA112">AA$107+IF($C112&lt;&gt;0,SUMPRODUCT((AA$108:AA$109)*TRANSPOSE(($D112:$E112))),0)</f>
        <v>705786.25621001387</v>
      </c>
      <c r="AB112" s="31" cm="1">
        <f t="array" ref="AB112">AB$107+IF($C112&lt;&gt;0,SUMPRODUCT((AB$108:AB$109)*TRANSPOSE(($D112:$E112))),0)</f>
        <v>705786.25621001387</v>
      </c>
      <c r="AC112" s="31" cm="1">
        <f t="array" ref="AC112">AC$107+IF($C112&lt;&gt;0,SUMPRODUCT((AC$108:AC$109)*TRANSPOSE(($D112:$E112))),0)</f>
        <v>705786.25621001387</v>
      </c>
      <c r="AD112" s="31" cm="1">
        <f t="array" ref="AD112">AD$107+IF($C112&lt;&gt;0,SUMPRODUCT((AD$108:AD$109)*TRANSPOSE(($D112:$E112))),0)</f>
        <v>705786.25621001387</v>
      </c>
      <c r="AE112" s="31" cm="1">
        <f t="array" ref="AE112">AE$107+IF($C112&lt;&gt;0,SUMPRODUCT((AE$108:AE$109)*TRANSPOSE(($D112:$E112))),0)</f>
        <v>705786.25621001387</v>
      </c>
      <c r="AF112" s="31" cm="1">
        <f t="array" ref="AF112">AF$107+IF($C112&lt;&gt;0,SUMPRODUCT((AF$108:AF$109)*TRANSPOSE(($D112:$E112))),0)</f>
        <v>705786.25621001387</v>
      </c>
      <c r="AG112" s="31" cm="1">
        <f t="array" ref="AG112">AG$107+IF($C112&lt;&gt;0,SUMPRODUCT((AG$108:AG$109)*TRANSPOSE(($D112:$E112))),0)</f>
        <v>705786.25621001387</v>
      </c>
    </row>
    <row r="113" spans="1:33" x14ac:dyDescent="0.2">
      <c r="A113" s="1" t="str">
        <f>"sens"&amp;Assumptions!B113</f>
        <v>sens3</v>
      </c>
      <c r="C113" s="304" t="str">
        <f>Assumptions!C113</f>
        <v>Total benefits 10% higher</v>
      </c>
      <c r="D113" s="305">
        <f>Assumptions!G113</f>
        <v>0</v>
      </c>
      <c r="E113" s="305">
        <f>Assumptions!H113</f>
        <v>0.1</v>
      </c>
      <c r="G113" s="38" t="str">
        <f t="shared" si="21"/>
        <v>Option 4sens3</v>
      </c>
      <c r="I113" s="31" cm="1">
        <f t="array" ref="I113">I$107+IF($C113&lt;&gt;0,SUMPRODUCT((I$108:I$109)*TRANSPOSE(($D113:$E113))),0)</f>
        <v>0</v>
      </c>
      <c r="J113" s="31" cm="1">
        <f t="array" ref="J113">J$107+IF($C113&lt;&gt;0,SUMPRODUCT((J$108:J$109)*TRANSPOSE(($D113:$E113))),0)</f>
        <v>-520528.83491286915</v>
      </c>
      <c r="K113" s="31" cm="1">
        <f t="array" ref="K113">K$107+IF($C113&lt;&gt;0,SUMPRODUCT((K$108:K$109)*TRANSPOSE(($D113:$E113))),0)</f>
        <v>18566556.102572963</v>
      </c>
      <c r="L113" s="31" cm="1">
        <f t="array" ref="L113">L$107+IF($C113&lt;&gt;0,SUMPRODUCT((L$108:L$109)*TRANSPOSE(($D113:$E113))),0)</f>
        <v>966543.2017083345</v>
      </c>
      <c r="M113" s="31" cm="1">
        <f t="array" ref="M113">M$107+IF($C113&lt;&gt;0,SUMPRODUCT((M$108:M$109)*TRANSPOSE(($D113:$E113))),0)</f>
        <v>966543.2017083345</v>
      </c>
      <c r="N113" s="31" cm="1">
        <f t="array" ref="N113">N$107+IF($C113&lt;&gt;0,SUMPRODUCT((N$108:N$109)*TRANSPOSE(($D113:$E113))),0)</f>
        <v>966543.2017083345</v>
      </c>
      <c r="O113" s="31" cm="1">
        <f t="array" ref="O113">O$107+IF($C113&lt;&gt;0,SUMPRODUCT((O$108:O$109)*TRANSPOSE(($D113:$E113))),0)</f>
        <v>898329.26640185784</v>
      </c>
      <c r="P113" s="31" cm="1">
        <f t="array" ref="P113">P$107+IF($C113&lt;&gt;0,SUMPRODUCT((P$108:P$109)*TRANSPOSE(($D113:$E113))),0)</f>
        <v>898329.26640185784</v>
      </c>
      <c r="Q113" s="31" cm="1">
        <f t="array" ref="Q113">Q$107+IF($C113&lt;&gt;0,SUMPRODUCT((Q$108:Q$109)*TRANSPOSE(($D113:$E113))),0)</f>
        <v>830115.33109538094</v>
      </c>
      <c r="R113" s="31" cm="1">
        <f t="array" ref="R113">R$107+IF($C113&lt;&gt;0,SUMPRODUCT((R$108:R$109)*TRANSPOSE(($D113:$E113))),0)</f>
        <v>830115.33109538094</v>
      </c>
      <c r="S113" s="31" cm="1">
        <f t="array" ref="S113">S$107+IF($C113&lt;&gt;0,SUMPRODUCT((S$108:S$109)*TRANSPOSE(($D113:$E113))),0)</f>
        <v>761901.39578890428</v>
      </c>
      <c r="T113" s="31" cm="1">
        <f t="array" ref="T113">T$107+IF($C113&lt;&gt;0,SUMPRODUCT((T$108:T$109)*TRANSPOSE(($D113:$E113))),0)</f>
        <v>761901.39578890428</v>
      </c>
      <c r="U113" s="31" cm="1">
        <f t="array" ref="U113">U$107+IF($C113&lt;&gt;0,SUMPRODUCT((U$108:U$109)*TRANSPOSE(($D113:$E113))),0)</f>
        <v>761901.39578890428</v>
      </c>
      <c r="V113" s="31" cm="1">
        <f t="array" ref="V113">V$107+IF($C113&lt;&gt;0,SUMPRODUCT((V$108:V$109)*TRANSPOSE(($D113:$E113))),0)</f>
        <v>761901.39578890428</v>
      </c>
      <c r="W113" s="31" cm="1">
        <f t="array" ref="W113">W$107+IF($C113&lt;&gt;0,SUMPRODUCT((W$108:W$109)*TRANSPOSE(($D113:$E113))),0)</f>
        <v>761901.39578890428</v>
      </c>
      <c r="X113" s="31" cm="1">
        <f t="array" ref="X113">X$107+IF($C113&lt;&gt;0,SUMPRODUCT((X$108:X$109)*TRANSPOSE(($D113:$E113))),0)</f>
        <v>761901.39578890428</v>
      </c>
      <c r="Y113" s="31" cm="1">
        <f t="array" ref="Y113">Y$107+IF($C113&lt;&gt;0,SUMPRODUCT((Y$108:Y$109)*TRANSPOSE(($D113:$E113))),0)</f>
        <v>761901.39578890428</v>
      </c>
      <c r="Z113" s="31" cm="1">
        <f t="array" ref="Z113">Z$107+IF($C113&lt;&gt;0,SUMPRODUCT((Z$108:Z$109)*TRANSPOSE(($D113:$E113))),0)</f>
        <v>761901.39578890428</v>
      </c>
      <c r="AA113" s="31" cm="1">
        <f t="array" ref="AA113">AA$107+IF($C113&lt;&gt;0,SUMPRODUCT((AA$108:AA$109)*TRANSPOSE(($D113:$E113))),0)</f>
        <v>761901.39578890428</v>
      </c>
      <c r="AB113" s="31" cm="1">
        <f t="array" ref="AB113">AB$107+IF($C113&lt;&gt;0,SUMPRODUCT((AB$108:AB$109)*TRANSPOSE(($D113:$E113))),0)</f>
        <v>761901.39578890428</v>
      </c>
      <c r="AC113" s="31" cm="1">
        <f t="array" ref="AC113">AC$107+IF($C113&lt;&gt;0,SUMPRODUCT((AC$108:AC$109)*TRANSPOSE(($D113:$E113))),0)</f>
        <v>761901.39578890428</v>
      </c>
      <c r="AD113" s="31" cm="1">
        <f t="array" ref="AD113">AD$107+IF($C113&lt;&gt;0,SUMPRODUCT((AD$108:AD$109)*TRANSPOSE(($D113:$E113))),0)</f>
        <v>761901.39578890428</v>
      </c>
      <c r="AE113" s="31" cm="1">
        <f t="array" ref="AE113">AE$107+IF($C113&lt;&gt;0,SUMPRODUCT((AE$108:AE$109)*TRANSPOSE(($D113:$E113))),0)</f>
        <v>761901.39578890428</v>
      </c>
      <c r="AF113" s="31" cm="1">
        <f t="array" ref="AF113">AF$107+IF($C113&lt;&gt;0,SUMPRODUCT((AF$108:AF$109)*TRANSPOSE(($D113:$E113))),0)</f>
        <v>761901.39578890428</v>
      </c>
      <c r="AG113" s="31" cm="1">
        <f t="array" ref="AG113">AG$107+IF($C113&lt;&gt;0,SUMPRODUCT((AG$108:AG$109)*TRANSPOSE(($D113:$E113))),0)</f>
        <v>761901.39578890428</v>
      </c>
    </row>
    <row r="114" spans="1:33" x14ac:dyDescent="0.2">
      <c r="A114" s="1" t="str">
        <f>"sens"&amp;Assumptions!B114</f>
        <v>sens4</v>
      </c>
      <c r="C114" s="304" t="str">
        <f>Assumptions!C114</f>
        <v>Total benefits 10% lower</v>
      </c>
      <c r="D114" s="305">
        <f>Assumptions!G114</f>
        <v>0</v>
      </c>
      <c r="E114" s="305">
        <f>Assumptions!H114</f>
        <v>-0.1</v>
      </c>
      <c r="G114" s="38" t="str">
        <f t="shared" si="21"/>
        <v>Option 4sens4</v>
      </c>
      <c r="I114" s="31" cm="1">
        <f t="array" ref="I114">I$107+IF($C114&lt;&gt;0,SUMPRODUCT((I$108:I$109)*TRANSPOSE(($D114:$E114))),0)</f>
        <v>0</v>
      </c>
      <c r="J114" s="31" cm="1">
        <f t="array" ref="J114">J$107+IF($C114&lt;&gt;0,SUMPRODUCT((J$108:J$109)*TRANSPOSE(($D114:$E114))),0)</f>
        <v>-520528.83491286915</v>
      </c>
      <c r="K114" s="31" cm="1">
        <f t="array" ref="K114">K$107+IF($C114&lt;&gt;0,SUMPRODUCT((K$108:K$109)*TRANSPOSE(($D114:$E114))),0)</f>
        <v>14966556.102572963</v>
      </c>
      <c r="L114" s="31" cm="1">
        <f t="array" ref="L114">L$107+IF($C114&lt;&gt;0,SUMPRODUCT((L$108:L$109)*TRANSPOSE(($D114:$E114))),0)</f>
        <v>565043.2017083345</v>
      </c>
      <c r="M114" s="31" cm="1">
        <f t="array" ref="M114">M$107+IF($C114&lt;&gt;0,SUMPRODUCT((M$108:M$109)*TRANSPOSE(($D114:$E114))),0)</f>
        <v>565043.2017083345</v>
      </c>
      <c r="N114" s="31" cm="1">
        <f t="array" ref="N114">N$107+IF($C114&lt;&gt;0,SUMPRODUCT((N$108:N$109)*TRANSPOSE(($D114:$E114))),0)</f>
        <v>565043.2017083345</v>
      </c>
      <c r="O114" s="31" cm="1">
        <f t="array" ref="O114">O$107+IF($C114&lt;&gt;0,SUMPRODUCT((O$108:O$109)*TRANSPOSE(($D114:$E114))),0)</f>
        <v>496829.26640185784</v>
      </c>
      <c r="P114" s="31" cm="1">
        <f t="array" ref="P114">P$107+IF($C114&lt;&gt;0,SUMPRODUCT((P$108:P$109)*TRANSPOSE(($D114:$E114))),0)</f>
        <v>496829.26640185784</v>
      </c>
      <c r="Q114" s="31" cm="1">
        <f t="array" ref="Q114">Q$107+IF($C114&lt;&gt;0,SUMPRODUCT((Q$108:Q$109)*TRANSPOSE(($D114:$E114))),0)</f>
        <v>428615.33109538094</v>
      </c>
      <c r="R114" s="31" cm="1">
        <f t="array" ref="R114">R$107+IF($C114&lt;&gt;0,SUMPRODUCT((R$108:R$109)*TRANSPOSE(($D114:$E114))),0)</f>
        <v>428615.33109538094</v>
      </c>
      <c r="S114" s="31" cm="1">
        <f t="array" ref="S114">S$107+IF($C114&lt;&gt;0,SUMPRODUCT((S$108:S$109)*TRANSPOSE(($D114:$E114))),0)</f>
        <v>360401.39578890428</v>
      </c>
      <c r="T114" s="31" cm="1">
        <f t="array" ref="T114">T$107+IF($C114&lt;&gt;0,SUMPRODUCT((T$108:T$109)*TRANSPOSE(($D114:$E114))),0)</f>
        <v>360401.39578890428</v>
      </c>
      <c r="U114" s="31" cm="1">
        <f t="array" ref="U114">U$107+IF($C114&lt;&gt;0,SUMPRODUCT((U$108:U$109)*TRANSPOSE(($D114:$E114))),0)</f>
        <v>360401.39578890428</v>
      </c>
      <c r="V114" s="31" cm="1">
        <f t="array" ref="V114">V$107+IF($C114&lt;&gt;0,SUMPRODUCT((V$108:V$109)*TRANSPOSE(($D114:$E114))),0)</f>
        <v>360401.39578890428</v>
      </c>
      <c r="W114" s="31" cm="1">
        <f t="array" ref="W114">W$107+IF($C114&lt;&gt;0,SUMPRODUCT((W$108:W$109)*TRANSPOSE(($D114:$E114))),0)</f>
        <v>360401.39578890428</v>
      </c>
      <c r="X114" s="31" cm="1">
        <f t="array" ref="X114">X$107+IF($C114&lt;&gt;0,SUMPRODUCT((X$108:X$109)*TRANSPOSE(($D114:$E114))),0)</f>
        <v>360401.39578890428</v>
      </c>
      <c r="Y114" s="31" cm="1">
        <f t="array" ref="Y114">Y$107+IF($C114&lt;&gt;0,SUMPRODUCT((Y$108:Y$109)*TRANSPOSE(($D114:$E114))),0)</f>
        <v>360401.39578890428</v>
      </c>
      <c r="Z114" s="31" cm="1">
        <f t="array" ref="Z114">Z$107+IF($C114&lt;&gt;0,SUMPRODUCT((Z$108:Z$109)*TRANSPOSE(($D114:$E114))),0)</f>
        <v>360401.39578890428</v>
      </c>
      <c r="AA114" s="31" cm="1">
        <f t="array" ref="AA114">AA$107+IF($C114&lt;&gt;0,SUMPRODUCT((AA$108:AA$109)*TRANSPOSE(($D114:$E114))),0)</f>
        <v>360401.39578890428</v>
      </c>
      <c r="AB114" s="31" cm="1">
        <f t="array" ref="AB114">AB$107+IF($C114&lt;&gt;0,SUMPRODUCT((AB$108:AB$109)*TRANSPOSE(($D114:$E114))),0)</f>
        <v>360401.39578890428</v>
      </c>
      <c r="AC114" s="31" cm="1">
        <f t="array" ref="AC114">AC$107+IF($C114&lt;&gt;0,SUMPRODUCT((AC$108:AC$109)*TRANSPOSE(($D114:$E114))),0)</f>
        <v>360401.39578890428</v>
      </c>
      <c r="AD114" s="31" cm="1">
        <f t="array" ref="AD114">AD$107+IF($C114&lt;&gt;0,SUMPRODUCT((AD$108:AD$109)*TRANSPOSE(($D114:$E114))),0)</f>
        <v>360401.39578890428</v>
      </c>
      <c r="AE114" s="31" cm="1">
        <f t="array" ref="AE114">AE$107+IF($C114&lt;&gt;0,SUMPRODUCT((AE$108:AE$109)*TRANSPOSE(($D114:$E114))),0)</f>
        <v>360401.39578890428</v>
      </c>
      <c r="AF114" s="31" cm="1">
        <f t="array" ref="AF114">AF$107+IF($C114&lt;&gt;0,SUMPRODUCT((AF$108:AF$109)*TRANSPOSE(($D114:$E114))),0)</f>
        <v>360401.39578890428</v>
      </c>
      <c r="AG114" s="31" cm="1">
        <f t="array" ref="AG114">AG$107+IF($C114&lt;&gt;0,SUMPRODUCT((AG$108:AG$109)*TRANSPOSE(($D114:$E114))),0)</f>
        <v>360401.39578890428</v>
      </c>
    </row>
    <row r="115" spans="1:33" x14ac:dyDescent="0.2">
      <c r="A115" s="1" t="str">
        <f>"sens"&amp;Assumptions!B115</f>
        <v>sens5</v>
      </c>
      <c r="C115" s="304" t="str">
        <f>Assumptions!C115</f>
        <v>Capex 10% higher &amp; Total benefits 10% lower</v>
      </c>
      <c r="D115" s="305">
        <f>Assumptions!G115</f>
        <v>0.1</v>
      </c>
      <c r="E115" s="305">
        <f>Assumptions!H115</f>
        <v>-0.1</v>
      </c>
      <c r="G115" s="38" t="str">
        <f t="shared" si="21"/>
        <v>Option 4sens5</v>
      </c>
      <c r="I115" s="31" cm="1">
        <f t="array" ref="I115">I$107+IF($C115&lt;&gt;0,SUMPRODUCT((I$108:I$109)*TRANSPOSE(($D115:$E115))),0)</f>
        <v>0</v>
      </c>
      <c r="J115" s="31" cm="1">
        <f t="array" ref="J115">J$107+IF($C115&lt;&gt;0,SUMPRODUCT((J$108:J$109)*TRANSPOSE(($D115:$E115))),0)</f>
        <v>-572581.71840415604</v>
      </c>
      <c r="K115" s="31" cm="1">
        <f t="array" ref="K115">K$107+IF($C115&lt;&gt;0,SUMPRODUCT((K$108:K$109)*TRANSPOSE(($D115:$E115))),0)</f>
        <v>14843211.712830259</v>
      </c>
      <c r="L115" s="31" cm="1">
        <f t="array" ref="L115">L$107+IF($C115&lt;&gt;0,SUMPRODUCT((L$108:L$109)*TRANSPOSE(($D115:$E115))),0)</f>
        <v>440872.52187916794</v>
      </c>
      <c r="M115" s="31" cm="1">
        <f t="array" ref="M115">M$107+IF($C115&lt;&gt;0,SUMPRODUCT((M$108:M$109)*TRANSPOSE(($D115:$E115))),0)</f>
        <v>440872.52187916794</v>
      </c>
      <c r="N115" s="31" cm="1">
        <f t="array" ref="N115">N$107+IF($C115&lt;&gt;0,SUMPRODUCT((N$108:N$109)*TRANSPOSE(($D115:$E115))),0)</f>
        <v>440872.52187916794</v>
      </c>
      <c r="O115" s="31" cm="1">
        <f t="array" ref="O115">O$107+IF($C115&lt;&gt;0,SUMPRODUCT((O$108:O$109)*TRANSPOSE(($D115:$E115))),0)</f>
        <v>365837.1930420436</v>
      </c>
      <c r="P115" s="31" cm="1">
        <f t="array" ref="P115">P$107+IF($C115&lt;&gt;0,SUMPRODUCT((P$108:P$109)*TRANSPOSE(($D115:$E115))),0)</f>
        <v>365837.1930420436</v>
      </c>
      <c r="Q115" s="31" cm="1">
        <f t="array" ref="Q115">Q$107+IF($C115&lt;&gt;0,SUMPRODUCT((Q$108:Q$109)*TRANSPOSE(($D115:$E115))),0)</f>
        <v>290801.86420491902</v>
      </c>
      <c r="R115" s="31" cm="1">
        <f t="array" ref="R115">R$107+IF($C115&lt;&gt;0,SUMPRODUCT((R$108:R$109)*TRANSPOSE(($D115:$E115))),0)</f>
        <v>290801.86420491902</v>
      </c>
      <c r="S115" s="31" cm="1">
        <f t="array" ref="S115">S$107+IF($C115&lt;&gt;0,SUMPRODUCT((S$108:S$109)*TRANSPOSE(($D115:$E115))),0)</f>
        <v>215766.53536779468</v>
      </c>
      <c r="T115" s="31" cm="1">
        <f t="array" ref="T115">T$107+IF($C115&lt;&gt;0,SUMPRODUCT((T$108:T$109)*TRANSPOSE(($D115:$E115))),0)</f>
        <v>215766.53536779468</v>
      </c>
      <c r="U115" s="31" cm="1">
        <f t="array" ref="U115">U$107+IF($C115&lt;&gt;0,SUMPRODUCT((U$108:U$109)*TRANSPOSE(($D115:$E115))),0)</f>
        <v>215766.53536779468</v>
      </c>
      <c r="V115" s="31" cm="1">
        <f t="array" ref="V115">V$107+IF($C115&lt;&gt;0,SUMPRODUCT((V$108:V$109)*TRANSPOSE(($D115:$E115))),0)</f>
        <v>215766.53536779468</v>
      </c>
      <c r="W115" s="31" cm="1">
        <f t="array" ref="W115">W$107+IF($C115&lt;&gt;0,SUMPRODUCT((W$108:W$109)*TRANSPOSE(($D115:$E115))),0)</f>
        <v>215766.53536779468</v>
      </c>
      <c r="X115" s="31" cm="1">
        <f t="array" ref="X115">X$107+IF($C115&lt;&gt;0,SUMPRODUCT((X$108:X$109)*TRANSPOSE(($D115:$E115))),0)</f>
        <v>215766.53536779468</v>
      </c>
      <c r="Y115" s="31" cm="1">
        <f t="array" ref="Y115">Y$107+IF($C115&lt;&gt;0,SUMPRODUCT((Y$108:Y$109)*TRANSPOSE(($D115:$E115))),0)</f>
        <v>215766.53536779468</v>
      </c>
      <c r="Z115" s="31" cm="1">
        <f t="array" ref="Z115">Z$107+IF($C115&lt;&gt;0,SUMPRODUCT((Z$108:Z$109)*TRANSPOSE(($D115:$E115))),0)</f>
        <v>215766.53536779468</v>
      </c>
      <c r="AA115" s="31" cm="1">
        <f t="array" ref="AA115">AA$107+IF($C115&lt;&gt;0,SUMPRODUCT((AA$108:AA$109)*TRANSPOSE(($D115:$E115))),0)</f>
        <v>215766.53536779468</v>
      </c>
      <c r="AB115" s="31" cm="1">
        <f t="array" ref="AB115">AB$107+IF($C115&lt;&gt;0,SUMPRODUCT((AB$108:AB$109)*TRANSPOSE(($D115:$E115))),0)</f>
        <v>215766.53536779468</v>
      </c>
      <c r="AC115" s="31" cm="1">
        <f t="array" ref="AC115">AC$107+IF($C115&lt;&gt;0,SUMPRODUCT((AC$108:AC$109)*TRANSPOSE(($D115:$E115))),0)</f>
        <v>215766.53536779468</v>
      </c>
      <c r="AD115" s="31" cm="1">
        <f t="array" ref="AD115">AD$107+IF($C115&lt;&gt;0,SUMPRODUCT((AD$108:AD$109)*TRANSPOSE(($D115:$E115))),0)</f>
        <v>215766.53536779468</v>
      </c>
      <c r="AE115" s="31" cm="1">
        <f t="array" ref="AE115">AE$107+IF($C115&lt;&gt;0,SUMPRODUCT((AE$108:AE$109)*TRANSPOSE(($D115:$E115))),0)</f>
        <v>215766.53536779468</v>
      </c>
      <c r="AF115" s="31" cm="1">
        <f t="array" ref="AF115">AF$107+IF($C115&lt;&gt;0,SUMPRODUCT((AF$108:AF$109)*TRANSPOSE(($D115:$E115))),0)</f>
        <v>215766.53536779468</v>
      </c>
      <c r="AG115" s="31" cm="1">
        <f t="array" ref="AG115">AG$107+IF($C115&lt;&gt;0,SUMPRODUCT((AG$108:AG$109)*TRANSPOSE(($D115:$E115))),0)</f>
        <v>215766.53536779468</v>
      </c>
    </row>
    <row r="116" spans="1:33" x14ac:dyDescent="0.2">
      <c r="A116" s="1" t="str">
        <f>"sens"&amp;Assumptions!B116</f>
        <v>sens</v>
      </c>
      <c r="C116" s="304">
        <f>Assumptions!C116</f>
        <v>0</v>
      </c>
      <c r="D116" s="305">
        <f>Assumptions!G116</f>
        <v>0</v>
      </c>
      <c r="E116" s="305">
        <f>Assumptions!H116</f>
        <v>0</v>
      </c>
      <c r="G116" s="38" t="str">
        <f t="shared" si="21"/>
        <v>Option 4sens</v>
      </c>
      <c r="I116" s="31" cm="1">
        <f t="array" ref="I116">I$107+IF($C116&lt;&gt;0,SUMPRODUCT((I$108:I$109)*TRANSPOSE(($D116:$E116))),0)</f>
        <v>0</v>
      </c>
      <c r="J116" s="31" cm="1">
        <f t="array" ref="J116">J$107+IF($C116&lt;&gt;0,SUMPRODUCT((J$108:J$109)*TRANSPOSE(($D116:$E116))),0)</f>
        <v>-520528.83491286915</v>
      </c>
      <c r="K116" s="31" cm="1">
        <f t="array" ref="K116">K$107+IF($C116&lt;&gt;0,SUMPRODUCT((K$108:K$109)*TRANSPOSE(($D116:$E116))),0)</f>
        <v>16766556.102572963</v>
      </c>
      <c r="L116" s="31" cm="1">
        <f t="array" ref="L116">L$107+IF($C116&lt;&gt;0,SUMPRODUCT((L$108:L$109)*TRANSPOSE(($D116:$E116))),0)</f>
        <v>765793.2017083345</v>
      </c>
      <c r="M116" s="31" cm="1">
        <f t="array" ref="M116">M$107+IF($C116&lt;&gt;0,SUMPRODUCT((M$108:M$109)*TRANSPOSE(($D116:$E116))),0)</f>
        <v>765793.2017083345</v>
      </c>
      <c r="N116" s="31" cm="1">
        <f t="array" ref="N116">N$107+IF($C116&lt;&gt;0,SUMPRODUCT((N$108:N$109)*TRANSPOSE(($D116:$E116))),0)</f>
        <v>765793.2017083345</v>
      </c>
      <c r="O116" s="31" cm="1">
        <f t="array" ref="O116">O$107+IF($C116&lt;&gt;0,SUMPRODUCT((O$108:O$109)*TRANSPOSE(($D116:$E116))),0)</f>
        <v>697579.26640185784</v>
      </c>
      <c r="P116" s="31" cm="1">
        <f t="array" ref="P116">P$107+IF($C116&lt;&gt;0,SUMPRODUCT((P$108:P$109)*TRANSPOSE(($D116:$E116))),0)</f>
        <v>697579.26640185784</v>
      </c>
      <c r="Q116" s="31" cm="1">
        <f t="array" ref="Q116">Q$107+IF($C116&lt;&gt;0,SUMPRODUCT((Q$108:Q$109)*TRANSPOSE(($D116:$E116))),0)</f>
        <v>629365.33109538094</v>
      </c>
      <c r="R116" s="31" cm="1">
        <f t="array" ref="R116">R$107+IF($C116&lt;&gt;0,SUMPRODUCT((R$108:R$109)*TRANSPOSE(($D116:$E116))),0)</f>
        <v>629365.33109538094</v>
      </c>
      <c r="S116" s="31" cm="1">
        <f t="array" ref="S116">S$107+IF($C116&lt;&gt;0,SUMPRODUCT((S$108:S$109)*TRANSPOSE(($D116:$E116))),0)</f>
        <v>561151.39578890428</v>
      </c>
      <c r="T116" s="31" cm="1">
        <f t="array" ref="T116">T$107+IF($C116&lt;&gt;0,SUMPRODUCT((T$108:T$109)*TRANSPOSE(($D116:$E116))),0)</f>
        <v>561151.39578890428</v>
      </c>
      <c r="U116" s="31" cm="1">
        <f t="array" ref="U116">U$107+IF($C116&lt;&gt;0,SUMPRODUCT((U$108:U$109)*TRANSPOSE(($D116:$E116))),0)</f>
        <v>561151.39578890428</v>
      </c>
      <c r="V116" s="31" cm="1">
        <f t="array" ref="V116">V$107+IF($C116&lt;&gt;0,SUMPRODUCT((V$108:V$109)*TRANSPOSE(($D116:$E116))),0)</f>
        <v>561151.39578890428</v>
      </c>
      <c r="W116" s="31" cm="1">
        <f t="array" ref="W116">W$107+IF($C116&lt;&gt;0,SUMPRODUCT((W$108:W$109)*TRANSPOSE(($D116:$E116))),0)</f>
        <v>561151.39578890428</v>
      </c>
      <c r="X116" s="31" cm="1">
        <f t="array" ref="X116">X$107+IF($C116&lt;&gt;0,SUMPRODUCT((X$108:X$109)*TRANSPOSE(($D116:$E116))),0)</f>
        <v>561151.39578890428</v>
      </c>
      <c r="Y116" s="31" cm="1">
        <f t="array" ref="Y116">Y$107+IF($C116&lt;&gt;0,SUMPRODUCT((Y$108:Y$109)*TRANSPOSE(($D116:$E116))),0)</f>
        <v>561151.39578890428</v>
      </c>
      <c r="Z116" s="31" cm="1">
        <f t="array" ref="Z116">Z$107+IF($C116&lt;&gt;0,SUMPRODUCT((Z$108:Z$109)*TRANSPOSE(($D116:$E116))),0)</f>
        <v>561151.39578890428</v>
      </c>
      <c r="AA116" s="31" cm="1">
        <f t="array" ref="AA116">AA$107+IF($C116&lt;&gt;0,SUMPRODUCT((AA$108:AA$109)*TRANSPOSE(($D116:$E116))),0)</f>
        <v>561151.39578890428</v>
      </c>
      <c r="AB116" s="31" cm="1">
        <f t="array" ref="AB116">AB$107+IF($C116&lt;&gt;0,SUMPRODUCT((AB$108:AB$109)*TRANSPOSE(($D116:$E116))),0)</f>
        <v>561151.39578890428</v>
      </c>
      <c r="AC116" s="31" cm="1">
        <f t="array" ref="AC116">AC$107+IF($C116&lt;&gt;0,SUMPRODUCT((AC$108:AC$109)*TRANSPOSE(($D116:$E116))),0)</f>
        <v>561151.39578890428</v>
      </c>
      <c r="AD116" s="31" cm="1">
        <f t="array" ref="AD116">AD$107+IF($C116&lt;&gt;0,SUMPRODUCT((AD$108:AD$109)*TRANSPOSE(($D116:$E116))),0)</f>
        <v>561151.39578890428</v>
      </c>
      <c r="AE116" s="31" cm="1">
        <f t="array" ref="AE116">AE$107+IF($C116&lt;&gt;0,SUMPRODUCT((AE$108:AE$109)*TRANSPOSE(($D116:$E116))),0)</f>
        <v>561151.39578890428</v>
      </c>
      <c r="AF116" s="31" cm="1">
        <f t="array" ref="AF116">AF$107+IF($C116&lt;&gt;0,SUMPRODUCT((AF$108:AF$109)*TRANSPOSE(($D116:$E116))),0)</f>
        <v>561151.39578890428</v>
      </c>
      <c r="AG116" s="31" cm="1">
        <f t="array" ref="AG116">AG$107+IF($C116&lt;&gt;0,SUMPRODUCT((AG$108:AG$109)*TRANSPOSE(($D116:$E116))),0)</f>
        <v>561151.39578890428</v>
      </c>
    </row>
    <row r="117" spans="1:33" x14ac:dyDescent="0.2">
      <c r="A117" s="1" t="str">
        <f>"sens"&amp;Assumptions!B117</f>
        <v>sens</v>
      </c>
      <c r="C117" s="304">
        <f>Assumptions!C117</f>
        <v>0</v>
      </c>
      <c r="D117" s="305">
        <f>Assumptions!G117</f>
        <v>0</v>
      </c>
      <c r="E117" s="305">
        <f>Assumptions!H117</f>
        <v>0</v>
      </c>
      <c r="G117" s="38" t="str">
        <f t="shared" si="21"/>
        <v>Option 4sens</v>
      </c>
      <c r="I117" s="31" cm="1">
        <f t="array" ref="I117">I$107+IF($C117&lt;&gt;0,SUMPRODUCT((I$108:I$109)*TRANSPOSE(($D117:$E117))),0)</f>
        <v>0</v>
      </c>
      <c r="J117" s="31" cm="1">
        <f t="array" ref="J117">J$107+IF($C117&lt;&gt;0,SUMPRODUCT((J$108:J$109)*TRANSPOSE(($D117:$E117))),0)</f>
        <v>-520528.83491286915</v>
      </c>
      <c r="K117" s="31" cm="1">
        <f t="array" ref="K117">K$107+IF($C117&lt;&gt;0,SUMPRODUCT((K$108:K$109)*TRANSPOSE(($D117:$E117))),0)</f>
        <v>16766556.102572963</v>
      </c>
      <c r="L117" s="31" cm="1">
        <f t="array" ref="L117">L$107+IF($C117&lt;&gt;0,SUMPRODUCT((L$108:L$109)*TRANSPOSE(($D117:$E117))),0)</f>
        <v>765793.2017083345</v>
      </c>
      <c r="M117" s="31" cm="1">
        <f t="array" ref="M117">M$107+IF($C117&lt;&gt;0,SUMPRODUCT((M$108:M$109)*TRANSPOSE(($D117:$E117))),0)</f>
        <v>765793.2017083345</v>
      </c>
      <c r="N117" s="31" cm="1">
        <f t="array" ref="N117">N$107+IF($C117&lt;&gt;0,SUMPRODUCT((N$108:N$109)*TRANSPOSE(($D117:$E117))),0)</f>
        <v>765793.2017083345</v>
      </c>
      <c r="O117" s="31" cm="1">
        <f t="array" ref="O117">O$107+IF($C117&lt;&gt;0,SUMPRODUCT((O$108:O$109)*TRANSPOSE(($D117:$E117))),0)</f>
        <v>697579.26640185784</v>
      </c>
      <c r="P117" s="31" cm="1">
        <f t="array" ref="P117">P$107+IF($C117&lt;&gt;0,SUMPRODUCT((P$108:P$109)*TRANSPOSE(($D117:$E117))),0)</f>
        <v>697579.26640185784</v>
      </c>
      <c r="Q117" s="31" cm="1">
        <f t="array" ref="Q117">Q$107+IF($C117&lt;&gt;0,SUMPRODUCT((Q$108:Q$109)*TRANSPOSE(($D117:$E117))),0)</f>
        <v>629365.33109538094</v>
      </c>
      <c r="R117" s="31" cm="1">
        <f t="array" ref="R117">R$107+IF($C117&lt;&gt;0,SUMPRODUCT((R$108:R$109)*TRANSPOSE(($D117:$E117))),0)</f>
        <v>629365.33109538094</v>
      </c>
      <c r="S117" s="31" cm="1">
        <f t="array" ref="S117">S$107+IF($C117&lt;&gt;0,SUMPRODUCT((S$108:S$109)*TRANSPOSE(($D117:$E117))),0)</f>
        <v>561151.39578890428</v>
      </c>
      <c r="T117" s="31" cm="1">
        <f t="array" ref="T117">T$107+IF($C117&lt;&gt;0,SUMPRODUCT((T$108:T$109)*TRANSPOSE(($D117:$E117))),0)</f>
        <v>561151.39578890428</v>
      </c>
      <c r="U117" s="31" cm="1">
        <f t="array" ref="U117">U$107+IF($C117&lt;&gt;0,SUMPRODUCT((U$108:U$109)*TRANSPOSE(($D117:$E117))),0)</f>
        <v>561151.39578890428</v>
      </c>
      <c r="V117" s="31" cm="1">
        <f t="array" ref="V117">V$107+IF($C117&lt;&gt;0,SUMPRODUCT((V$108:V$109)*TRANSPOSE(($D117:$E117))),0)</f>
        <v>561151.39578890428</v>
      </c>
      <c r="W117" s="31" cm="1">
        <f t="array" ref="W117">W$107+IF($C117&lt;&gt;0,SUMPRODUCT((W$108:W$109)*TRANSPOSE(($D117:$E117))),0)</f>
        <v>561151.39578890428</v>
      </c>
      <c r="X117" s="31" cm="1">
        <f t="array" ref="X117">X$107+IF($C117&lt;&gt;0,SUMPRODUCT((X$108:X$109)*TRANSPOSE(($D117:$E117))),0)</f>
        <v>561151.39578890428</v>
      </c>
      <c r="Y117" s="31" cm="1">
        <f t="array" ref="Y117">Y$107+IF($C117&lt;&gt;0,SUMPRODUCT((Y$108:Y$109)*TRANSPOSE(($D117:$E117))),0)</f>
        <v>561151.39578890428</v>
      </c>
      <c r="Z117" s="31" cm="1">
        <f t="array" ref="Z117">Z$107+IF($C117&lt;&gt;0,SUMPRODUCT((Z$108:Z$109)*TRANSPOSE(($D117:$E117))),0)</f>
        <v>561151.39578890428</v>
      </c>
      <c r="AA117" s="31" cm="1">
        <f t="array" ref="AA117">AA$107+IF($C117&lt;&gt;0,SUMPRODUCT((AA$108:AA$109)*TRANSPOSE(($D117:$E117))),0)</f>
        <v>561151.39578890428</v>
      </c>
      <c r="AB117" s="31" cm="1">
        <f t="array" ref="AB117">AB$107+IF($C117&lt;&gt;0,SUMPRODUCT((AB$108:AB$109)*TRANSPOSE(($D117:$E117))),0)</f>
        <v>561151.39578890428</v>
      </c>
      <c r="AC117" s="31" cm="1">
        <f t="array" ref="AC117">AC$107+IF($C117&lt;&gt;0,SUMPRODUCT((AC$108:AC$109)*TRANSPOSE(($D117:$E117))),0)</f>
        <v>561151.39578890428</v>
      </c>
      <c r="AD117" s="31" cm="1">
        <f t="array" ref="AD117">AD$107+IF($C117&lt;&gt;0,SUMPRODUCT((AD$108:AD$109)*TRANSPOSE(($D117:$E117))),0)</f>
        <v>561151.39578890428</v>
      </c>
      <c r="AE117" s="31" cm="1">
        <f t="array" ref="AE117">AE$107+IF($C117&lt;&gt;0,SUMPRODUCT((AE$108:AE$109)*TRANSPOSE(($D117:$E117))),0)</f>
        <v>561151.39578890428</v>
      </c>
      <c r="AF117" s="31" cm="1">
        <f t="array" ref="AF117">AF$107+IF($C117&lt;&gt;0,SUMPRODUCT((AF$108:AF$109)*TRANSPOSE(($D117:$E117))),0)</f>
        <v>561151.39578890428</v>
      </c>
      <c r="AG117" s="31" cm="1">
        <f t="array" ref="AG117">AG$107+IF($C117&lt;&gt;0,SUMPRODUCT((AG$108:AG$109)*TRANSPOSE(($D117:$E117))),0)</f>
        <v>561151.39578890428</v>
      </c>
    </row>
    <row r="118" spans="1:33" x14ac:dyDescent="0.2">
      <c r="A118" s="1" t="str">
        <f>"sens"&amp;Assumptions!B118</f>
        <v>sens</v>
      </c>
      <c r="C118" s="304">
        <f>Assumptions!C118</f>
        <v>0</v>
      </c>
      <c r="D118" s="305">
        <f>Assumptions!G118</f>
        <v>0</v>
      </c>
      <c r="E118" s="305">
        <f>Assumptions!H118</f>
        <v>0</v>
      </c>
      <c r="G118" s="38" t="str">
        <f t="shared" si="21"/>
        <v>Option 4sens</v>
      </c>
      <c r="I118" s="31" cm="1">
        <f t="array" ref="I118">I$107+IF($C118&lt;&gt;0,SUMPRODUCT((I$108:I$109)*TRANSPOSE(($D118:$E118))),0)</f>
        <v>0</v>
      </c>
      <c r="J118" s="31" cm="1">
        <f t="array" ref="J118">J$107+IF($C118&lt;&gt;0,SUMPRODUCT((J$108:J$109)*TRANSPOSE(($D118:$E118))),0)</f>
        <v>-520528.83491286915</v>
      </c>
      <c r="K118" s="31" cm="1">
        <f t="array" ref="K118">K$107+IF($C118&lt;&gt;0,SUMPRODUCT((K$108:K$109)*TRANSPOSE(($D118:$E118))),0)</f>
        <v>16766556.102572963</v>
      </c>
      <c r="L118" s="31" cm="1">
        <f t="array" ref="L118">L$107+IF($C118&lt;&gt;0,SUMPRODUCT((L$108:L$109)*TRANSPOSE(($D118:$E118))),0)</f>
        <v>765793.2017083345</v>
      </c>
      <c r="M118" s="31" cm="1">
        <f t="array" ref="M118">M$107+IF($C118&lt;&gt;0,SUMPRODUCT((M$108:M$109)*TRANSPOSE(($D118:$E118))),0)</f>
        <v>765793.2017083345</v>
      </c>
      <c r="N118" s="31" cm="1">
        <f t="array" ref="N118">N$107+IF($C118&lt;&gt;0,SUMPRODUCT((N$108:N$109)*TRANSPOSE(($D118:$E118))),0)</f>
        <v>765793.2017083345</v>
      </c>
      <c r="O118" s="31" cm="1">
        <f t="array" ref="O118">O$107+IF($C118&lt;&gt;0,SUMPRODUCT((O$108:O$109)*TRANSPOSE(($D118:$E118))),0)</f>
        <v>697579.26640185784</v>
      </c>
      <c r="P118" s="31" cm="1">
        <f t="array" ref="P118">P$107+IF($C118&lt;&gt;0,SUMPRODUCT((P$108:P$109)*TRANSPOSE(($D118:$E118))),0)</f>
        <v>697579.26640185784</v>
      </c>
      <c r="Q118" s="31" cm="1">
        <f t="array" ref="Q118">Q$107+IF($C118&lt;&gt;0,SUMPRODUCT((Q$108:Q$109)*TRANSPOSE(($D118:$E118))),0)</f>
        <v>629365.33109538094</v>
      </c>
      <c r="R118" s="31" cm="1">
        <f t="array" ref="R118">R$107+IF($C118&lt;&gt;0,SUMPRODUCT((R$108:R$109)*TRANSPOSE(($D118:$E118))),0)</f>
        <v>629365.33109538094</v>
      </c>
      <c r="S118" s="31" cm="1">
        <f t="array" ref="S118">S$107+IF($C118&lt;&gt;0,SUMPRODUCT((S$108:S$109)*TRANSPOSE(($D118:$E118))),0)</f>
        <v>561151.39578890428</v>
      </c>
      <c r="T118" s="31" cm="1">
        <f t="array" ref="T118">T$107+IF($C118&lt;&gt;0,SUMPRODUCT((T$108:T$109)*TRANSPOSE(($D118:$E118))),0)</f>
        <v>561151.39578890428</v>
      </c>
      <c r="U118" s="31" cm="1">
        <f t="array" ref="U118">U$107+IF($C118&lt;&gt;0,SUMPRODUCT((U$108:U$109)*TRANSPOSE(($D118:$E118))),0)</f>
        <v>561151.39578890428</v>
      </c>
      <c r="V118" s="31" cm="1">
        <f t="array" ref="V118">V$107+IF($C118&lt;&gt;0,SUMPRODUCT((V$108:V$109)*TRANSPOSE(($D118:$E118))),0)</f>
        <v>561151.39578890428</v>
      </c>
      <c r="W118" s="31" cm="1">
        <f t="array" ref="W118">W$107+IF($C118&lt;&gt;0,SUMPRODUCT((W$108:W$109)*TRANSPOSE(($D118:$E118))),0)</f>
        <v>561151.39578890428</v>
      </c>
      <c r="X118" s="31" cm="1">
        <f t="array" ref="X118">X$107+IF($C118&lt;&gt;0,SUMPRODUCT((X$108:X$109)*TRANSPOSE(($D118:$E118))),0)</f>
        <v>561151.39578890428</v>
      </c>
      <c r="Y118" s="31" cm="1">
        <f t="array" ref="Y118">Y$107+IF($C118&lt;&gt;0,SUMPRODUCT((Y$108:Y$109)*TRANSPOSE(($D118:$E118))),0)</f>
        <v>561151.39578890428</v>
      </c>
      <c r="Z118" s="31" cm="1">
        <f t="array" ref="Z118">Z$107+IF($C118&lt;&gt;0,SUMPRODUCT((Z$108:Z$109)*TRANSPOSE(($D118:$E118))),0)</f>
        <v>561151.39578890428</v>
      </c>
      <c r="AA118" s="31" cm="1">
        <f t="array" ref="AA118">AA$107+IF($C118&lt;&gt;0,SUMPRODUCT((AA$108:AA$109)*TRANSPOSE(($D118:$E118))),0)</f>
        <v>561151.39578890428</v>
      </c>
      <c r="AB118" s="31" cm="1">
        <f t="array" ref="AB118">AB$107+IF($C118&lt;&gt;0,SUMPRODUCT((AB$108:AB$109)*TRANSPOSE(($D118:$E118))),0)</f>
        <v>561151.39578890428</v>
      </c>
      <c r="AC118" s="31" cm="1">
        <f t="array" ref="AC118">AC$107+IF($C118&lt;&gt;0,SUMPRODUCT((AC$108:AC$109)*TRANSPOSE(($D118:$E118))),0)</f>
        <v>561151.39578890428</v>
      </c>
      <c r="AD118" s="31" cm="1">
        <f t="array" ref="AD118">AD$107+IF($C118&lt;&gt;0,SUMPRODUCT((AD$108:AD$109)*TRANSPOSE(($D118:$E118))),0)</f>
        <v>561151.39578890428</v>
      </c>
      <c r="AE118" s="31" cm="1">
        <f t="array" ref="AE118">AE$107+IF($C118&lt;&gt;0,SUMPRODUCT((AE$108:AE$109)*TRANSPOSE(($D118:$E118))),0)</f>
        <v>561151.39578890428</v>
      </c>
      <c r="AF118" s="31" cm="1">
        <f t="array" ref="AF118">AF$107+IF($C118&lt;&gt;0,SUMPRODUCT((AF$108:AF$109)*TRANSPOSE(($D118:$E118))),0)</f>
        <v>561151.39578890428</v>
      </c>
      <c r="AG118" s="31" cm="1">
        <f t="array" ref="AG118">AG$107+IF($C118&lt;&gt;0,SUMPRODUCT((AG$108:AG$109)*TRANSPOSE(($D118:$E118))),0)</f>
        <v>561151.39578890428</v>
      </c>
    </row>
  </sheetData>
  <conditionalFormatting sqref="E14:E16">
    <cfRule type="expression" dxfId="5" priority="53">
      <formula>AND(SUM($I14:$AB14)&lt;&gt;0, E14=0)</formula>
    </cfRule>
  </conditionalFormatting>
  <conditionalFormatting sqref="E29">
    <cfRule type="expression" dxfId="4" priority="1">
      <formula>AND(SUM($I$28:$AG$28)&gt;0, $E$29=0)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8" id="{17B125C1-0588-4495-B8F7-9B52E25BED85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C94D8-0AAB-45B3-9A29-8CF3F90554FB}">
  <sheetPr codeName="Sheet14">
    <tabColor rgb="FF0099FF"/>
  </sheetPr>
  <dimension ref="A1:XER118"/>
  <sheetViews>
    <sheetView showGridLines="0" zoomScale="90" zoomScaleNormal="90" workbookViewId="0">
      <pane xSplit="7" ySplit="10" topLeftCell="H11" activePane="bottomRight" state="frozen"/>
      <selection activeCell="H29" sqref="H29"/>
      <selection pane="topRight" activeCell="H29" sqref="H29"/>
      <selection pane="bottomLeft" activeCell="H29" sqref="H29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REFCL BAE compliance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6" t="s">
        <v>186</v>
      </c>
      <c r="B3" s="5"/>
      <c r="C3" s="203">
        <f>INDEX(Assumptions!$E$14:$E$18, MATCH(A3,_xlfn.ANCHORARRAY( Assumptions!$C$14),0))</f>
        <v>0</v>
      </c>
    </row>
    <row r="4" spans="1:43" x14ac:dyDescent="0.2">
      <c r="A4" s="204" t="str">
        <f>(INDEX(Data!$D$9:$D$13, MATCH(A3, options,0)))</f>
        <v>Not used</v>
      </c>
      <c r="B4" s="190"/>
      <c r="C4" s="241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2" t="s">
        <v>64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4"/>
      <c r="G9" s="18" t="s">
        <v>25</v>
      </c>
      <c r="H9" s="223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121</v>
      </c>
      <c r="B11" s="89"/>
      <c r="C11" s="90"/>
      <c r="D11" s="90"/>
      <c r="E11" s="90"/>
      <c r="F11" s="90"/>
      <c r="G11" s="207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</row>
    <row r="12" spans="1:43" x14ac:dyDescent="0.2">
      <c r="A12" s="3"/>
      <c r="B12" s="3"/>
      <c r="C12" s="3"/>
      <c r="D12" s="3"/>
      <c r="G12" s="208"/>
      <c r="AH12"/>
      <c r="AI12"/>
      <c r="AJ12"/>
      <c r="AK12"/>
    </row>
    <row r="13" spans="1:43" x14ac:dyDescent="0.2">
      <c r="C13" s="3" t="s">
        <v>17</v>
      </c>
      <c r="D13"/>
      <c r="E13" s="126" t="s">
        <v>70</v>
      </c>
      <c r="G13" s="209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58</v>
      </c>
      <c r="D14"/>
      <c r="E14" s="150">
        <v>0</v>
      </c>
      <c r="G14" s="210">
        <f>input_dollars</f>
        <v>45291</v>
      </c>
      <c r="H14" s="151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58</v>
      </c>
      <c r="D15"/>
      <c r="E15" s="150">
        <v>0</v>
      </c>
      <c r="G15" s="210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58</v>
      </c>
      <c r="D16"/>
      <c r="E16" s="150">
        <v>0</v>
      </c>
      <c r="G16" s="210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10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>SUM(K14:K16)</f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</row>
    <row r="18" spans="1:43" x14ac:dyDescent="0.2">
      <c r="C18"/>
      <c r="D18"/>
      <c r="E18"/>
      <c r="G18" s="209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10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138">
        <v>0</v>
      </c>
      <c r="S19" s="138">
        <v>0</v>
      </c>
      <c r="T19" s="138">
        <v>0</v>
      </c>
      <c r="U19" s="138">
        <v>0</v>
      </c>
      <c r="V19" s="138">
        <v>0</v>
      </c>
      <c r="W19" s="138">
        <v>0</v>
      </c>
      <c r="X19" s="138">
        <v>0</v>
      </c>
      <c r="Y19" s="138">
        <v>0</v>
      </c>
      <c r="Z19" s="138">
        <v>0</v>
      </c>
      <c r="AA19" s="138">
        <v>0</v>
      </c>
      <c r="AB19" s="138">
        <v>0</v>
      </c>
      <c r="AC19" s="138">
        <v>0</v>
      </c>
      <c r="AD19" s="138">
        <v>0</v>
      </c>
      <c r="AE19" s="138">
        <v>0</v>
      </c>
      <c r="AF19" s="138">
        <v>0</v>
      </c>
      <c r="AG19" s="138">
        <v>0</v>
      </c>
      <c r="AH19"/>
      <c r="AI19"/>
      <c r="AJ19"/>
      <c r="AK19"/>
    </row>
    <row r="20" spans="1:43" x14ac:dyDescent="0.2">
      <c r="G20" s="208"/>
      <c r="AH20"/>
      <c r="AI20"/>
      <c r="AJ20"/>
      <c r="AK20"/>
    </row>
    <row r="21" spans="1:43" x14ac:dyDescent="0.2">
      <c r="C21"/>
      <c r="D21"/>
      <c r="E21"/>
      <c r="G21" s="209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153</v>
      </c>
      <c r="B22" s="89"/>
      <c r="C22" s="89"/>
      <c r="D22" s="89"/>
      <c r="E22" s="89"/>
      <c r="F22" s="89"/>
      <c r="G22" s="207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154</v>
      </c>
      <c r="D24" s="111"/>
      <c r="E24" s="111"/>
      <c r="F24" s="111"/>
      <c r="G24" s="211"/>
      <c r="H24" s="111"/>
      <c r="I24" s="172">
        <v>0</v>
      </c>
      <c r="J24" s="172">
        <v>0</v>
      </c>
      <c r="K24" s="172">
        <v>0</v>
      </c>
      <c r="L24" s="172">
        <v>0</v>
      </c>
      <c r="M24" s="172">
        <v>0</v>
      </c>
      <c r="N24" s="172">
        <v>0</v>
      </c>
      <c r="O24" s="172">
        <v>0</v>
      </c>
      <c r="P24" s="172">
        <v>0</v>
      </c>
      <c r="Q24" s="172">
        <v>0</v>
      </c>
      <c r="R24" s="172">
        <v>0</v>
      </c>
      <c r="S24" s="172">
        <v>0</v>
      </c>
      <c r="T24" s="172">
        <v>0</v>
      </c>
      <c r="U24" s="172">
        <v>0</v>
      </c>
      <c r="V24" s="172">
        <v>0</v>
      </c>
      <c r="W24" s="172">
        <v>0</v>
      </c>
      <c r="X24" s="172">
        <v>0</v>
      </c>
      <c r="Y24" s="172">
        <v>0</v>
      </c>
      <c r="Z24" s="172">
        <v>0</v>
      </c>
      <c r="AA24" s="172">
        <v>0</v>
      </c>
      <c r="AB24" s="172">
        <v>0</v>
      </c>
      <c r="AC24" s="172">
        <v>0</v>
      </c>
      <c r="AD24" s="172">
        <v>0</v>
      </c>
      <c r="AE24" s="172">
        <v>0</v>
      </c>
      <c r="AF24" s="172">
        <v>0</v>
      </c>
      <c r="AG24" s="172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155</v>
      </c>
      <c r="D25" s="211"/>
      <c r="E25" s="111"/>
      <c r="F25" s="111"/>
      <c r="G25" s="211"/>
      <c r="H25" s="111"/>
      <c r="I25" s="172">
        <v>0</v>
      </c>
      <c r="J25" s="172">
        <v>0</v>
      </c>
      <c r="K25" s="172">
        <v>0</v>
      </c>
      <c r="L25" s="172">
        <v>0</v>
      </c>
      <c r="M25" s="172">
        <v>0</v>
      </c>
      <c r="N25" s="172">
        <v>0</v>
      </c>
      <c r="O25" s="172">
        <v>0</v>
      </c>
      <c r="P25" s="172">
        <v>0</v>
      </c>
      <c r="Q25" s="172">
        <v>0</v>
      </c>
      <c r="R25" s="172">
        <v>0</v>
      </c>
      <c r="S25" s="172">
        <v>0</v>
      </c>
      <c r="T25" s="172">
        <v>0</v>
      </c>
      <c r="U25" s="172">
        <v>0</v>
      </c>
      <c r="V25" s="172">
        <v>0</v>
      </c>
      <c r="W25" s="172">
        <v>0</v>
      </c>
      <c r="X25" s="172">
        <v>0</v>
      </c>
      <c r="Y25" s="172">
        <v>0</v>
      </c>
      <c r="Z25" s="172">
        <v>0</v>
      </c>
      <c r="AA25" s="172">
        <v>0</v>
      </c>
      <c r="AB25" s="172">
        <v>0</v>
      </c>
      <c r="AC25" s="172">
        <v>0</v>
      </c>
      <c r="AD25" s="172">
        <v>0</v>
      </c>
      <c r="AE25" s="172">
        <v>0</v>
      </c>
      <c r="AF25" s="172">
        <v>0</v>
      </c>
      <c r="AG25" s="172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11"/>
      <c r="E26" s="111"/>
      <c r="F26" s="111"/>
      <c r="G26" s="2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ht="12.75" customHeight="1" x14ac:dyDescent="0.2">
      <c r="A27" s="111"/>
      <c r="B27" s="111"/>
      <c r="C27" s="111"/>
      <c r="D27" s="211"/>
      <c r="E27" s="111"/>
      <c r="F27" s="111"/>
      <c r="G27" s="2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8"/>
      <c r="E28"/>
      <c r="G28" s="210" t="s">
        <v>40</v>
      </c>
      <c r="H28"/>
      <c r="I28" s="171">
        <v>0</v>
      </c>
      <c r="J28" s="171">
        <v>0</v>
      </c>
      <c r="K28" s="171">
        <v>0</v>
      </c>
      <c r="L28" s="171">
        <v>0</v>
      </c>
      <c r="M28" s="171">
        <v>0</v>
      </c>
      <c r="N28" s="171">
        <v>0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171">
        <v>0</v>
      </c>
      <c r="V28" s="171">
        <v>0</v>
      </c>
      <c r="W28" s="171">
        <v>0</v>
      </c>
      <c r="X28" s="171">
        <v>0</v>
      </c>
      <c r="Y28" s="171">
        <v>0</v>
      </c>
      <c r="Z28" s="171">
        <v>0</v>
      </c>
      <c r="AA28" s="171">
        <v>0</v>
      </c>
      <c r="AB28" s="171">
        <v>0</v>
      </c>
      <c r="AC28" s="171">
        <v>0</v>
      </c>
      <c r="AD28" s="171">
        <v>0</v>
      </c>
      <c r="AE28" s="171">
        <v>0</v>
      </c>
      <c r="AF28" s="171">
        <v>0</v>
      </c>
      <c r="AG28" s="171"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C29" s="1" t="s">
        <v>125</v>
      </c>
      <c r="D29" s="208" t="s">
        <v>64</v>
      </c>
      <c r="E29" s="113">
        <f>Assumptions!H41*vcr_esc</f>
        <v>44753.327047371298</v>
      </c>
      <c r="F29" s="241" t="str">
        <f>IF(AND(SUM(I28:AG28)&lt;&gt;0, E29=0), "!", "")</f>
        <v/>
      </c>
      <c r="G29" s="210">
        <f>input_dollars</f>
        <v>45291</v>
      </c>
      <c r="H29"/>
      <c r="I29" s="301">
        <f>I28*$E$29</f>
        <v>0</v>
      </c>
      <c r="J29" s="301">
        <f t="shared" ref="J29:AG29" si="2">J28*$E$29</f>
        <v>0</v>
      </c>
      <c r="K29" s="301">
        <f t="shared" si="2"/>
        <v>0</v>
      </c>
      <c r="L29" s="301">
        <f t="shared" si="2"/>
        <v>0</v>
      </c>
      <c r="M29" s="301">
        <f t="shared" si="2"/>
        <v>0</v>
      </c>
      <c r="N29" s="301">
        <f t="shared" si="2"/>
        <v>0</v>
      </c>
      <c r="O29" s="301">
        <f t="shared" si="2"/>
        <v>0</v>
      </c>
      <c r="P29" s="301">
        <f t="shared" si="2"/>
        <v>0</v>
      </c>
      <c r="Q29" s="301">
        <f t="shared" si="2"/>
        <v>0</v>
      </c>
      <c r="R29" s="301">
        <f t="shared" si="2"/>
        <v>0</v>
      </c>
      <c r="S29" s="301">
        <f t="shared" si="2"/>
        <v>0</v>
      </c>
      <c r="T29" s="301">
        <f t="shared" si="2"/>
        <v>0</v>
      </c>
      <c r="U29" s="301">
        <f t="shared" si="2"/>
        <v>0</v>
      </c>
      <c r="V29" s="301">
        <f t="shared" si="2"/>
        <v>0</v>
      </c>
      <c r="W29" s="301">
        <f t="shared" si="2"/>
        <v>0</v>
      </c>
      <c r="X29" s="301">
        <f t="shared" si="2"/>
        <v>0</v>
      </c>
      <c r="Y29" s="301">
        <f t="shared" si="2"/>
        <v>0</v>
      </c>
      <c r="Z29" s="301">
        <f t="shared" si="2"/>
        <v>0</v>
      </c>
      <c r="AA29" s="301">
        <f t="shared" si="2"/>
        <v>0</v>
      </c>
      <c r="AB29" s="301">
        <f t="shared" si="2"/>
        <v>0</v>
      </c>
      <c r="AC29" s="301">
        <f t="shared" si="2"/>
        <v>0</v>
      </c>
      <c r="AD29" s="301">
        <f t="shared" si="2"/>
        <v>0</v>
      </c>
      <c r="AE29" s="301">
        <f t="shared" si="2"/>
        <v>0</v>
      </c>
      <c r="AF29" s="301">
        <f t="shared" si="2"/>
        <v>0</v>
      </c>
      <c r="AG29" s="301">
        <f t="shared" si="2"/>
        <v>0</v>
      </c>
      <c r="AH29"/>
      <c r="AI29"/>
      <c r="AJ29"/>
      <c r="AK29"/>
      <c r="AL29"/>
      <c r="AM29"/>
      <c r="AN29"/>
      <c r="AO29"/>
      <c r="AP29"/>
      <c r="AQ29"/>
    </row>
    <row r="30" spans="1:43" x14ac:dyDescent="0.2">
      <c r="D30" s="209"/>
      <c r="E30"/>
      <c r="G30" s="21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115</v>
      </c>
      <c r="D31" s="208" t="s">
        <v>209</v>
      </c>
      <c r="G31" s="210">
        <f>input_dollars</f>
        <v>45291</v>
      </c>
      <c r="H31" s="151"/>
      <c r="I31" s="173" cm="1">
        <f t="array" ref="I31">SUMPRODUCT((Assumptions!$H$70:$H$71)*(Assumptions!$G$70:$G$71)*(Assumptions!$I$70:$I$71)*(I$24:I$25))</f>
        <v>0</v>
      </c>
      <c r="J31" s="173" cm="1">
        <f t="array" ref="J31">SUMPRODUCT((Assumptions!$H$70:$H$71)*(Assumptions!$G$70:$G$71)*(Assumptions!$I$70:$I$71)*(J$24:J$25))</f>
        <v>0</v>
      </c>
      <c r="K31" s="173" cm="1">
        <f t="array" ref="K31">SUMPRODUCT((Assumptions!$H$70:$H$71)*(Assumptions!$G$70:$G$71)*(Assumptions!$I$70:$I$71)*(K$24:K$25))</f>
        <v>0</v>
      </c>
      <c r="L31" s="173" cm="1">
        <f t="array" ref="L31">SUMPRODUCT((Assumptions!$H$70:$H$71)*(Assumptions!$G$70:$G$71)*(Assumptions!$I$70:$I$71)*(L$24:L$25))</f>
        <v>0</v>
      </c>
      <c r="M31" s="173" cm="1">
        <f t="array" ref="M31">SUMPRODUCT((Assumptions!$H$70:$H$71)*(Assumptions!$G$70:$G$71)*(Assumptions!$I$70:$I$71)*(M$24:M$25))</f>
        <v>0</v>
      </c>
      <c r="N31" s="173" cm="1">
        <f t="array" ref="N31">SUMPRODUCT((Assumptions!$H$70:$H$71)*(Assumptions!$G$70:$G$71)*(Assumptions!$I$70:$I$71)*(N$24:N$25))</f>
        <v>0</v>
      </c>
      <c r="O31" s="173" cm="1">
        <f t="array" ref="O31">SUMPRODUCT((Assumptions!$H$70:$H$71)*(Assumptions!$G$70:$G$71)*(Assumptions!$I$70:$I$71)*(O$24:O$25))</f>
        <v>0</v>
      </c>
      <c r="P31" s="173" cm="1">
        <f t="array" ref="P31">SUMPRODUCT((Assumptions!$H$70:$H$71)*(Assumptions!$G$70:$G$71)*(Assumptions!$I$70:$I$71)*(P$24:P$25))</f>
        <v>0</v>
      </c>
      <c r="Q31" s="173" cm="1">
        <f t="array" ref="Q31">SUMPRODUCT((Assumptions!$H$70:$H$71)*(Assumptions!$G$70:$G$71)*(Assumptions!$I$70:$I$71)*(Q$24:Q$25))</f>
        <v>0</v>
      </c>
      <c r="R31" s="173" cm="1">
        <f t="array" ref="R31">SUMPRODUCT((Assumptions!$H$70:$H$71)*(Assumptions!$G$70:$G$71)*(Assumptions!$I$70:$I$71)*(R$24:R$25))</f>
        <v>0</v>
      </c>
      <c r="S31" s="173" cm="1">
        <f t="array" ref="S31">SUMPRODUCT((Assumptions!$H$70:$H$71)*(Assumptions!$G$70:$G$71)*(Assumptions!$I$70:$I$71)*(S$24:S$25))</f>
        <v>0</v>
      </c>
      <c r="T31" s="173" cm="1">
        <f t="array" ref="T31">SUMPRODUCT((Assumptions!$H$70:$H$71)*(Assumptions!$G$70:$G$71)*(Assumptions!$I$70:$I$71)*(T$24:T$25))</f>
        <v>0</v>
      </c>
      <c r="U31" s="173" cm="1">
        <f t="array" ref="U31">SUMPRODUCT((Assumptions!$H$70:$H$71)*(Assumptions!$G$70:$G$71)*(Assumptions!$I$70:$I$71)*(U$24:U$25))</f>
        <v>0</v>
      </c>
      <c r="V31" s="173" cm="1">
        <f t="array" ref="V31">SUMPRODUCT((Assumptions!$H$70:$H$71)*(Assumptions!$G$70:$G$71)*(Assumptions!$I$70:$I$71)*(V$24:V$25))</f>
        <v>0</v>
      </c>
      <c r="W31" s="173" cm="1">
        <f t="array" ref="W31">SUMPRODUCT((Assumptions!$H$70:$H$71)*(Assumptions!$G$70:$G$71)*(Assumptions!$I$70:$I$71)*(W$24:W$25))</f>
        <v>0</v>
      </c>
      <c r="X31" s="173" cm="1">
        <f t="array" ref="X31">SUMPRODUCT((Assumptions!$H$70:$H$71)*(Assumptions!$G$70:$G$71)*(Assumptions!$I$70:$I$71)*(X$24:X$25))</f>
        <v>0</v>
      </c>
      <c r="Y31" s="173" cm="1">
        <f t="array" ref="Y31">SUMPRODUCT((Assumptions!$H$70:$H$71)*(Assumptions!$G$70:$G$71)*(Assumptions!$I$70:$I$71)*(Y$24:Y$25))</f>
        <v>0</v>
      </c>
      <c r="Z31" s="173" cm="1">
        <f t="array" ref="Z31">SUMPRODUCT((Assumptions!$H$70:$H$71)*(Assumptions!$G$70:$G$71)*(Assumptions!$I$70:$I$71)*(Z$24:Z$25))</f>
        <v>0</v>
      </c>
      <c r="AA31" s="173" cm="1">
        <f t="array" ref="AA31">SUMPRODUCT((Assumptions!$H$70:$H$71)*(Assumptions!$G$70:$G$71)*(Assumptions!$I$70:$I$71)*(AA$24:AA$25))</f>
        <v>0</v>
      </c>
      <c r="AB31" s="173" cm="1">
        <f t="array" ref="AB31">SUMPRODUCT((Assumptions!$H$70:$H$71)*(Assumptions!$G$70:$G$71)*(Assumptions!$I$70:$I$71)*(AB$24:AB$25))</f>
        <v>0</v>
      </c>
      <c r="AC31" s="173" cm="1">
        <f t="array" ref="AC31">SUMPRODUCT((Assumptions!$H$70:$H$71)*(Assumptions!$G$70:$G$71)*(Assumptions!$I$70:$I$71)*(AC$24:AC$25))</f>
        <v>0</v>
      </c>
      <c r="AD31" s="173" cm="1">
        <f t="array" ref="AD31">SUMPRODUCT((Assumptions!$H$70:$H$71)*(Assumptions!$G$70:$G$71)*(Assumptions!$I$70:$I$71)*(AD$24:AD$25))</f>
        <v>0</v>
      </c>
      <c r="AE31" s="173" cm="1">
        <f t="array" ref="AE31">SUMPRODUCT((Assumptions!$H$70:$H$71)*(Assumptions!$G$70:$G$71)*(Assumptions!$I$70:$I$71)*(AE$24:AE$25))</f>
        <v>0</v>
      </c>
      <c r="AF31" s="173" cm="1">
        <f t="array" ref="AF31">SUMPRODUCT((Assumptions!$H$70:$H$71)*(Assumptions!$G$70:$G$71)*(Assumptions!$I$70:$I$71)*(AF$24:AF$25))</f>
        <v>0</v>
      </c>
      <c r="AG31" s="173" cm="1">
        <f t="array" ref="AG31">SUMPRODUCT((Assumptions!$H$70:$H$71)*(Assumptions!$G$70:$G$71)*(Assumptions!$I$70:$I$71)*(AG$24:AG$25))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117</v>
      </c>
      <c r="D32" s="209"/>
      <c r="E32"/>
      <c r="G32" s="210">
        <f>input_dollars</f>
        <v>45291</v>
      </c>
      <c r="H32" s="151"/>
      <c r="I32" s="173" cm="1">
        <f t="array" ref="I32">(1+Assumptions!$G$81)*SUMPRODUCT((Assumptions!$G$78:$G$79)*(I$24:I$25))</f>
        <v>0</v>
      </c>
      <c r="J32" s="173" cm="1">
        <f t="array" ref="J32">(1+Assumptions!$G$81)*SUMPRODUCT((Assumptions!$G$78:$G$79)*(J$24:J$25))</f>
        <v>0</v>
      </c>
      <c r="K32" s="173" cm="1">
        <f t="array" ref="K32">(1+Assumptions!$G$81)*SUMPRODUCT((Assumptions!$G$78:$G$79)*(K$24:K$25))</f>
        <v>0</v>
      </c>
      <c r="L32" s="173" cm="1">
        <f t="array" ref="L32">(1+Assumptions!$G$81)*SUMPRODUCT((Assumptions!$G$78:$G$79)*(L$24:L$25))</f>
        <v>0</v>
      </c>
      <c r="M32" s="173" cm="1">
        <f t="array" ref="M32">(1+Assumptions!$G$81)*SUMPRODUCT((Assumptions!$G$78:$G$79)*(M$24:M$25))</f>
        <v>0</v>
      </c>
      <c r="N32" s="173" cm="1">
        <f t="array" ref="N32">(1+Assumptions!$G$81)*SUMPRODUCT((Assumptions!$G$78:$G$79)*(N$24:N$25))</f>
        <v>0</v>
      </c>
      <c r="O32" s="173" cm="1">
        <f t="array" ref="O32">(1+Assumptions!$G$81)*SUMPRODUCT((Assumptions!$G$78:$G$79)*(O$24:O$25))</f>
        <v>0</v>
      </c>
      <c r="P32" s="173" cm="1">
        <f t="array" ref="P32">(1+Assumptions!$G$81)*SUMPRODUCT((Assumptions!$G$78:$G$79)*(P$24:P$25))</f>
        <v>0</v>
      </c>
      <c r="Q32" s="173" cm="1">
        <f t="array" ref="Q32">(1+Assumptions!$G$81)*SUMPRODUCT((Assumptions!$G$78:$G$79)*(Q$24:Q$25))</f>
        <v>0</v>
      </c>
      <c r="R32" s="173" cm="1">
        <f t="array" ref="R32">(1+Assumptions!$G$81)*SUMPRODUCT((Assumptions!$G$78:$G$79)*(R$24:R$25))</f>
        <v>0</v>
      </c>
      <c r="S32" s="173" cm="1">
        <f t="array" ref="S32">(1+Assumptions!$G$81)*SUMPRODUCT((Assumptions!$G$78:$G$79)*(S$24:S$25))</f>
        <v>0</v>
      </c>
      <c r="T32" s="173" cm="1">
        <f t="array" ref="T32">(1+Assumptions!$G$81)*SUMPRODUCT((Assumptions!$G$78:$G$79)*(T$24:T$25))</f>
        <v>0</v>
      </c>
      <c r="U32" s="173" cm="1">
        <f t="array" ref="U32">(1+Assumptions!$G$81)*SUMPRODUCT((Assumptions!$G$78:$G$79)*(U$24:U$25))</f>
        <v>0</v>
      </c>
      <c r="V32" s="173" cm="1">
        <f t="array" ref="V32">(1+Assumptions!$G$81)*SUMPRODUCT((Assumptions!$G$78:$G$79)*(V$24:V$25))</f>
        <v>0</v>
      </c>
      <c r="W32" s="173" cm="1">
        <f t="array" ref="W32">(1+Assumptions!$G$81)*SUMPRODUCT((Assumptions!$G$78:$G$79)*(W$24:W$25))</f>
        <v>0</v>
      </c>
      <c r="X32" s="173" cm="1">
        <f t="array" ref="X32">(1+Assumptions!$G$81)*SUMPRODUCT((Assumptions!$G$78:$G$79)*(X$24:X$25))</f>
        <v>0</v>
      </c>
      <c r="Y32" s="173" cm="1">
        <f t="array" ref="Y32">(1+Assumptions!$G$81)*SUMPRODUCT((Assumptions!$G$78:$G$79)*(Y$24:Y$25))</f>
        <v>0</v>
      </c>
      <c r="Z32" s="173" cm="1">
        <f t="array" ref="Z32">(1+Assumptions!$G$81)*SUMPRODUCT((Assumptions!$G$78:$G$79)*(Z$24:Z$25))</f>
        <v>0</v>
      </c>
      <c r="AA32" s="173" cm="1">
        <f t="array" ref="AA32">(1+Assumptions!$G$81)*SUMPRODUCT((Assumptions!$G$78:$G$79)*(AA$24:AA$25))</f>
        <v>0</v>
      </c>
      <c r="AB32" s="173" cm="1">
        <f t="array" ref="AB32">(1+Assumptions!$G$81)*SUMPRODUCT((Assumptions!$G$78:$G$79)*(AB$24:AB$25))</f>
        <v>0</v>
      </c>
      <c r="AC32" s="173" cm="1">
        <f t="array" ref="AC32">(1+Assumptions!$G$81)*SUMPRODUCT((Assumptions!$G$78:$G$79)*(AC$24:AC$25))</f>
        <v>0</v>
      </c>
      <c r="AD32" s="173" cm="1">
        <f t="array" ref="AD32">(1+Assumptions!$G$81)*SUMPRODUCT((Assumptions!$G$78:$G$79)*(AD$24:AD$25))</f>
        <v>0</v>
      </c>
      <c r="AE32" s="173" cm="1">
        <f t="array" ref="AE32">(1+Assumptions!$G$81)*SUMPRODUCT((Assumptions!$G$78:$G$79)*(AE$24:AE$25))</f>
        <v>0</v>
      </c>
      <c r="AF32" s="173" cm="1">
        <f t="array" ref="AF32">(1+Assumptions!$G$81)*SUMPRODUCT((Assumptions!$G$78:$G$79)*(AF$24:AF$25))</f>
        <v>0</v>
      </c>
      <c r="AG32" s="173" cm="1">
        <f t="array" ref="AG32">(1+Assumptions!$G$81)*SUMPRODUCT((Assumptions!$G$78:$G$79)*(AG$24:AG$25))</f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1" t="s">
        <v>116</v>
      </c>
      <c r="D33" s="208" t="s">
        <v>209</v>
      </c>
      <c r="E33"/>
      <c r="G33" s="210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8">
        <v>0</v>
      </c>
      <c r="S33" s="138">
        <v>0</v>
      </c>
      <c r="T33" s="138">
        <v>0</v>
      </c>
      <c r="U33" s="138">
        <v>0</v>
      </c>
      <c r="V33" s="138">
        <v>0</v>
      </c>
      <c r="W33" s="138">
        <v>0</v>
      </c>
      <c r="X33" s="138">
        <v>0</v>
      </c>
      <c r="Y33" s="138">
        <v>0</v>
      </c>
      <c r="Z33" s="138">
        <v>0</v>
      </c>
      <c r="AA33" s="138">
        <v>0</v>
      </c>
      <c r="AB33" s="138">
        <v>0</v>
      </c>
      <c r="AC33" s="138">
        <v>0</v>
      </c>
      <c r="AD33" s="138">
        <v>0</v>
      </c>
      <c r="AE33" s="138">
        <v>0</v>
      </c>
      <c r="AF33" s="138">
        <v>0</v>
      </c>
      <c r="AG33" s="138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57" t="s">
        <v>255</v>
      </c>
      <c r="D34" s="222"/>
      <c r="E34"/>
      <c r="G34" s="210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138">
        <v>0</v>
      </c>
      <c r="S34" s="138">
        <v>0</v>
      </c>
      <c r="T34" s="138">
        <v>0</v>
      </c>
      <c r="U34" s="138">
        <v>0</v>
      </c>
      <c r="V34" s="138">
        <v>0</v>
      </c>
      <c r="W34" s="138">
        <v>0</v>
      </c>
      <c r="X34" s="138">
        <v>0</v>
      </c>
      <c r="Y34" s="138">
        <v>0</v>
      </c>
      <c r="Z34" s="138">
        <v>0</v>
      </c>
      <c r="AA34" s="138">
        <v>0</v>
      </c>
      <c r="AB34" s="138">
        <v>0</v>
      </c>
      <c r="AC34" s="138">
        <v>0</v>
      </c>
      <c r="AD34" s="138">
        <v>0</v>
      </c>
      <c r="AE34" s="138">
        <v>0</v>
      </c>
      <c r="AF34" s="138">
        <v>0</v>
      </c>
      <c r="AG34" s="138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C35" s="57"/>
      <c r="D35" s="209"/>
      <c r="E35"/>
      <c r="G35" s="210">
        <f>input_dollars</f>
        <v>45291</v>
      </c>
      <c r="H35"/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/>
      <c r="AI35"/>
      <c r="AJ35"/>
      <c r="AK35"/>
      <c r="AL35"/>
      <c r="AM35"/>
      <c r="AN35"/>
      <c r="AO35"/>
      <c r="AP35"/>
      <c r="AQ35"/>
    </row>
    <row r="36" spans="1:16372" x14ac:dyDescent="0.2">
      <c r="D36" s="209"/>
      <c r="E36"/>
      <c r="G36" s="210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C37" s="3" t="s">
        <v>174</v>
      </c>
      <c r="D37" s="221"/>
      <c r="E37" s="107"/>
      <c r="F37" s="3"/>
      <c r="G37" s="212"/>
      <c r="H37" s="107"/>
      <c r="I37" s="173">
        <f>SUM(I29:I35)</f>
        <v>0</v>
      </c>
      <c r="J37" s="173">
        <f t="shared" ref="J37:AG37" si="3">SUM(J29:J35)</f>
        <v>0</v>
      </c>
      <c r="K37" s="173">
        <f t="shared" si="3"/>
        <v>0</v>
      </c>
      <c r="L37" s="173">
        <f t="shared" si="3"/>
        <v>0</v>
      </c>
      <c r="M37" s="173">
        <f t="shared" si="3"/>
        <v>0</v>
      </c>
      <c r="N37" s="173">
        <f t="shared" si="3"/>
        <v>0</v>
      </c>
      <c r="O37" s="173">
        <f t="shared" si="3"/>
        <v>0</v>
      </c>
      <c r="P37" s="173">
        <f t="shared" si="3"/>
        <v>0</v>
      </c>
      <c r="Q37" s="173">
        <f t="shared" si="3"/>
        <v>0</v>
      </c>
      <c r="R37" s="173">
        <f t="shared" si="3"/>
        <v>0</v>
      </c>
      <c r="S37" s="173">
        <f t="shared" si="3"/>
        <v>0</v>
      </c>
      <c r="T37" s="173">
        <f t="shared" si="3"/>
        <v>0</v>
      </c>
      <c r="U37" s="173">
        <f t="shared" si="3"/>
        <v>0</v>
      </c>
      <c r="V37" s="173">
        <f t="shared" si="3"/>
        <v>0</v>
      </c>
      <c r="W37" s="173">
        <f t="shared" si="3"/>
        <v>0</v>
      </c>
      <c r="X37" s="173">
        <f t="shared" si="3"/>
        <v>0</v>
      </c>
      <c r="Y37" s="173">
        <f t="shared" si="3"/>
        <v>0</v>
      </c>
      <c r="Z37" s="173">
        <f t="shared" si="3"/>
        <v>0</v>
      </c>
      <c r="AA37" s="173">
        <f t="shared" si="3"/>
        <v>0</v>
      </c>
      <c r="AB37" s="173">
        <f t="shared" si="3"/>
        <v>0</v>
      </c>
      <c r="AC37" s="173">
        <f t="shared" si="3"/>
        <v>0</v>
      </c>
      <c r="AD37" s="173">
        <f t="shared" si="3"/>
        <v>0</v>
      </c>
      <c r="AE37" s="173">
        <f t="shared" si="3"/>
        <v>0</v>
      </c>
      <c r="AF37" s="173">
        <f t="shared" si="3"/>
        <v>0</v>
      </c>
      <c r="AG37" s="173">
        <f t="shared" si="3"/>
        <v>0</v>
      </c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x14ac:dyDescent="0.2">
      <c r="D38"/>
      <c r="E38"/>
      <c r="G38" s="210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  <c r="AML38"/>
      <c r="AMM38"/>
      <c r="AMN38"/>
      <c r="AMO38"/>
      <c r="AMP38"/>
      <c r="AMQ38"/>
      <c r="AMR38"/>
      <c r="AMS38"/>
      <c r="AMT38"/>
      <c r="AMU38"/>
      <c r="AMV38"/>
      <c r="AMW38"/>
      <c r="AMX38"/>
      <c r="AMY38"/>
      <c r="AMZ38"/>
      <c r="ANA38"/>
      <c r="ANB38"/>
      <c r="ANC38"/>
      <c r="AND38"/>
      <c r="ANE38"/>
      <c r="ANF38"/>
      <c r="ANG38"/>
      <c r="ANH38"/>
      <c r="ANI38"/>
      <c r="ANJ38"/>
      <c r="ANK38"/>
      <c r="ANL38"/>
      <c r="ANM38"/>
      <c r="ANN38"/>
      <c r="ANO38"/>
      <c r="ANP38"/>
      <c r="ANQ38"/>
      <c r="ANR38"/>
      <c r="ANS38"/>
      <c r="ANT38"/>
      <c r="ANU38"/>
      <c r="ANV38"/>
      <c r="ANW38"/>
      <c r="ANX38"/>
      <c r="ANY38"/>
      <c r="ANZ38"/>
      <c r="AOA38"/>
      <c r="AOB38"/>
      <c r="AOC38"/>
      <c r="AOD38"/>
      <c r="AOE38"/>
      <c r="AOF38"/>
      <c r="AOG38"/>
      <c r="AOH38"/>
      <c r="AOI38"/>
      <c r="AOJ38"/>
      <c r="AOK38"/>
      <c r="AOL38"/>
      <c r="AOM38"/>
      <c r="AON38"/>
      <c r="AOO38"/>
      <c r="AOP38"/>
      <c r="AOQ38"/>
      <c r="AOR38"/>
      <c r="AOS38"/>
      <c r="AOT38"/>
      <c r="AOU38"/>
      <c r="AOV38"/>
      <c r="AOW38"/>
      <c r="AOX38"/>
      <c r="AOY38"/>
      <c r="AOZ38"/>
      <c r="APA38"/>
      <c r="APB38"/>
      <c r="APC38"/>
      <c r="APD38"/>
      <c r="APE38"/>
      <c r="APF38"/>
      <c r="APG38"/>
      <c r="APH38"/>
      <c r="API38"/>
      <c r="APJ38"/>
      <c r="APK38"/>
      <c r="APL38"/>
      <c r="APM38"/>
      <c r="APN38"/>
      <c r="APO38"/>
      <c r="APP38"/>
      <c r="APQ38"/>
      <c r="APR38"/>
      <c r="APS38"/>
      <c r="APT38"/>
      <c r="APU38"/>
      <c r="APV38"/>
      <c r="APW38"/>
      <c r="APX38"/>
      <c r="APY38"/>
      <c r="APZ38"/>
      <c r="AQA38"/>
      <c r="AQB38"/>
      <c r="AQC38"/>
      <c r="AQD38"/>
      <c r="AQE38"/>
      <c r="AQF38"/>
      <c r="AQG38"/>
      <c r="AQH38"/>
      <c r="AQI38"/>
      <c r="AQJ38"/>
      <c r="AQK38"/>
      <c r="AQL38"/>
      <c r="AQM38"/>
      <c r="AQN38"/>
      <c r="AQO38"/>
      <c r="AQP38"/>
      <c r="AQQ38"/>
      <c r="AQR38"/>
      <c r="AQS38"/>
      <c r="AQT38"/>
      <c r="AQU38"/>
      <c r="AQV38"/>
      <c r="AQW38"/>
      <c r="AQX38"/>
      <c r="AQY38"/>
      <c r="AQZ38"/>
      <c r="ARA38"/>
      <c r="ARB38"/>
      <c r="ARC38"/>
      <c r="ARD38"/>
      <c r="ARE38"/>
      <c r="ARF38"/>
      <c r="ARG38"/>
      <c r="ARH38"/>
      <c r="ARI38"/>
      <c r="ARJ38"/>
      <c r="ARK38"/>
      <c r="ARL38"/>
      <c r="ARM38"/>
      <c r="ARN38"/>
      <c r="ARO38"/>
      <c r="ARP38"/>
      <c r="ARQ38"/>
      <c r="ARR38"/>
      <c r="ARS38"/>
      <c r="ART38"/>
      <c r="ARU38"/>
      <c r="ARV38"/>
      <c r="ARW38"/>
      <c r="ARX38"/>
      <c r="ARY38"/>
      <c r="ARZ38"/>
      <c r="ASA38"/>
      <c r="ASB38"/>
      <c r="ASC38"/>
      <c r="ASD38"/>
      <c r="ASE38"/>
      <c r="ASF38"/>
      <c r="ASG38"/>
      <c r="ASH38"/>
      <c r="ASI38"/>
      <c r="ASJ38"/>
      <c r="ASK38"/>
      <c r="ASL38"/>
      <c r="ASM38"/>
      <c r="ASN38"/>
      <c r="ASO38"/>
      <c r="ASP38"/>
      <c r="ASQ38"/>
      <c r="ASR38"/>
      <c r="ASS38"/>
      <c r="AST38"/>
      <c r="ASU38"/>
      <c r="ASV38"/>
      <c r="ASW38"/>
      <c r="ASX38"/>
      <c r="ASY38"/>
      <c r="ASZ38"/>
      <c r="ATA38"/>
      <c r="ATB38"/>
      <c r="ATC38"/>
      <c r="ATD38"/>
      <c r="ATE38"/>
      <c r="ATF38"/>
      <c r="ATG38"/>
      <c r="ATH38"/>
      <c r="ATI38"/>
      <c r="ATJ38"/>
      <c r="ATK38"/>
      <c r="ATL38"/>
      <c r="ATM38"/>
      <c r="ATN38"/>
      <c r="ATO38"/>
      <c r="ATP38"/>
      <c r="ATQ38"/>
      <c r="ATR38"/>
      <c r="ATS38"/>
      <c r="ATT38"/>
      <c r="ATU38"/>
      <c r="ATV38"/>
      <c r="ATW38"/>
      <c r="ATX38"/>
      <c r="ATY38"/>
      <c r="ATZ38"/>
      <c r="AUA38"/>
      <c r="AUB38"/>
      <c r="AUC38"/>
      <c r="AUD38"/>
      <c r="AUE38"/>
      <c r="AUF38"/>
      <c r="AUG38"/>
      <c r="AUH38"/>
      <c r="AUI38"/>
      <c r="AUJ38"/>
      <c r="AUK38"/>
      <c r="AUL38"/>
      <c r="AUM38"/>
      <c r="AUN38"/>
      <c r="AUO38"/>
      <c r="AUP38"/>
      <c r="AUQ38"/>
      <c r="AUR38"/>
      <c r="AUS38"/>
      <c r="AUT38"/>
      <c r="AUU38"/>
      <c r="AUV38"/>
      <c r="AUW38"/>
      <c r="AUX38"/>
      <c r="AUY38"/>
      <c r="AUZ38"/>
      <c r="AVA38"/>
      <c r="AVB38"/>
      <c r="AVC38"/>
      <c r="AVD38"/>
      <c r="AVE38"/>
      <c r="AVF38"/>
      <c r="AVG38"/>
      <c r="AVH38"/>
      <c r="AVI38"/>
      <c r="AVJ38"/>
      <c r="AVK38"/>
      <c r="AVL38"/>
      <c r="AVM38"/>
      <c r="AVN38"/>
      <c r="AVO38"/>
      <c r="AVP38"/>
      <c r="AVQ38"/>
      <c r="AVR38"/>
      <c r="AVS38"/>
      <c r="AVT38"/>
      <c r="AVU38"/>
      <c r="AVV38"/>
      <c r="AVW38"/>
      <c r="AVX38"/>
      <c r="AVY38"/>
      <c r="AVZ38"/>
      <c r="AWA38"/>
      <c r="AWB38"/>
      <c r="AWC38"/>
      <c r="AWD38"/>
      <c r="AWE38"/>
      <c r="AWF38"/>
      <c r="AWG38"/>
      <c r="AWH38"/>
      <c r="AWI38"/>
      <c r="AWJ38"/>
      <c r="AWK38"/>
      <c r="AWL38"/>
      <c r="AWM38"/>
      <c r="AWN38"/>
      <c r="AWO38"/>
      <c r="AWP38"/>
      <c r="AWQ38"/>
      <c r="AWR38"/>
      <c r="AWS38"/>
      <c r="AWT38"/>
      <c r="AWU38"/>
      <c r="AWV38"/>
      <c r="AWW38"/>
      <c r="AWX38"/>
      <c r="AWY38"/>
      <c r="AWZ38"/>
      <c r="AXA38"/>
      <c r="AXB38"/>
      <c r="AXC38"/>
      <c r="AXD38"/>
      <c r="AXE38"/>
      <c r="AXF38"/>
      <c r="AXG38"/>
      <c r="AXH38"/>
      <c r="AXI38"/>
      <c r="AXJ38"/>
      <c r="AXK38"/>
      <c r="AXL38"/>
      <c r="AXM38"/>
      <c r="AXN38"/>
      <c r="AXO38"/>
      <c r="AXP38"/>
      <c r="AXQ38"/>
      <c r="AXR38"/>
      <c r="AXS38"/>
      <c r="AXT38"/>
      <c r="AXU38"/>
      <c r="AXV38"/>
      <c r="AXW38"/>
      <c r="AXX38"/>
      <c r="AXY38"/>
      <c r="AXZ38"/>
      <c r="AYA38"/>
      <c r="AYB38"/>
      <c r="AYC38"/>
      <c r="AYD38"/>
      <c r="AYE38"/>
      <c r="AYF38"/>
      <c r="AYG38"/>
      <c r="AYH38"/>
      <c r="AYI38"/>
      <c r="AYJ38"/>
      <c r="AYK38"/>
      <c r="AYL38"/>
      <c r="AYM38"/>
      <c r="AYN38"/>
      <c r="AYO38"/>
      <c r="AYP38"/>
      <c r="AYQ38"/>
      <c r="AYR38"/>
      <c r="AYS38"/>
      <c r="AYT38"/>
      <c r="AYU38"/>
      <c r="AYV38"/>
      <c r="AYW38"/>
      <c r="AYX38"/>
      <c r="AYY38"/>
      <c r="AYZ38"/>
      <c r="AZA38"/>
      <c r="AZB38"/>
      <c r="AZC38"/>
      <c r="AZD38"/>
      <c r="AZE38"/>
      <c r="AZF38"/>
      <c r="AZG38"/>
      <c r="AZH38"/>
      <c r="AZI38"/>
      <c r="AZJ38"/>
      <c r="AZK38"/>
      <c r="AZL38"/>
      <c r="AZM38"/>
      <c r="AZN38"/>
      <c r="AZO38"/>
      <c r="AZP38"/>
      <c r="AZQ38"/>
      <c r="AZR38"/>
      <c r="AZS38"/>
      <c r="AZT38"/>
      <c r="AZU38"/>
      <c r="AZV38"/>
      <c r="AZW38"/>
      <c r="AZX38"/>
      <c r="AZY38"/>
      <c r="AZZ38"/>
      <c r="BAA38"/>
      <c r="BAB38"/>
      <c r="BAC38"/>
      <c r="BAD38"/>
      <c r="BAE38"/>
      <c r="BAF38"/>
      <c r="BAG38"/>
      <c r="BAH38"/>
      <c r="BAI38"/>
      <c r="BAJ38"/>
      <c r="BAK38"/>
      <c r="BAL38"/>
      <c r="BAM38"/>
      <c r="BAN38"/>
      <c r="BAO38"/>
      <c r="BAP38"/>
      <c r="BAQ38"/>
      <c r="BAR38"/>
      <c r="BAS38"/>
      <c r="BAT38"/>
      <c r="BAU38"/>
      <c r="BAV38"/>
      <c r="BAW38"/>
      <c r="BAX38"/>
      <c r="BAY38"/>
      <c r="BAZ38"/>
      <c r="BBA38"/>
      <c r="BBB38"/>
      <c r="BBC38"/>
      <c r="BBD38"/>
      <c r="BBE38"/>
      <c r="BBF38"/>
      <c r="BBG38"/>
      <c r="BBH38"/>
      <c r="BBI38"/>
      <c r="BBJ38"/>
      <c r="BBK38"/>
      <c r="BBL38"/>
      <c r="BBM38"/>
      <c r="BBN38"/>
      <c r="BBO38"/>
      <c r="BBP38"/>
      <c r="BBQ38"/>
      <c r="BBR38"/>
      <c r="BBS38"/>
      <c r="BBT38"/>
      <c r="BBU38"/>
      <c r="BBV38"/>
      <c r="BBW38"/>
      <c r="BBX38"/>
      <c r="BBY38"/>
      <c r="BBZ38"/>
      <c r="BCA38"/>
      <c r="BCB38"/>
      <c r="BCC38"/>
      <c r="BCD38"/>
      <c r="BCE38"/>
      <c r="BCF38"/>
      <c r="BCG38"/>
      <c r="BCH38"/>
      <c r="BCI38"/>
      <c r="BCJ38"/>
      <c r="BCK38"/>
      <c r="BCL38"/>
      <c r="BCM38"/>
      <c r="BCN38"/>
      <c r="BCO38"/>
      <c r="BCP38"/>
      <c r="BCQ38"/>
      <c r="BCR38"/>
      <c r="BCS38"/>
      <c r="BCT38"/>
      <c r="BCU38"/>
      <c r="BCV38"/>
      <c r="BCW38"/>
      <c r="BCX38"/>
      <c r="BCY38"/>
      <c r="BCZ38"/>
      <c r="BDA38"/>
      <c r="BDB38"/>
      <c r="BDC38"/>
      <c r="BDD38"/>
      <c r="BDE38"/>
      <c r="BDF38"/>
      <c r="BDG38"/>
      <c r="BDH38"/>
      <c r="BDI38"/>
      <c r="BDJ38"/>
      <c r="BDK38"/>
      <c r="BDL38"/>
      <c r="BDM38"/>
      <c r="BDN38"/>
      <c r="BDO38"/>
      <c r="BDP38"/>
      <c r="BDQ38"/>
      <c r="BDR38"/>
      <c r="BDS38"/>
      <c r="BDT38"/>
      <c r="BDU38"/>
      <c r="BDV38"/>
      <c r="BDW38"/>
      <c r="BDX38"/>
      <c r="BDY38"/>
      <c r="BDZ38"/>
      <c r="BEA38"/>
      <c r="BEB38"/>
      <c r="BEC38"/>
      <c r="BED38"/>
      <c r="BEE38"/>
      <c r="BEF38"/>
      <c r="BEG38"/>
      <c r="BEH38"/>
      <c r="BEI38"/>
      <c r="BEJ38"/>
      <c r="BEK38"/>
      <c r="BEL38"/>
      <c r="BEM38"/>
      <c r="BEN38"/>
      <c r="BEO38"/>
      <c r="BEP38"/>
      <c r="BEQ38"/>
      <c r="BER38"/>
      <c r="BES38"/>
      <c r="BET38"/>
      <c r="BEU38"/>
      <c r="BEV38"/>
      <c r="BEW38"/>
      <c r="BEX38"/>
      <c r="BEY38"/>
      <c r="BEZ38"/>
      <c r="BFA38"/>
      <c r="BFB38"/>
      <c r="BFC38"/>
      <c r="BFD38"/>
      <c r="BFE38"/>
      <c r="BFF38"/>
      <c r="BFG38"/>
      <c r="BFH38"/>
      <c r="BFI38"/>
      <c r="BFJ38"/>
      <c r="BFK38"/>
      <c r="BFL38"/>
      <c r="BFM38"/>
      <c r="BFN38"/>
      <c r="BFO38"/>
      <c r="BFP38"/>
      <c r="BFQ38"/>
      <c r="BFR38"/>
      <c r="BFS38"/>
      <c r="BFT38"/>
      <c r="BFU38"/>
      <c r="BFV38"/>
      <c r="BFW38"/>
      <c r="BFX38"/>
      <c r="BFY38"/>
      <c r="BFZ38"/>
      <c r="BGA38"/>
      <c r="BGB38"/>
      <c r="BGC38"/>
      <c r="BGD38"/>
      <c r="BGE38"/>
      <c r="BGF38"/>
      <c r="BGG38"/>
      <c r="BGH38"/>
      <c r="BGI38"/>
      <c r="BGJ38"/>
      <c r="BGK38"/>
      <c r="BGL38"/>
      <c r="BGM38"/>
      <c r="BGN38"/>
      <c r="BGO38"/>
      <c r="BGP38"/>
      <c r="BGQ38"/>
      <c r="BGR38"/>
      <c r="BGS38"/>
      <c r="BGT38"/>
      <c r="BGU38"/>
      <c r="BGV38"/>
      <c r="BGW38"/>
      <c r="BGX38"/>
      <c r="BGY38"/>
      <c r="BGZ38"/>
      <c r="BHA38"/>
      <c r="BHB38"/>
      <c r="BHC38"/>
      <c r="BHD38"/>
      <c r="BHE38"/>
      <c r="BHF38"/>
      <c r="BHG38"/>
      <c r="BHH38"/>
      <c r="BHI38"/>
      <c r="BHJ38"/>
      <c r="BHK38"/>
      <c r="BHL38"/>
      <c r="BHM38"/>
      <c r="BHN38"/>
      <c r="BHO38"/>
      <c r="BHP38"/>
      <c r="BHQ38"/>
      <c r="BHR38"/>
      <c r="BHS38"/>
      <c r="BHT38"/>
      <c r="BHU38"/>
      <c r="BHV38"/>
      <c r="BHW38"/>
      <c r="BHX38"/>
      <c r="BHY38"/>
      <c r="BHZ38"/>
      <c r="BIA38"/>
      <c r="BIB38"/>
      <c r="BIC38"/>
      <c r="BID38"/>
      <c r="BIE38"/>
      <c r="BIF38"/>
      <c r="BIG38"/>
      <c r="BIH38"/>
      <c r="BII38"/>
      <c r="BIJ38"/>
      <c r="BIK38"/>
      <c r="BIL38"/>
      <c r="BIM38"/>
      <c r="BIN38"/>
      <c r="BIO38"/>
      <c r="BIP38"/>
      <c r="BIQ38"/>
      <c r="BIR38"/>
      <c r="BIS38"/>
      <c r="BIT38"/>
      <c r="BIU38"/>
      <c r="BIV38"/>
      <c r="BIW38"/>
      <c r="BIX38"/>
      <c r="BIY38"/>
      <c r="BIZ38"/>
      <c r="BJA38"/>
      <c r="BJB38"/>
      <c r="BJC38"/>
      <c r="BJD38"/>
      <c r="BJE38"/>
      <c r="BJF38"/>
      <c r="BJG38"/>
      <c r="BJH38"/>
      <c r="BJI38"/>
      <c r="BJJ38"/>
      <c r="BJK38"/>
      <c r="BJL38"/>
      <c r="BJM38"/>
      <c r="BJN38"/>
      <c r="BJO38"/>
      <c r="BJP38"/>
      <c r="BJQ38"/>
      <c r="BJR38"/>
      <c r="BJS38"/>
      <c r="BJT38"/>
      <c r="BJU38"/>
      <c r="BJV38"/>
      <c r="BJW38"/>
      <c r="BJX38"/>
      <c r="BJY38"/>
      <c r="BJZ38"/>
      <c r="BKA38"/>
      <c r="BKB38"/>
      <c r="BKC38"/>
      <c r="BKD38"/>
      <c r="BKE38"/>
      <c r="BKF38"/>
      <c r="BKG38"/>
      <c r="BKH38"/>
      <c r="BKI38"/>
      <c r="BKJ38"/>
      <c r="BKK38"/>
      <c r="BKL38"/>
      <c r="BKM38"/>
      <c r="BKN38"/>
      <c r="BKO38"/>
      <c r="BKP38"/>
      <c r="BKQ38"/>
      <c r="BKR38"/>
      <c r="BKS38"/>
      <c r="BKT38"/>
      <c r="BKU38"/>
      <c r="BKV38"/>
      <c r="BKW38"/>
      <c r="BKX38"/>
      <c r="BKY38"/>
      <c r="BKZ38"/>
      <c r="BLA38"/>
      <c r="BLB38"/>
      <c r="BLC38"/>
      <c r="BLD38"/>
      <c r="BLE38"/>
      <c r="BLF38"/>
      <c r="BLG38"/>
      <c r="BLH38"/>
      <c r="BLI38"/>
      <c r="BLJ38"/>
      <c r="BLK38"/>
      <c r="BLL38"/>
      <c r="BLM38"/>
      <c r="BLN38"/>
      <c r="BLO38"/>
      <c r="BLP38"/>
      <c r="BLQ38"/>
      <c r="BLR38"/>
      <c r="BLS38"/>
      <c r="BLT38"/>
      <c r="BLU38"/>
      <c r="BLV38"/>
      <c r="BLW38"/>
      <c r="BLX38"/>
      <c r="BLY38"/>
      <c r="BLZ38"/>
      <c r="BMA38"/>
      <c r="BMB38"/>
      <c r="BMC38"/>
      <c r="BMD38"/>
      <c r="BME38"/>
      <c r="BMF38"/>
      <c r="BMG38"/>
      <c r="BMH38"/>
      <c r="BMI38"/>
      <c r="BMJ38"/>
      <c r="BMK38"/>
      <c r="BML38"/>
      <c r="BMM38"/>
      <c r="BMN38"/>
      <c r="BMO38"/>
      <c r="BMP38"/>
      <c r="BMQ38"/>
      <c r="BMR38"/>
      <c r="BMS38"/>
      <c r="BMT38"/>
      <c r="BMU38"/>
      <c r="BMV38"/>
      <c r="BMW38"/>
      <c r="BMX38"/>
      <c r="BMY38"/>
      <c r="BMZ38"/>
      <c r="BNA38"/>
      <c r="BNB38"/>
      <c r="BNC38"/>
      <c r="BND38"/>
      <c r="BNE38"/>
      <c r="BNF38"/>
      <c r="BNG38"/>
      <c r="BNH38"/>
      <c r="BNI38"/>
      <c r="BNJ38"/>
      <c r="BNK38"/>
      <c r="BNL38"/>
      <c r="BNM38"/>
      <c r="BNN38"/>
      <c r="BNO38"/>
      <c r="BNP38"/>
      <c r="BNQ38"/>
      <c r="BNR38"/>
      <c r="BNS38"/>
      <c r="BNT38"/>
      <c r="BNU38"/>
      <c r="BNV38"/>
      <c r="BNW38"/>
      <c r="BNX38"/>
      <c r="BNY38"/>
      <c r="BNZ38"/>
      <c r="BOA38"/>
      <c r="BOB38"/>
      <c r="BOC38"/>
      <c r="BOD38"/>
      <c r="BOE38"/>
      <c r="BOF38"/>
      <c r="BOG38"/>
      <c r="BOH38"/>
      <c r="BOI38"/>
      <c r="BOJ38"/>
      <c r="BOK38"/>
      <c r="BOL38"/>
      <c r="BOM38"/>
      <c r="BON38"/>
      <c r="BOO38"/>
      <c r="BOP38"/>
      <c r="BOQ38"/>
      <c r="BOR38"/>
      <c r="BOS38"/>
      <c r="BOT38"/>
      <c r="BOU38"/>
      <c r="BOV38"/>
      <c r="BOW38"/>
      <c r="BOX38"/>
      <c r="BOY38"/>
      <c r="BOZ38"/>
      <c r="BPA38"/>
      <c r="BPB38"/>
      <c r="BPC38"/>
      <c r="BPD38"/>
      <c r="BPE38"/>
      <c r="BPF38"/>
      <c r="BPG38"/>
      <c r="BPH38"/>
      <c r="BPI38"/>
      <c r="BPJ38"/>
      <c r="BPK38"/>
      <c r="BPL38"/>
      <c r="BPM38"/>
      <c r="BPN38"/>
      <c r="BPO38"/>
      <c r="BPP38"/>
      <c r="BPQ38"/>
      <c r="BPR38"/>
      <c r="BPS38"/>
      <c r="BPT38"/>
      <c r="BPU38"/>
      <c r="BPV38"/>
      <c r="BPW38"/>
      <c r="BPX38"/>
      <c r="BPY38"/>
      <c r="BPZ38"/>
      <c r="BQA38"/>
      <c r="BQB38"/>
      <c r="BQC38"/>
      <c r="BQD38"/>
      <c r="BQE38"/>
      <c r="BQF38"/>
      <c r="BQG38"/>
      <c r="BQH38"/>
      <c r="BQI38"/>
      <c r="BQJ38"/>
      <c r="BQK38"/>
      <c r="BQL38"/>
      <c r="BQM38"/>
      <c r="BQN38"/>
      <c r="BQO38"/>
      <c r="BQP38"/>
      <c r="BQQ38"/>
      <c r="BQR38"/>
      <c r="BQS38"/>
      <c r="BQT38"/>
      <c r="BQU38"/>
      <c r="BQV38"/>
      <c r="BQW38"/>
      <c r="BQX38"/>
      <c r="BQY38"/>
      <c r="BQZ38"/>
      <c r="BRA38"/>
      <c r="BRB38"/>
      <c r="BRC38"/>
      <c r="BRD38"/>
      <c r="BRE38"/>
      <c r="BRF38"/>
      <c r="BRG38"/>
      <c r="BRH38"/>
      <c r="BRI38"/>
      <c r="BRJ38"/>
      <c r="BRK38"/>
      <c r="BRL38"/>
      <c r="BRM38"/>
      <c r="BRN38"/>
      <c r="BRO38"/>
      <c r="BRP38"/>
      <c r="BRQ38"/>
      <c r="BRR38"/>
      <c r="BRS38"/>
      <c r="BRT38"/>
      <c r="BRU38"/>
      <c r="BRV38"/>
      <c r="BRW38"/>
      <c r="BRX38"/>
      <c r="BRY38"/>
      <c r="BRZ38"/>
      <c r="BSA38"/>
      <c r="BSB38"/>
      <c r="BSC38"/>
      <c r="BSD38"/>
      <c r="BSE38"/>
      <c r="BSF38"/>
      <c r="BSG38"/>
      <c r="BSH38"/>
      <c r="BSI38"/>
      <c r="BSJ38"/>
      <c r="BSK38"/>
      <c r="BSL38"/>
      <c r="BSM38"/>
      <c r="BSN38"/>
      <c r="BSO38"/>
      <c r="BSP38"/>
      <c r="BSQ38"/>
      <c r="BSR38"/>
      <c r="BSS38"/>
      <c r="BST38"/>
      <c r="BSU38"/>
      <c r="BSV38"/>
      <c r="BSW38"/>
      <c r="BSX38"/>
      <c r="BSY38"/>
      <c r="BSZ38"/>
      <c r="BTA38"/>
      <c r="BTB38"/>
      <c r="BTC38"/>
      <c r="BTD38"/>
      <c r="BTE38"/>
      <c r="BTF38"/>
      <c r="BTG38"/>
      <c r="BTH38"/>
      <c r="BTI38"/>
      <c r="BTJ38"/>
      <c r="BTK38"/>
      <c r="BTL38"/>
      <c r="BTM38"/>
      <c r="BTN38"/>
      <c r="BTO38"/>
      <c r="BTP38"/>
      <c r="BTQ38"/>
      <c r="BTR38"/>
      <c r="BTS38"/>
      <c r="BTT38"/>
      <c r="BTU38"/>
      <c r="BTV38"/>
      <c r="BTW38"/>
      <c r="BTX38"/>
      <c r="BTY38"/>
      <c r="BTZ38"/>
      <c r="BUA38"/>
      <c r="BUB38"/>
      <c r="BUC38"/>
      <c r="BUD38"/>
      <c r="BUE38"/>
      <c r="BUF38"/>
      <c r="BUG38"/>
      <c r="BUH38"/>
      <c r="BUI38"/>
      <c r="BUJ38"/>
      <c r="BUK38"/>
      <c r="BUL38"/>
      <c r="BUM38"/>
      <c r="BUN38"/>
      <c r="BUO38"/>
      <c r="BUP38"/>
      <c r="BUQ38"/>
      <c r="BUR38"/>
      <c r="BUS38"/>
      <c r="BUT38"/>
      <c r="BUU38"/>
      <c r="BUV38"/>
      <c r="BUW38"/>
      <c r="BUX38"/>
      <c r="BUY38"/>
      <c r="BUZ38"/>
      <c r="BVA38"/>
      <c r="BVB38"/>
      <c r="BVC38"/>
      <c r="BVD38"/>
      <c r="BVE38"/>
      <c r="BVF38"/>
      <c r="BVG38"/>
      <c r="BVH38"/>
      <c r="BVI38"/>
      <c r="BVJ38"/>
      <c r="BVK38"/>
      <c r="BVL38"/>
      <c r="BVM38"/>
      <c r="BVN38"/>
      <c r="BVO38"/>
      <c r="BVP38"/>
      <c r="BVQ38"/>
      <c r="BVR38"/>
      <c r="BVS38"/>
      <c r="BVT38"/>
      <c r="BVU38"/>
      <c r="BVV38"/>
      <c r="BVW38"/>
      <c r="BVX38"/>
      <c r="BVY38"/>
      <c r="BVZ38"/>
      <c r="BWA38"/>
      <c r="BWB38"/>
      <c r="BWC38"/>
      <c r="BWD38"/>
      <c r="BWE38"/>
      <c r="BWF38"/>
      <c r="BWG38"/>
      <c r="BWH38"/>
      <c r="BWI38"/>
      <c r="BWJ38"/>
      <c r="BWK38"/>
      <c r="BWL38"/>
      <c r="BWM38"/>
      <c r="BWN38"/>
      <c r="BWO38"/>
      <c r="BWP38"/>
      <c r="BWQ38"/>
      <c r="BWR38"/>
      <c r="BWS38"/>
      <c r="BWT38"/>
      <c r="BWU38"/>
      <c r="BWV38"/>
      <c r="BWW38"/>
      <c r="BWX38"/>
      <c r="BWY38"/>
      <c r="BWZ38"/>
      <c r="BXA38"/>
      <c r="BXB38"/>
      <c r="BXC38"/>
      <c r="BXD38"/>
      <c r="BXE38"/>
      <c r="BXF38"/>
      <c r="BXG38"/>
      <c r="BXH38"/>
      <c r="BXI38"/>
      <c r="BXJ38"/>
      <c r="BXK38"/>
      <c r="BXL38"/>
      <c r="BXM38"/>
      <c r="BXN38"/>
      <c r="BXO38"/>
      <c r="BXP38"/>
      <c r="BXQ38"/>
      <c r="BXR38"/>
      <c r="BXS38"/>
      <c r="BXT38"/>
      <c r="BXU38"/>
      <c r="BXV38"/>
      <c r="BXW38"/>
      <c r="BXX38"/>
      <c r="BXY38"/>
      <c r="BXZ38"/>
      <c r="BYA38"/>
      <c r="BYB38"/>
      <c r="BYC38"/>
      <c r="BYD38"/>
      <c r="BYE38"/>
      <c r="BYF38"/>
      <c r="BYG38"/>
      <c r="BYH38"/>
      <c r="BYI38"/>
      <c r="BYJ38"/>
      <c r="BYK38"/>
      <c r="BYL38"/>
      <c r="BYM38"/>
      <c r="BYN38"/>
      <c r="BYO38"/>
      <c r="BYP38"/>
      <c r="BYQ38"/>
      <c r="BYR38"/>
      <c r="BYS38"/>
      <c r="BYT38"/>
      <c r="BYU38"/>
      <c r="BYV38"/>
      <c r="BYW38"/>
      <c r="BYX38"/>
      <c r="BYY38"/>
      <c r="BYZ38"/>
      <c r="BZA38"/>
      <c r="BZB38"/>
      <c r="BZC38"/>
      <c r="BZD38"/>
      <c r="BZE38"/>
      <c r="BZF38"/>
      <c r="BZG38"/>
      <c r="BZH38"/>
      <c r="BZI38"/>
      <c r="BZJ38"/>
      <c r="BZK38"/>
      <c r="BZL38"/>
      <c r="BZM38"/>
      <c r="BZN38"/>
      <c r="BZO38"/>
      <c r="BZP38"/>
      <c r="BZQ38"/>
      <c r="BZR38"/>
      <c r="BZS38"/>
      <c r="BZT38"/>
      <c r="BZU38"/>
      <c r="BZV38"/>
      <c r="BZW38"/>
      <c r="BZX38"/>
      <c r="BZY38"/>
      <c r="BZZ38"/>
      <c r="CAA38"/>
      <c r="CAB38"/>
      <c r="CAC38"/>
      <c r="CAD38"/>
      <c r="CAE38"/>
      <c r="CAF38"/>
      <c r="CAG38"/>
      <c r="CAH38"/>
      <c r="CAI38"/>
      <c r="CAJ38"/>
      <c r="CAK38"/>
      <c r="CAL38"/>
      <c r="CAM38"/>
      <c r="CAN38"/>
      <c r="CAO38"/>
      <c r="CAP38"/>
      <c r="CAQ38"/>
      <c r="CAR38"/>
      <c r="CAS38"/>
      <c r="CAT38"/>
      <c r="CAU38"/>
      <c r="CAV38"/>
      <c r="CAW38"/>
      <c r="CAX38"/>
      <c r="CAY38"/>
      <c r="CAZ38"/>
      <c r="CBA38"/>
      <c r="CBB38"/>
      <c r="CBC38"/>
      <c r="CBD38"/>
      <c r="CBE38"/>
      <c r="CBF38"/>
      <c r="CBG38"/>
      <c r="CBH38"/>
      <c r="CBI38"/>
      <c r="CBJ38"/>
      <c r="CBK38"/>
      <c r="CBL38"/>
      <c r="CBM38"/>
      <c r="CBN38"/>
      <c r="CBO38"/>
      <c r="CBP38"/>
      <c r="CBQ38"/>
      <c r="CBR38"/>
      <c r="CBS38"/>
      <c r="CBT38"/>
      <c r="CBU38"/>
      <c r="CBV38"/>
      <c r="CBW38"/>
      <c r="CBX38"/>
      <c r="CBY38"/>
      <c r="CBZ38"/>
      <c r="CCA38"/>
      <c r="CCB38"/>
      <c r="CCC38"/>
      <c r="CCD38"/>
      <c r="CCE38"/>
      <c r="CCF38"/>
      <c r="CCG38"/>
      <c r="CCH38"/>
      <c r="CCI38"/>
      <c r="CCJ38"/>
      <c r="CCK38"/>
      <c r="CCL38"/>
      <c r="CCM38"/>
      <c r="CCN38"/>
      <c r="CCO38"/>
      <c r="CCP38"/>
      <c r="CCQ38"/>
      <c r="CCR38"/>
      <c r="CCS38"/>
      <c r="CCT38"/>
      <c r="CCU38"/>
      <c r="CCV38"/>
      <c r="CCW38"/>
      <c r="CCX38"/>
      <c r="CCY38"/>
      <c r="CCZ38"/>
      <c r="CDA38"/>
      <c r="CDB38"/>
      <c r="CDC38"/>
      <c r="CDD38"/>
      <c r="CDE38"/>
      <c r="CDF38"/>
      <c r="CDG38"/>
      <c r="CDH38"/>
      <c r="CDI38"/>
      <c r="CDJ38"/>
      <c r="CDK38"/>
      <c r="CDL38"/>
      <c r="CDM38"/>
      <c r="CDN38"/>
      <c r="CDO38"/>
      <c r="CDP38"/>
      <c r="CDQ38"/>
      <c r="CDR38"/>
      <c r="CDS38"/>
      <c r="CDT38"/>
      <c r="CDU38"/>
      <c r="CDV38"/>
      <c r="CDW38"/>
      <c r="CDX38"/>
      <c r="CDY38"/>
      <c r="CDZ38"/>
      <c r="CEA38"/>
      <c r="CEB38"/>
      <c r="CEC38"/>
      <c r="CED38"/>
      <c r="CEE38"/>
      <c r="CEF38"/>
      <c r="CEG38"/>
      <c r="CEH38"/>
      <c r="CEI38"/>
      <c r="CEJ38"/>
      <c r="CEK38"/>
      <c r="CEL38"/>
      <c r="CEM38"/>
      <c r="CEN38"/>
      <c r="CEO38"/>
      <c r="CEP38"/>
      <c r="CEQ38"/>
      <c r="CER38"/>
      <c r="CES38"/>
      <c r="CET38"/>
      <c r="CEU38"/>
      <c r="CEV38"/>
      <c r="CEW38"/>
      <c r="CEX38"/>
      <c r="CEY38"/>
      <c r="CEZ38"/>
      <c r="CFA38"/>
      <c r="CFB38"/>
      <c r="CFC38"/>
      <c r="CFD38"/>
      <c r="CFE38"/>
      <c r="CFF38"/>
      <c r="CFG38"/>
      <c r="CFH38"/>
      <c r="CFI38"/>
      <c r="CFJ38"/>
      <c r="CFK38"/>
      <c r="CFL38"/>
      <c r="CFM38"/>
      <c r="CFN38"/>
      <c r="CFO38"/>
      <c r="CFP38"/>
      <c r="CFQ38"/>
      <c r="CFR38"/>
      <c r="CFS38"/>
      <c r="CFT38"/>
      <c r="CFU38"/>
      <c r="CFV38"/>
      <c r="CFW38"/>
      <c r="CFX38"/>
      <c r="CFY38"/>
      <c r="CFZ38"/>
      <c r="CGA38"/>
      <c r="CGB38"/>
      <c r="CGC38"/>
      <c r="CGD38"/>
      <c r="CGE38"/>
      <c r="CGF38"/>
      <c r="CGG38"/>
      <c r="CGH38"/>
      <c r="CGI38"/>
      <c r="CGJ38"/>
      <c r="CGK38"/>
      <c r="CGL38"/>
      <c r="CGM38"/>
      <c r="CGN38"/>
      <c r="CGO38"/>
      <c r="CGP38"/>
      <c r="CGQ38"/>
      <c r="CGR38"/>
      <c r="CGS38"/>
      <c r="CGT38"/>
      <c r="CGU38"/>
      <c r="CGV38"/>
      <c r="CGW38"/>
      <c r="CGX38"/>
      <c r="CGY38"/>
      <c r="CGZ38"/>
      <c r="CHA38"/>
      <c r="CHB38"/>
      <c r="CHC38"/>
      <c r="CHD38"/>
      <c r="CHE38"/>
      <c r="CHF38"/>
      <c r="CHG38"/>
      <c r="CHH38"/>
      <c r="CHI38"/>
      <c r="CHJ38"/>
      <c r="CHK38"/>
      <c r="CHL38"/>
      <c r="CHM38"/>
      <c r="CHN38"/>
      <c r="CHO38"/>
      <c r="CHP38"/>
      <c r="CHQ38"/>
      <c r="CHR38"/>
      <c r="CHS38"/>
      <c r="CHT38"/>
      <c r="CHU38"/>
      <c r="CHV38"/>
      <c r="CHW38"/>
      <c r="CHX38"/>
      <c r="CHY38"/>
      <c r="CHZ38"/>
      <c r="CIA38"/>
      <c r="CIB38"/>
      <c r="CIC38"/>
      <c r="CID38"/>
      <c r="CIE38"/>
      <c r="CIF38"/>
      <c r="CIG38"/>
      <c r="CIH38"/>
      <c r="CII38"/>
      <c r="CIJ38"/>
      <c r="CIK38"/>
      <c r="CIL38"/>
      <c r="CIM38"/>
      <c r="CIN38"/>
      <c r="CIO38"/>
      <c r="CIP38"/>
      <c r="CIQ38"/>
      <c r="CIR38"/>
      <c r="CIS38"/>
      <c r="CIT38"/>
      <c r="CIU38"/>
      <c r="CIV38"/>
      <c r="CIW38"/>
      <c r="CIX38"/>
      <c r="CIY38"/>
      <c r="CIZ38"/>
      <c r="CJA38"/>
      <c r="CJB38"/>
      <c r="CJC38"/>
      <c r="CJD38"/>
      <c r="CJE38"/>
      <c r="CJF38"/>
      <c r="CJG38"/>
      <c r="CJH38"/>
      <c r="CJI38"/>
      <c r="CJJ38"/>
      <c r="CJK38"/>
      <c r="CJL38"/>
      <c r="CJM38"/>
      <c r="CJN38"/>
      <c r="CJO38"/>
      <c r="CJP38"/>
      <c r="CJQ38"/>
      <c r="CJR38"/>
      <c r="CJS38"/>
      <c r="CJT38"/>
      <c r="CJU38"/>
      <c r="CJV38"/>
      <c r="CJW38"/>
      <c r="CJX38"/>
      <c r="CJY38"/>
      <c r="CJZ38"/>
      <c r="CKA38"/>
      <c r="CKB38"/>
      <c r="CKC38"/>
      <c r="CKD38"/>
      <c r="CKE38"/>
      <c r="CKF38"/>
      <c r="CKG38"/>
      <c r="CKH38"/>
      <c r="CKI38"/>
      <c r="CKJ38"/>
      <c r="CKK38"/>
      <c r="CKL38"/>
      <c r="CKM38"/>
      <c r="CKN38"/>
      <c r="CKO38"/>
      <c r="CKP38"/>
      <c r="CKQ38"/>
      <c r="CKR38"/>
      <c r="CKS38"/>
      <c r="CKT38"/>
      <c r="CKU38"/>
      <c r="CKV38"/>
      <c r="CKW38"/>
      <c r="CKX38"/>
      <c r="CKY38"/>
      <c r="CKZ38"/>
      <c r="CLA38"/>
      <c r="CLB38"/>
      <c r="CLC38"/>
      <c r="CLD38"/>
      <c r="CLE38"/>
      <c r="CLF38"/>
      <c r="CLG38"/>
      <c r="CLH38"/>
      <c r="CLI38"/>
      <c r="CLJ38"/>
      <c r="CLK38"/>
      <c r="CLL38"/>
      <c r="CLM38"/>
      <c r="CLN38"/>
      <c r="CLO38"/>
      <c r="CLP38"/>
      <c r="CLQ38"/>
      <c r="CLR38"/>
      <c r="CLS38"/>
      <c r="CLT38"/>
      <c r="CLU38"/>
      <c r="CLV38"/>
      <c r="CLW38"/>
      <c r="CLX38"/>
      <c r="CLY38"/>
      <c r="CLZ38"/>
      <c r="CMA38"/>
      <c r="CMB38"/>
      <c r="CMC38"/>
      <c r="CMD38"/>
      <c r="CME38"/>
      <c r="CMF38"/>
      <c r="CMG38"/>
      <c r="CMH38"/>
      <c r="CMI38"/>
      <c r="CMJ38"/>
      <c r="CMK38"/>
      <c r="CML38"/>
      <c r="CMM38"/>
      <c r="CMN38"/>
      <c r="CMO38"/>
      <c r="CMP38"/>
      <c r="CMQ38"/>
      <c r="CMR38"/>
      <c r="CMS38"/>
      <c r="CMT38"/>
      <c r="CMU38"/>
      <c r="CMV38"/>
      <c r="CMW38"/>
      <c r="CMX38"/>
      <c r="CMY38"/>
      <c r="CMZ38"/>
      <c r="CNA38"/>
      <c r="CNB38"/>
      <c r="CNC38"/>
      <c r="CND38"/>
      <c r="CNE38"/>
      <c r="CNF38"/>
      <c r="CNG38"/>
      <c r="CNH38"/>
      <c r="CNI38"/>
      <c r="CNJ38"/>
      <c r="CNK38"/>
      <c r="CNL38"/>
      <c r="CNM38"/>
      <c r="CNN38"/>
      <c r="CNO38"/>
      <c r="CNP38"/>
      <c r="CNQ38"/>
      <c r="CNR38"/>
      <c r="CNS38"/>
      <c r="CNT38"/>
      <c r="CNU38"/>
      <c r="CNV38"/>
      <c r="CNW38"/>
      <c r="CNX38"/>
      <c r="CNY38"/>
      <c r="CNZ38"/>
      <c r="COA38"/>
      <c r="COB38"/>
      <c r="COC38"/>
      <c r="COD38"/>
      <c r="COE38"/>
      <c r="COF38"/>
      <c r="COG38"/>
      <c r="COH38"/>
      <c r="COI38"/>
      <c r="COJ38"/>
      <c r="COK38"/>
      <c r="COL38"/>
      <c r="COM38"/>
      <c r="CON38"/>
      <c r="COO38"/>
      <c r="COP38"/>
      <c r="COQ38"/>
      <c r="COR38"/>
      <c r="COS38"/>
      <c r="COT38"/>
      <c r="COU38"/>
      <c r="COV38"/>
      <c r="COW38"/>
      <c r="COX38"/>
      <c r="COY38"/>
      <c r="COZ38"/>
      <c r="CPA38"/>
      <c r="CPB38"/>
      <c r="CPC38"/>
      <c r="CPD38"/>
      <c r="CPE38"/>
      <c r="CPF38"/>
      <c r="CPG38"/>
      <c r="CPH38"/>
      <c r="CPI38"/>
      <c r="CPJ38"/>
      <c r="CPK38"/>
      <c r="CPL38"/>
      <c r="CPM38"/>
      <c r="CPN38"/>
      <c r="CPO38"/>
      <c r="CPP38"/>
      <c r="CPQ38"/>
      <c r="CPR38"/>
      <c r="CPS38"/>
      <c r="CPT38"/>
      <c r="CPU38"/>
      <c r="CPV38"/>
      <c r="CPW38"/>
      <c r="CPX38"/>
      <c r="CPY38"/>
      <c r="CPZ38"/>
      <c r="CQA38"/>
      <c r="CQB38"/>
      <c r="CQC38"/>
      <c r="CQD38"/>
      <c r="CQE38"/>
      <c r="CQF38"/>
      <c r="CQG38"/>
      <c r="CQH38"/>
      <c r="CQI38"/>
      <c r="CQJ38"/>
      <c r="CQK38"/>
      <c r="CQL38"/>
      <c r="CQM38"/>
      <c r="CQN38"/>
      <c r="CQO38"/>
      <c r="CQP38"/>
      <c r="CQQ38"/>
      <c r="CQR38"/>
      <c r="CQS38"/>
      <c r="CQT38"/>
      <c r="CQU38"/>
      <c r="CQV38"/>
      <c r="CQW38"/>
      <c r="CQX38"/>
      <c r="CQY38"/>
      <c r="CQZ38"/>
      <c r="CRA38"/>
      <c r="CRB38"/>
      <c r="CRC38"/>
      <c r="CRD38"/>
      <c r="CRE38"/>
      <c r="CRF38"/>
      <c r="CRG38"/>
      <c r="CRH38"/>
      <c r="CRI38"/>
      <c r="CRJ38"/>
      <c r="CRK38"/>
      <c r="CRL38"/>
      <c r="CRM38"/>
      <c r="CRN38"/>
      <c r="CRO38"/>
      <c r="CRP38"/>
      <c r="CRQ38"/>
      <c r="CRR38"/>
      <c r="CRS38"/>
      <c r="CRT38"/>
      <c r="CRU38"/>
      <c r="CRV38"/>
      <c r="CRW38"/>
      <c r="CRX38"/>
      <c r="CRY38"/>
      <c r="CRZ38"/>
      <c r="CSA38"/>
      <c r="CSB38"/>
      <c r="CSC38"/>
      <c r="CSD38"/>
      <c r="CSE38"/>
      <c r="CSF38"/>
      <c r="CSG38"/>
      <c r="CSH38"/>
      <c r="CSI38"/>
      <c r="CSJ38"/>
      <c r="CSK38"/>
      <c r="CSL38"/>
      <c r="CSM38"/>
      <c r="CSN38"/>
      <c r="CSO38"/>
      <c r="CSP38"/>
      <c r="CSQ38"/>
      <c r="CSR38"/>
      <c r="CSS38"/>
      <c r="CST38"/>
      <c r="CSU38"/>
      <c r="CSV38"/>
      <c r="CSW38"/>
      <c r="CSX38"/>
      <c r="CSY38"/>
      <c r="CSZ38"/>
      <c r="CTA38"/>
      <c r="CTB38"/>
      <c r="CTC38"/>
      <c r="CTD38"/>
      <c r="CTE38"/>
      <c r="CTF38"/>
      <c r="CTG38"/>
      <c r="CTH38"/>
      <c r="CTI38"/>
      <c r="CTJ38"/>
      <c r="CTK38"/>
      <c r="CTL38"/>
      <c r="CTM38"/>
      <c r="CTN38"/>
      <c r="CTO38"/>
      <c r="CTP38"/>
      <c r="CTQ38"/>
      <c r="CTR38"/>
      <c r="CTS38"/>
      <c r="CTT38"/>
      <c r="CTU38"/>
      <c r="CTV38"/>
      <c r="CTW38"/>
      <c r="CTX38"/>
      <c r="CTY38"/>
      <c r="CTZ38"/>
      <c r="CUA38"/>
      <c r="CUB38"/>
      <c r="CUC38"/>
      <c r="CUD38"/>
      <c r="CUE38"/>
      <c r="CUF38"/>
      <c r="CUG38"/>
      <c r="CUH38"/>
      <c r="CUI38"/>
      <c r="CUJ38"/>
      <c r="CUK38"/>
      <c r="CUL38"/>
      <c r="CUM38"/>
      <c r="CUN38"/>
      <c r="CUO38"/>
      <c r="CUP38"/>
      <c r="CUQ38"/>
      <c r="CUR38"/>
      <c r="CUS38"/>
      <c r="CUT38"/>
      <c r="CUU38"/>
      <c r="CUV38"/>
      <c r="CUW38"/>
      <c r="CUX38"/>
      <c r="CUY38"/>
      <c r="CUZ38"/>
      <c r="CVA38"/>
      <c r="CVB38"/>
      <c r="CVC38"/>
      <c r="CVD38"/>
      <c r="CVE38"/>
      <c r="CVF38"/>
      <c r="CVG38"/>
      <c r="CVH38"/>
      <c r="CVI38"/>
      <c r="CVJ38"/>
      <c r="CVK38"/>
      <c r="CVL38"/>
      <c r="CVM38"/>
      <c r="CVN38"/>
      <c r="CVO38"/>
      <c r="CVP38"/>
      <c r="CVQ38"/>
      <c r="CVR38"/>
      <c r="CVS38"/>
      <c r="CVT38"/>
      <c r="CVU38"/>
      <c r="CVV38"/>
      <c r="CVW38"/>
      <c r="CVX38"/>
      <c r="CVY38"/>
      <c r="CVZ38"/>
      <c r="CWA38"/>
      <c r="CWB38"/>
      <c r="CWC38"/>
      <c r="CWD38"/>
      <c r="CWE38"/>
      <c r="CWF38"/>
      <c r="CWG38"/>
      <c r="CWH38"/>
      <c r="CWI38"/>
      <c r="CWJ38"/>
      <c r="CWK38"/>
      <c r="CWL38"/>
      <c r="CWM38"/>
      <c r="CWN38"/>
      <c r="CWO38"/>
      <c r="CWP38"/>
      <c r="CWQ38"/>
      <c r="CWR38"/>
      <c r="CWS38"/>
      <c r="CWT38"/>
      <c r="CWU38"/>
      <c r="CWV38"/>
      <c r="CWW38"/>
      <c r="CWX38"/>
      <c r="CWY38"/>
      <c r="CWZ38"/>
      <c r="CXA38"/>
      <c r="CXB38"/>
      <c r="CXC38"/>
      <c r="CXD38"/>
      <c r="CXE38"/>
      <c r="CXF38"/>
      <c r="CXG38"/>
      <c r="CXH38"/>
      <c r="CXI38"/>
      <c r="CXJ38"/>
      <c r="CXK38"/>
      <c r="CXL38"/>
      <c r="CXM38"/>
      <c r="CXN38"/>
      <c r="CXO38"/>
      <c r="CXP38"/>
      <c r="CXQ38"/>
      <c r="CXR38"/>
      <c r="CXS38"/>
      <c r="CXT38"/>
      <c r="CXU38"/>
      <c r="CXV38"/>
      <c r="CXW38"/>
      <c r="CXX38"/>
      <c r="CXY38"/>
      <c r="CXZ38"/>
      <c r="CYA38"/>
      <c r="CYB38"/>
      <c r="CYC38"/>
      <c r="CYD38"/>
      <c r="CYE38"/>
      <c r="CYF38"/>
      <c r="CYG38"/>
      <c r="CYH38"/>
      <c r="CYI38"/>
      <c r="CYJ38"/>
      <c r="CYK38"/>
      <c r="CYL38"/>
      <c r="CYM38"/>
      <c r="CYN38"/>
      <c r="CYO38"/>
      <c r="CYP38"/>
      <c r="CYQ38"/>
      <c r="CYR38"/>
      <c r="CYS38"/>
      <c r="CYT38"/>
      <c r="CYU38"/>
      <c r="CYV38"/>
      <c r="CYW38"/>
      <c r="CYX38"/>
      <c r="CYY38"/>
      <c r="CYZ38"/>
      <c r="CZA38"/>
      <c r="CZB38"/>
      <c r="CZC38"/>
      <c r="CZD38"/>
      <c r="CZE38"/>
      <c r="CZF38"/>
      <c r="CZG38"/>
      <c r="CZH38"/>
      <c r="CZI38"/>
      <c r="CZJ38"/>
      <c r="CZK38"/>
      <c r="CZL38"/>
      <c r="CZM38"/>
      <c r="CZN38"/>
      <c r="CZO38"/>
      <c r="CZP38"/>
      <c r="CZQ38"/>
      <c r="CZR38"/>
      <c r="CZS38"/>
      <c r="CZT38"/>
      <c r="CZU38"/>
      <c r="CZV38"/>
      <c r="CZW38"/>
      <c r="CZX38"/>
      <c r="CZY38"/>
      <c r="CZZ38"/>
      <c r="DAA38"/>
      <c r="DAB38"/>
      <c r="DAC38"/>
      <c r="DAD38"/>
      <c r="DAE38"/>
      <c r="DAF38"/>
      <c r="DAG38"/>
      <c r="DAH38"/>
      <c r="DAI38"/>
      <c r="DAJ38"/>
      <c r="DAK38"/>
      <c r="DAL38"/>
      <c r="DAM38"/>
      <c r="DAN38"/>
      <c r="DAO38"/>
      <c r="DAP38"/>
      <c r="DAQ38"/>
      <c r="DAR38"/>
      <c r="DAS38"/>
      <c r="DAT38"/>
      <c r="DAU38"/>
      <c r="DAV38"/>
      <c r="DAW38"/>
      <c r="DAX38"/>
      <c r="DAY38"/>
      <c r="DAZ38"/>
      <c r="DBA38"/>
      <c r="DBB38"/>
      <c r="DBC38"/>
      <c r="DBD38"/>
      <c r="DBE38"/>
      <c r="DBF38"/>
      <c r="DBG38"/>
      <c r="DBH38"/>
      <c r="DBI38"/>
      <c r="DBJ38"/>
      <c r="DBK38"/>
      <c r="DBL38"/>
      <c r="DBM38"/>
      <c r="DBN38"/>
      <c r="DBO38"/>
      <c r="DBP38"/>
      <c r="DBQ38"/>
      <c r="DBR38"/>
      <c r="DBS38"/>
      <c r="DBT38"/>
      <c r="DBU38"/>
      <c r="DBV38"/>
      <c r="DBW38"/>
      <c r="DBX38"/>
      <c r="DBY38"/>
      <c r="DBZ38"/>
      <c r="DCA38"/>
      <c r="DCB38"/>
      <c r="DCC38"/>
      <c r="DCD38"/>
      <c r="DCE38"/>
      <c r="DCF38"/>
      <c r="DCG38"/>
      <c r="DCH38"/>
      <c r="DCI38"/>
      <c r="DCJ38"/>
      <c r="DCK38"/>
      <c r="DCL38"/>
      <c r="DCM38"/>
      <c r="DCN38"/>
      <c r="DCO38"/>
      <c r="DCP38"/>
      <c r="DCQ38"/>
      <c r="DCR38"/>
      <c r="DCS38"/>
      <c r="DCT38"/>
      <c r="DCU38"/>
      <c r="DCV38"/>
      <c r="DCW38"/>
      <c r="DCX38"/>
      <c r="DCY38"/>
      <c r="DCZ38"/>
      <c r="DDA38"/>
      <c r="DDB38"/>
      <c r="DDC38"/>
      <c r="DDD38"/>
      <c r="DDE38"/>
      <c r="DDF38"/>
      <c r="DDG38"/>
      <c r="DDH38"/>
      <c r="DDI38"/>
      <c r="DDJ38"/>
      <c r="DDK38"/>
      <c r="DDL38"/>
      <c r="DDM38"/>
      <c r="DDN38"/>
      <c r="DDO38"/>
      <c r="DDP38"/>
      <c r="DDQ38"/>
      <c r="DDR38"/>
      <c r="DDS38"/>
      <c r="DDT38"/>
      <c r="DDU38"/>
      <c r="DDV38"/>
      <c r="DDW38"/>
      <c r="DDX38"/>
      <c r="DDY38"/>
      <c r="DDZ38"/>
      <c r="DEA38"/>
      <c r="DEB38"/>
      <c r="DEC38"/>
      <c r="DED38"/>
      <c r="DEE38"/>
      <c r="DEF38"/>
      <c r="DEG38"/>
      <c r="DEH38"/>
      <c r="DEI38"/>
      <c r="DEJ38"/>
      <c r="DEK38"/>
      <c r="DEL38"/>
      <c r="DEM38"/>
      <c r="DEN38"/>
      <c r="DEO38"/>
      <c r="DEP38"/>
      <c r="DEQ38"/>
      <c r="DER38"/>
      <c r="DES38"/>
      <c r="DET38"/>
      <c r="DEU38"/>
      <c r="DEV38"/>
      <c r="DEW38"/>
      <c r="DEX38"/>
      <c r="DEY38"/>
      <c r="DEZ38"/>
      <c r="DFA38"/>
      <c r="DFB38"/>
      <c r="DFC38"/>
      <c r="DFD38"/>
      <c r="DFE38"/>
      <c r="DFF38"/>
      <c r="DFG38"/>
      <c r="DFH38"/>
      <c r="DFI38"/>
      <c r="DFJ38"/>
      <c r="DFK38"/>
      <c r="DFL38"/>
      <c r="DFM38"/>
      <c r="DFN38"/>
      <c r="DFO38"/>
      <c r="DFP38"/>
      <c r="DFQ38"/>
      <c r="DFR38"/>
      <c r="DFS38"/>
      <c r="DFT38"/>
      <c r="DFU38"/>
      <c r="DFV38"/>
      <c r="DFW38"/>
      <c r="DFX38"/>
      <c r="DFY38"/>
      <c r="DFZ38"/>
      <c r="DGA38"/>
      <c r="DGB38"/>
      <c r="DGC38"/>
      <c r="DGD38"/>
      <c r="DGE38"/>
      <c r="DGF38"/>
      <c r="DGG38"/>
      <c r="DGH38"/>
      <c r="DGI38"/>
      <c r="DGJ38"/>
      <c r="DGK38"/>
      <c r="DGL38"/>
      <c r="DGM38"/>
      <c r="DGN38"/>
      <c r="DGO38"/>
      <c r="DGP38"/>
      <c r="DGQ38"/>
      <c r="DGR38"/>
      <c r="DGS38"/>
      <c r="DGT38"/>
      <c r="DGU38"/>
      <c r="DGV38"/>
      <c r="DGW38"/>
      <c r="DGX38"/>
      <c r="DGY38"/>
      <c r="DGZ38"/>
      <c r="DHA38"/>
      <c r="DHB38"/>
      <c r="DHC38"/>
      <c r="DHD38"/>
      <c r="DHE38"/>
      <c r="DHF38"/>
      <c r="DHG38"/>
      <c r="DHH38"/>
      <c r="DHI38"/>
      <c r="DHJ38"/>
      <c r="DHK38"/>
      <c r="DHL38"/>
      <c r="DHM38"/>
      <c r="DHN38"/>
      <c r="DHO38"/>
      <c r="DHP38"/>
      <c r="DHQ38"/>
      <c r="DHR38"/>
      <c r="DHS38"/>
      <c r="DHT38"/>
      <c r="DHU38"/>
      <c r="DHV38"/>
      <c r="DHW38"/>
      <c r="DHX38"/>
      <c r="DHY38"/>
      <c r="DHZ38"/>
      <c r="DIA38"/>
      <c r="DIB38"/>
      <c r="DIC38"/>
      <c r="DID38"/>
      <c r="DIE38"/>
      <c r="DIF38"/>
      <c r="DIG38"/>
      <c r="DIH38"/>
      <c r="DII38"/>
      <c r="DIJ38"/>
      <c r="DIK38"/>
      <c r="DIL38"/>
      <c r="DIM38"/>
      <c r="DIN38"/>
      <c r="DIO38"/>
      <c r="DIP38"/>
      <c r="DIQ38"/>
      <c r="DIR38"/>
      <c r="DIS38"/>
      <c r="DIT38"/>
      <c r="DIU38"/>
      <c r="DIV38"/>
      <c r="DIW38"/>
      <c r="DIX38"/>
      <c r="DIY38"/>
      <c r="DIZ38"/>
      <c r="DJA38"/>
      <c r="DJB38"/>
      <c r="DJC38"/>
      <c r="DJD38"/>
      <c r="DJE38"/>
      <c r="DJF38"/>
      <c r="DJG38"/>
      <c r="DJH38"/>
      <c r="DJI38"/>
      <c r="DJJ38"/>
      <c r="DJK38"/>
      <c r="DJL38"/>
      <c r="DJM38"/>
      <c r="DJN38"/>
      <c r="DJO38"/>
      <c r="DJP38"/>
      <c r="DJQ38"/>
      <c r="DJR38"/>
      <c r="DJS38"/>
      <c r="DJT38"/>
      <c r="DJU38"/>
      <c r="DJV38"/>
      <c r="DJW38"/>
      <c r="DJX38"/>
      <c r="DJY38"/>
      <c r="DJZ38"/>
      <c r="DKA38"/>
      <c r="DKB38"/>
      <c r="DKC38"/>
      <c r="DKD38"/>
      <c r="DKE38"/>
      <c r="DKF38"/>
      <c r="DKG38"/>
      <c r="DKH38"/>
      <c r="DKI38"/>
      <c r="DKJ38"/>
      <c r="DKK38"/>
      <c r="DKL38"/>
      <c r="DKM38"/>
      <c r="DKN38"/>
      <c r="DKO38"/>
      <c r="DKP38"/>
      <c r="DKQ38"/>
      <c r="DKR38"/>
      <c r="DKS38"/>
      <c r="DKT38"/>
      <c r="DKU38"/>
      <c r="DKV38"/>
      <c r="DKW38"/>
      <c r="DKX38"/>
      <c r="DKY38"/>
      <c r="DKZ38"/>
      <c r="DLA38"/>
      <c r="DLB38"/>
      <c r="DLC38"/>
      <c r="DLD38"/>
      <c r="DLE38"/>
      <c r="DLF38"/>
      <c r="DLG38"/>
      <c r="DLH38"/>
      <c r="DLI38"/>
      <c r="DLJ38"/>
      <c r="DLK38"/>
      <c r="DLL38"/>
      <c r="DLM38"/>
      <c r="DLN38"/>
      <c r="DLO38"/>
      <c r="DLP38"/>
      <c r="DLQ38"/>
      <c r="DLR38"/>
      <c r="DLS38"/>
      <c r="DLT38"/>
      <c r="DLU38"/>
      <c r="DLV38"/>
      <c r="DLW38"/>
      <c r="DLX38"/>
      <c r="DLY38"/>
      <c r="DLZ38"/>
      <c r="DMA38"/>
      <c r="DMB38"/>
      <c r="DMC38"/>
      <c r="DMD38"/>
      <c r="DME38"/>
      <c r="DMF38"/>
      <c r="DMG38"/>
      <c r="DMH38"/>
      <c r="DMI38"/>
      <c r="DMJ38"/>
      <c r="DMK38"/>
      <c r="DML38"/>
      <c r="DMM38"/>
      <c r="DMN38"/>
      <c r="DMO38"/>
      <c r="DMP38"/>
      <c r="DMQ38"/>
      <c r="DMR38"/>
      <c r="DMS38"/>
      <c r="DMT38"/>
      <c r="DMU38"/>
      <c r="DMV38"/>
      <c r="DMW38"/>
      <c r="DMX38"/>
      <c r="DMY38"/>
      <c r="DMZ38"/>
      <c r="DNA38"/>
      <c r="DNB38"/>
      <c r="DNC38"/>
      <c r="DND38"/>
      <c r="DNE38"/>
      <c r="DNF38"/>
      <c r="DNG38"/>
      <c r="DNH38"/>
      <c r="DNI38"/>
      <c r="DNJ38"/>
      <c r="DNK38"/>
      <c r="DNL38"/>
      <c r="DNM38"/>
      <c r="DNN38"/>
      <c r="DNO38"/>
      <c r="DNP38"/>
      <c r="DNQ38"/>
      <c r="DNR38"/>
      <c r="DNS38"/>
      <c r="DNT38"/>
      <c r="DNU38"/>
      <c r="DNV38"/>
      <c r="DNW38"/>
      <c r="DNX38"/>
      <c r="DNY38"/>
      <c r="DNZ38"/>
      <c r="DOA38"/>
      <c r="DOB38"/>
      <c r="DOC38"/>
      <c r="DOD38"/>
      <c r="DOE38"/>
      <c r="DOF38"/>
      <c r="DOG38"/>
      <c r="DOH38"/>
      <c r="DOI38"/>
      <c r="DOJ38"/>
      <c r="DOK38"/>
      <c r="DOL38"/>
      <c r="DOM38"/>
      <c r="DON38"/>
      <c r="DOO38"/>
      <c r="DOP38"/>
      <c r="DOQ38"/>
      <c r="DOR38"/>
      <c r="DOS38"/>
      <c r="DOT38"/>
      <c r="DOU38"/>
      <c r="DOV38"/>
      <c r="DOW38"/>
      <c r="DOX38"/>
      <c r="DOY38"/>
      <c r="DOZ38"/>
      <c r="DPA38"/>
      <c r="DPB38"/>
      <c r="DPC38"/>
      <c r="DPD38"/>
      <c r="DPE38"/>
      <c r="DPF38"/>
      <c r="DPG38"/>
      <c r="DPH38"/>
      <c r="DPI38"/>
      <c r="DPJ38"/>
      <c r="DPK38"/>
      <c r="DPL38"/>
      <c r="DPM38"/>
      <c r="DPN38"/>
      <c r="DPO38"/>
      <c r="DPP38"/>
      <c r="DPQ38"/>
      <c r="DPR38"/>
      <c r="DPS38"/>
      <c r="DPT38"/>
      <c r="DPU38"/>
      <c r="DPV38"/>
      <c r="DPW38"/>
      <c r="DPX38"/>
      <c r="DPY38"/>
      <c r="DPZ38"/>
      <c r="DQA38"/>
      <c r="DQB38"/>
      <c r="DQC38"/>
      <c r="DQD38"/>
      <c r="DQE38"/>
      <c r="DQF38"/>
      <c r="DQG38"/>
      <c r="DQH38"/>
      <c r="DQI38"/>
      <c r="DQJ38"/>
      <c r="DQK38"/>
      <c r="DQL38"/>
      <c r="DQM38"/>
      <c r="DQN38"/>
      <c r="DQO38"/>
      <c r="DQP38"/>
      <c r="DQQ38"/>
      <c r="DQR38"/>
      <c r="DQS38"/>
      <c r="DQT38"/>
      <c r="DQU38"/>
      <c r="DQV38"/>
      <c r="DQW38"/>
      <c r="DQX38"/>
      <c r="DQY38"/>
      <c r="DQZ38"/>
      <c r="DRA38"/>
      <c r="DRB38"/>
      <c r="DRC38"/>
      <c r="DRD38"/>
      <c r="DRE38"/>
      <c r="DRF38"/>
      <c r="DRG38"/>
      <c r="DRH38"/>
      <c r="DRI38"/>
      <c r="DRJ38"/>
      <c r="DRK38"/>
      <c r="DRL38"/>
      <c r="DRM38"/>
      <c r="DRN38"/>
      <c r="DRO38"/>
      <c r="DRP38"/>
      <c r="DRQ38"/>
      <c r="DRR38"/>
      <c r="DRS38"/>
      <c r="DRT38"/>
      <c r="DRU38"/>
      <c r="DRV38"/>
      <c r="DRW38"/>
      <c r="DRX38"/>
      <c r="DRY38"/>
      <c r="DRZ38"/>
      <c r="DSA38"/>
      <c r="DSB38"/>
      <c r="DSC38"/>
      <c r="DSD38"/>
      <c r="DSE38"/>
      <c r="DSF38"/>
      <c r="DSG38"/>
      <c r="DSH38"/>
      <c r="DSI38"/>
      <c r="DSJ38"/>
      <c r="DSK38"/>
      <c r="DSL38"/>
      <c r="DSM38"/>
      <c r="DSN38"/>
      <c r="DSO38"/>
      <c r="DSP38"/>
      <c r="DSQ38"/>
      <c r="DSR38"/>
      <c r="DSS38"/>
      <c r="DST38"/>
      <c r="DSU38"/>
      <c r="DSV38"/>
      <c r="DSW38"/>
      <c r="DSX38"/>
      <c r="DSY38"/>
      <c r="DSZ38"/>
      <c r="DTA38"/>
      <c r="DTB38"/>
      <c r="DTC38"/>
      <c r="DTD38"/>
      <c r="DTE38"/>
      <c r="DTF38"/>
      <c r="DTG38"/>
      <c r="DTH38"/>
      <c r="DTI38"/>
      <c r="DTJ38"/>
      <c r="DTK38"/>
      <c r="DTL38"/>
      <c r="DTM38"/>
      <c r="DTN38"/>
      <c r="DTO38"/>
      <c r="DTP38"/>
      <c r="DTQ38"/>
      <c r="DTR38"/>
      <c r="DTS38"/>
      <c r="DTT38"/>
      <c r="DTU38"/>
      <c r="DTV38"/>
      <c r="DTW38"/>
      <c r="DTX38"/>
      <c r="DTY38"/>
      <c r="DTZ38"/>
      <c r="DUA38"/>
      <c r="DUB38"/>
      <c r="DUC38"/>
      <c r="DUD38"/>
      <c r="DUE38"/>
      <c r="DUF38"/>
      <c r="DUG38"/>
      <c r="DUH38"/>
      <c r="DUI38"/>
      <c r="DUJ38"/>
      <c r="DUK38"/>
      <c r="DUL38"/>
      <c r="DUM38"/>
      <c r="DUN38"/>
      <c r="DUO38"/>
      <c r="DUP38"/>
      <c r="DUQ38"/>
      <c r="DUR38"/>
      <c r="DUS38"/>
      <c r="DUT38"/>
      <c r="DUU38"/>
      <c r="DUV38"/>
      <c r="DUW38"/>
      <c r="DUX38"/>
      <c r="DUY38"/>
      <c r="DUZ38"/>
      <c r="DVA38"/>
      <c r="DVB38"/>
      <c r="DVC38"/>
      <c r="DVD38"/>
      <c r="DVE38"/>
      <c r="DVF38"/>
      <c r="DVG38"/>
      <c r="DVH38"/>
      <c r="DVI38"/>
      <c r="DVJ38"/>
      <c r="DVK38"/>
      <c r="DVL38"/>
      <c r="DVM38"/>
      <c r="DVN38"/>
      <c r="DVO38"/>
      <c r="DVP38"/>
      <c r="DVQ38"/>
      <c r="DVR38"/>
      <c r="DVS38"/>
      <c r="DVT38"/>
      <c r="DVU38"/>
      <c r="DVV38"/>
      <c r="DVW38"/>
      <c r="DVX38"/>
      <c r="DVY38"/>
      <c r="DVZ38"/>
      <c r="DWA38"/>
      <c r="DWB38"/>
      <c r="DWC38"/>
      <c r="DWD38"/>
      <c r="DWE38"/>
      <c r="DWF38"/>
      <c r="DWG38"/>
      <c r="DWH38"/>
      <c r="DWI38"/>
      <c r="DWJ38"/>
      <c r="DWK38"/>
      <c r="DWL38"/>
      <c r="DWM38"/>
      <c r="DWN38"/>
      <c r="DWO38"/>
      <c r="DWP38"/>
      <c r="DWQ38"/>
      <c r="DWR38"/>
      <c r="DWS38"/>
      <c r="DWT38"/>
      <c r="DWU38"/>
      <c r="DWV38"/>
      <c r="DWW38"/>
      <c r="DWX38"/>
      <c r="DWY38"/>
      <c r="DWZ38"/>
      <c r="DXA38"/>
      <c r="DXB38"/>
      <c r="DXC38"/>
      <c r="DXD38"/>
      <c r="DXE38"/>
      <c r="DXF38"/>
      <c r="DXG38"/>
      <c r="DXH38"/>
      <c r="DXI38"/>
      <c r="DXJ38"/>
      <c r="DXK38"/>
      <c r="DXL38"/>
      <c r="DXM38"/>
      <c r="DXN38"/>
      <c r="DXO38"/>
      <c r="DXP38"/>
      <c r="DXQ38"/>
      <c r="DXR38"/>
      <c r="DXS38"/>
      <c r="DXT38"/>
      <c r="DXU38"/>
      <c r="DXV38"/>
      <c r="DXW38"/>
      <c r="DXX38"/>
      <c r="DXY38"/>
      <c r="DXZ38"/>
      <c r="DYA38"/>
      <c r="DYB38"/>
      <c r="DYC38"/>
      <c r="DYD38"/>
      <c r="DYE38"/>
      <c r="DYF38"/>
      <c r="DYG38"/>
      <c r="DYH38"/>
      <c r="DYI38"/>
      <c r="DYJ38"/>
      <c r="DYK38"/>
      <c r="DYL38"/>
      <c r="DYM38"/>
      <c r="DYN38"/>
      <c r="DYO38"/>
      <c r="DYP38"/>
      <c r="DYQ38"/>
      <c r="DYR38"/>
      <c r="DYS38"/>
      <c r="DYT38"/>
      <c r="DYU38"/>
      <c r="DYV38"/>
      <c r="DYW38"/>
      <c r="DYX38"/>
      <c r="DYY38"/>
      <c r="DYZ38"/>
      <c r="DZA38"/>
      <c r="DZB38"/>
      <c r="DZC38"/>
      <c r="DZD38"/>
      <c r="DZE38"/>
      <c r="DZF38"/>
      <c r="DZG38"/>
      <c r="DZH38"/>
      <c r="DZI38"/>
      <c r="DZJ38"/>
      <c r="DZK38"/>
      <c r="DZL38"/>
      <c r="DZM38"/>
      <c r="DZN38"/>
      <c r="DZO38"/>
      <c r="DZP38"/>
      <c r="DZQ38"/>
      <c r="DZR38"/>
      <c r="DZS38"/>
      <c r="DZT38"/>
      <c r="DZU38"/>
      <c r="DZV38"/>
      <c r="DZW38"/>
      <c r="DZX38"/>
      <c r="DZY38"/>
      <c r="DZZ38"/>
      <c r="EAA38"/>
      <c r="EAB38"/>
      <c r="EAC38"/>
      <c r="EAD38"/>
      <c r="EAE38"/>
      <c r="EAF38"/>
      <c r="EAG38"/>
      <c r="EAH38"/>
      <c r="EAI38"/>
      <c r="EAJ38"/>
      <c r="EAK38"/>
      <c r="EAL38"/>
      <c r="EAM38"/>
      <c r="EAN38"/>
      <c r="EAO38"/>
      <c r="EAP38"/>
      <c r="EAQ38"/>
      <c r="EAR38"/>
      <c r="EAS38"/>
      <c r="EAT38"/>
      <c r="EAU38"/>
      <c r="EAV38"/>
      <c r="EAW38"/>
      <c r="EAX38"/>
      <c r="EAY38"/>
      <c r="EAZ38"/>
      <c r="EBA38"/>
      <c r="EBB38"/>
      <c r="EBC38"/>
      <c r="EBD38"/>
      <c r="EBE38"/>
      <c r="EBF38"/>
      <c r="EBG38"/>
      <c r="EBH38"/>
      <c r="EBI38"/>
      <c r="EBJ38"/>
      <c r="EBK38"/>
      <c r="EBL38"/>
      <c r="EBM38"/>
      <c r="EBN38"/>
      <c r="EBO38"/>
      <c r="EBP38"/>
      <c r="EBQ38"/>
      <c r="EBR38"/>
      <c r="EBS38"/>
      <c r="EBT38"/>
      <c r="EBU38"/>
      <c r="EBV38"/>
      <c r="EBW38"/>
      <c r="EBX38"/>
      <c r="EBY38"/>
      <c r="EBZ38"/>
      <c r="ECA38"/>
      <c r="ECB38"/>
      <c r="ECC38"/>
      <c r="ECD38"/>
      <c r="ECE38"/>
      <c r="ECF38"/>
      <c r="ECG38"/>
      <c r="ECH38"/>
      <c r="ECI38"/>
      <c r="ECJ38"/>
      <c r="ECK38"/>
      <c r="ECL38"/>
      <c r="ECM38"/>
      <c r="ECN38"/>
      <c r="ECO38"/>
      <c r="ECP38"/>
      <c r="ECQ38"/>
      <c r="ECR38"/>
      <c r="ECS38"/>
      <c r="ECT38"/>
      <c r="ECU38"/>
      <c r="ECV38"/>
      <c r="ECW38"/>
      <c r="ECX38"/>
      <c r="ECY38"/>
      <c r="ECZ38"/>
      <c r="EDA38"/>
      <c r="EDB38"/>
      <c r="EDC38"/>
      <c r="EDD38"/>
      <c r="EDE38"/>
      <c r="EDF38"/>
      <c r="EDG38"/>
      <c r="EDH38"/>
      <c r="EDI38"/>
      <c r="EDJ38"/>
      <c r="EDK38"/>
      <c r="EDL38"/>
      <c r="EDM38"/>
      <c r="EDN38"/>
      <c r="EDO38"/>
      <c r="EDP38"/>
      <c r="EDQ38"/>
      <c r="EDR38"/>
      <c r="EDS38"/>
      <c r="EDT38"/>
      <c r="EDU38"/>
      <c r="EDV38"/>
      <c r="EDW38"/>
      <c r="EDX38"/>
      <c r="EDY38"/>
      <c r="EDZ38"/>
      <c r="EEA38"/>
      <c r="EEB38"/>
      <c r="EEC38"/>
      <c r="EED38"/>
      <c r="EEE38"/>
      <c r="EEF38"/>
      <c r="EEG38"/>
      <c r="EEH38"/>
      <c r="EEI38"/>
      <c r="EEJ38"/>
      <c r="EEK38"/>
      <c r="EEL38"/>
      <c r="EEM38"/>
      <c r="EEN38"/>
      <c r="EEO38"/>
      <c r="EEP38"/>
      <c r="EEQ38"/>
      <c r="EER38"/>
      <c r="EES38"/>
      <c r="EET38"/>
      <c r="EEU38"/>
      <c r="EEV38"/>
      <c r="EEW38"/>
      <c r="EEX38"/>
      <c r="EEY38"/>
      <c r="EEZ38"/>
      <c r="EFA38"/>
      <c r="EFB38"/>
      <c r="EFC38"/>
      <c r="EFD38"/>
      <c r="EFE38"/>
      <c r="EFF38"/>
      <c r="EFG38"/>
      <c r="EFH38"/>
      <c r="EFI38"/>
      <c r="EFJ38"/>
      <c r="EFK38"/>
      <c r="EFL38"/>
      <c r="EFM38"/>
      <c r="EFN38"/>
      <c r="EFO38"/>
      <c r="EFP38"/>
      <c r="EFQ38"/>
      <c r="EFR38"/>
      <c r="EFS38"/>
      <c r="EFT38"/>
      <c r="EFU38"/>
      <c r="EFV38"/>
      <c r="EFW38"/>
      <c r="EFX38"/>
      <c r="EFY38"/>
      <c r="EFZ38"/>
      <c r="EGA38"/>
      <c r="EGB38"/>
      <c r="EGC38"/>
      <c r="EGD38"/>
      <c r="EGE38"/>
      <c r="EGF38"/>
      <c r="EGG38"/>
      <c r="EGH38"/>
      <c r="EGI38"/>
      <c r="EGJ38"/>
      <c r="EGK38"/>
      <c r="EGL38"/>
      <c r="EGM38"/>
      <c r="EGN38"/>
      <c r="EGO38"/>
      <c r="EGP38"/>
      <c r="EGQ38"/>
      <c r="EGR38"/>
      <c r="EGS38"/>
      <c r="EGT38"/>
      <c r="EGU38"/>
      <c r="EGV38"/>
      <c r="EGW38"/>
      <c r="EGX38"/>
      <c r="EGY38"/>
      <c r="EGZ38"/>
      <c r="EHA38"/>
      <c r="EHB38"/>
      <c r="EHC38"/>
      <c r="EHD38"/>
      <c r="EHE38"/>
      <c r="EHF38"/>
      <c r="EHG38"/>
      <c r="EHH38"/>
      <c r="EHI38"/>
      <c r="EHJ38"/>
      <c r="EHK38"/>
      <c r="EHL38"/>
      <c r="EHM38"/>
      <c r="EHN38"/>
      <c r="EHO38"/>
      <c r="EHP38"/>
      <c r="EHQ38"/>
      <c r="EHR38"/>
      <c r="EHS38"/>
      <c r="EHT38"/>
      <c r="EHU38"/>
      <c r="EHV38"/>
      <c r="EHW38"/>
      <c r="EHX38"/>
      <c r="EHY38"/>
      <c r="EHZ38"/>
      <c r="EIA38"/>
      <c r="EIB38"/>
      <c r="EIC38"/>
      <c r="EID38"/>
      <c r="EIE38"/>
      <c r="EIF38"/>
      <c r="EIG38"/>
      <c r="EIH38"/>
      <c r="EII38"/>
      <c r="EIJ38"/>
      <c r="EIK38"/>
      <c r="EIL38"/>
      <c r="EIM38"/>
      <c r="EIN38"/>
      <c r="EIO38"/>
      <c r="EIP38"/>
      <c r="EIQ38"/>
      <c r="EIR38"/>
      <c r="EIS38"/>
      <c r="EIT38"/>
      <c r="EIU38"/>
      <c r="EIV38"/>
      <c r="EIW38"/>
      <c r="EIX38"/>
      <c r="EIY38"/>
      <c r="EIZ38"/>
      <c r="EJA38"/>
      <c r="EJB38"/>
      <c r="EJC38"/>
      <c r="EJD38"/>
      <c r="EJE38"/>
      <c r="EJF38"/>
      <c r="EJG38"/>
      <c r="EJH38"/>
      <c r="EJI38"/>
      <c r="EJJ38"/>
      <c r="EJK38"/>
      <c r="EJL38"/>
      <c r="EJM38"/>
      <c r="EJN38"/>
      <c r="EJO38"/>
      <c r="EJP38"/>
      <c r="EJQ38"/>
      <c r="EJR38"/>
      <c r="EJS38"/>
      <c r="EJT38"/>
      <c r="EJU38"/>
      <c r="EJV38"/>
      <c r="EJW38"/>
      <c r="EJX38"/>
      <c r="EJY38"/>
      <c r="EJZ38"/>
      <c r="EKA38"/>
      <c r="EKB38"/>
      <c r="EKC38"/>
      <c r="EKD38"/>
      <c r="EKE38"/>
      <c r="EKF38"/>
      <c r="EKG38"/>
      <c r="EKH38"/>
      <c r="EKI38"/>
      <c r="EKJ38"/>
      <c r="EKK38"/>
      <c r="EKL38"/>
      <c r="EKM38"/>
      <c r="EKN38"/>
      <c r="EKO38"/>
      <c r="EKP38"/>
      <c r="EKQ38"/>
      <c r="EKR38"/>
      <c r="EKS38"/>
      <c r="EKT38"/>
      <c r="EKU38"/>
      <c r="EKV38"/>
      <c r="EKW38"/>
      <c r="EKX38"/>
      <c r="EKY38"/>
      <c r="EKZ38"/>
      <c r="ELA38"/>
      <c r="ELB38"/>
      <c r="ELC38"/>
      <c r="ELD38"/>
      <c r="ELE38"/>
      <c r="ELF38"/>
      <c r="ELG38"/>
      <c r="ELH38"/>
      <c r="ELI38"/>
      <c r="ELJ38"/>
      <c r="ELK38"/>
      <c r="ELL38"/>
      <c r="ELM38"/>
      <c r="ELN38"/>
      <c r="ELO38"/>
      <c r="ELP38"/>
      <c r="ELQ38"/>
      <c r="ELR38"/>
      <c r="ELS38"/>
      <c r="ELT38"/>
      <c r="ELU38"/>
      <c r="ELV38"/>
      <c r="ELW38"/>
      <c r="ELX38"/>
      <c r="ELY38"/>
      <c r="ELZ38"/>
      <c r="EMA38"/>
      <c r="EMB38"/>
      <c r="EMC38"/>
      <c r="EMD38"/>
      <c r="EME38"/>
      <c r="EMF38"/>
      <c r="EMG38"/>
      <c r="EMH38"/>
      <c r="EMI38"/>
      <c r="EMJ38"/>
      <c r="EMK38"/>
      <c r="EML38"/>
      <c r="EMM38"/>
      <c r="EMN38"/>
      <c r="EMO38"/>
      <c r="EMP38"/>
      <c r="EMQ38"/>
      <c r="EMR38"/>
      <c r="EMS38"/>
      <c r="EMT38"/>
      <c r="EMU38"/>
      <c r="EMV38"/>
      <c r="EMW38"/>
      <c r="EMX38"/>
      <c r="EMY38"/>
      <c r="EMZ38"/>
      <c r="ENA38"/>
      <c r="ENB38"/>
      <c r="ENC38"/>
      <c r="END38"/>
      <c r="ENE38"/>
      <c r="ENF38"/>
      <c r="ENG38"/>
      <c r="ENH38"/>
      <c r="ENI38"/>
      <c r="ENJ38"/>
      <c r="ENK38"/>
      <c r="ENL38"/>
      <c r="ENM38"/>
      <c r="ENN38"/>
      <c r="ENO38"/>
      <c r="ENP38"/>
      <c r="ENQ38"/>
      <c r="ENR38"/>
      <c r="ENS38"/>
      <c r="ENT38"/>
      <c r="ENU38"/>
      <c r="ENV38"/>
      <c r="ENW38"/>
      <c r="ENX38"/>
      <c r="ENY38"/>
      <c r="ENZ38"/>
      <c r="EOA38"/>
      <c r="EOB38"/>
      <c r="EOC38"/>
      <c r="EOD38"/>
      <c r="EOE38"/>
      <c r="EOF38"/>
      <c r="EOG38"/>
      <c r="EOH38"/>
      <c r="EOI38"/>
      <c r="EOJ38"/>
      <c r="EOK38"/>
      <c r="EOL38"/>
      <c r="EOM38"/>
      <c r="EON38"/>
      <c r="EOO38"/>
      <c r="EOP38"/>
      <c r="EOQ38"/>
      <c r="EOR38"/>
      <c r="EOS38"/>
      <c r="EOT38"/>
      <c r="EOU38"/>
      <c r="EOV38"/>
      <c r="EOW38"/>
      <c r="EOX38"/>
      <c r="EOY38"/>
      <c r="EOZ38"/>
      <c r="EPA38"/>
      <c r="EPB38"/>
      <c r="EPC38"/>
      <c r="EPD38"/>
      <c r="EPE38"/>
      <c r="EPF38"/>
      <c r="EPG38"/>
      <c r="EPH38"/>
      <c r="EPI38"/>
      <c r="EPJ38"/>
      <c r="EPK38"/>
      <c r="EPL38"/>
      <c r="EPM38"/>
      <c r="EPN38"/>
      <c r="EPO38"/>
      <c r="EPP38"/>
      <c r="EPQ38"/>
      <c r="EPR38"/>
      <c r="EPS38"/>
      <c r="EPT38"/>
      <c r="EPU38"/>
      <c r="EPV38"/>
      <c r="EPW38"/>
      <c r="EPX38"/>
      <c r="EPY38"/>
      <c r="EPZ38"/>
      <c r="EQA38"/>
      <c r="EQB38"/>
      <c r="EQC38"/>
      <c r="EQD38"/>
      <c r="EQE38"/>
      <c r="EQF38"/>
      <c r="EQG38"/>
      <c r="EQH38"/>
      <c r="EQI38"/>
      <c r="EQJ38"/>
      <c r="EQK38"/>
      <c r="EQL38"/>
      <c r="EQM38"/>
      <c r="EQN38"/>
      <c r="EQO38"/>
      <c r="EQP38"/>
      <c r="EQQ38"/>
      <c r="EQR38"/>
      <c r="EQS38"/>
      <c r="EQT38"/>
      <c r="EQU38"/>
      <c r="EQV38"/>
      <c r="EQW38"/>
      <c r="EQX38"/>
      <c r="EQY38"/>
      <c r="EQZ38"/>
      <c r="ERA38"/>
      <c r="ERB38"/>
      <c r="ERC38"/>
      <c r="ERD38"/>
      <c r="ERE38"/>
      <c r="ERF38"/>
      <c r="ERG38"/>
      <c r="ERH38"/>
      <c r="ERI38"/>
      <c r="ERJ38"/>
      <c r="ERK38"/>
      <c r="ERL38"/>
      <c r="ERM38"/>
      <c r="ERN38"/>
      <c r="ERO38"/>
      <c r="ERP38"/>
      <c r="ERQ38"/>
      <c r="ERR38"/>
      <c r="ERS38"/>
      <c r="ERT38"/>
      <c r="ERU38"/>
      <c r="ERV38"/>
      <c r="ERW38"/>
      <c r="ERX38"/>
      <c r="ERY38"/>
      <c r="ERZ38"/>
      <c r="ESA38"/>
      <c r="ESB38"/>
      <c r="ESC38"/>
      <c r="ESD38"/>
      <c r="ESE38"/>
      <c r="ESF38"/>
      <c r="ESG38"/>
      <c r="ESH38"/>
      <c r="ESI38"/>
      <c r="ESJ38"/>
      <c r="ESK38"/>
      <c r="ESL38"/>
      <c r="ESM38"/>
      <c r="ESN38"/>
      <c r="ESO38"/>
      <c r="ESP38"/>
      <c r="ESQ38"/>
      <c r="ESR38"/>
      <c r="ESS38"/>
      <c r="EST38"/>
      <c r="ESU38"/>
      <c r="ESV38"/>
      <c r="ESW38"/>
      <c r="ESX38"/>
      <c r="ESY38"/>
      <c r="ESZ38"/>
      <c r="ETA38"/>
      <c r="ETB38"/>
      <c r="ETC38"/>
      <c r="ETD38"/>
      <c r="ETE38"/>
      <c r="ETF38"/>
      <c r="ETG38"/>
      <c r="ETH38"/>
      <c r="ETI38"/>
      <c r="ETJ38"/>
      <c r="ETK38"/>
      <c r="ETL38"/>
      <c r="ETM38"/>
      <c r="ETN38"/>
      <c r="ETO38"/>
      <c r="ETP38"/>
      <c r="ETQ38"/>
      <c r="ETR38"/>
      <c r="ETS38"/>
      <c r="ETT38"/>
      <c r="ETU38"/>
      <c r="ETV38"/>
      <c r="ETW38"/>
      <c r="ETX38"/>
      <c r="ETY38"/>
      <c r="ETZ38"/>
      <c r="EUA38"/>
      <c r="EUB38"/>
      <c r="EUC38"/>
      <c r="EUD38"/>
      <c r="EUE38"/>
      <c r="EUF38"/>
      <c r="EUG38"/>
      <c r="EUH38"/>
      <c r="EUI38"/>
      <c r="EUJ38"/>
      <c r="EUK38"/>
      <c r="EUL38"/>
      <c r="EUM38"/>
      <c r="EUN38"/>
      <c r="EUO38"/>
      <c r="EUP38"/>
      <c r="EUQ38"/>
      <c r="EUR38"/>
      <c r="EUS38"/>
      <c r="EUT38"/>
      <c r="EUU38"/>
      <c r="EUV38"/>
      <c r="EUW38"/>
      <c r="EUX38"/>
      <c r="EUY38"/>
      <c r="EUZ38"/>
      <c r="EVA38"/>
      <c r="EVB38"/>
      <c r="EVC38"/>
      <c r="EVD38"/>
      <c r="EVE38"/>
      <c r="EVF38"/>
      <c r="EVG38"/>
      <c r="EVH38"/>
      <c r="EVI38"/>
      <c r="EVJ38"/>
      <c r="EVK38"/>
      <c r="EVL38"/>
      <c r="EVM38"/>
      <c r="EVN38"/>
      <c r="EVO38"/>
      <c r="EVP38"/>
      <c r="EVQ38"/>
      <c r="EVR38"/>
      <c r="EVS38"/>
      <c r="EVT38"/>
      <c r="EVU38"/>
      <c r="EVV38"/>
      <c r="EVW38"/>
      <c r="EVX38"/>
      <c r="EVY38"/>
      <c r="EVZ38"/>
      <c r="EWA38"/>
      <c r="EWB38"/>
      <c r="EWC38"/>
      <c r="EWD38"/>
      <c r="EWE38"/>
      <c r="EWF38"/>
      <c r="EWG38"/>
      <c r="EWH38"/>
      <c r="EWI38"/>
      <c r="EWJ38"/>
      <c r="EWK38"/>
      <c r="EWL38"/>
      <c r="EWM38"/>
      <c r="EWN38"/>
      <c r="EWO38"/>
      <c r="EWP38"/>
      <c r="EWQ38"/>
      <c r="EWR38"/>
      <c r="EWS38"/>
      <c r="EWT38"/>
      <c r="EWU38"/>
      <c r="EWV38"/>
      <c r="EWW38"/>
      <c r="EWX38"/>
      <c r="EWY38"/>
      <c r="EWZ38"/>
      <c r="EXA38"/>
      <c r="EXB38"/>
      <c r="EXC38"/>
      <c r="EXD38"/>
      <c r="EXE38"/>
      <c r="EXF38"/>
      <c r="EXG38"/>
      <c r="EXH38"/>
      <c r="EXI38"/>
      <c r="EXJ38"/>
      <c r="EXK38"/>
      <c r="EXL38"/>
      <c r="EXM38"/>
      <c r="EXN38"/>
      <c r="EXO38"/>
      <c r="EXP38"/>
      <c r="EXQ38"/>
      <c r="EXR38"/>
      <c r="EXS38"/>
      <c r="EXT38"/>
      <c r="EXU38"/>
      <c r="EXV38"/>
      <c r="EXW38"/>
      <c r="EXX38"/>
      <c r="EXY38"/>
      <c r="EXZ38"/>
      <c r="EYA38"/>
      <c r="EYB38"/>
      <c r="EYC38"/>
      <c r="EYD38"/>
      <c r="EYE38"/>
      <c r="EYF38"/>
      <c r="EYG38"/>
      <c r="EYH38"/>
      <c r="EYI38"/>
      <c r="EYJ38"/>
      <c r="EYK38"/>
      <c r="EYL38"/>
      <c r="EYM38"/>
      <c r="EYN38"/>
      <c r="EYO38"/>
      <c r="EYP38"/>
      <c r="EYQ38"/>
      <c r="EYR38"/>
      <c r="EYS38"/>
      <c r="EYT38"/>
      <c r="EYU38"/>
      <c r="EYV38"/>
      <c r="EYW38"/>
      <c r="EYX38"/>
      <c r="EYY38"/>
      <c r="EYZ38"/>
      <c r="EZA38"/>
      <c r="EZB38"/>
      <c r="EZC38"/>
      <c r="EZD38"/>
      <c r="EZE38"/>
      <c r="EZF38"/>
      <c r="EZG38"/>
      <c r="EZH38"/>
      <c r="EZI38"/>
      <c r="EZJ38"/>
      <c r="EZK38"/>
      <c r="EZL38"/>
      <c r="EZM38"/>
      <c r="EZN38"/>
      <c r="EZO38"/>
      <c r="EZP38"/>
      <c r="EZQ38"/>
      <c r="EZR38"/>
      <c r="EZS38"/>
      <c r="EZT38"/>
      <c r="EZU38"/>
      <c r="EZV38"/>
      <c r="EZW38"/>
      <c r="EZX38"/>
      <c r="EZY38"/>
      <c r="EZZ38"/>
      <c r="FAA38"/>
      <c r="FAB38"/>
      <c r="FAC38"/>
      <c r="FAD38"/>
      <c r="FAE38"/>
      <c r="FAF38"/>
      <c r="FAG38"/>
      <c r="FAH38"/>
      <c r="FAI38"/>
      <c r="FAJ38"/>
      <c r="FAK38"/>
      <c r="FAL38"/>
      <c r="FAM38"/>
      <c r="FAN38"/>
      <c r="FAO38"/>
      <c r="FAP38"/>
      <c r="FAQ38"/>
      <c r="FAR38"/>
      <c r="FAS38"/>
      <c r="FAT38"/>
      <c r="FAU38"/>
      <c r="FAV38"/>
      <c r="FAW38"/>
      <c r="FAX38"/>
      <c r="FAY38"/>
      <c r="FAZ38"/>
      <c r="FBA38"/>
      <c r="FBB38"/>
      <c r="FBC38"/>
      <c r="FBD38"/>
      <c r="FBE38"/>
      <c r="FBF38"/>
      <c r="FBG38"/>
      <c r="FBH38"/>
      <c r="FBI38"/>
      <c r="FBJ38"/>
      <c r="FBK38"/>
      <c r="FBL38"/>
      <c r="FBM38"/>
      <c r="FBN38"/>
      <c r="FBO38"/>
      <c r="FBP38"/>
      <c r="FBQ38"/>
      <c r="FBR38"/>
      <c r="FBS38"/>
      <c r="FBT38"/>
      <c r="FBU38"/>
      <c r="FBV38"/>
      <c r="FBW38"/>
      <c r="FBX38"/>
      <c r="FBY38"/>
      <c r="FBZ38"/>
      <c r="FCA38"/>
      <c r="FCB38"/>
      <c r="FCC38"/>
      <c r="FCD38"/>
      <c r="FCE38"/>
      <c r="FCF38"/>
      <c r="FCG38"/>
      <c r="FCH38"/>
      <c r="FCI38"/>
      <c r="FCJ38"/>
      <c r="FCK38"/>
      <c r="FCL38"/>
      <c r="FCM38"/>
      <c r="FCN38"/>
      <c r="FCO38"/>
      <c r="FCP38"/>
      <c r="FCQ38"/>
      <c r="FCR38"/>
      <c r="FCS38"/>
      <c r="FCT38"/>
      <c r="FCU38"/>
      <c r="FCV38"/>
      <c r="FCW38"/>
      <c r="FCX38"/>
      <c r="FCY38"/>
      <c r="FCZ38"/>
      <c r="FDA38"/>
      <c r="FDB38"/>
      <c r="FDC38"/>
      <c r="FDD38"/>
      <c r="FDE38"/>
      <c r="FDF38"/>
      <c r="FDG38"/>
      <c r="FDH38"/>
      <c r="FDI38"/>
      <c r="FDJ38"/>
      <c r="FDK38"/>
      <c r="FDL38"/>
      <c r="FDM38"/>
      <c r="FDN38"/>
      <c r="FDO38"/>
      <c r="FDP38"/>
      <c r="FDQ38"/>
      <c r="FDR38"/>
      <c r="FDS38"/>
      <c r="FDT38"/>
      <c r="FDU38"/>
      <c r="FDV38"/>
      <c r="FDW38"/>
      <c r="FDX38"/>
      <c r="FDY38"/>
      <c r="FDZ38"/>
      <c r="FEA38"/>
      <c r="FEB38"/>
      <c r="FEC38"/>
      <c r="FED38"/>
      <c r="FEE38"/>
      <c r="FEF38"/>
      <c r="FEG38"/>
      <c r="FEH38"/>
      <c r="FEI38"/>
      <c r="FEJ38"/>
      <c r="FEK38"/>
      <c r="FEL38"/>
      <c r="FEM38"/>
      <c r="FEN38"/>
      <c r="FEO38"/>
      <c r="FEP38"/>
      <c r="FEQ38"/>
      <c r="FER38"/>
      <c r="FES38"/>
      <c r="FET38"/>
      <c r="FEU38"/>
      <c r="FEV38"/>
      <c r="FEW38"/>
      <c r="FEX38"/>
      <c r="FEY38"/>
      <c r="FEZ38"/>
      <c r="FFA38"/>
      <c r="FFB38"/>
      <c r="FFC38"/>
      <c r="FFD38"/>
      <c r="FFE38"/>
      <c r="FFF38"/>
      <c r="FFG38"/>
      <c r="FFH38"/>
      <c r="FFI38"/>
      <c r="FFJ38"/>
      <c r="FFK38"/>
      <c r="FFL38"/>
      <c r="FFM38"/>
      <c r="FFN38"/>
      <c r="FFO38"/>
      <c r="FFP38"/>
      <c r="FFQ38"/>
      <c r="FFR38"/>
      <c r="FFS38"/>
      <c r="FFT38"/>
      <c r="FFU38"/>
      <c r="FFV38"/>
      <c r="FFW38"/>
      <c r="FFX38"/>
      <c r="FFY38"/>
      <c r="FFZ38"/>
      <c r="FGA38"/>
      <c r="FGB38"/>
      <c r="FGC38"/>
      <c r="FGD38"/>
      <c r="FGE38"/>
      <c r="FGF38"/>
      <c r="FGG38"/>
      <c r="FGH38"/>
      <c r="FGI38"/>
      <c r="FGJ38"/>
      <c r="FGK38"/>
      <c r="FGL38"/>
      <c r="FGM38"/>
      <c r="FGN38"/>
      <c r="FGO38"/>
      <c r="FGP38"/>
      <c r="FGQ38"/>
      <c r="FGR38"/>
      <c r="FGS38"/>
      <c r="FGT38"/>
      <c r="FGU38"/>
      <c r="FGV38"/>
      <c r="FGW38"/>
      <c r="FGX38"/>
      <c r="FGY38"/>
      <c r="FGZ38"/>
      <c r="FHA38"/>
      <c r="FHB38"/>
      <c r="FHC38"/>
      <c r="FHD38"/>
      <c r="FHE38"/>
      <c r="FHF38"/>
      <c r="FHG38"/>
      <c r="FHH38"/>
      <c r="FHI38"/>
      <c r="FHJ38"/>
      <c r="FHK38"/>
      <c r="FHL38"/>
      <c r="FHM38"/>
      <c r="FHN38"/>
      <c r="FHO38"/>
      <c r="FHP38"/>
      <c r="FHQ38"/>
      <c r="FHR38"/>
      <c r="FHS38"/>
      <c r="FHT38"/>
      <c r="FHU38"/>
      <c r="FHV38"/>
      <c r="FHW38"/>
      <c r="FHX38"/>
      <c r="FHY38"/>
      <c r="FHZ38"/>
      <c r="FIA38"/>
      <c r="FIB38"/>
      <c r="FIC38"/>
      <c r="FID38"/>
      <c r="FIE38"/>
      <c r="FIF38"/>
      <c r="FIG38"/>
      <c r="FIH38"/>
      <c r="FII38"/>
      <c r="FIJ38"/>
      <c r="FIK38"/>
      <c r="FIL38"/>
      <c r="FIM38"/>
      <c r="FIN38"/>
      <c r="FIO38"/>
      <c r="FIP38"/>
      <c r="FIQ38"/>
      <c r="FIR38"/>
      <c r="FIS38"/>
      <c r="FIT38"/>
      <c r="FIU38"/>
      <c r="FIV38"/>
      <c r="FIW38"/>
      <c r="FIX38"/>
      <c r="FIY38"/>
      <c r="FIZ38"/>
      <c r="FJA38"/>
      <c r="FJB38"/>
      <c r="FJC38"/>
      <c r="FJD38"/>
      <c r="FJE38"/>
      <c r="FJF38"/>
      <c r="FJG38"/>
      <c r="FJH38"/>
      <c r="FJI38"/>
      <c r="FJJ38"/>
      <c r="FJK38"/>
      <c r="FJL38"/>
      <c r="FJM38"/>
      <c r="FJN38"/>
      <c r="FJO38"/>
      <c r="FJP38"/>
      <c r="FJQ38"/>
      <c r="FJR38"/>
      <c r="FJS38"/>
      <c r="FJT38"/>
      <c r="FJU38"/>
      <c r="FJV38"/>
      <c r="FJW38"/>
      <c r="FJX38"/>
      <c r="FJY38"/>
      <c r="FJZ38"/>
      <c r="FKA38"/>
      <c r="FKB38"/>
      <c r="FKC38"/>
      <c r="FKD38"/>
      <c r="FKE38"/>
      <c r="FKF38"/>
      <c r="FKG38"/>
      <c r="FKH38"/>
      <c r="FKI38"/>
      <c r="FKJ38"/>
      <c r="FKK38"/>
      <c r="FKL38"/>
      <c r="FKM38"/>
      <c r="FKN38"/>
      <c r="FKO38"/>
      <c r="FKP38"/>
      <c r="FKQ38"/>
      <c r="FKR38"/>
      <c r="FKS38"/>
      <c r="FKT38"/>
      <c r="FKU38"/>
      <c r="FKV38"/>
      <c r="FKW38"/>
      <c r="FKX38"/>
      <c r="FKY38"/>
      <c r="FKZ38"/>
      <c r="FLA38"/>
      <c r="FLB38"/>
      <c r="FLC38"/>
      <c r="FLD38"/>
      <c r="FLE38"/>
      <c r="FLF38"/>
      <c r="FLG38"/>
      <c r="FLH38"/>
      <c r="FLI38"/>
      <c r="FLJ38"/>
      <c r="FLK38"/>
      <c r="FLL38"/>
      <c r="FLM38"/>
      <c r="FLN38"/>
      <c r="FLO38"/>
      <c r="FLP38"/>
      <c r="FLQ38"/>
      <c r="FLR38"/>
      <c r="FLS38"/>
      <c r="FLT38"/>
      <c r="FLU38"/>
      <c r="FLV38"/>
      <c r="FLW38"/>
      <c r="FLX38"/>
      <c r="FLY38"/>
      <c r="FLZ38"/>
      <c r="FMA38"/>
      <c r="FMB38"/>
      <c r="FMC38"/>
      <c r="FMD38"/>
      <c r="FME38"/>
      <c r="FMF38"/>
      <c r="FMG38"/>
      <c r="FMH38"/>
      <c r="FMI38"/>
      <c r="FMJ38"/>
      <c r="FMK38"/>
      <c r="FML38"/>
      <c r="FMM38"/>
      <c r="FMN38"/>
      <c r="FMO38"/>
      <c r="FMP38"/>
      <c r="FMQ38"/>
      <c r="FMR38"/>
      <c r="FMS38"/>
      <c r="FMT38"/>
      <c r="FMU38"/>
      <c r="FMV38"/>
      <c r="FMW38"/>
      <c r="FMX38"/>
      <c r="FMY38"/>
      <c r="FMZ38"/>
      <c r="FNA38"/>
      <c r="FNB38"/>
      <c r="FNC38"/>
      <c r="FND38"/>
      <c r="FNE38"/>
      <c r="FNF38"/>
      <c r="FNG38"/>
      <c r="FNH38"/>
      <c r="FNI38"/>
      <c r="FNJ38"/>
      <c r="FNK38"/>
      <c r="FNL38"/>
      <c r="FNM38"/>
      <c r="FNN38"/>
      <c r="FNO38"/>
      <c r="FNP38"/>
      <c r="FNQ38"/>
      <c r="FNR38"/>
      <c r="FNS38"/>
      <c r="FNT38"/>
      <c r="FNU38"/>
      <c r="FNV38"/>
      <c r="FNW38"/>
      <c r="FNX38"/>
      <c r="FNY38"/>
      <c r="FNZ38"/>
      <c r="FOA38"/>
      <c r="FOB38"/>
      <c r="FOC38"/>
      <c r="FOD38"/>
      <c r="FOE38"/>
      <c r="FOF38"/>
      <c r="FOG38"/>
      <c r="FOH38"/>
      <c r="FOI38"/>
      <c r="FOJ38"/>
      <c r="FOK38"/>
      <c r="FOL38"/>
      <c r="FOM38"/>
      <c r="FON38"/>
      <c r="FOO38"/>
      <c r="FOP38"/>
      <c r="FOQ38"/>
      <c r="FOR38"/>
      <c r="FOS38"/>
      <c r="FOT38"/>
      <c r="FOU38"/>
      <c r="FOV38"/>
      <c r="FOW38"/>
      <c r="FOX38"/>
      <c r="FOY38"/>
      <c r="FOZ38"/>
      <c r="FPA38"/>
      <c r="FPB38"/>
      <c r="FPC38"/>
      <c r="FPD38"/>
      <c r="FPE38"/>
      <c r="FPF38"/>
      <c r="FPG38"/>
      <c r="FPH38"/>
      <c r="FPI38"/>
      <c r="FPJ38"/>
      <c r="FPK38"/>
      <c r="FPL38"/>
      <c r="FPM38"/>
      <c r="FPN38"/>
      <c r="FPO38"/>
      <c r="FPP38"/>
      <c r="FPQ38"/>
      <c r="FPR38"/>
      <c r="FPS38"/>
      <c r="FPT38"/>
      <c r="FPU38"/>
      <c r="FPV38"/>
      <c r="FPW38"/>
      <c r="FPX38"/>
      <c r="FPY38"/>
      <c r="FPZ38"/>
      <c r="FQA38"/>
      <c r="FQB38"/>
      <c r="FQC38"/>
      <c r="FQD38"/>
      <c r="FQE38"/>
      <c r="FQF38"/>
      <c r="FQG38"/>
      <c r="FQH38"/>
      <c r="FQI38"/>
      <c r="FQJ38"/>
      <c r="FQK38"/>
      <c r="FQL38"/>
      <c r="FQM38"/>
      <c r="FQN38"/>
      <c r="FQO38"/>
      <c r="FQP38"/>
      <c r="FQQ38"/>
      <c r="FQR38"/>
      <c r="FQS38"/>
      <c r="FQT38"/>
      <c r="FQU38"/>
      <c r="FQV38"/>
      <c r="FQW38"/>
      <c r="FQX38"/>
      <c r="FQY38"/>
      <c r="FQZ38"/>
      <c r="FRA38"/>
      <c r="FRB38"/>
      <c r="FRC38"/>
      <c r="FRD38"/>
      <c r="FRE38"/>
      <c r="FRF38"/>
      <c r="FRG38"/>
      <c r="FRH38"/>
      <c r="FRI38"/>
      <c r="FRJ38"/>
      <c r="FRK38"/>
      <c r="FRL38"/>
      <c r="FRM38"/>
      <c r="FRN38"/>
      <c r="FRO38"/>
      <c r="FRP38"/>
      <c r="FRQ38"/>
      <c r="FRR38"/>
      <c r="FRS38"/>
      <c r="FRT38"/>
      <c r="FRU38"/>
      <c r="FRV38"/>
      <c r="FRW38"/>
      <c r="FRX38"/>
      <c r="FRY38"/>
      <c r="FRZ38"/>
      <c r="FSA38"/>
      <c r="FSB38"/>
      <c r="FSC38"/>
      <c r="FSD38"/>
      <c r="FSE38"/>
      <c r="FSF38"/>
      <c r="FSG38"/>
      <c r="FSH38"/>
      <c r="FSI38"/>
      <c r="FSJ38"/>
      <c r="FSK38"/>
      <c r="FSL38"/>
      <c r="FSM38"/>
      <c r="FSN38"/>
      <c r="FSO38"/>
      <c r="FSP38"/>
      <c r="FSQ38"/>
      <c r="FSR38"/>
      <c r="FSS38"/>
      <c r="FST38"/>
      <c r="FSU38"/>
      <c r="FSV38"/>
      <c r="FSW38"/>
      <c r="FSX38"/>
      <c r="FSY38"/>
      <c r="FSZ38"/>
      <c r="FTA38"/>
      <c r="FTB38"/>
      <c r="FTC38"/>
      <c r="FTD38"/>
      <c r="FTE38"/>
      <c r="FTF38"/>
      <c r="FTG38"/>
      <c r="FTH38"/>
      <c r="FTI38"/>
      <c r="FTJ38"/>
      <c r="FTK38"/>
      <c r="FTL38"/>
      <c r="FTM38"/>
      <c r="FTN38"/>
      <c r="FTO38"/>
      <c r="FTP38"/>
      <c r="FTQ38"/>
      <c r="FTR38"/>
      <c r="FTS38"/>
      <c r="FTT38"/>
      <c r="FTU38"/>
      <c r="FTV38"/>
      <c r="FTW38"/>
      <c r="FTX38"/>
      <c r="FTY38"/>
      <c r="FTZ38"/>
      <c r="FUA38"/>
      <c r="FUB38"/>
      <c r="FUC38"/>
      <c r="FUD38"/>
      <c r="FUE38"/>
      <c r="FUF38"/>
      <c r="FUG38"/>
      <c r="FUH38"/>
      <c r="FUI38"/>
      <c r="FUJ38"/>
      <c r="FUK38"/>
      <c r="FUL38"/>
      <c r="FUM38"/>
      <c r="FUN38"/>
      <c r="FUO38"/>
      <c r="FUP38"/>
      <c r="FUQ38"/>
      <c r="FUR38"/>
      <c r="FUS38"/>
      <c r="FUT38"/>
      <c r="FUU38"/>
      <c r="FUV38"/>
      <c r="FUW38"/>
      <c r="FUX38"/>
      <c r="FUY38"/>
      <c r="FUZ38"/>
      <c r="FVA38"/>
      <c r="FVB38"/>
      <c r="FVC38"/>
      <c r="FVD38"/>
      <c r="FVE38"/>
      <c r="FVF38"/>
      <c r="FVG38"/>
      <c r="FVH38"/>
      <c r="FVI38"/>
      <c r="FVJ38"/>
      <c r="FVK38"/>
      <c r="FVL38"/>
      <c r="FVM38"/>
      <c r="FVN38"/>
      <c r="FVO38"/>
      <c r="FVP38"/>
      <c r="FVQ38"/>
      <c r="FVR38"/>
      <c r="FVS38"/>
      <c r="FVT38"/>
      <c r="FVU38"/>
      <c r="FVV38"/>
      <c r="FVW38"/>
      <c r="FVX38"/>
      <c r="FVY38"/>
      <c r="FVZ38"/>
      <c r="FWA38"/>
      <c r="FWB38"/>
      <c r="FWC38"/>
      <c r="FWD38"/>
      <c r="FWE38"/>
      <c r="FWF38"/>
      <c r="FWG38"/>
      <c r="FWH38"/>
      <c r="FWI38"/>
      <c r="FWJ38"/>
      <c r="FWK38"/>
      <c r="FWL38"/>
      <c r="FWM38"/>
      <c r="FWN38"/>
      <c r="FWO38"/>
      <c r="FWP38"/>
      <c r="FWQ38"/>
      <c r="FWR38"/>
      <c r="FWS38"/>
      <c r="FWT38"/>
      <c r="FWU38"/>
      <c r="FWV38"/>
      <c r="FWW38"/>
      <c r="FWX38"/>
      <c r="FWY38"/>
      <c r="FWZ38"/>
      <c r="FXA38"/>
      <c r="FXB38"/>
      <c r="FXC38"/>
      <c r="FXD38"/>
      <c r="FXE38"/>
      <c r="FXF38"/>
      <c r="FXG38"/>
      <c r="FXH38"/>
      <c r="FXI38"/>
      <c r="FXJ38"/>
      <c r="FXK38"/>
      <c r="FXL38"/>
      <c r="FXM38"/>
      <c r="FXN38"/>
      <c r="FXO38"/>
      <c r="FXP38"/>
      <c r="FXQ38"/>
      <c r="FXR38"/>
      <c r="FXS38"/>
      <c r="FXT38"/>
      <c r="FXU38"/>
      <c r="FXV38"/>
      <c r="FXW38"/>
      <c r="FXX38"/>
      <c r="FXY38"/>
      <c r="FXZ38"/>
      <c r="FYA38"/>
      <c r="FYB38"/>
      <c r="FYC38"/>
      <c r="FYD38"/>
      <c r="FYE38"/>
      <c r="FYF38"/>
      <c r="FYG38"/>
      <c r="FYH38"/>
      <c r="FYI38"/>
      <c r="FYJ38"/>
      <c r="FYK38"/>
      <c r="FYL38"/>
      <c r="FYM38"/>
      <c r="FYN38"/>
      <c r="FYO38"/>
      <c r="FYP38"/>
      <c r="FYQ38"/>
      <c r="FYR38"/>
      <c r="FYS38"/>
      <c r="FYT38"/>
      <c r="FYU38"/>
      <c r="FYV38"/>
      <c r="FYW38"/>
      <c r="FYX38"/>
      <c r="FYY38"/>
      <c r="FYZ38"/>
      <c r="FZA38"/>
      <c r="FZB38"/>
      <c r="FZC38"/>
      <c r="FZD38"/>
      <c r="FZE38"/>
      <c r="FZF38"/>
      <c r="FZG38"/>
      <c r="FZH38"/>
      <c r="FZI38"/>
      <c r="FZJ38"/>
      <c r="FZK38"/>
      <c r="FZL38"/>
      <c r="FZM38"/>
      <c r="FZN38"/>
      <c r="FZO38"/>
      <c r="FZP38"/>
      <c r="FZQ38"/>
      <c r="FZR38"/>
      <c r="FZS38"/>
      <c r="FZT38"/>
      <c r="FZU38"/>
      <c r="FZV38"/>
      <c r="FZW38"/>
      <c r="FZX38"/>
      <c r="FZY38"/>
      <c r="FZZ38"/>
      <c r="GAA38"/>
      <c r="GAB38"/>
      <c r="GAC38"/>
      <c r="GAD38"/>
      <c r="GAE38"/>
      <c r="GAF38"/>
      <c r="GAG38"/>
      <c r="GAH38"/>
      <c r="GAI38"/>
      <c r="GAJ38"/>
      <c r="GAK38"/>
      <c r="GAL38"/>
      <c r="GAM38"/>
      <c r="GAN38"/>
      <c r="GAO38"/>
      <c r="GAP38"/>
      <c r="GAQ38"/>
      <c r="GAR38"/>
      <c r="GAS38"/>
      <c r="GAT38"/>
      <c r="GAU38"/>
      <c r="GAV38"/>
      <c r="GAW38"/>
      <c r="GAX38"/>
      <c r="GAY38"/>
      <c r="GAZ38"/>
      <c r="GBA38"/>
      <c r="GBB38"/>
      <c r="GBC38"/>
      <c r="GBD38"/>
      <c r="GBE38"/>
      <c r="GBF38"/>
      <c r="GBG38"/>
      <c r="GBH38"/>
      <c r="GBI38"/>
      <c r="GBJ38"/>
      <c r="GBK38"/>
      <c r="GBL38"/>
      <c r="GBM38"/>
      <c r="GBN38"/>
      <c r="GBO38"/>
      <c r="GBP38"/>
      <c r="GBQ38"/>
      <c r="GBR38"/>
      <c r="GBS38"/>
      <c r="GBT38"/>
      <c r="GBU38"/>
      <c r="GBV38"/>
      <c r="GBW38"/>
      <c r="GBX38"/>
      <c r="GBY38"/>
      <c r="GBZ38"/>
      <c r="GCA38"/>
      <c r="GCB38"/>
      <c r="GCC38"/>
      <c r="GCD38"/>
      <c r="GCE38"/>
      <c r="GCF38"/>
      <c r="GCG38"/>
      <c r="GCH38"/>
      <c r="GCI38"/>
      <c r="GCJ38"/>
      <c r="GCK38"/>
      <c r="GCL38"/>
      <c r="GCM38"/>
      <c r="GCN38"/>
      <c r="GCO38"/>
      <c r="GCP38"/>
      <c r="GCQ38"/>
      <c r="GCR38"/>
      <c r="GCS38"/>
      <c r="GCT38"/>
      <c r="GCU38"/>
      <c r="GCV38"/>
      <c r="GCW38"/>
      <c r="GCX38"/>
      <c r="GCY38"/>
      <c r="GCZ38"/>
      <c r="GDA38"/>
      <c r="GDB38"/>
      <c r="GDC38"/>
      <c r="GDD38"/>
      <c r="GDE38"/>
      <c r="GDF38"/>
      <c r="GDG38"/>
      <c r="GDH38"/>
      <c r="GDI38"/>
      <c r="GDJ38"/>
      <c r="GDK38"/>
      <c r="GDL38"/>
      <c r="GDM38"/>
      <c r="GDN38"/>
      <c r="GDO38"/>
      <c r="GDP38"/>
      <c r="GDQ38"/>
      <c r="GDR38"/>
      <c r="GDS38"/>
      <c r="GDT38"/>
      <c r="GDU38"/>
      <c r="GDV38"/>
      <c r="GDW38"/>
      <c r="GDX38"/>
      <c r="GDY38"/>
      <c r="GDZ38"/>
      <c r="GEA38"/>
      <c r="GEB38"/>
      <c r="GEC38"/>
      <c r="GED38"/>
      <c r="GEE38"/>
      <c r="GEF38"/>
      <c r="GEG38"/>
      <c r="GEH38"/>
      <c r="GEI38"/>
      <c r="GEJ38"/>
      <c r="GEK38"/>
      <c r="GEL38"/>
      <c r="GEM38"/>
      <c r="GEN38"/>
      <c r="GEO38"/>
      <c r="GEP38"/>
      <c r="GEQ38"/>
      <c r="GER38"/>
      <c r="GES38"/>
      <c r="GET38"/>
      <c r="GEU38"/>
      <c r="GEV38"/>
      <c r="GEW38"/>
      <c r="GEX38"/>
      <c r="GEY38"/>
      <c r="GEZ38"/>
      <c r="GFA38"/>
      <c r="GFB38"/>
      <c r="GFC38"/>
      <c r="GFD38"/>
      <c r="GFE38"/>
      <c r="GFF38"/>
      <c r="GFG38"/>
      <c r="GFH38"/>
      <c r="GFI38"/>
      <c r="GFJ38"/>
      <c r="GFK38"/>
      <c r="GFL38"/>
      <c r="GFM38"/>
      <c r="GFN38"/>
      <c r="GFO38"/>
      <c r="GFP38"/>
      <c r="GFQ38"/>
      <c r="GFR38"/>
      <c r="GFS38"/>
      <c r="GFT38"/>
      <c r="GFU38"/>
      <c r="GFV38"/>
      <c r="GFW38"/>
      <c r="GFX38"/>
      <c r="GFY38"/>
      <c r="GFZ38"/>
      <c r="GGA38"/>
      <c r="GGB38"/>
      <c r="GGC38"/>
      <c r="GGD38"/>
      <c r="GGE38"/>
      <c r="GGF38"/>
      <c r="GGG38"/>
      <c r="GGH38"/>
      <c r="GGI38"/>
      <c r="GGJ38"/>
      <c r="GGK38"/>
      <c r="GGL38"/>
      <c r="GGM38"/>
      <c r="GGN38"/>
      <c r="GGO38"/>
      <c r="GGP38"/>
      <c r="GGQ38"/>
      <c r="GGR38"/>
      <c r="GGS38"/>
      <c r="GGT38"/>
      <c r="GGU38"/>
      <c r="GGV38"/>
      <c r="GGW38"/>
      <c r="GGX38"/>
      <c r="GGY38"/>
      <c r="GGZ38"/>
      <c r="GHA38"/>
      <c r="GHB38"/>
      <c r="GHC38"/>
      <c r="GHD38"/>
      <c r="GHE38"/>
      <c r="GHF38"/>
      <c r="GHG38"/>
      <c r="GHH38"/>
      <c r="GHI38"/>
      <c r="GHJ38"/>
      <c r="GHK38"/>
      <c r="GHL38"/>
      <c r="GHM38"/>
      <c r="GHN38"/>
      <c r="GHO38"/>
      <c r="GHP38"/>
      <c r="GHQ38"/>
      <c r="GHR38"/>
      <c r="GHS38"/>
      <c r="GHT38"/>
      <c r="GHU38"/>
      <c r="GHV38"/>
      <c r="GHW38"/>
      <c r="GHX38"/>
      <c r="GHY38"/>
      <c r="GHZ38"/>
      <c r="GIA38"/>
      <c r="GIB38"/>
      <c r="GIC38"/>
      <c r="GID38"/>
      <c r="GIE38"/>
      <c r="GIF38"/>
      <c r="GIG38"/>
      <c r="GIH38"/>
      <c r="GII38"/>
      <c r="GIJ38"/>
      <c r="GIK38"/>
      <c r="GIL38"/>
      <c r="GIM38"/>
      <c r="GIN38"/>
      <c r="GIO38"/>
      <c r="GIP38"/>
      <c r="GIQ38"/>
      <c r="GIR38"/>
      <c r="GIS38"/>
      <c r="GIT38"/>
      <c r="GIU38"/>
      <c r="GIV38"/>
      <c r="GIW38"/>
      <c r="GIX38"/>
      <c r="GIY38"/>
      <c r="GIZ38"/>
      <c r="GJA38"/>
      <c r="GJB38"/>
      <c r="GJC38"/>
      <c r="GJD38"/>
      <c r="GJE38"/>
      <c r="GJF38"/>
      <c r="GJG38"/>
      <c r="GJH38"/>
      <c r="GJI38"/>
      <c r="GJJ38"/>
      <c r="GJK38"/>
      <c r="GJL38"/>
      <c r="GJM38"/>
      <c r="GJN38"/>
      <c r="GJO38"/>
      <c r="GJP38"/>
      <c r="GJQ38"/>
      <c r="GJR38"/>
      <c r="GJS38"/>
      <c r="GJT38"/>
      <c r="GJU38"/>
      <c r="GJV38"/>
      <c r="GJW38"/>
      <c r="GJX38"/>
      <c r="GJY38"/>
      <c r="GJZ38"/>
      <c r="GKA38"/>
      <c r="GKB38"/>
      <c r="GKC38"/>
      <c r="GKD38"/>
      <c r="GKE38"/>
      <c r="GKF38"/>
      <c r="GKG38"/>
      <c r="GKH38"/>
      <c r="GKI38"/>
      <c r="GKJ38"/>
      <c r="GKK38"/>
      <c r="GKL38"/>
      <c r="GKM38"/>
      <c r="GKN38"/>
      <c r="GKO38"/>
      <c r="GKP38"/>
      <c r="GKQ38"/>
      <c r="GKR38"/>
      <c r="GKS38"/>
      <c r="GKT38"/>
      <c r="GKU38"/>
      <c r="GKV38"/>
      <c r="GKW38"/>
      <c r="GKX38"/>
      <c r="GKY38"/>
      <c r="GKZ38"/>
      <c r="GLA38"/>
      <c r="GLB38"/>
      <c r="GLC38"/>
      <c r="GLD38"/>
      <c r="GLE38"/>
      <c r="GLF38"/>
      <c r="GLG38"/>
      <c r="GLH38"/>
      <c r="GLI38"/>
      <c r="GLJ38"/>
      <c r="GLK38"/>
      <c r="GLL38"/>
      <c r="GLM38"/>
      <c r="GLN38"/>
      <c r="GLO38"/>
      <c r="GLP38"/>
      <c r="GLQ38"/>
      <c r="GLR38"/>
      <c r="GLS38"/>
      <c r="GLT38"/>
      <c r="GLU38"/>
      <c r="GLV38"/>
      <c r="GLW38"/>
      <c r="GLX38"/>
      <c r="GLY38"/>
      <c r="GLZ38"/>
      <c r="GMA38"/>
      <c r="GMB38"/>
      <c r="GMC38"/>
      <c r="GMD38"/>
      <c r="GME38"/>
      <c r="GMF38"/>
      <c r="GMG38"/>
      <c r="GMH38"/>
      <c r="GMI38"/>
      <c r="GMJ38"/>
      <c r="GMK38"/>
      <c r="GML38"/>
      <c r="GMM38"/>
      <c r="GMN38"/>
      <c r="GMO38"/>
      <c r="GMP38"/>
      <c r="GMQ38"/>
      <c r="GMR38"/>
      <c r="GMS38"/>
      <c r="GMT38"/>
      <c r="GMU38"/>
      <c r="GMV38"/>
      <c r="GMW38"/>
      <c r="GMX38"/>
      <c r="GMY38"/>
      <c r="GMZ38"/>
      <c r="GNA38"/>
      <c r="GNB38"/>
      <c r="GNC38"/>
      <c r="GND38"/>
      <c r="GNE38"/>
      <c r="GNF38"/>
      <c r="GNG38"/>
      <c r="GNH38"/>
      <c r="GNI38"/>
      <c r="GNJ38"/>
      <c r="GNK38"/>
      <c r="GNL38"/>
      <c r="GNM38"/>
      <c r="GNN38"/>
      <c r="GNO38"/>
      <c r="GNP38"/>
      <c r="GNQ38"/>
      <c r="GNR38"/>
      <c r="GNS38"/>
      <c r="GNT38"/>
      <c r="GNU38"/>
      <c r="GNV38"/>
      <c r="GNW38"/>
      <c r="GNX38"/>
      <c r="GNY38"/>
      <c r="GNZ38"/>
      <c r="GOA38"/>
      <c r="GOB38"/>
      <c r="GOC38"/>
      <c r="GOD38"/>
      <c r="GOE38"/>
      <c r="GOF38"/>
      <c r="GOG38"/>
      <c r="GOH38"/>
      <c r="GOI38"/>
      <c r="GOJ38"/>
      <c r="GOK38"/>
      <c r="GOL38"/>
      <c r="GOM38"/>
      <c r="GON38"/>
      <c r="GOO38"/>
      <c r="GOP38"/>
      <c r="GOQ38"/>
      <c r="GOR38"/>
      <c r="GOS38"/>
      <c r="GOT38"/>
      <c r="GOU38"/>
      <c r="GOV38"/>
      <c r="GOW38"/>
      <c r="GOX38"/>
      <c r="GOY38"/>
      <c r="GOZ38"/>
      <c r="GPA38"/>
      <c r="GPB38"/>
      <c r="GPC38"/>
      <c r="GPD38"/>
      <c r="GPE38"/>
      <c r="GPF38"/>
      <c r="GPG38"/>
      <c r="GPH38"/>
      <c r="GPI38"/>
      <c r="GPJ38"/>
      <c r="GPK38"/>
      <c r="GPL38"/>
      <c r="GPM38"/>
      <c r="GPN38"/>
      <c r="GPO38"/>
      <c r="GPP38"/>
      <c r="GPQ38"/>
      <c r="GPR38"/>
      <c r="GPS38"/>
      <c r="GPT38"/>
      <c r="GPU38"/>
      <c r="GPV38"/>
      <c r="GPW38"/>
      <c r="GPX38"/>
      <c r="GPY38"/>
      <c r="GPZ38"/>
      <c r="GQA38"/>
      <c r="GQB38"/>
      <c r="GQC38"/>
      <c r="GQD38"/>
      <c r="GQE38"/>
      <c r="GQF38"/>
      <c r="GQG38"/>
      <c r="GQH38"/>
      <c r="GQI38"/>
      <c r="GQJ38"/>
      <c r="GQK38"/>
      <c r="GQL38"/>
      <c r="GQM38"/>
      <c r="GQN38"/>
      <c r="GQO38"/>
      <c r="GQP38"/>
      <c r="GQQ38"/>
      <c r="GQR38"/>
      <c r="GQS38"/>
      <c r="GQT38"/>
      <c r="GQU38"/>
      <c r="GQV38"/>
      <c r="GQW38"/>
      <c r="GQX38"/>
      <c r="GQY38"/>
      <c r="GQZ38"/>
      <c r="GRA38"/>
      <c r="GRB38"/>
      <c r="GRC38"/>
      <c r="GRD38"/>
      <c r="GRE38"/>
      <c r="GRF38"/>
      <c r="GRG38"/>
      <c r="GRH38"/>
      <c r="GRI38"/>
      <c r="GRJ38"/>
      <c r="GRK38"/>
      <c r="GRL38"/>
      <c r="GRM38"/>
      <c r="GRN38"/>
      <c r="GRO38"/>
      <c r="GRP38"/>
      <c r="GRQ38"/>
      <c r="GRR38"/>
      <c r="GRS38"/>
      <c r="GRT38"/>
      <c r="GRU38"/>
      <c r="GRV38"/>
      <c r="GRW38"/>
      <c r="GRX38"/>
      <c r="GRY38"/>
      <c r="GRZ38"/>
      <c r="GSA38"/>
      <c r="GSB38"/>
      <c r="GSC38"/>
      <c r="GSD38"/>
      <c r="GSE38"/>
      <c r="GSF38"/>
      <c r="GSG38"/>
      <c r="GSH38"/>
      <c r="GSI38"/>
      <c r="GSJ38"/>
      <c r="GSK38"/>
      <c r="GSL38"/>
      <c r="GSM38"/>
      <c r="GSN38"/>
      <c r="GSO38"/>
      <c r="GSP38"/>
      <c r="GSQ38"/>
      <c r="GSR38"/>
      <c r="GSS38"/>
      <c r="GST38"/>
      <c r="GSU38"/>
      <c r="GSV38"/>
      <c r="GSW38"/>
      <c r="GSX38"/>
      <c r="GSY38"/>
      <c r="GSZ38"/>
      <c r="GTA38"/>
      <c r="GTB38"/>
      <c r="GTC38"/>
      <c r="GTD38"/>
      <c r="GTE38"/>
      <c r="GTF38"/>
      <c r="GTG38"/>
      <c r="GTH38"/>
      <c r="GTI38"/>
      <c r="GTJ38"/>
      <c r="GTK38"/>
      <c r="GTL38"/>
      <c r="GTM38"/>
      <c r="GTN38"/>
      <c r="GTO38"/>
      <c r="GTP38"/>
      <c r="GTQ38"/>
      <c r="GTR38"/>
      <c r="GTS38"/>
      <c r="GTT38"/>
      <c r="GTU38"/>
      <c r="GTV38"/>
      <c r="GTW38"/>
      <c r="GTX38"/>
      <c r="GTY38"/>
      <c r="GTZ38"/>
      <c r="GUA38"/>
      <c r="GUB38"/>
      <c r="GUC38"/>
      <c r="GUD38"/>
      <c r="GUE38"/>
      <c r="GUF38"/>
      <c r="GUG38"/>
      <c r="GUH38"/>
      <c r="GUI38"/>
      <c r="GUJ38"/>
      <c r="GUK38"/>
      <c r="GUL38"/>
      <c r="GUM38"/>
      <c r="GUN38"/>
      <c r="GUO38"/>
      <c r="GUP38"/>
      <c r="GUQ38"/>
      <c r="GUR38"/>
      <c r="GUS38"/>
      <c r="GUT38"/>
      <c r="GUU38"/>
      <c r="GUV38"/>
      <c r="GUW38"/>
      <c r="GUX38"/>
      <c r="GUY38"/>
      <c r="GUZ38"/>
      <c r="GVA38"/>
      <c r="GVB38"/>
      <c r="GVC38"/>
      <c r="GVD38"/>
      <c r="GVE38"/>
      <c r="GVF38"/>
      <c r="GVG38"/>
      <c r="GVH38"/>
      <c r="GVI38"/>
      <c r="GVJ38"/>
      <c r="GVK38"/>
      <c r="GVL38"/>
      <c r="GVM38"/>
      <c r="GVN38"/>
      <c r="GVO38"/>
      <c r="GVP38"/>
      <c r="GVQ38"/>
      <c r="GVR38"/>
      <c r="GVS38"/>
      <c r="GVT38"/>
      <c r="GVU38"/>
      <c r="GVV38"/>
      <c r="GVW38"/>
      <c r="GVX38"/>
      <c r="GVY38"/>
      <c r="GVZ38"/>
      <c r="GWA38"/>
      <c r="GWB38"/>
      <c r="GWC38"/>
      <c r="GWD38"/>
      <c r="GWE38"/>
      <c r="GWF38"/>
      <c r="GWG38"/>
      <c r="GWH38"/>
      <c r="GWI38"/>
      <c r="GWJ38"/>
      <c r="GWK38"/>
      <c r="GWL38"/>
      <c r="GWM38"/>
      <c r="GWN38"/>
      <c r="GWO38"/>
      <c r="GWP38"/>
      <c r="GWQ38"/>
      <c r="GWR38"/>
      <c r="GWS38"/>
      <c r="GWT38"/>
      <c r="GWU38"/>
      <c r="GWV38"/>
      <c r="GWW38"/>
      <c r="GWX38"/>
      <c r="GWY38"/>
      <c r="GWZ38"/>
      <c r="GXA38"/>
      <c r="GXB38"/>
      <c r="GXC38"/>
      <c r="GXD38"/>
      <c r="GXE38"/>
      <c r="GXF38"/>
      <c r="GXG38"/>
      <c r="GXH38"/>
      <c r="GXI38"/>
      <c r="GXJ38"/>
      <c r="GXK38"/>
      <c r="GXL38"/>
      <c r="GXM38"/>
      <c r="GXN38"/>
      <c r="GXO38"/>
      <c r="GXP38"/>
      <c r="GXQ38"/>
      <c r="GXR38"/>
      <c r="GXS38"/>
      <c r="GXT38"/>
      <c r="GXU38"/>
      <c r="GXV38"/>
      <c r="GXW38"/>
      <c r="GXX38"/>
      <c r="GXY38"/>
      <c r="GXZ38"/>
      <c r="GYA38"/>
      <c r="GYB38"/>
      <c r="GYC38"/>
      <c r="GYD38"/>
      <c r="GYE38"/>
      <c r="GYF38"/>
      <c r="GYG38"/>
      <c r="GYH38"/>
      <c r="GYI38"/>
      <c r="GYJ38"/>
      <c r="GYK38"/>
      <c r="GYL38"/>
      <c r="GYM38"/>
      <c r="GYN38"/>
      <c r="GYO38"/>
      <c r="GYP38"/>
      <c r="GYQ38"/>
      <c r="GYR38"/>
      <c r="GYS38"/>
      <c r="GYT38"/>
      <c r="GYU38"/>
      <c r="GYV38"/>
      <c r="GYW38"/>
      <c r="GYX38"/>
      <c r="GYY38"/>
      <c r="GYZ38"/>
      <c r="GZA38"/>
      <c r="GZB38"/>
      <c r="GZC38"/>
      <c r="GZD38"/>
      <c r="GZE38"/>
      <c r="GZF38"/>
      <c r="GZG38"/>
      <c r="GZH38"/>
      <c r="GZI38"/>
      <c r="GZJ38"/>
      <c r="GZK38"/>
      <c r="GZL38"/>
      <c r="GZM38"/>
      <c r="GZN38"/>
      <c r="GZO38"/>
      <c r="GZP38"/>
      <c r="GZQ38"/>
      <c r="GZR38"/>
      <c r="GZS38"/>
      <c r="GZT38"/>
      <c r="GZU38"/>
      <c r="GZV38"/>
      <c r="GZW38"/>
      <c r="GZX38"/>
      <c r="GZY38"/>
      <c r="GZZ38"/>
      <c r="HAA38"/>
      <c r="HAB38"/>
      <c r="HAC38"/>
      <c r="HAD38"/>
      <c r="HAE38"/>
      <c r="HAF38"/>
      <c r="HAG38"/>
      <c r="HAH38"/>
      <c r="HAI38"/>
      <c r="HAJ38"/>
      <c r="HAK38"/>
      <c r="HAL38"/>
      <c r="HAM38"/>
      <c r="HAN38"/>
      <c r="HAO38"/>
      <c r="HAP38"/>
      <c r="HAQ38"/>
      <c r="HAR38"/>
      <c r="HAS38"/>
      <c r="HAT38"/>
      <c r="HAU38"/>
      <c r="HAV38"/>
      <c r="HAW38"/>
      <c r="HAX38"/>
      <c r="HAY38"/>
      <c r="HAZ38"/>
      <c r="HBA38"/>
      <c r="HBB38"/>
      <c r="HBC38"/>
      <c r="HBD38"/>
      <c r="HBE38"/>
      <c r="HBF38"/>
      <c r="HBG38"/>
      <c r="HBH38"/>
      <c r="HBI38"/>
      <c r="HBJ38"/>
      <c r="HBK38"/>
      <c r="HBL38"/>
      <c r="HBM38"/>
      <c r="HBN38"/>
      <c r="HBO38"/>
      <c r="HBP38"/>
      <c r="HBQ38"/>
      <c r="HBR38"/>
      <c r="HBS38"/>
      <c r="HBT38"/>
      <c r="HBU38"/>
      <c r="HBV38"/>
      <c r="HBW38"/>
      <c r="HBX38"/>
      <c r="HBY38"/>
      <c r="HBZ38"/>
      <c r="HCA38"/>
      <c r="HCB38"/>
      <c r="HCC38"/>
      <c r="HCD38"/>
      <c r="HCE38"/>
      <c r="HCF38"/>
      <c r="HCG38"/>
      <c r="HCH38"/>
      <c r="HCI38"/>
      <c r="HCJ38"/>
      <c r="HCK38"/>
      <c r="HCL38"/>
      <c r="HCM38"/>
      <c r="HCN38"/>
      <c r="HCO38"/>
      <c r="HCP38"/>
      <c r="HCQ38"/>
      <c r="HCR38"/>
      <c r="HCS38"/>
      <c r="HCT38"/>
      <c r="HCU38"/>
      <c r="HCV38"/>
      <c r="HCW38"/>
      <c r="HCX38"/>
      <c r="HCY38"/>
      <c r="HCZ38"/>
      <c r="HDA38"/>
      <c r="HDB38"/>
      <c r="HDC38"/>
      <c r="HDD38"/>
      <c r="HDE38"/>
      <c r="HDF38"/>
      <c r="HDG38"/>
      <c r="HDH38"/>
      <c r="HDI38"/>
      <c r="HDJ38"/>
      <c r="HDK38"/>
      <c r="HDL38"/>
      <c r="HDM38"/>
      <c r="HDN38"/>
      <c r="HDO38"/>
      <c r="HDP38"/>
      <c r="HDQ38"/>
      <c r="HDR38"/>
      <c r="HDS38"/>
      <c r="HDT38"/>
      <c r="HDU38"/>
      <c r="HDV38"/>
      <c r="HDW38"/>
      <c r="HDX38"/>
      <c r="HDY38"/>
      <c r="HDZ38"/>
      <c r="HEA38"/>
      <c r="HEB38"/>
      <c r="HEC38"/>
      <c r="HED38"/>
      <c r="HEE38"/>
      <c r="HEF38"/>
      <c r="HEG38"/>
      <c r="HEH38"/>
      <c r="HEI38"/>
      <c r="HEJ38"/>
      <c r="HEK38"/>
      <c r="HEL38"/>
      <c r="HEM38"/>
      <c r="HEN38"/>
      <c r="HEO38"/>
      <c r="HEP38"/>
      <c r="HEQ38"/>
      <c r="HER38"/>
      <c r="HES38"/>
      <c r="HET38"/>
      <c r="HEU38"/>
      <c r="HEV38"/>
      <c r="HEW38"/>
      <c r="HEX38"/>
      <c r="HEY38"/>
      <c r="HEZ38"/>
      <c r="HFA38"/>
      <c r="HFB38"/>
      <c r="HFC38"/>
      <c r="HFD38"/>
      <c r="HFE38"/>
      <c r="HFF38"/>
      <c r="HFG38"/>
      <c r="HFH38"/>
      <c r="HFI38"/>
      <c r="HFJ38"/>
      <c r="HFK38"/>
      <c r="HFL38"/>
      <c r="HFM38"/>
      <c r="HFN38"/>
      <c r="HFO38"/>
      <c r="HFP38"/>
      <c r="HFQ38"/>
      <c r="HFR38"/>
      <c r="HFS38"/>
      <c r="HFT38"/>
      <c r="HFU38"/>
      <c r="HFV38"/>
      <c r="HFW38"/>
      <c r="HFX38"/>
      <c r="HFY38"/>
      <c r="HFZ38"/>
      <c r="HGA38"/>
      <c r="HGB38"/>
      <c r="HGC38"/>
      <c r="HGD38"/>
      <c r="HGE38"/>
      <c r="HGF38"/>
      <c r="HGG38"/>
      <c r="HGH38"/>
      <c r="HGI38"/>
      <c r="HGJ38"/>
      <c r="HGK38"/>
      <c r="HGL38"/>
      <c r="HGM38"/>
      <c r="HGN38"/>
      <c r="HGO38"/>
      <c r="HGP38"/>
      <c r="HGQ38"/>
      <c r="HGR38"/>
      <c r="HGS38"/>
      <c r="HGT38"/>
      <c r="HGU38"/>
      <c r="HGV38"/>
      <c r="HGW38"/>
      <c r="HGX38"/>
      <c r="HGY38"/>
      <c r="HGZ38"/>
      <c r="HHA38"/>
      <c r="HHB38"/>
      <c r="HHC38"/>
      <c r="HHD38"/>
      <c r="HHE38"/>
      <c r="HHF38"/>
      <c r="HHG38"/>
      <c r="HHH38"/>
      <c r="HHI38"/>
      <c r="HHJ38"/>
      <c r="HHK38"/>
      <c r="HHL38"/>
      <c r="HHM38"/>
      <c r="HHN38"/>
      <c r="HHO38"/>
      <c r="HHP38"/>
      <c r="HHQ38"/>
      <c r="HHR38"/>
      <c r="HHS38"/>
      <c r="HHT38"/>
      <c r="HHU38"/>
      <c r="HHV38"/>
      <c r="HHW38"/>
      <c r="HHX38"/>
      <c r="HHY38"/>
      <c r="HHZ38"/>
      <c r="HIA38"/>
      <c r="HIB38"/>
      <c r="HIC38"/>
      <c r="HID38"/>
      <c r="HIE38"/>
      <c r="HIF38"/>
      <c r="HIG38"/>
      <c r="HIH38"/>
      <c r="HII38"/>
      <c r="HIJ38"/>
      <c r="HIK38"/>
      <c r="HIL38"/>
      <c r="HIM38"/>
      <c r="HIN38"/>
      <c r="HIO38"/>
      <c r="HIP38"/>
      <c r="HIQ38"/>
      <c r="HIR38"/>
      <c r="HIS38"/>
      <c r="HIT38"/>
      <c r="HIU38"/>
      <c r="HIV38"/>
      <c r="HIW38"/>
      <c r="HIX38"/>
      <c r="HIY38"/>
      <c r="HIZ38"/>
      <c r="HJA38"/>
      <c r="HJB38"/>
      <c r="HJC38"/>
      <c r="HJD38"/>
      <c r="HJE38"/>
      <c r="HJF38"/>
      <c r="HJG38"/>
      <c r="HJH38"/>
      <c r="HJI38"/>
      <c r="HJJ38"/>
      <c r="HJK38"/>
      <c r="HJL38"/>
      <c r="HJM38"/>
      <c r="HJN38"/>
      <c r="HJO38"/>
      <c r="HJP38"/>
      <c r="HJQ38"/>
      <c r="HJR38"/>
      <c r="HJS38"/>
      <c r="HJT38"/>
      <c r="HJU38"/>
      <c r="HJV38"/>
      <c r="HJW38"/>
      <c r="HJX38"/>
      <c r="HJY38"/>
      <c r="HJZ38"/>
      <c r="HKA38"/>
      <c r="HKB38"/>
      <c r="HKC38"/>
      <c r="HKD38"/>
      <c r="HKE38"/>
      <c r="HKF38"/>
      <c r="HKG38"/>
      <c r="HKH38"/>
      <c r="HKI38"/>
      <c r="HKJ38"/>
      <c r="HKK38"/>
      <c r="HKL38"/>
      <c r="HKM38"/>
      <c r="HKN38"/>
      <c r="HKO38"/>
      <c r="HKP38"/>
      <c r="HKQ38"/>
      <c r="HKR38"/>
      <c r="HKS38"/>
      <c r="HKT38"/>
      <c r="HKU38"/>
      <c r="HKV38"/>
      <c r="HKW38"/>
      <c r="HKX38"/>
      <c r="HKY38"/>
      <c r="HKZ38"/>
      <c r="HLA38"/>
      <c r="HLB38"/>
      <c r="HLC38"/>
      <c r="HLD38"/>
      <c r="HLE38"/>
      <c r="HLF38"/>
      <c r="HLG38"/>
      <c r="HLH38"/>
      <c r="HLI38"/>
      <c r="HLJ38"/>
      <c r="HLK38"/>
      <c r="HLL38"/>
      <c r="HLM38"/>
      <c r="HLN38"/>
      <c r="HLO38"/>
      <c r="HLP38"/>
      <c r="HLQ38"/>
      <c r="HLR38"/>
      <c r="HLS38"/>
      <c r="HLT38"/>
      <c r="HLU38"/>
      <c r="HLV38"/>
      <c r="HLW38"/>
      <c r="HLX38"/>
      <c r="HLY38"/>
      <c r="HLZ38"/>
      <c r="HMA38"/>
      <c r="HMB38"/>
      <c r="HMC38"/>
      <c r="HMD38"/>
      <c r="HME38"/>
      <c r="HMF38"/>
      <c r="HMG38"/>
      <c r="HMH38"/>
      <c r="HMI38"/>
      <c r="HMJ38"/>
      <c r="HMK38"/>
      <c r="HML38"/>
      <c r="HMM38"/>
      <c r="HMN38"/>
      <c r="HMO38"/>
      <c r="HMP38"/>
      <c r="HMQ38"/>
      <c r="HMR38"/>
      <c r="HMS38"/>
      <c r="HMT38"/>
      <c r="HMU38"/>
      <c r="HMV38"/>
      <c r="HMW38"/>
      <c r="HMX38"/>
      <c r="HMY38"/>
      <c r="HMZ38"/>
      <c r="HNA38"/>
      <c r="HNB38"/>
      <c r="HNC38"/>
      <c r="HND38"/>
      <c r="HNE38"/>
      <c r="HNF38"/>
      <c r="HNG38"/>
      <c r="HNH38"/>
      <c r="HNI38"/>
      <c r="HNJ38"/>
      <c r="HNK38"/>
      <c r="HNL38"/>
      <c r="HNM38"/>
      <c r="HNN38"/>
      <c r="HNO38"/>
      <c r="HNP38"/>
      <c r="HNQ38"/>
      <c r="HNR38"/>
      <c r="HNS38"/>
      <c r="HNT38"/>
      <c r="HNU38"/>
      <c r="HNV38"/>
      <c r="HNW38"/>
      <c r="HNX38"/>
      <c r="HNY38"/>
      <c r="HNZ38"/>
      <c r="HOA38"/>
      <c r="HOB38"/>
      <c r="HOC38"/>
      <c r="HOD38"/>
      <c r="HOE38"/>
      <c r="HOF38"/>
      <c r="HOG38"/>
      <c r="HOH38"/>
      <c r="HOI38"/>
      <c r="HOJ38"/>
      <c r="HOK38"/>
      <c r="HOL38"/>
      <c r="HOM38"/>
      <c r="HON38"/>
      <c r="HOO38"/>
      <c r="HOP38"/>
      <c r="HOQ38"/>
      <c r="HOR38"/>
      <c r="HOS38"/>
      <c r="HOT38"/>
      <c r="HOU38"/>
      <c r="HOV38"/>
      <c r="HOW38"/>
      <c r="HOX38"/>
      <c r="HOY38"/>
      <c r="HOZ38"/>
      <c r="HPA38"/>
      <c r="HPB38"/>
      <c r="HPC38"/>
      <c r="HPD38"/>
      <c r="HPE38"/>
      <c r="HPF38"/>
      <c r="HPG38"/>
      <c r="HPH38"/>
      <c r="HPI38"/>
      <c r="HPJ38"/>
      <c r="HPK38"/>
      <c r="HPL38"/>
      <c r="HPM38"/>
      <c r="HPN38"/>
      <c r="HPO38"/>
      <c r="HPP38"/>
      <c r="HPQ38"/>
      <c r="HPR38"/>
      <c r="HPS38"/>
      <c r="HPT38"/>
      <c r="HPU38"/>
      <c r="HPV38"/>
      <c r="HPW38"/>
      <c r="HPX38"/>
      <c r="HPY38"/>
      <c r="HPZ38"/>
      <c r="HQA38"/>
      <c r="HQB38"/>
      <c r="HQC38"/>
      <c r="HQD38"/>
      <c r="HQE38"/>
      <c r="HQF38"/>
      <c r="HQG38"/>
      <c r="HQH38"/>
      <c r="HQI38"/>
      <c r="HQJ38"/>
      <c r="HQK38"/>
      <c r="HQL38"/>
      <c r="HQM38"/>
      <c r="HQN38"/>
      <c r="HQO38"/>
      <c r="HQP38"/>
      <c r="HQQ38"/>
      <c r="HQR38"/>
      <c r="HQS38"/>
      <c r="HQT38"/>
      <c r="HQU38"/>
      <c r="HQV38"/>
      <c r="HQW38"/>
      <c r="HQX38"/>
      <c r="HQY38"/>
      <c r="HQZ38"/>
      <c r="HRA38"/>
      <c r="HRB38"/>
      <c r="HRC38"/>
      <c r="HRD38"/>
      <c r="HRE38"/>
      <c r="HRF38"/>
      <c r="HRG38"/>
      <c r="HRH38"/>
      <c r="HRI38"/>
      <c r="HRJ38"/>
      <c r="HRK38"/>
      <c r="HRL38"/>
      <c r="HRM38"/>
      <c r="HRN38"/>
      <c r="HRO38"/>
      <c r="HRP38"/>
      <c r="HRQ38"/>
      <c r="HRR38"/>
      <c r="HRS38"/>
      <c r="HRT38"/>
      <c r="HRU38"/>
      <c r="HRV38"/>
      <c r="HRW38"/>
      <c r="HRX38"/>
      <c r="HRY38"/>
      <c r="HRZ38"/>
      <c r="HSA38"/>
      <c r="HSB38"/>
      <c r="HSC38"/>
      <c r="HSD38"/>
      <c r="HSE38"/>
      <c r="HSF38"/>
      <c r="HSG38"/>
      <c r="HSH38"/>
      <c r="HSI38"/>
      <c r="HSJ38"/>
      <c r="HSK38"/>
      <c r="HSL38"/>
      <c r="HSM38"/>
      <c r="HSN38"/>
      <c r="HSO38"/>
      <c r="HSP38"/>
      <c r="HSQ38"/>
      <c r="HSR38"/>
      <c r="HSS38"/>
      <c r="HST38"/>
      <c r="HSU38"/>
      <c r="HSV38"/>
      <c r="HSW38"/>
      <c r="HSX38"/>
      <c r="HSY38"/>
      <c r="HSZ38"/>
      <c r="HTA38"/>
      <c r="HTB38"/>
      <c r="HTC38"/>
      <c r="HTD38"/>
      <c r="HTE38"/>
      <c r="HTF38"/>
      <c r="HTG38"/>
      <c r="HTH38"/>
      <c r="HTI38"/>
      <c r="HTJ38"/>
      <c r="HTK38"/>
      <c r="HTL38"/>
      <c r="HTM38"/>
      <c r="HTN38"/>
      <c r="HTO38"/>
      <c r="HTP38"/>
      <c r="HTQ38"/>
      <c r="HTR38"/>
      <c r="HTS38"/>
      <c r="HTT38"/>
      <c r="HTU38"/>
      <c r="HTV38"/>
      <c r="HTW38"/>
      <c r="HTX38"/>
      <c r="HTY38"/>
      <c r="HTZ38"/>
      <c r="HUA38"/>
      <c r="HUB38"/>
      <c r="HUC38"/>
      <c r="HUD38"/>
      <c r="HUE38"/>
      <c r="HUF38"/>
      <c r="HUG38"/>
      <c r="HUH38"/>
      <c r="HUI38"/>
      <c r="HUJ38"/>
      <c r="HUK38"/>
      <c r="HUL38"/>
      <c r="HUM38"/>
      <c r="HUN38"/>
      <c r="HUO38"/>
      <c r="HUP38"/>
      <c r="HUQ38"/>
      <c r="HUR38"/>
      <c r="HUS38"/>
      <c r="HUT38"/>
      <c r="HUU38"/>
      <c r="HUV38"/>
      <c r="HUW38"/>
      <c r="HUX38"/>
      <c r="HUY38"/>
      <c r="HUZ38"/>
      <c r="HVA38"/>
      <c r="HVB38"/>
      <c r="HVC38"/>
      <c r="HVD38"/>
      <c r="HVE38"/>
      <c r="HVF38"/>
      <c r="HVG38"/>
      <c r="HVH38"/>
      <c r="HVI38"/>
      <c r="HVJ38"/>
      <c r="HVK38"/>
      <c r="HVL38"/>
      <c r="HVM38"/>
      <c r="HVN38"/>
      <c r="HVO38"/>
      <c r="HVP38"/>
      <c r="HVQ38"/>
      <c r="HVR38"/>
      <c r="HVS38"/>
      <c r="HVT38"/>
      <c r="HVU38"/>
      <c r="HVV38"/>
      <c r="HVW38"/>
      <c r="HVX38"/>
      <c r="HVY38"/>
      <c r="HVZ38"/>
      <c r="HWA38"/>
      <c r="HWB38"/>
      <c r="HWC38"/>
      <c r="HWD38"/>
      <c r="HWE38"/>
      <c r="HWF38"/>
      <c r="HWG38"/>
      <c r="HWH38"/>
      <c r="HWI38"/>
      <c r="HWJ38"/>
      <c r="HWK38"/>
      <c r="HWL38"/>
      <c r="HWM38"/>
      <c r="HWN38"/>
      <c r="HWO38"/>
      <c r="HWP38"/>
      <c r="HWQ38"/>
      <c r="HWR38"/>
      <c r="HWS38"/>
      <c r="HWT38"/>
      <c r="HWU38"/>
      <c r="HWV38"/>
      <c r="HWW38"/>
      <c r="HWX38"/>
      <c r="HWY38"/>
      <c r="HWZ38"/>
      <c r="HXA38"/>
      <c r="HXB38"/>
      <c r="HXC38"/>
      <c r="HXD38"/>
      <c r="HXE38"/>
      <c r="HXF38"/>
      <c r="HXG38"/>
      <c r="HXH38"/>
      <c r="HXI38"/>
      <c r="HXJ38"/>
      <c r="HXK38"/>
      <c r="HXL38"/>
      <c r="HXM38"/>
      <c r="HXN38"/>
      <c r="HXO38"/>
      <c r="HXP38"/>
      <c r="HXQ38"/>
      <c r="HXR38"/>
      <c r="HXS38"/>
      <c r="HXT38"/>
      <c r="HXU38"/>
      <c r="HXV38"/>
      <c r="HXW38"/>
      <c r="HXX38"/>
      <c r="HXY38"/>
      <c r="HXZ38"/>
      <c r="HYA38"/>
      <c r="HYB38"/>
      <c r="HYC38"/>
      <c r="HYD38"/>
      <c r="HYE38"/>
      <c r="HYF38"/>
      <c r="HYG38"/>
      <c r="HYH38"/>
      <c r="HYI38"/>
      <c r="HYJ38"/>
      <c r="HYK38"/>
      <c r="HYL38"/>
      <c r="HYM38"/>
      <c r="HYN38"/>
      <c r="HYO38"/>
      <c r="HYP38"/>
      <c r="HYQ38"/>
      <c r="HYR38"/>
      <c r="HYS38"/>
      <c r="HYT38"/>
      <c r="HYU38"/>
      <c r="HYV38"/>
      <c r="HYW38"/>
      <c r="HYX38"/>
      <c r="HYY38"/>
      <c r="HYZ38"/>
      <c r="HZA38"/>
      <c r="HZB38"/>
      <c r="HZC38"/>
      <c r="HZD38"/>
      <c r="HZE38"/>
      <c r="HZF38"/>
      <c r="HZG38"/>
      <c r="HZH38"/>
      <c r="HZI38"/>
      <c r="HZJ38"/>
      <c r="HZK38"/>
      <c r="HZL38"/>
      <c r="HZM38"/>
      <c r="HZN38"/>
      <c r="HZO38"/>
      <c r="HZP38"/>
      <c r="HZQ38"/>
      <c r="HZR38"/>
      <c r="HZS38"/>
      <c r="HZT38"/>
      <c r="HZU38"/>
      <c r="HZV38"/>
      <c r="HZW38"/>
      <c r="HZX38"/>
      <c r="HZY38"/>
      <c r="HZZ38"/>
      <c r="IAA38"/>
      <c r="IAB38"/>
      <c r="IAC38"/>
      <c r="IAD38"/>
      <c r="IAE38"/>
      <c r="IAF38"/>
      <c r="IAG38"/>
      <c r="IAH38"/>
      <c r="IAI38"/>
      <c r="IAJ38"/>
      <c r="IAK38"/>
      <c r="IAL38"/>
      <c r="IAM38"/>
      <c r="IAN38"/>
      <c r="IAO38"/>
      <c r="IAP38"/>
      <c r="IAQ38"/>
      <c r="IAR38"/>
      <c r="IAS38"/>
      <c r="IAT38"/>
      <c r="IAU38"/>
      <c r="IAV38"/>
      <c r="IAW38"/>
      <c r="IAX38"/>
      <c r="IAY38"/>
      <c r="IAZ38"/>
      <c r="IBA38"/>
      <c r="IBB38"/>
      <c r="IBC38"/>
      <c r="IBD38"/>
      <c r="IBE38"/>
      <c r="IBF38"/>
      <c r="IBG38"/>
      <c r="IBH38"/>
      <c r="IBI38"/>
      <c r="IBJ38"/>
      <c r="IBK38"/>
      <c r="IBL38"/>
      <c r="IBM38"/>
      <c r="IBN38"/>
      <c r="IBO38"/>
      <c r="IBP38"/>
      <c r="IBQ38"/>
      <c r="IBR38"/>
      <c r="IBS38"/>
      <c r="IBT38"/>
      <c r="IBU38"/>
      <c r="IBV38"/>
      <c r="IBW38"/>
      <c r="IBX38"/>
      <c r="IBY38"/>
      <c r="IBZ38"/>
      <c r="ICA38"/>
      <c r="ICB38"/>
      <c r="ICC38"/>
      <c r="ICD38"/>
      <c r="ICE38"/>
      <c r="ICF38"/>
      <c r="ICG38"/>
      <c r="ICH38"/>
      <c r="ICI38"/>
      <c r="ICJ38"/>
      <c r="ICK38"/>
      <c r="ICL38"/>
      <c r="ICM38"/>
      <c r="ICN38"/>
      <c r="ICO38"/>
      <c r="ICP38"/>
      <c r="ICQ38"/>
      <c r="ICR38"/>
      <c r="ICS38"/>
      <c r="ICT38"/>
      <c r="ICU38"/>
      <c r="ICV38"/>
      <c r="ICW38"/>
      <c r="ICX38"/>
      <c r="ICY38"/>
      <c r="ICZ38"/>
      <c r="IDA38"/>
      <c r="IDB38"/>
      <c r="IDC38"/>
      <c r="IDD38"/>
      <c r="IDE38"/>
      <c r="IDF38"/>
      <c r="IDG38"/>
      <c r="IDH38"/>
      <c r="IDI38"/>
      <c r="IDJ38"/>
      <c r="IDK38"/>
      <c r="IDL38"/>
      <c r="IDM38"/>
      <c r="IDN38"/>
      <c r="IDO38"/>
      <c r="IDP38"/>
      <c r="IDQ38"/>
      <c r="IDR38"/>
      <c r="IDS38"/>
      <c r="IDT38"/>
      <c r="IDU38"/>
      <c r="IDV38"/>
      <c r="IDW38"/>
      <c r="IDX38"/>
      <c r="IDY38"/>
      <c r="IDZ38"/>
      <c r="IEA38"/>
      <c r="IEB38"/>
      <c r="IEC38"/>
      <c r="IED38"/>
      <c r="IEE38"/>
      <c r="IEF38"/>
      <c r="IEG38"/>
      <c r="IEH38"/>
      <c r="IEI38"/>
      <c r="IEJ38"/>
      <c r="IEK38"/>
      <c r="IEL38"/>
      <c r="IEM38"/>
      <c r="IEN38"/>
      <c r="IEO38"/>
      <c r="IEP38"/>
      <c r="IEQ38"/>
      <c r="IER38"/>
      <c r="IES38"/>
      <c r="IET38"/>
      <c r="IEU38"/>
      <c r="IEV38"/>
      <c r="IEW38"/>
      <c r="IEX38"/>
      <c r="IEY38"/>
      <c r="IEZ38"/>
      <c r="IFA38"/>
      <c r="IFB38"/>
      <c r="IFC38"/>
      <c r="IFD38"/>
      <c r="IFE38"/>
      <c r="IFF38"/>
      <c r="IFG38"/>
      <c r="IFH38"/>
      <c r="IFI38"/>
      <c r="IFJ38"/>
      <c r="IFK38"/>
      <c r="IFL38"/>
      <c r="IFM38"/>
      <c r="IFN38"/>
      <c r="IFO38"/>
      <c r="IFP38"/>
      <c r="IFQ38"/>
      <c r="IFR38"/>
      <c r="IFS38"/>
      <c r="IFT38"/>
      <c r="IFU38"/>
      <c r="IFV38"/>
      <c r="IFW38"/>
      <c r="IFX38"/>
      <c r="IFY38"/>
      <c r="IFZ38"/>
      <c r="IGA38"/>
      <c r="IGB38"/>
      <c r="IGC38"/>
      <c r="IGD38"/>
      <c r="IGE38"/>
      <c r="IGF38"/>
      <c r="IGG38"/>
      <c r="IGH38"/>
      <c r="IGI38"/>
      <c r="IGJ38"/>
      <c r="IGK38"/>
      <c r="IGL38"/>
      <c r="IGM38"/>
      <c r="IGN38"/>
      <c r="IGO38"/>
      <c r="IGP38"/>
      <c r="IGQ38"/>
      <c r="IGR38"/>
      <c r="IGS38"/>
      <c r="IGT38"/>
      <c r="IGU38"/>
      <c r="IGV38"/>
      <c r="IGW38"/>
      <c r="IGX38"/>
      <c r="IGY38"/>
      <c r="IGZ38"/>
      <c r="IHA38"/>
      <c r="IHB38"/>
      <c r="IHC38"/>
      <c r="IHD38"/>
      <c r="IHE38"/>
      <c r="IHF38"/>
      <c r="IHG38"/>
      <c r="IHH38"/>
      <c r="IHI38"/>
      <c r="IHJ38"/>
      <c r="IHK38"/>
      <c r="IHL38"/>
      <c r="IHM38"/>
      <c r="IHN38"/>
      <c r="IHO38"/>
      <c r="IHP38"/>
      <c r="IHQ38"/>
      <c r="IHR38"/>
      <c r="IHS38"/>
      <c r="IHT38"/>
      <c r="IHU38"/>
      <c r="IHV38"/>
      <c r="IHW38"/>
      <c r="IHX38"/>
      <c r="IHY38"/>
      <c r="IHZ38"/>
      <c r="IIA38"/>
      <c r="IIB38"/>
      <c r="IIC38"/>
      <c r="IID38"/>
      <c r="IIE38"/>
      <c r="IIF38"/>
      <c r="IIG38"/>
      <c r="IIH38"/>
      <c r="III38"/>
      <c r="IIJ38"/>
      <c r="IIK38"/>
      <c r="IIL38"/>
      <c r="IIM38"/>
      <c r="IIN38"/>
      <c r="IIO38"/>
      <c r="IIP38"/>
      <c r="IIQ38"/>
      <c r="IIR38"/>
      <c r="IIS38"/>
      <c r="IIT38"/>
      <c r="IIU38"/>
      <c r="IIV38"/>
      <c r="IIW38"/>
      <c r="IIX38"/>
      <c r="IIY38"/>
      <c r="IIZ38"/>
      <c r="IJA38"/>
      <c r="IJB38"/>
      <c r="IJC38"/>
      <c r="IJD38"/>
      <c r="IJE38"/>
      <c r="IJF38"/>
      <c r="IJG38"/>
      <c r="IJH38"/>
      <c r="IJI38"/>
      <c r="IJJ38"/>
      <c r="IJK38"/>
      <c r="IJL38"/>
      <c r="IJM38"/>
      <c r="IJN38"/>
      <c r="IJO38"/>
      <c r="IJP38"/>
      <c r="IJQ38"/>
      <c r="IJR38"/>
      <c r="IJS38"/>
      <c r="IJT38"/>
      <c r="IJU38"/>
      <c r="IJV38"/>
      <c r="IJW38"/>
      <c r="IJX38"/>
      <c r="IJY38"/>
      <c r="IJZ38"/>
      <c r="IKA38"/>
      <c r="IKB38"/>
      <c r="IKC38"/>
      <c r="IKD38"/>
      <c r="IKE38"/>
      <c r="IKF38"/>
      <c r="IKG38"/>
      <c r="IKH38"/>
      <c r="IKI38"/>
      <c r="IKJ38"/>
      <c r="IKK38"/>
      <c r="IKL38"/>
      <c r="IKM38"/>
      <c r="IKN38"/>
      <c r="IKO38"/>
      <c r="IKP38"/>
      <c r="IKQ38"/>
      <c r="IKR38"/>
      <c r="IKS38"/>
      <c r="IKT38"/>
      <c r="IKU38"/>
      <c r="IKV38"/>
      <c r="IKW38"/>
      <c r="IKX38"/>
      <c r="IKY38"/>
      <c r="IKZ38"/>
      <c r="ILA38"/>
      <c r="ILB38"/>
      <c r="ILC38"/>
      <c r="ILD38"/>
      <c r="ILE38"/>
      <c r="ILF38"/>
      <c r="ILG38"/>
      <c r="ILH38"/>
      <c r="ILI38"/>
      <c r="ILJ38"/>
      <c r="ILK38"/>
      <c r="ILL38"/>
      <c r="ILM38"/>
      <c r="ILN38"/>
      <c r="ILO38"/>
      <c r="ILP38"/>
      <c r="ILQ38"/>
      <c r="ILR38"/>
      <c r="ILS38"/>
      <c r="ILT38"/>
      <c r="ILU38"/>
      <c r="ILV38"/>
      <c r="ILW38"/>
      <c r="ILX38"/>
      <c r="ILY38"/>
      <c r="ILZ38"/>
      <c r="IMA38"/>
      <c r="IMB38"/>
      <c r="IMC38"/>
      <c r="IMD38"/>
      <c r="IME38"/>
      <c r="IMF38"/>
      <c r="IMG38"/>
      <c r="IMH38"/>
      <c r="IMI38"/>
      <c r="IMJ38"/>
      <c r="IMK38"/>
      <c r="IML38"/>
      <c r="IMM38"/>
      <c r="IMN38"/>
      <c r="IMO38"/>
      <c r="IMP38"/>
      <c r="IMQ38"/>
      <c r="IMR38"/>
      <c r="IMS38"/>
      <c r="IMT38"/>
      <c r="IMU38"/>
      <c r="IMV38"/>
      <c r="IMW38"/>
      <c r="IMX38"/>
      <c r="IMY38"/>
      <c r="IMZ38"/>
      <c r="INA38"/>
      <c r="INB38"/>
      <c r="INC38"/>
      <c r="IND38"/>
      <c r="INE38"/>
      <c r="INF38"/>
      <c r="ING38"/>
      <c r="INH38"/>
      <c r="INI38"/>
      <c r="INJ38"/>
      <c r="INK38"/>
      <c r="INL38"/>
      <c r="INM38"/>
      <c r="INN38"/>
      <c r="INO38"/>
      <c r="INP38"/>
      <c r="INQ38"/>
      <c r="INR38"/>
      <c r="INS38"/>
      <c r="INT38"/>
      <c r="INU38"/>
      <c r="INV38"/>
      <c r="INW38"/>
      <c r="INX38"/>
      <c r="INY38"/>
      <c r="INZ38"/>
      <c r="IOA38"/>
      <c r="IOB38"/>
      <c r="IOC38"/>
      <c r="IOD38"/>
      <c r="IOE38"/>
      <c r="IOF38"/>
      <c r="IOG38"/>
      <c r="IOH38"/>
      <c r="IOI38"/>
      <c r="IOJ38"/>
      <c r="IOK38"/>
      <c r="IOL38"/>
      <c r="IOM38"/>
      <c r="ION38"/>
      <c r="IOO38"/>
      <c r="IOP38"/>
      <c r="IOQ38"/>
      <c r="IOR38"/>
      <c r="IOS38"/>
      <c r="IOT38"/>
      <c r="IOU38"/>
      <c r="IOV38"/>
      <c r="IOW38"/>
      <c r="IOX38"/>
      <c r="IOY38"/>
      <c r="IOZ38"/>
      <c r="IPA38"/>
      <c r="IPB38"/>
      <c r="IPC38"/>
      <c r="IPD38"/>
      <c r="IPE38"/>
      <c r="IPF38"/>
      <c r="IPG38"/>
      <c r="IPH38"/>
      <c r="IPI38"/>
      <c r="IPJ38"/>
      <c r="IPK38"/>
      <c r="IPL38"/>
      <c r="IPM38"/>
      <c r="IPN38"/>
      <c r="IPO38"/>
      <c r="IPP38"/>
      <c r="IPQ38"/>
      <c r="IPR38"/>
      <c r="IPS38"/>
      <c r="IPT38"/>
      <c r="IPU38"/>
      <c r="IPV38"/>
      <c r="IPW38"/>
      <c r="IPX38"/>
      <c r="IPY38"/>
      <c r="IPZ38"/>
      <c r="IQA38"/>
      <c r="IQB38"/>
      <c r="IQC38"/>
      <c r="IQD38"/>
      <c r="IQE38"/>
      <c r="IQF38"/>
      <c r="IQG38"/>
      <c r="IQH38"/>
      <c r="IQI38"/>
      <c r="IQJ38"/>
      <c r="IQK38"/>
      <c r="IQL38"/>
      <c r="IQM38"/>
      <c r="IQN38"/>
      <c r="IQO38"/>
      <c r="IQP38"/>
      <c r="IQQ38"/>
      <c r="IQR38"/>
      <c r="IQS38"/>
      <c r="IQT38"/>
      <c r="IQU38"/>
      <c r="IQV38"/>
      <c r="IQW38"/>
      <c r="IQX38"/>
      <c r="IQY38"/>
      <c r="IQZ38"/>
      <c r="IRA38"/>
      <c r="IRB38"/>
      <c r="IRC38"/>
      <c r="IRD38"/>
      <c r="IRE38"/>
      <c r="IRF38"/>
      <c r="IRG38"/>
      <c r="IRH38"/>
      <c r="IRI38"/>
      <c r="IRJ38"/>
      <c r="IRK38"/>
      <c r="IRL38"/>
      <c r="IRM38"/>
      <c r="IRN38"/>
      <c r="IRO38"/>
      <c r="IRP38"/>
      <c r="IRQ38"/>
      <c r="IRR38"/>
      <c r="IRS38"/>
      <c r="IRT38"/>
      <c r="IRU38"/>
      <c r="IRV38"/>
      <c r="IRW38"/>
      <c r="IRX38"/>
      <c r="IRY38"/>
      <c r="IRZ38"/>
      <c r="ISA38"/>
      <c r="ISB38"/>
      <c r="ISC38"/>
      <c r="ISD38"/>
      <c r="ISE38"/>
      <c r="ISF38"/>
      <c r="ISG38"/>
      <c r="ISH38"/>
      <c r="ISI38"/>
      <c r="ISJ38"/>
      <c r="ISK38"/>
      <c r="ISL38"/>
      <c r="ISM38"/>
      <c r="ISN38"/>
      <c r="ISO38"/>
      <c r="ISP38"/>
      <c r="ISQ38"/>
      <c r="ISR38"/>
      <c r="ISS38"/>
      <c r="IST38"/>
      <c r="ISU38"/>
      <c r="ISV38"/>
      <c r="ISW38"/>
      <c r="ISX38"/>
      <c r="ISY38"/>
      <c r="ISZ38"/>
      <c r="ITA38"/>
      <c r="ITB38"/>
      <c r="ITC38"/>
      <c r="ITD38"/>
      <c r="ITE38"/>
      <c r="ITF38"/>
      <c r="ITG38"/>
      <c r="ITH38"/>
      <c r="ITI38"/>
      <c r="ITJ38"/>
      <c r="ITK38"/>
      <c r="ITL38"/>
      <c r="ITM38"/>
      <c r="ITN38"/>
      <c r="ITO38"/>
      <c r="ITP38"/>
      <c r="ITQ38"/>
      <c r="ITR38"/>
      <c r="ITS38"/>
      <c r="ITT38"/>
      <c r="ITU38"/>
      <c r="ITV38"/>
      <c r="ITW38"/>
      <c r="ITX38"/>
      <c r="ITY38"/>
      <c r="ITZ38"/>
      <c r="IUA38"/>
      <c r="IUB38"/>
      <c r="IUC38"/>
      <c r="IUD38"/>
      <c r="IUE38"/>
      <c r="IUF38"/>
      <c r="IUG38"/>
      <c r="IUH38"/>
      <c r="IUI38"/>
      <c r="IUJ38"/>
      <c r="IUK38"/>
      <c r="IUL38"/>
      <c r="IUM38"/>
      <c r="IUN38"/>
      <c r="IUO38"/>
      <c r="IUP38"/>
      <c r="IUQ38"/>
      <c r="IUR38"/>
      <c r="IUS38"/>
      <c r="IUT38"/>
      <c r="IUU38"/>
      <c r="IUV38"/>
      <c r="IUW38"/>
      <c r="IUX38"/>
      <c r="IUY38"/>
      <c r="IUZ38"/>
      <c r="IVA38"/>
      <c r="IVB38"/>
      <c r="IVC38"/>
      <c r="IVD38"/>
      <c r="IVE38"/>
      <c r="IVF38"/>
      <c r="IVG38"/>
      <c r="IVH38"/>
      <c r="IVI38"/>
      <c r="IVJ38"/>
      <c r="IVK38"/>
      <c r="IVL38"/>
      <c r="IVM38"/>
      <c r="IVN38"/>
      <c r="IVO38"/>
      <c r="IVP38"/>
      <c r="IVQ38"/>
      <c r="IVR38"/>
      <c r="IVS38"/>
      <c r="IVT38"/>
      <c r="IVU38"/>
      <c r="IVV38"/>
      <c r="IVW38"/>
      <c r="IVX38"/>
      <c r="IVY38"/>
      <c r="IVZ38"/>
      <c r="IWA38"/>
      <c r="IWB38"/>
      <c r="IWC38"/>
      <c r="IWD38"/>
      <c r="IWE38"/>
      <c r="IWF38"/>
      <c r="IWG38"/>
      <c r="IWH38"/>
      <c r="IWI38"/>
      <c r="IWJ38"/>
      <c r="IWK38"/>
      <c r="IWL38"/>
      <c r="IWM38"/>
      <c r="IWN38"/>
      <c r="IWO38"/>
      <c r="IWP38"/>
      <c r="IWQ38"/>
      <c r="IWR38"/>
      <c r="IWS38"/>
      <c r="IWT38"/>
      <c r="IWU38"/>
      <c r="IWV38"/>
      <c r="IWW38"/>
      <c r="IWX38"/>
      <c r="IWY38"/>
      <c r="IWZ38"/>
      <c r="IXA38"/>
      <c r="IXB38"/>
      <c r="IXC38"/>
      <c r="IXD38"/>
      <c r="IXE38"/>
      <c r="IXF38"/>
      <c r="IXG38"/>
      <c r="IXH38"/>
      <c r="IXI38"/>
      <c r="IXJ38"/>
      <c r="IXK38"/>
      <c r="IXL38"/>
      <c r="IXM38"/>
      <c r="IXN38"/>
      <c r="IXO38"/>
      <c r="IXP38"/>
      <c r="IXQ38"/>
      <c r="IXR38"/>
      <c r="IXS38"/>
      <c r="IXT38"/>
      <c r="IXU38"/>
      <c r="IXV38"/>
      <c r="IXW38"/>
      <c r="IXX38"/>
      <c r="IXY38"/>
      <c r="IXZ38"/>
      <c r="IYA38"/>
      <c r="IYB38"/>
      <c r="IYC38"/>
      <c r="IYD38"/>
      <c r="IYE38"/>
      <c r="IYF38"/>
      <c r="IYG38"/>
      <c r="IYH38"/>
      <c r="IYI38"/>
      <c r="IYJ38"/>
      <c r="IYK38"/>
      <c r="IYL38"/>
      <c r="IYM38"/>
      <c r="IYN38"/>
      <c r="IYO38"/>
      <c r="IYP38"/>
      <c r="IYQ38"/>
      <c r="IYR38"/>
      <c r="IYS38"/>
      <c r="IYT38"/>
      <c r="IYU38"/>
      <c r="IYV38"/>
      <c r="IYW38"/>
      <c r="IYX38"/>
      <c r="IYY38"/>
      <c r="IYZ38"/>
      <c r="IZA38"/>
      <c r="IZB38"/>
      <c r="IZC38"/>
      <c r="IZD38"/>
      <c r="IZE38"/>
      <c r="IZF38"/>
      <c r="IZG38"/>
      <c r="IZH38"/>
      <c r="IZI38"/>
      <c r="IZJ38"/>
      <c r="IZK38"/>
      <c r="IZL38"/>
      <c r="IZM38"/>
      <c r="IZN38"/>
      <c r="IZO38"/>
      <c r="IZP38"/>
      <c r="IZQ38"/>
      <c r="IZR38"/>
      <c r="IZS38"/>
      <c r="IZT38"/>
      <c r="IZU38"/>
      <c r="IZV38"/>
      <c r="IZW38"/>
      <c r="IZX38"/>
      <c r="IZY38"/>
      <c r="IZZ38"/>
      <c r="JAA38"/>
      <c r="JAB38"/>
      <c r="JAC38"/>
      <c r="JAD38"/>
      <c r="JAE38"/>
      <c r="JAF38"/>
      <c r="JAG38"/>
      <c r="JAH38"/>
      <c r="JAI38"/>
      <c r="JAJ38"/>
      <c r="JAK38"/>
      <c r="JAL38"/>
      <c r="JAM38"/>
      <c r="JAN38"/>
      <c r="JAO38"/>
      <c r="JAP38"/>
      <c r="JAQ38"/>
      <c r="JAR38"/>
      <c r="JAS38"/>
      <c r="JAT38"/>
      <c r="JAU38"/>
      <c r="JAV38"/>
      <c r="JAW38"/>
      <c r="JAX38"/>
      <c r="JAY38"/>
      <c r="JAZ38"/>
      <c r="JBA38"/>
      <c r="JBB38"/>
      <c r="JBC38"/>
      <c r="JBD38"/>
      <c r="JBE38"/>
      <c r="JBF38"/>
      <c r="JBG38"/>
      <c r="JBH38"/>
      <c r="JBI38"/>
      <c r="JBJ38"/>
      <c r="JBK38"/>
      <c r="JBL38"/>
      <c r="JBM38"/>
      <c r="JBN38"/>
      <c r="JBO38"/>
      <c r="JBP38"/>
      <c r="JBQ38"/>
      <c r="JBR38"/>
      <c r="JBS38"/>
      <c r="JBT38"/>
      <c r="JBU38"/>
      <c r="JBV38"/>
      <c r="JBW38"/>
      <c r="JBX38"/>
      <c r="JBY38"/>
      <c r="JBZ38"/>
      <c r="JCA38"/>
      <c r="JCB38"/>
      <c r="JCC38"/>
      <c r="JCD38"/>
      <c r="JCE38"/>
      <c r="JCF38"/>
      <c r="JCG38"/>
      <c r="JCH38"/>
      <c r="JCI38"/>
      <c r="JCJ38"/>
      <c r="JCK38"/>
      <c r="JCL38"/>
      <c r="JCM38"/>
      <c r="JCN38"/>
      <c r="JCO38"/>
      <c r="JCP38"/>
      <c r="JCQ38"/>
      <c r="JCR38"/>
      <c r="JCS38"/>
      <c r="JCT38"/>
      <c r="JCU38"/>
      <c r="JCV38"/>
      <c r="JCW38"/>
      <c r="JCX38"/>
      <c r="JCY38"/>
      <c r="JCZ38"/>
      <c r="JDA38"/>
      <c r="JDB38"/>
      <c r="JDC38"/>
      <c r="JDD38"/>
      <c r="JDE38"/>
      <c r="JDF38"/>
      <c r="JDG38"/>
      <c r="JDH38"/>
      <c r="JDI38"/>
      <c r="JDJ38"/>
      <c r="JDK38"/>
      <c r="JDL38"/>
      <c r="JDM38"/>
      <c r="JDN38"/>
      <c r="JDO38"/>
      <c r="JDP38"/>
      <c r="JDQ38"/>
      <c r="JDR38"/>
      <c r="JDS38"/>
      <c r="JDT38"/>
      <c r="JDU38"/>
      <c r="JDV38"/>
      <c r="JDW38"/>
      <c r="JDX38"/>
      <c r="JDY38"/>
      <c r="JDZ38"/>
      <c r="JEA38"/>
      <c r="JEB38"/>
      <c r="JEC38"/>
      <c r="JED38"/>
      <c r="JEE38"/>
      <c r="JEF38"/>
      <c r="JEG38"/>
      <c r="JEH38"/>
      <c r="JEI38"/>
      <c r="JEJ38"/>
      <c r="JEK38"/>
      <c r="JEL38"/>
      <c r="JEM38"/>
      <c r="JEN38"/>
      <c r="JEO38"/>
      <c r="JEP38"/>
      <c r="JEQ38"/>
      <c r="JER38"/>
      <c r="JES38"/>
      <c r="JET38"/>
      <c r="JEU38"/>
      <c r="JEV38"/>
      <c r="JEW38"/>
      <c r="JEX38"/>
      <c r="JEY38"/>
      <c r="JEZ38"/>
      <c r="JFA38"/>
      <c r="JFB38"/>
      <c r="JFC38"/>
      <c r="JFD38"/>
      <c r="JFE38"/>
      <c r="JFF38"/>
      <c r="JFG38"/>
      <c r="JFH38"/>
      <c r="JFI38"/>
      <c r="JFJ38"/>
      <c r="JFK38"/>
      <c r="JFL38"/>
      <c r="JFM38"/>
      <c r="JFN38"/>
      <c r="JFO38"/>
      <c r="JFP38"/>
      <c r="JFQ38"/>
      <c r="JFR38"/>
      <c r="JFS38"/>
      <c r="JFT38"/>
      <c r="JFU38"/>
      <c r="JFV38"/>
      <c r="JFW38"/>
      <c r="JFX38"/>
      <c r="JFY38"/>
      <c r="JFZ38"/>
      <c r="JGA38"/>
      <c r="JGB38"/>
      <c r="JGC38"/>
      <c r="JGD38"/>
      <c r="JGE38"/>
      <c r="JGF38"/>
      <c r="JGG38"/>
      <c r="JGH38"/>
      <c r="JGI38"/>
      <c r="JGJ38"/>
      <c r="JGK38"/>
      <c r="JGL38"/>
      <c r="JGM38"/>
      <c r="JGN38"/>
      <c r="JGO38"/>
      <c r="JGP38"/>
      <c r="JGQ38"/>
      <c r="JGR38"/>
      <c r="JGS38"/>
      <c r="JGT38"/>
      <c r="JGU38"/>
      <c r="JGV38"/>
      <c r="JGW38"/>
      <c r="JGX38"/>
      <c r="JGY38"/>
      <c r="JGZ38"/>
      <c r="JHA38"/>
      <c r="JHB38"/>
      <c r="JHC38"/>
      <c r="JHD38"/>
      <c r="JHE38"/>
      <c r="JHF38"/>
      <c r="JHG38"/>
      <c r="JHH38"/>
      <c r="JHI38"/>
      <c r="JHJ38"/>
      <c r="JHK38"/>
      <c r="JHL38"/>
      <c r="JHM38"/>
      <c r="JHN38"/>
      <c r="JHO38"/>
      <c r="JHP38"/>
      <c r="JHQ38"/>
      <c r="JHR38"/>
      <c r="JHS38"/>
      <c r="JHT38"/>
      <c r="JHU38"/>
      <c r="JHV38"/>
      <c r="JHW38"/>
      <c r="JHX38"/>
      <c r="JHY38"/>
      <c r="JHZ38"/>
      <c r="JIA38"/>
      <c r="JIB38"/>
      <c r="JIC38"/>
      <c r="JID38"/>
      <c r="JIE38"/>
      <c r="JIF38"/>
      <c r="JIG38"/>
      <c r="JIH38"/>
      <c r="JII38"/>
      <c r="JIJ38"/>
      <c r="JIK38"/>
      <c r="JIL38"/>
      <c r="JIM38"/>
      <c r="JIN38"/>
      <c r="JIO38"/>
      <c r="JIP38"/>
      <c r="JIQ38"/>
      <c r="JIR38"/>
      <c r="JIS38"/>
      <c r="JIT38"/>
      <c r="JIU38"/>
      <c r="JIV38"/>
      <c r="JIW38"/>
      <c r="JIX38"/>
      <c r="JIY38"/>
      <c r="JIZ38"/>
      <c r="JJA38"/>
      <c r="JJB38"/>
      <c r="JJC38"/>
      <c r="JJD38"/>
      <c r="JJE38"/>
      <c r="JJF38"/>
      <c r="JJG38"/>
      <c r="JJH38"/>
      <c r="JJI38"/>
      <c r="JJJ38"/>
      <c r="JJK38"/>
      <c r="JJL38"/>
      <c r="JJM38"/>
      <c r="JJN38"/>
      <c r="JJO38"/>
      <c r="JJP38"/>
      <c r="JJQ38"/>
      <c r="JJR38"/>
      <c r="JJS38"/>
      <c r="JJT38"/>
      <c r="JJU38"/>
      <c r="JJV38"/>
      <c r="JJW38"/>
      <c r="JJX38"/>
      <c r="JJY38"/>
      <c r="JJZ38"/>
      <c r="JKA38"/>
      <c r="JKB38"/>
      <c r="JKC38"/>
      <c r="JKD38"/>
      <c r="JKE38"/>
      <c r="JKF38"/>
      <c r="JKG38"/>
      <c r="JKH38"/>
      <c r="JKI38"/>
      <c r="JKJ38"/>
      <c r="JKK38"/>
      <c r="JKL38"/>
      <c r="JKM38"/>
      <c r="JKN38"/>
      <c r="JKO38"/>
      <c r="JKP38"/>
      <c r="JKQ38"/>
      <c r="JKR38"/>
      <c r="JKS38"/>
      <c r="JKT38"/>
      <c r="JKU38"/>
      <c r="JKV38"/>
      <c r="JKW38"/>
      <c r="JKX38"/>
      <c r="JKY38"/>
      <c r="JKZ38"/>
      <c r="JLA38"/>
      <c r="JLB38"/>
      <c r="JLC38"/>
      <c r="JLD38"/>
      <c r="JLE38"/>
      <c r="JLF38"/>
      <c r="JLG38"/>
      <c r="JLH38"/>
      <c r="JLI38"/>
      <c r="JLJ38"/>
      <c r="JLK38"/>
      <c r="JLL38"/>
      <c r="JLM38"/>
      <c r="JLN38"/>
      <c r="JLO38"/>
      <c r="JLP38"/>
      <c r="JLQ38"/>
      <c r="JLR38"/>
      <c r="JLS38"/>
      <c r="JLT38"/>
      <c r="JLU38"/>
      <c r="JLV38"/>
      <c r="JLW38"/>
      <c r="JLX38"/>
      <c r="JLY38"/>
      <c r="JLZ38"/>
      <c r="JMA38"/>
      <c r="JMB38"/>
      <c r="JMC38"/>
      <c r="JMD38"/>
      <c r="JME38"/>
      <c r="JMF38"/>
      <c r="JMG38"/>
      <c r="JMH38"/>
      <c r="JMI38"/>
      <c r="JMJ38"/>
      <c r="JMK38"/>
      <c r="JML38"/>
      <c r="JMM38"/>
      <c r="JMN38"/>
      <c r="JMO38"/>
      <c r="JMP38"/>
      <c r="JMQ38"/>
      <c r="JMR38"/>
      <c r="JMS38"/>
      <c r="JMT38"/>
      <c r="JMU38"/>
      <c r="JMV38"/>
      <c r="JMW38"/>
      <c r="JMX38"/>
      <c r="JMY38"/>
      <c r="JMZ38"/>
      <c r="JNA38"/>
      <c r="JNB38"/>
      <c r="JNC38"/>
      <c r="JND38"/>
      <c r="JNE38"/>
      <c r="JNF38"/>
      <c r="JNG38"/>
      <c r="JNH38"/>
      <c r="JNI38"/>
      <c r="JNJ38"/>
      <c r="JNK38"/>
      <c r="JNL38"/>
      <c r="JNM38"/>
      <c r="JNN38"/>
      <c r="JNO38"/>
      <c r="JNP38"/>
      <c r="JNQ38"/>
      <c r="JNR38"/>
      <c r="JNS38"/>
      <c r="JNT38"/>
      <c r="JNU38"/>
      <c r="JNV38"/>
      <c r="JNW38"/>
      <c r="JNX38"/>
      <c r="JNY38"/>
      <c r="JNZ38"/>
      <c r="JOA38"/>
      <c r="JOB38"/>
      <c r="JOC38"/>
      <c r="JOD38"/>
      <c r="JOE38"/>
      <c r="JOF38"/>
      <c r="JOG38"/>
      <c r="JOH38"/>
      <c r="JOI38"/>
      <c r="JOJ38"/>
      <c r="JOK38"/>
      <c r="JOL38"/>
      <c r="JOM38"/>
      <c r="JON38"/>
      <c r="JOO38"/>
      <c r="JOP38"/>
      <c r="JOQ38"/>
      <c r="JOR38"/>
      <c r="JOS38"/>
      <c r="JOT38"/>
      <c r="JOU38"/>
      <c r="JOV38"/>
      <c r="JOW38"/>
      <c r="JOX38"/>
      <c r="JOY38"/>
      <c r="JOZ38"/>
      <c r="JPA38"/>
      <c r="JPB38"/>
      <c r="JPC38"/>
      <c r="JPD38"/>
      <c r="JPE38"/>
      <c r="JPF38"/>
      <c r="JPG38"/>
      <c r="JPH38"/>
      <c r="JPI38"/>
      <c r="JPJ38"/>
      <c r="JPK38"/>
      <c r="JPL38"/>
      <c r="JPM38"/>
      <c r="JPN38"/>
      <c r="JPO38"/>
      <c r="JPP38"/>
      <c r="JPQ38"/>
      <c r="JPR38"/>
      <c r="JPS38"/>
      <c r="JPT38"/>
      <c r="JPU38"/>
      <c r="JPV38"/>
      <c r="JPW38"/>
      <c r="JPX38"/>
      <c r="JPY38"/>
      <c r="JPZ38"/>
      <c r="JQA38"/>
      <c r="JQB38"/>
      <c r="JQC38"/>
      <c r="JQD38"/>
      <c r="JQE38"/>
      <c r="JQF38"/>
      <c r="JQG38"/>
      <c r="JQH38"/>
      <c r="JQI38"/>
      <c r="JQJ38"/>
      <c r="JQK38"/>
      <c r="JQL38"/>
      <c r="JQM38"/>
      <c r="JQN38"/>
      <c r="JQO38"/>
      <c r="JQP38"/>
      <c r="JQQ38"/>
      <c r="JQR38"/>
      <c r="JQS38"/>
      <c r="JQT38"/>
      <c r="JQU38"/>
      <c r="JQV38"/>
      <c r="JQW38"/>
      <c r="JQX38"/>
      <c r="JQY38"/>
      <c r="JQZ38"/>
      <c r="JRA38"/>
      <c r="JRB38"/>
      <c r="JRC38"/>
      <c r="JRD38"/>
      <c r="JRE38"/>
      <c r="JRF38"/>
      <c r="JRG38"/>
      <c r="JRH38"/>
      <c r="JRI38"/>
      <c r="JRJ38"/>
      <c r="JRK38"/>
      <c r="JRL38"/>
      <c r="JRM38"/>
      <c r="JRN38"/>
      <c r="JRO38"/>
      <c r="JRP38"/>
      <c r="JRQ38"/>
      <c r="JRR38"/>
      <c r="JRS38"/>
      <c r="JRT38"/>
      <c r="JRU38"/>
      <c r="JRV38"/>
      <c r="JRW38"/>
      <c r="JRX38"/>
      <c r="JRY38"/>
      <c r="JRZ38"/>
      <c r="JSA38"/>
      <c r="JSB38"/>
      <c r="JSC38"/>
      <c r="JSD38"/>
      <c r="JSE38"/>
      <c r="JSF38"/>
      <c r="JSG38"/>
      <c r="JSH38"/>
      <c r="JSI38"/>
      <c r="JSJ38"/>
      <c r="JSK38"/>
      <c r="JSL38"/>
      <c r="JSM38"/>
      <c r="JSN38"/>
      <c r="JSO38"/>
      <c r="JSP38"/>
      <c r="JSQ38"/>
      <c r="JSR38"/>
      <c r="JSS38"/>
      <c r="JST38"/>
      <c r="JSU38"/>
      <c r="JSV38"/>
      <c r="JSW38"/>
      <c r="JSX38"/>
      <c r="JSY38"/>
      <c r="JSZ38"/>
      <c r="JTA38"/>
      <c r="JTB38"/>
      <c r="JTC38"/>
      <c r="JTD38"/>
      <c r="JTE38"/>
      <c r="JTF38"/>
      <c r="JTG38"/>
      <c r="JTH38"/>
      <c r="JTI38"/>
      <c r="JTJ38"/>
      <c r="JTK38"/>
      <c r="JTL38"/>
      <c r="JTM38"/>
      <c r="JTN38"/>
      <c r="JTO38"/>
      <c r="JTP38"/>
      <c r="JTQ38"/>
      <c r="JTR38"/>
      <c r="JTS38"/>
      <c r="JTT38"/>
      <c r="JTU38"/>
      <c r="JTV38"/>
      <c r="JTW38"/>
      <c r="JTX38"/>
      <c r="JTY38"/>
      <c r="JTZ38"/>
      <c r="JUA38"/>
      <c r="JUB38"/>
      <c r="JUC38"/>
      <c r="JUD38"/>
      <c r="JUE38"/>
      <c r="JUF38"/>
      <c r="JUG38"/>
      <c r="JUH38"/>
      <c r="JUI38"/>
      <c r="JUJ38"/>
      <c r="JUK38"/>
      <c r="JUL38"/>
      <c r="JUM38"/>
      <c r="JUN38"/>
      <c r="JUO38"/>
      <c r="JUP38"/>
      <c r="JUQ38"/>
      <c r="JUR38"/>
      <c r="JUS38"/>
      <c r="JUT38"/>
      <c r="JUU38"/>
      <c r="JUV38"/>
      <c r="JUW38"/>
      <c r="JUX38"/>
      <c r="JUY38"/>
      <c r="JUZ38"/>
      <c r="JVA38"/>
      <c r="JVB38"/>
      <c r="JVC38"/>
      <c r="JVD38"/>
      <c r="JVE38"/>
      <c r="JVF38"/>
      <c r="JVG38"/>
      <c r="JVH38"/>
      <c r="JVI38"/>
      <c r="JVJ38"/>
      <c r="JVK38"/>
      <c r="JVL38"/>
      <c r="JVM38"/>
      <c r="JVN38"/>
      <c r="JVO38"/>
      <c r="JVP38"/>
      <c r="JVQ38"/>
      <c r="JVR38"/>
      <c r="JVS38"/>
      <c r="JVT38"/>
      <c r="JVU38"/>
      <c r="JVV38"/>
      <c r="JVW38"/>
      <c r="JVX38"/>
      <c r="JVY38"/>
      <c r="JVZ38"/>
      <c r="JWA38"/>
      <c r="JWB38"/>
      <c r="JWC38"/>
      <c r="JWD38"/>
      <c r="JWE38"/>
      <c r="JWF38"/>
      <c r="JWG38"/>
      <c r="JWH38"/>
      <c r="JWI38"/>
      <c r="JWJ38"/>
      <c r="JWK38"/>
      <c r="JWL38"/>
      <c r="JWM38"/>
      <c r="JWN38"/>
      <c r="JWO38"/>
      <c r="JWP38"/>
      <c r="JWQ38"/>
      <c r="JWR38"/>
      <c r="JWS38"/>
      <c r="JWT38"/>
      <c r="JWU38"/>
      <c r="JWV38"/>
      <c r="JWW38"/>
      <c r="JWX38"/>
      <c r="JWY38"/>
      <c r="JWZ38"/>
      <c r="JXA38"/>
      <c r="JXB38"/>
      <c r="JXC38"/>
      <c r="JXD38"/>
      <c r="JXE38"/>
      <c r="JXF38"/>
      <c r="JXG38"/>
      <c r="JXH38"/>
      <c r="JXI38"/>
      <c r="JXJ38"/>
      <c r="JXK38"/>
      <c r="JXL38"/>
      <c r="JXM38"/>
      <c r="JXN38"/>
      <c r="JXO38"/>
      <c r="JXP38"/>
      <c r="JXQ38"/>
      <c r="JXR38"/>
      <c r="JXS38"/>
      <c r="JXT38"/>
      <c r="JXU38"/>
      <c r="JXV38"/>
      <c r="JXW38"/>
      <c r="JXX38"/>
      <c r="JXY38"/>
      <c r="JXZ38"/>
      <c r="JYA38"/>
      <c r="JYB38"/>
      <c r="JYC38"/>
      <c r="JYD38"/>
      <c r="JYE38"/>
      <c r="JYF38"/>
      <c r="JYG38"/>
      <c r="JYH38"/>
      <c r="JYI38"/>
      <c r="JYJ38"/>
      <c r="JYK38"/>
      <c r="JYL38"/>
      <c r="JYM38"/>
      <c r="JYN38"/>
      <c r="JYO38"/>
      <c r="JYP38"/>
      <c r="JYQ38"/>
      <c r="JYR38"/>
      <c r="JYS38"/>
      <c r="JYT38"/>
      <c r="JYU38"/>
      <c r="JYV38"/>
      <c r="JYW38"/>
      <c r="JYX38"/>
      <c r="JYY38"/>
      <c r="JYZ38"/>
      <c r="JZA38"/>
      <c r="JZB38"/>
      <c r="JZC38"/>
      <c r="JZD38"/>
      <c r="JZE38"/>
      <c r="JZF38"/>
      <c r="JZG38"/>
      <c r="JZH38"/>
      <c r="JZI38"/>
      <c r="JZJ38"/>
      <c r="JZK38"/>
      <c r="JZL38"/>
      <c r="JZM38"/>
      <c r="JZN38"/>
      <c r="JZO38"/>
      <c r="JZP38"/>
      <c r="JZQ38"/>
      <c r="JZR38"/>
      <c r="JZS38"/>
      <c r="JZT38"/>
      <c r="JZU38"/>
      <c r="JZV38"/>
      <c r="JZW38"/>
      <c r="JZX38"/>
      <c r="JZY38"/>
      <c r="JZZ38"/>
      <c r="KAA38"/>
      <c r="KAB38"/>
      <c r="KAC38"/>
      <c r="KAD38"/>
      <c r="KAE38"/>
      <c r="KAF38"/>
      <c r="KAG38"/>
      <c r="KAH38"/>
      <c r="KAI38"/>
      <c r="KAJ38"/>
      <c r="KAK38"/>
      <c r="KAL38"/>
      <c r="KAM38"/>
      <c r="KAN38"/>
      <c r="KAO38"/>
      <c r="KAP38"/>
      <c r="KAQ38"/>
      <c r="KAR38"/>
      <c r="KAS38"/>
      <c r="KAT38"/>
      <c r="KAU38"/>
      <c r="KAV38"/>
      <c r="KAW38"/>
      <c r="KAX38"/>
      <c r="KAY38"/>
      <c r="KAZ38"/>
      <c r="KBA38"/>
      <c r="KBB38"/>
      <c r="KBC38"/>
      <c r="KBD38"/>
      <c r="KBE38"/>
      <c r="KBF38"/>
      <c r="KBG38"/>
      <c r="KBH38"/>
      <c r="KBI38"/>
      <c r="KBJ38"/>
      <c r="KBK38"/>
      <c r="KBL38"/>
      <c r="KBM38"/>
      <c r="KBN38"/>
      <c r="KBO38"/>
      <c r="KBP38"/>
      <c r="KBQ38"/>
      <c r="KBR38"/>
      <c r="KBS38"/>
      <c r="KBT38"/>
      <c r="KBU38"/>
      <c r="KBV38"/>
      <c r="KBW38"/>
      <c r="KBX38"/>
      <c r="KBY38"/>
      <c r="KBZ38"/>
      <c r="KCA38"/>
      <c r="KCB38"/>
      <c r="KCC38"/>
      <c r="KCD38"/>
      <c r="KCE38"/>
      <c r="KCF38"/>
      <c r="KCG38"/>
      <c r="KCH38"/>
      <c r="KCI38"/>
      <c r="KCJ38"/>
      <c r="KCK38"/>
      <c r="KCL38"/>
      <c r="KCM38"/>
      <c r="KCN38"/>
      <c r="KCO38"/>
      <c r="KCP38"/>
      <c r="KCQ38"/>
      <c r="KCR38"/>
      <c r="KCS38"/>
      <c r="KCT38"/>
      <c r="KCU38"/>
      <c r="KCV38"/>
      <c r="KCW38"/>
      <c r="KCX38"/>
      <c r="KCY38"/>
      <c r="KCZ38"/>
      <c r="KDA38"/>
      <c r="KDB38"/>
      <c r="KDC38"/>
      <c r="KDD38"/>
      <c r="KDE38"/>
      <c r="KDF38"/>
      <c r="KDG38"/>
      <c r="KDH38"/>
      <c r="KDI38"/>
      <c r="KDJ38"/>
      <c r="KDK38"/>
      <c r="KDL38"/>
      <c r="KDM38"/>
      <c r="KDN38"/>
      <c r="KDO38"/>
      <c r="KDP38"/>
      <c r="KDQ38"/>
      <c r="KDR38"/>
      <c r="KDS38"/>
      <c r="KDT38"/>
      <c r="KDU38"/>
      <c r="KDV38"/>
      <c r="KDW38"/>
      <c r="KDX38"/>
      <c r="KDY38"/>
      <c r="KDZ38"/>
      <c r="KEA38"/>
      <c r="KEB38"/>
      <c r="KEC38"/>
      <c r="KED38"/>
      <c r="KEE38"/>
      <c r="KEF38"/>
      <c r="KEG38"/>
      <c r="KEH38"/>
      <c r="KEI38"/>
      <c r="KEJ38"/>
      <c r="KEK38"/>
      <c r="KEL38"/>
      <c r="KEM38"/>
      <c r="KEN38"/>
      <c r="KEO38"/>
      <c r="KEP38"/>
      <c r="KEQ38"/>
      <c r="KER38"/>
      <c r="KES38"/>
      <c r="KET38"/>
      <c r="KEU38"/>
      <c r="KEV38"/>
      <c r="KEW38"/>
      <c r="KEX38"/>
      <c r="KEY38"/>
      <c r="KEZ38"/>
      <c r="KFA38"/>
      <c r="KFB38"/>
      <c r="KFC38"/>
      <c r="KFD38"/>
      <c r="KFE38"/>
      <c r="KFF38"/>
      <c r="KFG38"/>
      <c r="KFH38"/>
      <c r="KFI38"/>
      <c r="KFJ38"/>
      <c r="KFK38"/>
      <c r="KFL38"/>
      <c r="KFM38"/>
      <c r="KFN38"/>
      <c r="KFO38"/>
      <c r="KFP38"/>
      <c r="KFQ38"/>
      <c r="KFR38"/>
      <c r="KFS38"/>
      <c r="KFT38"/>
      <c r="KFU38"/>
      <c r="KFV38"/>
      <c r="KFW38"/>
      <c r="KFX38"/>
      <c r="KFY38"/>
      <c r="KFZ38"/>
      <c r="KGA38"/>
      <c r="KGB38"/>
      <c r="KGC38"/>
      <c r="KGD38"/>
      <c r="KGE38"/>
      <c r="KGF38"/>
      <c r="KGG38"/>
      <c r="KGH38"/>
      <c r="KGI38"/>
      <c r="KGJ38"/>
      <c r="KGK38"/>
      <c r="KGL38"/>
      <c r="KGM38"/>
      <c r="KGN38"/>
      <c r="KGO38"/>
      <c r="KGP38"/>
      <c r="KGQ38"/>
      <c r="KGR38"/>
      <c r="KGS38"/>
      <c r="KGT38"/>
      <c r="KGU38"/>
      <c r="KGV38"/>
      <c r="KGW38"/>
      <c r="KGX38"/>
      <c r="KGY38"/>
      <c r="KGZ38"/>
      <c r="KHA38"/>
      <c r="KHB38"/>
      <c r="KHC38"/>
      <c r="KHD38"/>
      <c r="KHE38"/>
      <c r="KHF38"/>
      <c r="KHG38"/>
      <c r="KHH38"/>
      <c r="KHI38"/>
      <c r="KHJ38"/>
      <c r="KHK38"/>
      <c r="KHL38"/>
      <c r="KHM38"/>
      <c r="KHN38"/>
      <c r="KHO38"/>
      <c r="KHP38"/>
      <c r="KHQ38"/>
      <c r="KHR38"/>
      <c r="KHS38"/>
      <c r="KHT38"/>
      <c r="KHU38"/>
      <c r="KHV38"/>
      <c r="KHW38"/>
      <c r="KHX38"/>
      <c r="KHY38"/>
      <c r="KHZ38"/>
      <c r="KIA38"/>
      <c r="KIB38"/>
      <c r="KIC38"/>
      <c r="KID38"/>
      <c r="KIE38"/>
      <c r="KIF38"/>
      <c r="KIG38"/>
      <c r="KIH38"/>
      <c r="KII38"/>
      <c r="KIJ38"/>
      <c r="KIK38"/>
      <c r="KIL38"/>
      <c r="KIM38"/>
      <c r="KIN38"/>
      <c r="KIO38"/>
      <c r="KIP38"/>
      <c r="KIQ38"/>
      <c r="KIR38"/>
      <c r="KIS38"/>
      <c r="KIT38"/>
      <c r="KIU38"/>
      <c r="KIV38"/>
      <c r="KIW38"/>
      <c r="KIX38"/>
      <c r="KIY38"/>
      <c r="KIZ38"/>
      <c r="KJA38"/>
      <c r="KJB38"/>
      <c r="KJC38"/>
      <c r="KJD38"/>
      <c r="KJE38"/>
      <c r="KJF38"/>
      <c r="KJG38"/>
      <c r="KJH38"/>
      <c r="KJI38"/>
      <c r="KJJ38"/>
      <c r="KJK38"/>
      <c r="KJL38"/>
      <c r="KJM38"/>
      <c r="KJN38"/>
      <c r="KJO38"/>
      <c r="KJP38"/>
      <c r="KJQ38"/>
      <c r="KJR38"/>
      <c r="KJS38"/>
      <c r="KJT38"/>
      <c r="KJU38"/>
      <c r="KJV38"/>
      <c r="KJW38"/>
      <c r="KJX38"/>
      <c r="KJY38"/>
      <c r="KJZ38"/>
      <c r="KKA38"/>
      <c r="KKB38"/>
      <c r="KKC38"/>
      <c r="KKD38"/>
      <c r="KKE38"/>
      <c r="KKF38"/>
      <c r="KKG38"/>
      <c r="KKH38"/>
      <c r="KKI38"/>
      <c r="KKJ38"/>
      <c r="KKK38"/>
      <c r="KKL38"/>
      <c r="KKM38"/>
      <c r="KKN38"/>
      <c r="KKO38"/>
      <c r="KKP38"/>
      <c r="KKQ38"/>
      <c r="KKR38"/>
      <c r="KKS38"/>
      <c r="KKT38"/>
      <c r="KKU38"/>
      <c r="KKV38"/>
      <c r="KKW38"/>
      <c r="KKX38"/>
      <c r="KKY38"/>
      <c r="KKZ38"/>
      <c r="KLA38"/>
      <c r="KLB38"/>
      <c r="KLC38"/>
      <c r="KLD38"/>
      <c r="KLE38"/>
      <c r="KLF38"/>
      <c r="KLG38"/>
      <c r="KLH38"/>
      <c r="KLI38"/>
      <c r="KLJ38"/>
      <c r="KLK38"/>
      <c r="KLL38"/>
      <c r="KLM38"/>
      <c r="KLN38"/>
      <c r="KLO38"/>
      <c r="KLP38"/>
      <c r="KLQ38"/>
      <c r="KLR38"/>
      <c r="KLS38"/>
      <c r="KLT38"/>
      <c r="KLU38"/>
      <c r="KLV38"/>
      <c r="KLW38"/>
      <c r="KLX38"/>
      <c r="KLY38"/>
      <c r="KLZ38"/>
      <c r="KMA38"/>
      <c r="KMB38"/>
      <c r="KMC38"/>
      <c r="KMD38"/>
      <c r="KME38"/>
      <c r="KMF38"/>
      <c r="KMG38"/>
      <c r="KMH38"/>
      <c r="KMI38"/>
      <c r="KMJ38"/>
      <c r="KMK38"/>
      <c r="KML38"/>
      <c r="KMM38"/>
      <c r="KMN38"/>
      <c r="KMO38"/>
      <c r="KMP38"/>
      <c r="KMQ38"/>
      <c r="KMR38"/>
      <c r="KMS38"/>
      <c r="KMT38"/>
      <c r="KMU38"/>
      <c r="KMV38"/>
      <c r="KMW38"/>
      <c r="KMX38"/>
      <c r="KMY38"/>
      <c r="KMZ38"/>
      <c r="KNA38"/>
      <c r="KNB38"/>
      <c r="KNC38"/>
      <c r="KND38"/>
      <c r="KNE38"/>
      <c r="KNF38"/>
      <c r="KNG38"/>
      <c r="KNH38"/>
      <c r="KNI38"/>
      <c r="KNJ38"/>
      <c r="KNK38"/>
      <c r="KNL38"/>
      <c r="KNM38"/>
      <c r="KNN38"/>
      <c r="KNO38"/>
      <c r="KNP38"/>
      <c r="KNQ38"/>
      <c r="KNR38"/>
      <c r="KNS38"/>
      <c r="KNT38"/>
      <c r="KNU38"/>
      <c r="KNV38"/>
      <c r="KNW38"/>
      <c r="KNX38"/>
      <c r="KNY38"/>
      <c r="KNZ38"/>
      <c r="KOA38"/>
      <c r="KOB38"/>
      <c r="KOC38"/>
      <c r="KOD38"/>
      <c r="KOE38"/>
      <c r="KOF38"/>
      <c r="KOG38"/>
      <c r="KOH38"/>
      <c r="KOI38"/>
      <c r="KOJ38"/>
      <c r="KOK38"/>
      <c r="KOL38"/>
      <c r="KOM38"/>
      <c r="KON38"/>
      <c r="KOO38"/>
      <c r="KOP38"/>
      <c r="KOQ38"/>
      <c r="KOR38"/>
      <c r="KOS38"/>
      <c r="KOT38"/>
      <c r="KOU38"/>
      <c r="KOV38"/>
      <c r="KOW38"/>
      <c r="KOX38"/>
      <c r="KOY38"/>
      <c r="KOZ38"/>
      <c r="KPA38"/>
      <c r="KPB38"/>
      <c r="KPC38"/>
      <c r="KPD38"/>
      <c r="KPE38"/>
      <c r="KPF38"/>
      <c r="KPG38"/>
      <c r="KPH38"/>
      <c r="KPI38"/>
      <c r="KPJ38"/>
      <c r="KPK38"/>
      <c r="KPL38"/>
      <c r="KPM38"/>
      <c r="KPN38"/>
      <c r="KPO38"/>
      <c r="KPP38"/>
      <c r="KPQ38"/>
      <c r="KPR38"/>
      <c r="KPS38"/>
      <c r="KPT38"/>
      <c r="KPU38"/>
      <c r="KPV38"/>
      <c r="KPW38"/>
      <c r="KPX38"/>
      <c r="KPY38"/>
      <c r="KPZ38"/>
      <c r="KQA38"/>
      <c r="KQB38"/>
      <c r="KQC38"/>
      <c r="KQD38"/>
      <c r="KQE38"/>
      <c r="KQF38"/>
      <c r="KQG38"/>
      <c r="KQH38"/>
      <c r="KQI38"/>
      <c r="KQJ38"/>
      <c r="KQK38"/>
      <c r="KQL38"/>
      <c r="KQM38"/>
      <c r="KQN38"/>
      <c r="KQO38"/>
      <c r="KQP38"/>
      <c r="KQQ38"/>
      <c r="KQR38"/>
      <c r="KQS38"/>
      <c r="KQT38"/>
      <c r="KQU38"/>
      <c r="KQV38"/>
      <c r="KQW38"/>
      <c r="KQX38"/>
      <c r="KQY38"/>
      <c r="KQZ38"/>
      <c r="KRA38"/>
      <c r="KRB38"/>
      <c r="KRC38"/>
      <c r="KRD38"/>
      <c r="KRE38"/>
      <c r="KRF38"/>
      <c r="KRG38"/>
      <c r="KRH38"/>
      <c r="KRI38"/>
      <c r="KRJ38"/>
      <c r="KRK38"/>
      <c r="KRL38"/>
      <c r="KRM38"/>
      <c r="KRN38"/>
      <c r="KRO38"/>
      <c r="KRP38"/>
      <c r="KRQ38"/>
      <c r="KRR38"/>
      <c r="KRS38"/>
      <c r="KRT38"/>
      <c r="KRU38"/>
      <c r="KRV38"/>
      <c r="KRW38"/>
      <c r="KRX38"/>
      <c r="KRY38"/>
      <c r="KRZ38"/>
      <c r="KSA38"/>
      <c r="KSB38"/>
      <c r="KSC38"/>
      <c r="KSD38"/>
      <c r="KSE38"/>
      <c r="KSF38"/>
      <c r="KSG38"/>
      <c r="KSH38"/>
      <c r="KSI38"/>
      <c r="KSJ38"/>
      <c r="KSK38"/>
      <c r="KSL38"/>
      <c r="KSM38"/>
      <c r="KSN38"/>
      <c r="KSO38"/>
      <c r="KSP38"/>
      <c r="KSQ38"/>
      <c r="KSR38"/>
      <c r="KSS38"/>
      <c r="KST38"/>
      <c r="KSU38"/>
      <c r="KSV38"/>
      <c r="KSW38"/>
      <c r="KSX38"/>
      <c r="KSY38"/>
      <c r="KSZ38"/>
      <c r="KTA38"/>
      <c r="KTB38"/>
      <c r="KTC38"/>
      <c r="KTD38"/>
      <c r="KTE38"/>
      <c r="KTF38"/>
      <c r="KTG38"/>
      <c r="KTH38"/>
      <c r="KTI38"/>
      <c r="KTJ38"/>
      <c r="KTK38"/>
      <c r="KTL38"/>
      <c r="KTM38"/>
      <c r="KTN38"/>
      <c r="KTO38"/>
      <c r="KTP38"/>
      <c r="KTQ38"/>
      <c r="KTR38"/>
      <c r="KTS38"/>
      <c r="KTT38"/>
      <c r="KTU38"/>
      <c r="KTV38"/>
      <c r="KTW38"/>
      <c r="KTX38"/>
      <c r="KTY38"/>
      <c r="KTZ38"/>
      <c r="KUA38"/>
      <c r="KUB38"/>
      <c r="KUC38"/>
      <c r="KUD38"/>
      <c r="KUE38"/>
      <c r="KUF38"/>
      <c r="KUG38"/>
      <c r="KUH38"/>
      <c r="KUI38"/>
      <c r="KUJ38"/>
      <c r="KUK38"/>
      <c r="KUL38"/>
      <c r="KUM38"/>
      <c r="KUN38"/>
      <c r="KUO38"/>
      <c r="KUP38"/>
      <c r="KUQ38"/>
      <c r="KUR38"/>
      <c r="KUS38"/>
      <c r="KUT38"/>
      <c r="KUU38"/>
      <c r="KUV38"/>
      <c r="KUW38"/>
      <c r="KUX38"/>
      <c r="KUY38"/>
      <c r="KUZ38"/>
      <c r="KVA38"/>
      <c r="KVB38"/>
      <c r="KVC38"/>
      <c r="KVD38"/>
      <c r="KVE38"/>
      <c r="KVF38"/>
      <c r="KVG38"/>
      <c r="KVH38"/>
      <c r="KVI38"/>
      <c r="KVJ38"/>
      <c r="KVK38"/>
      <c r="KVL38"/>
      <c r="KVM38"/>
      <c r="KVN38"/>
      <c r="KVO38"/>
      <c r="KVP38"/>
      <c r="KVQ38"/>
      <c r="KVR38"/>
      <c r="KVS38"/>
      <c r="KVT38"/>
      <c r="KVU38"/>
      <c r="KVV38"/>
      <c r="KVW38"/>
      <c r="KVX38"/>
      <c r="KVY38"/>
      <c r="KVZ38"/>
      <c r="KWA38"/>
      <c r="KWB38"/>
      <c r="KWC38"/>
      <c r="KWD38"/>
      <c r="KWE38"/>
      <c r="KWF38"/>
      <c r="KWG38"/>
      <c r="KWH38"/>
      <c r="KWI38"/>
      <c r="KWJ38"/>
      <c r="KWK38"/>
      <c r="KWL38"/>
      <c r="KWM38"/>
      <c r="KWN38"/>
      <c r="KWO38"/>
      <c r="KWP38"/>
      <c r="KWQ38"/>
      <c r="KWR38"/>
      <c r="KWS38"/>
      <c r="KWT38"/>
      <c r="KWU38"/>
      <c r="KWV38"/>
      <c r="KWW38"/>
      <c r="KWX38"/>
      <c r="KWY38"/>
      <c r="KWZ38"/>
      <c r="KXA38"/>
      <c r="KXB38"/>
      <c r="KXC38"/>
      <c r="KXD38"/>
      <c r="KXE38"/>
      <c r="KXF38"/>
      <c r="KXG38"/>
      <c r="KXH38"/>
      <c r="KXI38"/>
      <c r="KXJ38"/>
      <c r="KXK38"/>
      <c r="KXL38"/>
      <c r="KXM38"/>
      <c r="KXN38"/>
      <c r="KXO38"/>
      <c r="KXP38"/>
      <c r="KXQ38"/>
      <c r="KXR38"/>
      <c r="KXS38"/>
      <c r="KXT38"/>
      <c r="KXU38"/>
      <c r="KXV38"/>
      <c r="KXW38"/>
      <c r="KXX38"/>
      <c r="KXY38"/>
      <c r="KXZ38"/>
      <c r="KYA38"/>
      <c r="KYB38"/>
      <c r="KYC38"/>
      <c r="KYD38"/>
      <c r="KYE38"/>
      <c r="KYF38"/>
      <c r="KYG38"/>
      <c r="KYH38"/>
      <c r="KYI38"/>
      <c r="KYJ38"/>
      <c r="KYK38"/>
      <c r="KYL38"/>
      <c r="KYM38"/>
      <c r="KYN38"/>
      <c r="KYO38"/>
      <c r="KYP38"/>
      <c r="KYQ38"/>
      <c r="KYR38"/>
      <c r="KYS38"/>
      <c r="KYT38"/>
      <c r="KYU38"/>
      <c r="KYV38"/>
      <c r="KYW38"/>
      <c r="KYX38"/>
      <c r="KYY38"/>
      <c r="KYZ38"/>
      <c r="KZA38"/>
      <c r="KZB38"/>
      <c r="KZC38"/>
      <c r="KZD38"/>
      <c r="KZE38"/>
      <c r="KZF38"/>
      <c r="KZG38"/>
      <c r="KZH38"/>
      <c r="KZI38"/>
      <c r="KZJ38"/>
      <c r="KZK38"/>
      <c r="KZL38"/>
      <c r="KZM38"/>
      <c r="KZN38"/>
      <c r="KZO38"/>
      <c r="KZP38"/>
      <c r="KZQ38"/>
      <c r="KZR38"/>
      <c r="KZS38"/>
      <c r="KZT38"/>
      <c r="KZU38"/>
      <c r="KZV38"/>
      <c r="KZW38"/>
      <c r="KZX38"/>
      <c r="KZY38"/>
      <c r="KZZ38"/>
      <c r="LAA38"/>
      <c r="LAB38"/>
      <c r="LAC38"/>
      <c r="LAD38"/>
      <c r="LAE38"/>
      <c r="LAF38"/>
      <c r="LAG38"/>
      <c r="LAH38"/>
      <c r="LAI38"/>
      <c r="LAJ38"/>
      <c r="LAK38"/>
      <c r="LAL38"/>
      <c r="LAM38"/>
      <c r="LAN38"/>
      <c r="LAO38"/>
      <c r="LAP38"/>
      <c r="LAQ38"/>
      <c r="LAR38"/>
      <c r="LAS38"/>
      <c r="LAT38"/>
      <c r="LAU38"/>
      <c r="LAV38"/>
      <c r="LAW38"/>
      <c r="LAX38"/>
      <c r="LAY38"/>
      <c r="LAZ38"/>
      <c r="LBA38"/>
      <c r="LBB38"/>
      <c r="LBC38"/>
      <c r="LBD38"/>
      <c r="LBE38"/>
      <c r="LBF38"/>
      <c r="LBG38"/>
      <c r="LBH38"/>
      <c r="LBI38"/>
      <c r="LBJ38"/>
      <c r="LBK38"/>
      <c r="LBL38"/>
      <c r="LBM38"/>
      <c r="LBN38"/>
      <c r="LBO38"/>
      <c r="LBP38"/>
      <c r="LBQ38"/>
      <c r="LBR38"/>
      <c r="LBS38"/>
      <c r="LBT38"/>
      <c r="LBU38"/>
      <c r="LBV38"/>
      <c r="LBW38"/>
      <c r="LBX38"/>
      <c r="LBY38"/>
      <c r="LBZ38"/>
      <c r="LCA38"/>
      <c r="LCB38"/>
      <c r="LCC38"/>
      <c r="LCD38"/>
      <c r="LCE38"/>
      <c r="LCF38"/>
      <c r="LCG38"/>
      <c r="LCH38"/>
      <c r="LCI38"/>
      <c r="LCJ38"/>
      <c r="LCK38"/>
      <c r="LCL38"/>
      <c r="LCM38"/>
      <c r="LCN38"/>
      <c r="LCO38"/>
      <c r="LCP38"/>
      <c r="LCQ38"/>
      <c r="LCR38"/>
      <c r="LCS38"/>
      <c r="LCT38"/>
      <c r="LCU38"/>
      <c r="LCV38"/>
      <c r="LCW38"/>
      <c r="LCX38"/>
      <c r="LCY38"/>
      <c r="LCZ38"/>
      <c r="LDA38"/>
      <c r="LDB38"/>
      <c r="LDC38"/>
      <c r="LDD38"/>
      <c r="LDE38"/>
      <c r="LDF38"/>
      <c r="LDG38"/>
      <c r="LDH38"/>
      <c r="LDI38"/>
      <c r="LDJ38"/>
      <c r="LDK38"/>
      <c r="LDL38"/>
      <c r="LDM38"/>
      <c r="LDN38"/>
      <c r="LDO38"/>
      <c r="LDP38"/>
      <c r="LDQ38"/>
      <c r="LDR38"/>
      <c r="LDS38"/>
      <c r="LDT38"/>
      <c r="LDU38"/>
      <c r="LDV38"/>
      <c r="LDW38"/>
      <c r="LDX38"/>
      <c r="LDY38"/>
      <c r="LDZ38"/>
      <c r="LEA38"/>
      <c r="LEB38"/>
      <c r="LEC38"/>
      <c r="LED38"/>
      <c r="LEE38"/>
      <c r="LEF38"/>
      <c r="LEG38"/>
      <c r="LEH38"/>
      <c r="LEI38"/>
      <c r="LEJ38"/>
      <c r="LEK38"/>
      <c r="LEL38"/>
      <c r="LEM38"/>
      <c r="LEN38"/>
      <c r="LEO38"/>
      <c r="LEP38"/>
      <c r="LEQ38"/>
      <c r="LER38"/>
      <c r="LES38"/>
      <c r="LET38"/>
      <c r="LEU38"/>
      <c r="LEV38"/>
      <c r="LEW38"/>
      <c r="LEX38"/>
      <c r="LEY38"/>
      <c r="LEZ38"/>
      <c r="LFA38"/>
      <c r="LFB38"/>
      <c r="LFC38"/>
      <c r="LFD38"/>
      <c r="LFE38"/>
      <c r="LFF38"/>
      <c r="LFG38"/>
      <c r="LFH38"/>
      <c r="LFI38"/>
      <c r="LFJ38"/>
      <c r="LFK38"/>
      <c r="LFL38"/>
      <c r="LFM38"/>
      <c r="LFN38"/>
      <c r="LFO38"/>
      <c r="LFP38"/>
      <c r="LFQ38"/>
      <c r="LFR38"/>
      <c r="LFS38"/>
      <c r="LFT38"/>
      <c r="LFU38"/>
      <c r="LFV38"/>
      <c r="LFW38"/>
      <c r="LFX38"/>
      <c r="LFY38"/>
      <c r="LFZ38"/>
      <c r="LGA38"/>
      <c r="LGB38"/>
      <c r="LGC38"/>
      <c r="LGD38"/>
      <c r="LGE38"/>
      <c r="LGF38"/>
      <c r="LGG38"/>
      <c r="LGH38"/>
      <c r="LGI38"/>
      <c r="LGJ38"/>
      <c r="LGK38"/>
      <c r="LGL38"/>
      <c r="LGM38"/>
      <c r="LGN38"/>
      <c r="LGO38"/>
      <c r="LGP38"/>
      <c r="LGQ38"/>
      <c r="LGR38"/>
      <c r="LGS38"/>
      <c r="LGT38"/>
      <c r="LGU38"/>
      <c r="LGV38"/>
      <c r="LGW38"/>
      <c r="LGX38"/>
      <c r="LGY38"/>
      <c r="LGZ38"/>
      <c r="LHA38"/>
      <c r="LHB38"/>
      <c r="LHC38"/>
      <c r="LHD38"/>
      <c r="LHE38"/>
      <c r="LHF38"/>
      <c r="LHG38"/>
      <c r="LHH38"/>
      <c r="LHI38"/>
      <c r="LHJ38"/>
      <c r="LHK38"/>
      <c r="LHL38"/>
      <c r="LHM38"/>
      <c r="LHN38"/>
      <c r="LHO38"/>
      <c r="LHP38"/>
      <c r="LHQ38"/>
      <c r="LHR38"/>
      <c r="LHS38"/>
      <c r="LHT38"/>
      <c r="LHU38"/>
      <c r="LHV38"/>
      <c r="LHW38"/>
      <c r="LHX38"/>
      <c r="LHY38"/>
      <c r="LHZ38"/>
      <c r="LIA38"/>
      <c r="LIB38"/>
      <c r="LIC38"/>
      <c r="LID38"/>
      <c r="LIE38"/>
      <c r="LIF38"/>
      <c r="LIG38"/>
      <c r="LIH38"/>
      <c r="LII38"/>
      <c r="LIJ38"/>
      <c r="LIK38"/>
      <c r="LIL38"/>
      <c r="LIM38"/>
      <c r="LIN38"/>
      <c r="LIO38"/>
      <c r="LIP38"/>
      <c r="LIQ38"/>
      <c r="LIR38"/>
      <c r="LIS38"/>
      <c r="LIT38"/>
      <c r="LIU38"/>
      <c r="LIV38"/>
      <c r="LIW38"/>
      <c r="LIX38"/>
      <c r="LIY38"/>
      <c r="LIZ38"/>
      <c r="LJA38"/>
      <c r="LJB38"/>
      <c r="LJC38"/>
      <c r="LJD38"/>
      <c r="LJE38"/>
      <c r="LJF38"/>
      <c r="LJG38"/>
      <c r="LJH38"/>
      <c r="LJI38"/>
      <c r="LJJ38"/>
      <c r="LJK38"/>
      <c r="LJL38"/>
      <c r="LJM38"/>
      <c r="LJN38"/>
      <c r="LJO38"/>
      <c r="LJP38"/>
      <c r="LJQ38"/>
      <c r="LJR38"/>
      <c r="LJS38"/>
      <c r="LJT38"/>
      <c r="LJU38"/>
      <c r="LJV38"/>
      <c r="LJW38"/>
      <c r="LJX38"/>
      <c r="LJY38"/>
      <c r="LJZ38"/>
      <c r="LKA38"/>
      <c r="LKB38"/>
      <c r="LKC38"/>
      <c r="LKD38"/>
      <c r="LKE38"/>
      <c r="LKF38"/>
      <c r="LKG38"/>
      <c r="LKH38"/>
      <c r="LKI38"/>
      <c r="LKJ38"/>
      <c r="LKK38"/>
      <c r="LKL38"/>
      <c r="LKM38"/>
      <c r="LKN38"/>
      <c r="LKO38"/>
      <c r="LKP38"/>
      <c r="LKQ38"/>
      <c r="LKR38"/>
      <c r="LKS38"/>
      <c r="LKT38"/>
      <c r="LKU38"/>
      <c r="LKV38"/>
      <c r="LKW38"/>
      <c r="LKX38"/>
      <c r="LKY38"/>
      <c r="LKZ38"/>
      <c r="LLA38"/>
      <c r="LLB38"/>
      <c r="LLC38"/>
      <c r="LLD38"/>
      <c r="LLE38"/>
      <c r="LLF38"/>
      <c r="LLG38"/>
      <c r="LLH38"/>
      <c r="LLI38"/>
      <c r="LLJ38"/>
      <c r="LLK38"/>
      <c r="LLL38"/>
      <c r="LLM38"/>
      <c r="LLN38"/>
      <c r="LLO38"/>
      <c r="LLP38"/>
      <c r="LLQ38"/>
      <c r="LLR38"/>
      <c r="LLS38"/>
      <c r="LLT38"/>
      <c r="LLU38"/>
      <c r="LLV38"/>
      <c r="LLW38"/>
      <c r="LLX38"/>
      <c r="LLY38"/>
      <c r="LLZ38"/>
      <c r="LMA38"/>
      <c r="LMB38"/>
      <c r="LMC38"/>
      <c r="LMD38"/>
      <c r="LME38"/>
      <c r="LMF38"/>
      <c r="LMG38"/>
      <c r="LMH38"/>
      <c r="LMI38"/>
      <c r="LMJ38"/>
      <c r="LMK38"/>
      <c r="LML38"/>
      <c r="LMM38"/>
      <c r="LMN38"/>
      <c r="LMO38"/>
      <c r="LMP38"/>
      <c r="LMQ38"/>
      <c r="LMR38"/>
      <c r="LMS38"/>
      <c r="LMT38"/>
      <c r="LMU38"/>
      <c r="LMV38"/>
      <c r="LMW38"/>
      <c r="LMX38"/>
      <c r="LMY38"/>
      <c r="LMZ38"/>
      <c r="LNA38"/>
      <c r="LNB38"/>
      <c r="LNC38"/>
      <c r="LND38"/>
      <c r="LNE38"/>
      <c r="LNF38"/>
      <c r="LNG38"/>
      <c r="LNH38"/>
      <c r="LNI38"/>
      <c r="LNJ38"/>
      <c r="LNK38"/>
      <c r="LNL38"/>
      <c r="LNM38"/>
      <c r="LNN38"/>
      <c r="LNO38"/>
      <c r="LNP38"/>
      <c r="LNQ38"/>
      <c r="LNR38"/>
      <c r="LNS38"/>
      <c r="LNT38"/>
      <c r="LNU38"/>
      <c r="LNV38"/>
      <c r="LNW38"/>
      <c r="LNX38"/>
      <c r="LNY38"/>
      <c r="LNZ38"/>
      <c r="LOA38"/>
      <c r="LOB38"/>
      <c r="LOC38"/>
      <c r="LOD38"/>
      <c r="LOE38"/>
      <c r="LOF38"/>
      <c r="LOG38"/>
      <c r="LOH38"/>
      <c r="LOI38"/>
      <c r="LOJ38"/>
      <c r="LOK38"/>
      <c r="LOL38"/>
      <c r="LOM38"/>
      <c r="LON38"/>
      <c r="LOO38"/>
      <c r="LOP38"/>
      <c r="LOQ38"/>
      <c r="LOR38"/>
      <c r="LOS38"/>
      <c r="LOT38"/>
      <c r="LOU38"/>
      <c r="LOV38"/>
      <c r="LOW38"/>
      <c r="LOX38"/>
      <c r="LOY38"/>
      <c r="LOZ38"/>
      <c r="LPA38"/>
      <c r="LPB38"/>
      <c r="LPC38"/>
      <c r="LPD38"/>
      <c r="LPE38"/>
      <c r="LPF38"/>
      <c r="LPG38"/>
      <c r="LPH38"/>
      <c r="LPI38"/>
      <c r="LPJ38"/>
      <c r="LPK38"/>
      <c r="LPL38"/>
      <c r="LPM38"/>
      <c r="LPN38"/>
      <c r="LPO38"/>
      <c r="LPP38"/>
      <c r="LPQ38"/>
      <c r="LPR38"/>
      <c r="LPS38"/>
      <c r="LPT38"/>
      <c r="LPU38"/>
      <c r="LPV38"/>
      <c r="LPW38"/>
      <c r="LPX38"/>
      <c r="LPY38"/>
      <c r="LPZ38"/>
      <c r="LQA38"/>
      <c r="LQB38"/>
      <c r="LQC38"/>
      <c r="LQD38"/>
      <c r="LQE38"/>
      <c r="LQF38"/>
      <c r="LQG38"/>
      <c r="LQH38"/>
      <c r="LQI38"/>
      <c r="LQJ38"/>
      <c r="LQK38"/>
      <c r="LQL38"/>
      <c r="LQM38"/>
      <c r="LQN38"/>
      <c r="LQO38"/>
      <c r="LQP38"/>
      <c r="LQQ38"/>
      <c r="LQR38"/>
      <c r="LQS38"/>
      <c r="LQT38"/>
      <c r="LQU38"/>
      <c r="LQV38"/>
      <c r="LQW38"/>
      <c r="LQX38"/>
      <c r="LQY38"/>
      <c r="LQZ38"/>
      <c r="LRA38"/>
      <c r="LRB38"/>
      <c r="LRC38"/>
      <c r="LRD38"/>
      <c r="LRE38"/>
      <c r="LRF38"/>
      <c r="LRG38"/>
      <c r="LRH38"/>
      <c r="LRI38"/>
      <c r="LRJ38"/>
      <c r="LRK38"/>
      <c r="LRL38"/>
      <c r="LRM38"/>
      <c r="LRN38"/>
      <c r="LRO38"/>
      <c r="LRP38"/>
      <c r="LRQ38"/>
      <c r="LRR38"/>
      <c r="LRS38"/>
      <c r="LRT38"/>
      <c r="LRU38"/>
      <c r="LRV38"/>
      <c r="LRW38"/>
      <c r="LRX38"/>
      <c r="LRY38"/>
      <c r="LRZ38"/>
      <c r="LSA38"/>
      <c r="LSB38"/>
      <c r="LSC38"/>
      <c r="LSD38"/>
      <c r="LSE38"/>
      <c r="LSF38"/>
      <c r="LSG38"/>
      <c r="LSH38"/>
      <c r="LSI38"/>
      <c r="LSJ38"/>
      <c r="LSK38"/>
      <c r="LSL38"/>
      <c r="LSM38"/>
      <c r="LSN38"/>
      <c r="LSO38"/>
      <c r="LSP38"/>
      <c r="LSQ38"/>
      <c r="LSR38"/>
      <c r="LSS38"/>
      <c r="LST38"/>
      <c r="LSU38"/>
      <c r="LSV38"/>
      <c r="LSW38"/>
      <c r="LSX38"/>
      <c r="LSY38"/>
      <c r="LSZ38"/>
      <c r="LTA38"/>
      <c r="LTB38"/>
      <c r="LTC38"/>
      <c r="LTD38"/>
      <c r="LTE38"/>
      <c r="LTF38"/>
      <c r="LTG38"/>
      <c r="LTH38"/>
      <c r="LTI38"/>
      <c r="LTJ38"/>
      <c r="LTK38"/>
      <c r="LTL38"/>
      <c r="LTM38"/>
      <c r="LTN38"/>
      <c r="LTO38"/>
      <c r="LTP38"/>
      <c r="LTQ38"/>
      <c r="LTR38"/>
      <c r="LTS38"/>
      <c r="LTT38"/>
      <c r="LTU38"/>
      <c r="LTV38"/>
      <c r="LTW38"/>
      <c r="LTX38"/>
      <c r="LTY38"/>
      <c r="LTZ38"/>
      <c r="LUA38"/>
      <c r="LUB38"/>
      <c r="LUC38"/>
      <c r="LUD38"/>
      <c r="LUE38"/>
      <c r="LUF38"/>
      <c r="LUG38"/>
      <c r="LUH38"/>
      <c r="LUI38"/>
      <c r="LUJ38"/>
      <c r="LUK38"/>
      <c r="LUL38"/>
      <c r="LUM38"/>
      <c r="LUN38"/>
      <c r="LUO38"/>
      <c r="LUP38"/>
      <c r="LUQ38"/>
      <c r="LUR38"/>
      <c r="LUS38"/>
      <c r="LUT38"/>
      <c r="LUU38"/>
      <c r="LUV38"/>
      <c r="LUW38"/>
      <c r="LUX38"/>
      <c r="LUY38"/>
      <c r="LUZ38"/>
      <c r="LVA38"/>
      <c r="LVB38"/>
      <c r="LVC38"/>
      <c r="LVD38"/>
      <c r="LVE38"/>
      <c r="LVF38"/>
      <c r="LVG38"/>
      <c r="LVH38"/>
      <c r="LVI38"/>
      <c r="LVJ38"/>
      <c r="LVK38"/>
      <c r="LVL38"/>
      <c r="LVM38"/>
      <c r="LVN38"/>
      <c r="LVO38"/>
      <c r="LVP38"/>
      <c r="LVQ38"/>
      <c r="LVR38"/>
      <c r="LVS38"/>
      <c r="LVT38"/>
      <c r="LVU38"/>
      <c r="LVV38"/>
      <c r="LVW38"/>
      <c r="LVX38"/>
      <c r="LVY38"/>
      <c r="LVZ38"/>
      <c r="LWA38"/>
      <c r="LWB38"/>
      <c r="LWC38"/>
      <c r="LWD38"/>
      <c r="LWE38"/>
      <c r="LWF38"/>
      <c r="LWG38"/>
      <c r="LWH38"/>
      <c r="LWI38"/>
      <c r="LWJ38"/>
      <c r="LWK38"/>
      <c r="LWL38"/>
      <c r="LWM38"/>
      <c r="LWN38"/>
      <c r="LWO38"/>
      <c r="LWP38"/>
      <c r="LWQ38"/>
      <c r="LWR38"/>
      <c r="LWS38"/>
      <c r="LWT38"/>
      <c r="LWU38"/>
      <c r="LWV38"/>
      <c r="LWW38"/>
      <c r="LWX38"/>
      <c r="LWY38"/>
      <c r="LWZ38"/>
      <c r="LXA38"/>
      <c r="LXB38"/>
      <c r="LXC38"/>
      <c r="LXD38"/>
      <c r="LXE38"/>
      <c r="LXF38"/>
      <c r="LXG38"/>
      <c r="LXH38"/>
      <c r="LXI38"/>
      <c r="LXJ38"/>
      <c r="LXK38"/>
      <c r="LXL38"/>
      <c r="LXM38"/>
      <c r="LXN38"/>
      <c r="LXO38"/>
      <c r="LXP38"/>
      <c r="LXQ38"/>
      <c r="LXR38"/>
      <c r="LXS38"/>
      <c r="LXT38"/>
      <c r="LXU38"/>
      <c r="LXV38"/>
      <c r="LXW38"/>
      <c r="LXX38"/>
      <c r="LXY38"/>
      <c r="LXZ38"/>
      <c r="LYA38"/>
      <c r="LYB38"/>
      <c r="LYC38"/>
      <c r="LYD38"/>
      <c r="LYE38"/>
      <c r="LYF38"/>
      <c r="LYG38"/>
      <c r="LYH38"/>
      <c r="LYI38"/>
      <c r="LYJ38"/>
      <c r="LYK38"/>
      <c r="LYL38"/>
      <c r="LYM38"/>
      <c r="LYN38"/>
      <c r="LYO38"/>
      <c r="LYP38"/>
      <c r="LYQ38"/>
      <c r="LYR38"/>
      <c r="LYS38"/>
      <c r="LYT38"/>
      <c r="LYU38"/>
      <c r="LYV38"/>
      <c r="LYW38"/>
      <c r="LYX38"/>
      <c r="LYY38"/>
      <c r="LYZ38"/>
      <c r="LZA38"/>
      <c r="LZB38"/>
      <c r="LZC38"/>
      <c r="LZD38"/>
      <c r="LZE38"/>
      <c r="LZF38"/>
      <c r="LZG38"/>
      <c r="LZH38"/>
      <c r="LZI38"/>
      <c r="LZJ38"/>
      <c r="LZK38"/>
      <c r="LZL38"/>
      <c r="LZM38"/>
      <c r="LZN38"/>
      <c r="LZO38"/>
      <c r="LZP38"/>
      <c r="LZQ38"/>
      <c r="LZR38"/>
      <c r="LZS38"/>
      <c r="LZT38"/>
      <c r="LZU38"/>
      <c r="LZV38"/>
      <c r="LZW38"/>
      <c r="LZX38"/>
      <c r="LZY38"/>
      <c r="LZZ38"/>
      <c r="MAA38"/>
      <c r="MAB38"/>
      <c r="MAC38"/>
      <c r="MAD38"/>
      <c r="MAE38"/>
      <c r="MAF38"/>
      <c r="MAG38"/>
      <c r="MAH38"/>
      <c r="MAI38"/>
      <c r="MAJ38"/>
      <c r="MAK38"/>
      <c r="MAL38"/>
      <c r="MAM38"/>
      <c r="MAN38"/>
      <c r="MAO38"/>
      <c r="MAP38"/>
      <c r="MAQ38"/>
      <c r="MAR38"/>
      <c r="MAS38"/>
      <c r="MAT38"/>
      <c r="MAU38"/>
      <c r="MAV38"/>
      <c r="MAW38"/>
      <c r="MAX38"/>
      <c r="MAY38"/>
      <c r="MAZ38"/>
      <c r="MBA38"/>
      <c r="MBB38"/>
      <c r="MBC38"/>
      <c r="MBD38"/>
      <c r="MBE38"/>
      <c r="MBF38"/>
      <c r="MBG38"/>
      <c r="MBH38"/>
      <c r="MBI38"/>
      <c r="MBJ38"/>
      <c r="MBK38"/>
      <c r="MBL38"/>
      <c r="MBM38"/>
      <c r="MBN38"/>
      <c r="MBO38"/>
      <c r="MBP38"/>
      <c r="MBQ38"/>
      <c r="MBR38"/>
      <c r="MBS38"/>
      <c r="MBT38"/>
      <c r="MBU38"/>
      <c r="MBV38"/>
      <c r="MBW38"/>
      <c r="MBX38"/>
      <c r="MBY38"/>
      <c r="MBZ38"/>
      <c r="MCA38"/>
      <c r="MCB38"/>
      <c r="MCC38"/>
      <c r="MCD38"/>
      <c r="MCE38"/>
      <c r="MCF38"/>
      <c r="MCG38"/>
      <c r="MCH38"/>
      <c r="MCI38"/>
      <c r="MCJ38"/>
      <c r="MCK38"/>
      <c r="MCL38"/>
      <c r="MCM38"/>
      <c r="MCN38"/>
      <c r="MCO38"/>
      <c r="MCP38"/>
      <c r="MCQ38"/>
      <c r="MCR38"/>
      <c r="MCS38"/>
      <c r="MCT38"/>
      <c r="MCU38"/>
      <c r="MCV38"/>
      <c r="MCW38"/>
      <c r="MCX38"/>
      <c r="MCY38"/>
      <c r="MCZ38"/>
      <c r="MDA38"/>
      <c r="MDB38"/>
      <c r="MDC38"/>
      <c r="MDD38"/>
      <c r="MDE38"/>
      <c r="MDF38"/>
      <c r="MDG38"/>
      <c r="MDH38"/>
      <c r="MDI38"/>
      <c r="MDJ38"/>
      <c r="MDK38"/>
      <c r="MDL38"/>
      <c r="MDM38"/>
      <c r="MDN38"/>
      <c r="MDO38"/>
      <c r="MDP38"/>
      <c r="MDQ38"/>
      <c r="MDR38"/>
      <c r="MDS38"/>
      <c r="MDT38"/>
      <c r="MDU38"/>
      <c r="MDV38"/>
      <c r="MDW38"/>
      <c r="MDX38"/>
      <c r="MDY38"/>
      <c r="MDZ38"/>
      <c r="MEA38"/>
      <c r="MEB38"/>
      <c r="MEC38"/>
      <c r="MED38"/>
      <c r="MEE38"/>
      <c r="MEF38"/>
      <c r="MEG38"/>
      <c r="MEH38"/>
      <c r="MEI38"/>
      <c r="MEJ38"/>
      <c r="MEK38"/>
      <c r="MEL38"/>
      <c r="MEM38"/>
      <c r="MEN38"/>
      <c r="MEO38"/>
      <c r="MEP38"/>
      <c r="MEQ38"/>
      <c r="MER38"/>
      <c r="MES38"/>
      <c r="MET38"/>
      <c r="MEU38"/>
      <c r="MEV38"/>
      <c r="MEW38"/>
      <c r="MEX38"/>
      <c r="MEY38"/>
      <c r="MEZ38"/>
      <c r="MFA38"/>
      <c r="MFB38"/>
      <c r="MFC38"/>
      <c r="MFD38"/>
      <c r="MFE38"/>
      <c r="MFF38"/>
      <c r="MFG38"/>
      <c r="MFH38"/>
      <c r="MFI38"/>
      <c r="MFJ38"/>
      <c r="MFK38"/>
      <c r="MFL38"/>
      <c r="MFM38"/>
      <c r="MFN38"/>
      <c r="MFO38"/>
      <c r="MFP38"/>
      <c r="MFQ38"/>
      <c r="MFR38"/>
      <c r="MFS38"/>
      <c r="MFT38"/>
      <c r="MFU38"/>
      <c r="MFV38"/>
      <c r="MFW38"/>
      <c r="MFX38"/>
      <c r="MFY38"/>
      <c r="MFZ38"/>
      <c r="MGA38"/>
      <c r="MGB38"/>
      <c r="MGC38"/>
      <c r="MGD38"/>
      <c r="MGE38"/>
      <c r="MGF38"/>
      <c r="MGG38"/>
      <c r="MGH38"/>
      <c r="MGI38"/>
      <c r="MGJ38"/>
      <c r="MGK38"/>
      <c r="MGL38"/>
      <c r="MGM38"/>
      <c r="MGN38"/>
      <c r="MGO38"/>
      <c r="MGP38"/>
      <c r="MGQ38"/>
      <c r="MGR38"/>
      <c r="MGS38"/>
      <c r="MGT38"/>
      <c r="MGU38"/>
      <c r="MGV38"/>
      <c r="MGW38"/>
      <c r="MGX38"/>
      <c r="MGY38"/>
      <c r="MGZ38"/>
      <c r="MHA38"/>
      <c r="MHB38"/>
      <c r="MHC38"/>
      <c r="MHD38"/>
      <c r="MHE38"/>
      <c r="MHF38"/>
      <c r="MHG38"/>
      <c r="MHH38"/>
      <c r="MHI38"/>
      <c r="MHJ38"/>
      <c r="MHK38"/>
      <c r="MHL38"/>
      <c r="MHM38"/>
      <c r="MHN38"/>
      <c r="MHO38"/>
      <c r="MHP38"/>
      <c r="MHQ38"/>
      <c r="MHR38"/>
      <c r="MHS38"/>
      <c r="MHT38"/>
      <c r="MHU38"/>
      <c r="MHV38"/>
      <c r="MHW38"/>
      <c r="MHX38"/>
      <c r="MHY38"/>
      <c r="MHZ38"/>
      <c r="MIA38"/>
      <c r="MIB38"/>
      <c r="MIC38"/>
      <c r="MID38"/>
      <c r="MIE38"/>
      <c r="MIF38"/>
      <c r="MIG38"/>
      <c r="MIH38"/>
      <c r="MII38"/>
      <c r="MIJ38"/>
      <c r="MIK38"/>
      <c r="MIL38"/>
      <c r="MIM38"/>
      <c r="MIN38"/>
      <c r="MIO38"/>
      <c r="MIP38"/>
      <c r="MIQ38"/>
      <c r="MIR38"/>
      <c r="MIS38"/>
      <c r="MIT38"/>
      <c r="MIU38"/>
      <c r="MIV38"/>
      <c r="MIW38"/>
      <c r="MIX38"/>
      <c r="MIY38"/>
      <c r="MIZ38"/>
      <c r="MJA38"/>
      <c r="MJB38"/>
      <c r="MJC38"/>
      <c r="MJD38"/>
      <c r="MJE38"/>
      <c r="MJF38"/>
      <c r="MJG38"/>
      <c r="MJH38"/>
      <c r="MJI38"/>
      <c r="MJJ38"/>
      <c r="MJK38"/>
      <c r="MJL38"/>
      <c r="MJM38"/>
      <c r="MJN38"/>
      <c r="MJO38"/>
      <c r="MJP38"/>
      <c r="MJQ38"/>
      <c r="MJR38"/>
      <c r="MJS38"/>
      <c r="MJT38"/>
      <c r="MJU38"/>
      <c r="MJV38"/>
      <c r="MJW38"/>
      <c r="MJX38"/>
      <c r="MJY38"/>
      <c r="MJZ38"/>
      <c r="MKA38"/>
      <c r="MKB38"/>
      <c r="MKC38"/>
      <c r="MKD38"/>
      <c r="MKE38"/>
      <c r="MKF38"/>
      <c r="MKG38"/>
      <c r="MKH38"/>
      <c r="MKI38"/>
      <c r="MKJ38"/>
      <c r="MKK38"/>
      <c r="MKL38"/>
      <c r="MKM38"/>
      <c r="MKN38"/>
      <c r="MKO38"/>
      <c r="MKP38"/>
      <c r="MKQ38"/>
      <c r="MKR38"/>
      <c r="MKS38"/>
      <c r="MKT38"/>
      <c r="MKU38"/>
      <c r="MKV38"/>
      <c r="MKW38"/>
      <c r="MKX38"/>
      <c r="MKY38"/>
      <c r="MKZ38"/>
      <c r="MLA38"/>
      <c r="MLB38"/>
      <c r="MLC38"/>
      <c r="MLD38"/>
      <c r="MLE38"/>
      <c r="MLF38"/>
      <c r="MLG38"/>
      <c r="MLH38"/>
      <c r="MLI38"/>
      <c r="MLJ38"/>
      <c r="MLK38"/>
      <c r="MLL38"/>
      <c r="MLM38"/>
      <c r="MLN38"/>
      <c r="MLO38"/>
      <c r="MLP38"/>
      <c r="MLQ38"/>
      <c r="MLR38"/>
      <c r="MLS38"/>
      <c r="MLT38"/>
      <c r="MLU38"/>
      <c r="MLV38"/>
      <c r="MLW38"/>
      <c r="MLX38"/>
      <c r="MLY38"/>
      <c r="MLZ38"/>
      <c r="MMA38"/>
      <c r="MMB38"/>
      <c r="MMC38"/>
      <c r="MMD38"/>
      <c r="MME38"/>
      <c r="MMF38"/>
      <c r="MMG38"/>
      <c r="MMH38"/>
      <c r="MMI38"/>
      <c r="MMJ38"/>
      <c r="MMK38"/>
      <c r="MML38"/>
      <c r="MMM38"/>
      <c r="MMN38"/>
      <c r="MMO38"/>
      <c r="MMP38"/>
      <c r="MMQ38"/>
      <c r="MMR38"/>
      <c r="MMS38"/>
      <c r="MMT38"/>
      <c r="MMU38"/>
      <c r="MMV38"/>
      <c r="MMW38"/>
      <c r="MMX38"/>
      <c r="MMY38"/>
      <c r="MMZ38"/>
      <c r="MNA38"/>
      <c r="MNB38"/>
      <c r="MNC38"/>
      <c r="MND38"/>
      <c r="MNE38"/>
      <c r="MNF38"/>
      <c r="MNG38"/>
      <c r="MNH38"/>
      <c r="MNI38"/>
      <c r="MNJ38"/>
      <c r="MNK38"/>
      <c r="MNL38"/>
      <c r="MNM38"/>
      <c r="MNN38"/>
      <c r="MNO38"/>
      <c r="MNP38"/>
      <c r="MNQ38"/>
      <c r="MNR38"/>
      <c r="MNS38"/>
      <c r="MNT38"/>
      <c r="MNU38"/>
      <c r="MNV38"/>
      <c r="MNW38"/>
      <c r="MNX38"/>
      <c r="MNY38"/>
      <c r="MNZ38"/>
      <c r="MOA38"/>
      <c r="MOB38"/>
      <c r="MOC38"/>
      <c r="MOD38"/>
      <c r="MOE38"/>
      <c r="MOF38"/>
      <c r="MOG38"/>
      <c r="MOH38"/>
      <c r="MOI38"/>
      <c r="MOJ38"/>
      <c r="MOK38"/>
      <c r="MOL38"/>
      <c r="MOM38"/>
      <c r="MON38"/>
      <c r="MOO38"/>
      <c r="MOP38"/>
      <c r="MOQ38"/>
      <c r="MOR38"/>
      <c r="MOS38"/>
      <c r="MOT38"/>
      <c r="MOU38"/>
      <c r="MOV38"/>
      <c r="MOW38"/>
      <c r="MOX38"/>
      <c r="MOY38"/>
      <c r="MOZ38"/>
      <c r="MPA38"/>
      <c r="MPB38"/>
      <c r="MPC38"/>
      <c r="MPD38"/>
      <c r="MPE38"/>
      <c r="MPF38"/>
      <c r="MPG38"/>
      <c r="MPH38"/>
      <c r="MPI38"/>
      <c r="MPJ38"/>
      <c r="MPK38"/>
      <c r="MPL38"/>
      <c r="MPM38"/>
      <c r="MPN38"/>
      <c r="MPO38"/>
      <c r="MPP38"/>
      <c r="MPQ38"/>
      <c r="MPR38"/>
      <c r="MPS38"/>
      <c r="MPT38"/>
      <c r="MPU38"/>
      <c r="MPV38"/>
      <c r="MPW38"/>
      <c r="MPX38"/>
      <c r="MPY38"/>
      <c r="MPZ38"/>
      <c r="MQA38"/>
      <c r="MQB38"/>
      <c r="MQC38"/>
      <c r="MQD38"/>
      <c r="MQE38"/>
      <c r="MQF38"/>
      <c r="MQG38"/>
      <c r="MQH38"/>
      <c r="MQI38"/>
      <c r="MQJ38"/>
      <c r="MQK38"/>
      <c r="MQL38"/>
      <c r="MQM38"/>
      <c r="MQN38"/>
      <c r="MQO38"/>
      <c r="MQP38"/>
      <c r="MQQ38"/>
      <c r="MQR38"/>
      <c r="MQS38"/>
      <c r="MQT38"/>
      <c r="MQU38"/>
      <c r="MQV38"/>
      <c r="MQW38"/>
      <c r="MQX38"/>
      <c r="MQY38"/>
      <c r="MQZ38"/>
      <c r="MRA38"/>
      <c r="MRB38"/>
      <c r="MRC38"/>
      <c r="MRD38"/>
      <c r="MRE38"/>
      <c r="MRF38"/>
      <c r="MRG38"/>
      <c r="MRH38"/>
      <c r="MRI38"/>
      <c r="MRJ38"/>
      <c r="MRK38"/>
      <c r="MRL38"/>
      <c r="MRM38"/>
      <c r="MRN38"/>
      <c r="MRO38"/>
      <c r="MRP38"/>
      <c r="MRQ38"/>
      <c r="MRR38"/>
      <c r="MRS38"/>
      <c r="MRT38"/>
      <c r="MRU38"/>
      <c r="MRV38"/>
      <c r="MRW38"/>
      <c r="MRX38"/>
      <c r="MRY38"/>
      <c r="MRZ38"/>
      <c r="MSA38"/>
      <c r="MSB38"/>
      <c r="MSC38"/>
      <c r="MSD38"/>
      <c r="MSE38"/>
      <c r="MSF38"/>
      <c r="MSG38"/>
      <c r="MSH38"/>
      <c r="MSI38"/>
      <c r="MSJ38"/>
      <c r="MSK38"/>
      <c r="MSL38"/>
      <c r="MSM38"/>
      <c r="MSN38"/>
      <c r="MSO38"/>
      <c r="MSP38"/>
      <c r="MSQ38"/>
      <c r="MSR38"/>
      <c r="MSS38"/>
      <c r="MST38"/>
      <c r="MSU38"/>
      <c r="MSV38"/>
      <c r="MSW38"/>
      <c r="MSX38"/>
      <c r="MSY38"/>
      <c r="MSZ38"/>
      <c r="MTA38"/>
      <c r="MTB38"/>
      <c r="MTC38"/>
      <c r="MTD38"/>
      <c r="MTE38"/>
      <c r="MTF38"/>
      <c r="MTG38"/>
      <c r="MTH38"/>
      <c r="MTI38"/>
      <c r="MTJ38"/>
      <c r="MTK38"/>
      <c r="MTL38"/>
      <c r="MTM38"/>
      <c r="MTN38"/>
      <c r="MTO38"/>
      <c r="MTP38"/>
      <c r="MTQ38"/>
      <c r="MTR38"/>
      <c r="MTS38"/>
      <c r="MTT38"/>
      <c r="MTU38"/>
      <c r="MTV38"/>
      <c r="MTW38"/>
      <c r="MTX38"/>
      <c r="MTY38"/>
      <c r="MTZ38"/>
      <c r="MUA38"/>
      <c r="MUB38"/>
      <c r="MUC38"/>
      <c r="MUD38"/>
      <c r="MUE38"/>
      <c r="MUF38"/>
      <c r="MUG38"/>
      <c r="MUH38"/>
      <c r="MUI38"/>
      <c r="MUJ38"/>
      <c r="MUK38"/>
      <c r="MUL38"/>
      <c r="MUM38"/>
      <c r="MUN38"/>
      <c r="MUO38"/>
      <c r="MUP38"/>
      <c r="MUQ38"/>
      <c r="MUR38"/>
      <c r="MUS38"/>
      <c r="MUT38"/>
      <c r="MUU38"/>
      <c r="MUV38"/>
      <c r="MUW38"/>
      <c r="MUX38"/>
      <c r="MUY38"/>
      <c r="MUZ38"/>
      <c r="MVA38"/>
      <c r="MVB38"/>
      <c r="MVC38"/>
      <c r="MVD38"/>
      <c r="MVE38"/>
      <c r="MVF38"/>
      <c r="MVG38"/>
      <c r="MVH38"/>
      <c r="MVI38"/>
      <c r="MVJ38"/>
      <c r="MVK38"/>
      <c r="MVL38"/>
      <c r="MVM38"/>
      <c r="MVN38"/>
      <c r="MVO38"/>
      <c r="MVP38"/>
      <c r="MVQ38"/>
      <c r="MVR38"/>
      <c r="MVS38"/>
      <c r="MVT38"/>
      <c r="MVU38"/>
      <c r="MVV38"/>
      <c r="MVW38"/>
      <c r="MVX38"/>
      <c r="MVY38"/>
      <c r="MVZ38"/>
      <c r="MWA38"/>
      <c r="MWB38"/>
      <c r="MWC38"/>
      <c r="MWD38"/>
      <c r="MWE38"/>
      <c r="MWF38"/>
      <c r="MWG38"/>
      <c r="MWH38"/>
      <c r="MWI38"/>
      <c r="MWJ38"/>
      <c r="MWK38"/>
      <c r="MWL38"/>
      <c r="MWM38"/>
      <c r="MWN38"/>
      <c r="MWO38"/>
      <c r="MWP38"/>
      <c r="MWQ38"/>
      <c r="MWR38"/>
      <c r="MWS38"/>
      <c r="MWT38"/>
      <c r="MWU38"/>
      <c r="MWV38"/>
      <c r="MWW38"/>
      <c r="MWX38"/>
      <c r="MWY38"/>
      <c r="MWZ38"/>
      <c r="MXA38"/>
      <c r="MXB38"/>
      <c r="MXC38"/>
      <c r="MXD38"/>
      <c r="MXE38"/>
      <c r="MXF38"/>
      <c r="MXG38"/>
      <c r="MXH38"/>
      <c r="MXI38"/>
      <c r="MXJ38"/>
      <c r="MXK38"/>
      <c r="MXL38"/>
      <c r="MXM38"/>
      <c r="MXN38"/>
      <c r="MXO38"/>
      <c r="MXP38"/>
      <c r="MXQ38"/>
      <c r="MXR38"/>
      <c r="MXS38"/>
      <c r="MXT38"/>
      <c r="MXU38"/>
      <c r="MXV38"/>
      <c r="MXW38"/>
      <c r="MXX38"/>
      <c r="MXY38"/>
      <c r="MXZ38"/>
      <c r="MYA38"/>
      <c r="MYB38"/>
      <c r="MYC38"/>
      <c r="MYD38"/>
      <c r="MYE38"/>
      <c r="MYF38"/>
      <c r="MYG38"/>
      <c r="MYH38"/>
      <c r="MYI38"/>
      <c r="MYJ38"/>
      <c r="MYK38"/>
      <c r="MYL38"/>
      <c r="MYM38"/>
      <c r="MYN38"/>
      <c r="MYO38"/>
      <c r="MYP38"/>
      <c r="MYQ38"/>
      <c r="MYR38"/>
      <c r="MYS38"/>
      <c r="MYT38"/>
      <c r="MYU38"/>
      <c r="MYV38"/>
      <c r="MYW38"/>
      <c r="MYX38"/>
      <c r="MYY38"/>
      <c r="MYZ38"/>
      <c r="MZA38"/>
      <c r="MZB38"/>
      <c r="MZC38"/>
      <c r="MZD38"/>
      <c r="MZE38"/>
      <c r="MZF38"/>
      <c r="MZG38"/>
      <c r="MZH38"/>
      <c r="MZI38"/>
      <c r="MZJ38"/>
      <c r="MZK38"/>
      <c r="MZL38"/>
      <c r="MZM38"/>
      <c r="MZN38"/>
      <c r="MZO38"/>
      <c r="MZP38"/>
      <c r="MZQ38"/>
      <c r="MZR38"/>
      <c r="MZS38"/>
      <c r="MZT38"/>
      <c r="MZU38"/>
      <c r="MZV38"/>
      <c r="MZW38"/>
      <c r="MZX38"/>
      <c r="MZY38"/>
      <c r="MZZ38"/>
      <c r="NAA38"/>
      <c r="NAB38"/>
      <c r="NAC38"/>
      <c r="NAD38"/>
      <c r="NAE38"/>
      <c r="NAF38"/>
      <c r="NAG38"/>
      <c r="NAH38"/>
      <c r="NAI38"/>
      <c r="NAJ38"/>
      <c r="NAK38"/>
      <c r="NAL38"/>
      <c r="NAM38"/>
      <c r="NAN38"/>
      <c r="NAO38"/>
      <c r="NAP38"/>
      <c r="NAQ38"/>
      <c r="NAR38"/>
      <c r="NAS38"/>
      <c r="NAT38"/>
      <c r="NAU38"/>
      <c r="NAV38"/>
      <c r="NAW38"/>
      <c r="NAX38"/>
      <c r="NAY38"/>
      <c r="NAZ38"/>
      <c r="NBA38"/>
      <c r="NBB38"/>
      <c r="NBC38"/>
      <c r="NBD38"/>
      <c r="NBE38"/>
      <c r="NBF38"/>
      <c r="NBG38"/>
      <c r="NBH38"/>
      <c r="NBI38"/>
      <c r="NBJ38"/>
      <c r="NBK38"/>
      <c r="NBL38"/>
      <c r="NBM38"/>
      <c r="NBN38"/>
      <c r="NBO38"/>
      <c r="NBP38"/>
      <c r="NBQ38"/>
      <c r="NBR38"/>
      <c r="NBS38"/>
      <c r="NBT38"/>
      <c r="NBU38"/>
      <c r="NBV38"/>
      <c r="NBW38"/>
      <c r="NBX38"/>
      <c r="NBY38"/>
      <c r="NBZ38"/>
      <c r="NCA38"/>
      <c r="NCB38"/>
      <c r="NCC38"/>
      <c r="NCD38"/>
      <c r="NCE38"/>
      <c r="NCF38"/>
      <c r="NCG38"/>
      <c r="NCH38"/>
      <c r="NCI38"/>
      <c r="NCJ38"/>
      <c r="NCK38"/>
      <c r="NCL38"/>
      <c r="NCM38"/>
      <c r="NCN38"/>
      <c r="NCO38"/>
      <c r="NCP38"/>
      <c r="NCQ38"/>
      <c r="NCR38"/>
      <c r="NCS38"/>
      <c r="NCT38"/>
      <c r="NCU38"/>
      <c r="NCV38"/>
      <c r="NCW38"/>
      <c r="NCX38"/>
      <c r="NCY38"/>
      <c r="NCZ38"/>
      <c r="NDA38"/>
      <c r="NDB38"/>
      <c r="NDC38"/>
      <c r="NDD38"/>
      <c r="NDE38"/>
      <c r="NDF38"/>
      <c r="NDG38"/>
      <c r="NDH38"/>
      <c r="NDI38"/>
      <c r="NDJ38"/>
      <c r="NDK38"/>
      <c r="NDL38"/>
      <c r="NDM38"/>
      <c r="NDN38"/>
      <c r="NDO38"/>
      <c r="NDP38"/>
      <c r="NDQ38"/>
      <c r="NDR38"/>
      <c r="NDS38"/>
      <c r="NDT38"/>
      <c r="NDU38"/>
      <c r="NDV38"/>
      <c r="NDW38"/>
      <c r="NDX38"/>
      <c r="NDY38"/>
      <c r="NDZ38"/>
      <c r="NEA38"/>
      <c r="NEB38"/>
      <c r="NEC38"/>
      <c r="NED38"/>
      <c r="NEE38"/>
      <c r="NEF38"/>
      <c r="NEG38"/>
      <c r="NEH38"/>
      <c r="NEI38"/>
      <c r="NEJ38"/>
      <c r="NEK38"/>
      <c r="NEL38"/>
      <c r="NEM38"/>
      <c r="NEN38"/>
      <c r="NEO38"/>
      <c r="NEP38"/>
      <c r="NEQ38"/>
      <c r="NER38"/>
      <c r="NES38"/>
      <c r="NET38"/>
      <c r="NEU38"/>
      <c r="NEV38"/>
      <c r="NEW38"/>
      <c r="NEX38"/>
      <c r="NEY38"/>
      <c r="NEZ38"/>
      <c r="NFA38"/>
      <c r="NFB38"/>
      <c r="NFC38"/>
      <c r="NFD38"/>
      <c r="NFE38"/>
      <c r="NFF38"/>
      <c r="NFG38"/>
      <c r="NFH38"/>
      <c r="NFI38"/>
      <c r="NFJ38"/>
      <c r="NFK38"/>
      <c r="NFL38"/>
      <c r="NFM38"/>
      <c r="NFN38"/>
      <c r="NFO38"/>
      <c r="NFP38"/>
      <c r="NFQ38"/>
      <c r="NFR38"/>
      <c r="NFS38"/>
      <c r="NFT38"/>
      <c r="NFU38"/>
      <c r="NFV38"/>
      <c r="NFW38"/>
      <c r="NFX38"/>
      <c r="NFY38"/>
      <c r="NFZ38"/>
      <c r="NGA38"/>
      <c r="NGB38"/>
      <c r="NGC38"/>
      <c r="NGD38"/>
      <c r="NGE38"/>
      <c r="NGF38"/>
      <c r="NGG38"/>
      <c r="NGH38"/>
      <c r="NGI38"/>
      <c r="NGJ38"/>
      <c r="NGK38"/>
      <c r="NGL38"/>
      <c r="NGM38"/>
      <c r="NGN38"/>
      <c r="NGO38"/>
      <c r="NGP38"/>
      <c r="NGQ38"/>
      <c r="NGR38"/>
      <c r="NGS38"/>
      <c r="NGT38"/>
      <c r="NGU38"/>
      <c r="NGV38"/>
      <c r="NGW38"/>
      <c r="NGX38"/>
      <c r="NGY38"/>
      <c r="NGZ38"/>
      <c r="NHA38"/>
      <c r="NHB38"/>
      <c r="NHC38"/>
      <c r="NHD38"/>
      <c r="NHE38"/>
      <c r="NHF38"/>
      <c r="NHG38"/>
      <c r="NHH38"/>
      <c r="NHI38"/>
      <c r="NHJ38"/>
      <c r="NHK38"/>
      <c r="NHL38"/>
      <c r="NHM38"/>
      <c r="NHN38"/>
      <c r="NHO38"/>
      <c r="NHP38"/>
      <c r="NHQ38"/>
      <c r="NHR38"/>
      <c r="NHS38"/>
      <c r="NHT38"/>
      <c r="NHU38"/>
      <c r="NHV38"/>
      <c r="NHW38"/>
      <c r="NHX38"/>
      <c r="NHY38"/>
      <c r="NHZ38"/>
      <c r="NIA38"/>
      <c r="NIB38"/>
      <c r="NIC38"/>
      <c r="NID38"/>
      <c r="NIE38"/>
      <c r="NIF38"/>
      <c r="NIG38"/>
      <c r="NIH38"/>
      <c r="NII38"/>
      <c r="NIJ38"/>
      <c r="NIK38"/>
      <c r="NIL38"/>
      <c r="NIM38"/>
      <c r="NIN38"/>
      <c r="NIO38"/>
      <c r="NIP38"/>
      <c r="NIQ38"/>
      <c r="NIR38"/>
      <c r="NIS38"/>
      <c r="NIT38"/>
      <c r="NIU38"/>
      <c r="NIV38"/>
      <c r="NIW38"/>
      <c r="NIX38"/>
      <c r="NIY38"/>
      <c r="NIZ38"/>
      <c r="NJA38"/>
      <c r="NJB38"/>
      <c r="NJC38"/>
      <c r="NJD38"/>
      <c r="NJE38"/>
      <c r="NJF38"/>
      <c r="NJG38"/>
      <c r="NJH38"/>
      <c r="NJI38"/>
      <c r="NJJ38"/>
      <c r="NJK38"/>
      <c r="NJL38"/>
      <c r="NJM38"/>
      <c r="NJN38"/>
      <c r="NJO38"/>
      <c r="NJP38"/>
      <c r="NJQ38"/>
      <c r="NJR38"/>
      <c r="NJS38"/>
      <c r="NJT38"/>
      <c r="NJU38"/>
      <c r="NJV38"/>
      <c r="NJW38"/>
      <c r="NJX38"/>
      <c r="NJY38"/>
      <c r="NJZ38"/>
      <c r="NKA38"/>
      <c r="NKB38"/>
      <c r="NKC38"/>
      <c r="NKD38"/>
      <c r="NKE38"/>
      <c r="NKF38"/>
      <c r="NKG38"/>
      <c r="NKH38"/>
      <c r="NKI38"/>
      <c r="NKJ38"/>
      <c r="NKK38"/>
      <c r="NKL38"/>
      <c r="NKM38"/>
      <c r="NKN38"/>
      <c r="NKO38"/>
      <c r="NKP38"/>
      <c r="NKQ38"/>
      <c r="NKR38"/>
      <c r="NKS38"/>
      <c r="NKT38"/>
      <c r="NKU38"/>
      <c r="NKV38"/>
      <c r="NKW38"/>
      <c r="NKX38"/>
      <c r="NKY38"/>
      <c r="NKZ38"/>
      <c r="NLA38"/>
      <c r="NLB38"/>
      <c r="NLC38"/>
      <c r="NLD38"/>
      <c r="NLE38"/>
      <c r="NLF38"/>
      <c r="NLG38"/>
      <c r="NLH38"/>
      <c r="NLI38"/>
      <c r="NLJ38"/>
      <c r="NLK38"/>
      <c r="NLL38"/>
      <c r="NLM38"/>
      <c r="NLN38"/>
      <c r="NLO38"/>
      <c r="NLP38"/>
      <c r="NLQ38"/>
      <c r="NLR38"/>
      <c r="NLS38"/>
      <c r="NLT38"/>
      <c r="NLU38"/>
      <c r="NLV38"/>
      <c r="NLW38"/>
      <c r="NLX38"/>
      <c r="NLY38"/>
      <c r="NLZ38"/>
      <c r="NMA38"/>
      <c r="NMB38"/>
      <c r="NMC38"/>
      <c r="NMD38"/>
      <c r="NME38"/>
      <c r="NMF38"/>
      <c r="NMG38"/>
      <c r="NMH38"/>
      <c r="NMI38"/>
      <c r="NMJ38"/>
      <c r="NMK38"/>
      <c r="NML38"/>
      <c r="NMM38"/>
      <c r="NMN38"/>
      <c r="NMO38"/>
      <c r="NMP38"/>
      <c r="NMQ38"/>
      <c r="NMR38"/>
      <c r="NMS38"/>
      <c r="NMT38"/>
      <c r="NMU38"/>
      <c r="NMV38"/>
      <c r="NMW38"/>
      <c r="NMX38"/>
      <c r="NMY38"/>
      <c r="NMZ38"/>
      <c r="NNA38"/>
      <c r="NNB38"/>
      <c r="NNC38"/>
      <c r="NND38"/>
      <c r="NNE38"/>
      <c r="NNF38"/>
      <c r="NNG38"/>
      <c r="NNH38"/>
      <c r="NNI38"/>
      <c r="NNJ38"/>
      <c r="NNK38"/>
      <c r="NNL38"/>
      <c r="NNM38"/>
      <c r="NNN38"/>
      <c r="NNO38"/>
      <c r="NNP38"/>
      <c r="NNQ38"/>
      <c r="NNR38"/>
      <c r="NNS38"/>
      <c r="NNT38"/>
      <c r="NNU38"/>
      <c r="NNV38"/>
      <c r="NNW38"/>
      <c r="NNX38"/>
      <c r="NNY38"/>
      <c r="NNZ38"/>
      <c r="NOA38"/>
      <c r="NOB38"/>
      <c r="NOC38"/>
      <c r="NOD38"/>
      <c r="NOE38"/>
      <c r="NOF38"/>
      <c r="NOG38"/>
      <c r="NOH38"/>
      <c r="NOI38"/>
      <c r="NOJ38"/>
      <c r="NOK38"/>
      <c r="NOL38"/>
      <c r="NOM38"/>
      <c r="NON38"/>
      <c r="NOO38"/>
      <c r="NOP38"/>
      <c r="NOQ38"/>
      <c r="NOR38"/>
      <c r="NOS38"/>
      <c r="NOT38"/>
      <c r="NOU38"/>
      <c r="NOV38"/>
      <c r="NOW38"/>
      <c r="NOX38"/>
      <c r="NOY38"/>
      <c r="NOZ38"/>
      <c r="NPA38"/>
      <c r="NPB38"/>
      <c r="NPC38"/>
      <c r="NPD38"/>
      <c r="NPE38"/>
      <c r="NPF38"/>
      <c r="NPG38"/>
      <c r="NPH38"/>
      <c r="NPI38"/>
      <c r="NPJ38"/>
      <c r="NPK38"/>
      <c r="NPL38"/>
      <c r="NPM38"/>
      <c r="NPN38"/>
      <c r="NPO38"/>
      <c r="NPP38"/>
      <c r="NPQ38"/>
      <c r="NPR38"/>
      <c r="NPS38"/>
      <c r="NPT38"/>
      <c r="NPU38"/>
      <c r="NPV38"/>
      <c r="NPW38"/>
      <c r="NPX38"/>
      <c r="NPY38"/>
      <c r="NPZ38"/>
      <c r="NQA38"/>
      <c r="NQB38"/>
      <c r="NQC38"/>
      <c r="NQD38"/>
      <c r="NQE38"/>
      <c r="NQF38"/>
      <c r="NQG38"/>
      <c r="NQH38"/>
      <c r="NQI38"/>
      <c r="NQJ38"/>
      <c r="NQK38"/>
      <c r="NQL38"/>
      <c r="NQM38"/>
      <c r="NQN38"/>
      <c r="NQO38"/>
      <c r="NQP38"/>
      <c r="NQQ38"/>
      <c r="NQR38"/>
      <c r="NQS38"/>
      <c r="NQT38"/>
      <c r="NQU38"/>
      <c r="NQV38"/>
      <c r="NQW38"/>
      <c r="NQX38"/>
      <c r="NQY38"/>
      <c r="NQZ38"/>
      <c r="NRA38"/>
      <c r="NRB38"/>
      <c r="NRC38"/>
      <c r="NRD38"/>
      <c r="NRE38"/>
      <c r="NRF38"/>
      <c r="NRG38"/>
      <c r="NRH38"/>
      <c r="NRI38"/>
      <c r="NRJ38"/>
      <c r="NRK38"/>
      <c r="NRL38"/>
      <c r="NRM38"/>
      <c r="NRN38"/>
      <c r="NRO38"/>
      <c r="NRP38"/>
      <c r="NRQ38"/>
      <c r="NRR38"/>
      <c r="NRS38"/>
      <c r="NRT38"/>
      <c r="NRU38"/>
      <c r="NRV38"/>
      <c r="NRW38"/>
      <c r="NRX38"/>
      <c r="NRY38"/>
      <c r="NRZ38"/>
      <c r="NSA38"/>
      <c r="NSB38"/>
      <c r="NSC38"/>
      <c r="NSD38"/>
      <c r="NSE38"/>
      <c r="NSF38"/>
      <c r="NSG38"/>
      <c r="NSH38"/>
      <c r="NSI38"/>
      <c r="NSJ38"/>
      <c r="NSK38"/>
      <c r="NSL38"/>
      <c r="NSM38"/>
      <c r="NSN38"/>
      <c r="NSO38"/>
      <c r="NSP38"/>
      <c r="NSQ38"/>
      <c r="NSR38"/>
      <c r="NSS38"/>
      <c r="NST38"/>
      <c r="NSU38"/>
      <c r="NSV38"/>
      <c r="NSW38"/>
      <c r="NSX38"/>
      <c r="NSY38"/>
      <c r="NSZ38"/>
      <c r="NTA38"/>
      <c r="NTB38"/>
      <c r="NTC38"/>
      <c r="NTD38"/>
      <c r="NTE38"/>
      <c r="NTF38"/>
      <c r="NTG38"/>
      <c r="NTH38"/>
      <c r="NTI38"/>
      <c r="NTJ38"/>
      <c r="NTK38"/>
      <c r="NTL38"/>
      <c r="NTM38"/>
      <c r="NTN38"/>
      <c r="NTO38"/>
      <c r="NTP38"/>
      <c r="NTQ38"/>
      <c r="NTR38"/>
      <c r="NTS38"/>
      <c r="NTT38"/>
      <c r="NTU38"/>
      <c r="NTV38"/>
      <c r="NTW38"/>
      <c r="NTX38"/>
      <c r="NTY38"/>
      <c r="NTZ38"/>
      <c r="NUA38"/>
      <c r="NUB38"/>
      <c r="NUC38"/>
      <c r="NUD38"/>
      <c r="NUE38"/>
      <c r="NUF38"/>
      <c r="NUG38"/>
      <c r="NUH38"/>
      <c r="NUI38"/>
      <c r="NUJ38"/>
      <c r="NUK38"/>
      <c r="NUL38"/>
      <c r="NUM38"/>
      <c r="NUN38"/>
      <c r="NUO38"/>
      <c r="NUP38"/>
      <c r="NUQ38"/>
      <c r="NUR38"/>
      <c r="NUS38"/>
      <c r="NUT38"/>
      <c r="NUU38"/>
      <c r="NUV38"/>
      <c r="NUW38"/>
      <c r="NUX38"/>
      <c r="NUY38"/>
      <c r="NUZ38"/>
      <c r="NVA38"/>
      <c r="NVB38"/>
      <c r="NVC38"/>
      <c r="NVD38"/>
      <c r="NVE38"/>
      <c r="NVF38"/>
      <c r="NVG38"/>
      <c r="NVH38"/>
      <c r="NVI38"/>
      <c r="NVJ38"/>
      <c r="NVK38"/>
      <c r="NVL38"/>
      <c r="NVM38"/>
      <c r="NVN38"/>
      <c r="NVO38"/>
      <c r="NVP38"/>
      <c r="NVQ38"/>
      <c r="NVR38"/>
      <c r="NVS38"/>
      <c r="NVT38"/>
      <c r="NVU38"/>
      <c r="NVV38"/>
      <c r="NVW38"/>
      <c r="NVX38"/>
      <c r="NVY38"/>
      <c r="NVZ38"/>
      <c r="NWA38"/>
      <c r="NWB38"/>
      <c r="NWC38"/>
      <c r="NWD38"/>
      <c r="NWE38"/>
      <c r="NWF38"/>
      <c r="NWG38"/>
      <c r="NWH38"/>
      <c r="NWI38"/>
      <c r="NWJ38"/>
      <c r="NWK38"/>
      <c r="NWL38"/>
      <c r="NWM38"/>
      <c r="NWN38"/>
      <c r="NWO38"/>
      <c r="NWP38"/>
      <c r="NWQ38"/>
      <c r="NWR38"/>
      <c r="NWS38"/>
      <c r="NWT38"/>
      <c r="NWU38"/>
      <c r="NWV38"/>
      <c r="NWW38"/>
      <c r="NWX38"/>
      <c r="NWY38"/>
      <c r="NWZ38"/>
      <c r="NXA38"/>
      <c r="NXB38"/>
      <c r="NXC38"/>
      <c r="NXD38"/>
      <c r="NXE38"/>
      <c r="NXF38"/>
      <c r="NXG38"/>
      <c r="NXH38"/>
      <c r="NXI38"/>
      <c r="NXJ38"/>
      <c r="NXK38"/>
      <c r="NXL38"/>
      <c r="NXM38"/>
      <c r="NXN38"/>
      <c r="NXO38"/>
      <c r="NXP38"/>
      <c r="NXQ38"/>
      <c r="NXR38"/>
      <c r="NXS38"/>
      <c r="NXT38"/>
      <c r="NXU38"/>
      <c r="NXV38"/>
      <c r="NXW38"/>
      <c r="NXX38"/>
      <c r="NXY38"/>
      <c r="NXZ38"/>
      <c r="NYA38"/>
      <c r="NYB38"/>
      <c r="NYC38"/>
      <c r="NYD38"/>
      <c r="NYE38"/>
      <c r="NYF38"/>
      <c r="NYG38"/>
      <c r="NYH38"/>
      <c r="NYI38"/>
      <c r="NYJ38"/>
      <c r="NYK38"/>
      <c r="NYL38"/>
      <c r="NYM38"/>
      <c r="NYN38"/>
      <c r="NYO38"/>
      <c r="NYP38"/>
      <c r="NYQ38"/>
      <c r="NYR38"/>
      <c r="NYS38"/>
      <c r="NYT38"/>
      <c r="NYU38"/>
      <c r="NYV38"/>
      <c r="NYW38"/>
      <c r="NYX38"/>
      <c r="NYY38"/>
      <c r="NYZ38"/>
      <c r="NZA38"/>
      <c r="NZB38"/>
      <c r="NZC38"/>
      <c r="NZD38"/>
      <c r="NZE38"/>
      <c r="NZF38"/>
      <c r="NZG38"/>
      <c r="NZH38"/>
      <c r="NZI38"/>
      <c r="NZJ38"/>
      <c r="NZK38"/>
      <c r="NZL38"/>
      <c r="NZM38"/>
      <c r="NZN38"/>
      <c r="NZO38"/>
      <c r="NZP38"/>
      <c r="NZQ38"/>
      <c r="NZR38"/>
      <c r="NZS38"/>
      <c r="NZT38"/>
      <c r="NZU38"/>
      <c r="NZV38"/>
      <c r="NZW38"/>
      <c r="NZX38"/>
      <c r="NZY38"/>
      <c r="NZZ38"/>
      <c r="OAA38"/>
      <c r="OAB38"/>
      <c r="OAC38"/>
      <c r="OAD38"/>
      <c r="OAE38"/>
      <c r="OAF38"/>
      <c r="OAG38"/>
      <c r="OAH38"/>
      <c r="OAI38"/>
      <c r="OAJ38"/>
      <c r="OAK38"/>
      <c r="OAL38"/>
      <c r="OAM38"/>
      <c r="OAN38"/>
      <c r="OAO38"/>
      <c r="OAP38"/>
      <c r="OAQ38"/>
      <c r="OAR38"/>
      <c r="OAS38"/>
      <c r="OAT38"/>
      <c r="OAU38"/>
      <c r="OAV38"/>
      <c r="OAW38"/>
      <c r="OAX38"/>
      <c r="OAY38"/>
      <c r="OAZ38"/>
      <c r="OBA38"/>
      <c r="OBB38"/>
      <c r="OBC38"/>
      <c r="OBD38"/>
      <c r="OBE38"/>
      <c r="OBF38"/>
      <c r="OBG38"/>
      <c r="OBH38"/>
      <c r="OBI38"/>
      <c r="OBJ38"/>
      <c r="OBK38"/>
      <c r="OBL38"/>
      <c r="OBM38"/>
      <c r="OBN38"/>
      <c r="OBO38"/>
      <c r="OBP38"/>
      <c r="OBQ38"/>
      <c r="OBR38"/>
      <c r="OBS38"/>
      <c r="OBT38"/>
      <c r="OBU38"/>
      <c r="OBV38"/>
      <c r="OBW38"/>
      <c r="OBX38"/>
      <c r="OBY38"/>
      <c r="OBZ38"/>
      <c r="OCA38"/>
      <c r="OCB38"/>
      <c r="OCC38"/>
      <c r="OCD38"/>
      <c r="OCE38"/>
      <c r="OCF38"/>
      <c r="OCG38"/>
      <c r="OCH38"/>
      <c r="OCI38"/>
      <c r="OCJ38"/>
      <c r="OCK38"/>
      <c r="OCL38"/>
      <c r="OCM38"/>
      <c r="OCN38"/>
      <c r="OCO38"/>
      <c r="OCP38"/>
      <c r="OCQ38"/>
      <c r="OCR38"/>
      <c r="OCS38"/>
      <c r="OCT38"/>
      <c r="OCU38"/>
      <c r="OCV38"/>
      <c r="OCW38"/>
      <c r="OCX38"/>
      <c r="OCY38"/>
      <c r="OCZ38"/>
      <c r="ODA38"/>
      <c r="ODB38"/>
      <c r="ODC38"/>
      <c r="ODD38"/>
      <c r="ODE38"/>
      <c r="ODF38"/>
      <c r="ODG38"/>
      <c r="ODH38"/>
      <c r="ODI38"/>
      <c r="ODJ38"/>
      <c r="ODK38"/>
      <c r="ODL38"/>
      <c r="ODM38"/>
      <c r="ODN38"/>
      <c r="ODO38"/>
      <c r="ODP38"/>
      <c r="ODQ38"/>
      <c r="ODR38"/>
      <c r="ODS38"/>
      <c r="ODT38"/>
      <c r="ODU38"/>
      <c r="ODV38"/>
      <c r="ODW38"/>
      <c r="ODX38"/>
      <c r="ODY38"/>
      <c r="ODZ38"/>
      <c r="OEA38"/>
      <c r="OEB38"/>
      <c r="OEC38"/>
      <c r="OED38"/>
      <c r="OEE38"/>
      <c r="OEF38"/>
      <c r="OEG38"/>
      <c r="OEH38"/>
      <c r="OEI38"/>
      <c r="OEJ38"/>
      <c r="OEK38"/>
      <c r="OEL38"/>
      <c r="OEM38"/>
      <c r="OEN38"/>
      <c r="OEO38"/>
      <c r="OEP38"/>
      <c r="OEQ38"/>
      <c r="OER38"/>
      <c r="OES38"/>
      <c r="OET38"/>
      <c r="OEU38"/>
      <c r="OEV38"/>
      <c r="OEW38"/>
      <c r="OEX38"/>
      <c r="OEY38"/>
      <c r="OEZ38"/>
      <c r="OFA38"/>
      <c r="OFB38"/>
      <c r="OFC38"/>
      <c r="OFD38"/>
      <c r="OFE38"/>
      <c r="OFF38"/>
      <c r="OFG38"/>
      <c r="OFH38"/>
      <c r="OFI38"/>
      <c r="OFJ38"/>
      <c r="OFK38"/>
      <c r="OFL38"/>
      <c r="OFM38"/>
      <c r="OFN38"/>
      <c r="OFO38"/>
      <c r="OFP38"/>
      <c r="OFQ38"/>
      <c r="OFR38"/>
      <c r="OFS38"/>
      <c r="OFT38"/>
      <c r="OFU38"/>
      <c r="OFV38"/>
      <c r="OFW38"/>
      <c r="OFX38"/>
      <c r="OFY38"/>
      <c r="OFZ38"/>
      <c r="OGA38"/>
      <c r="OGB38"/>
      <c r="OGC38"/>
      <c r="OGD38"/>
      <c r="OGE38"/>
      <c r="OGF38"/>
      <c r="OGG38"/>
      <c r="OGH38"/>
      <c r="OGI38"/>
      <c r="OGJ38"/>
      <c r="OGK38"/>
      <c r="OGL38"/>
      <c r="OGM38"/>
      <c r="OGN38"/>
      <c r="OGO38"/>
      <c r="OGP38"/>
      <c r="OGQ38"/>
      <c r="OGR38"/>
      <c r="OGS38"/>
      <c r="OGT38"/>
      <c r="OGU38"/>
      <c r="OGV38"/>
      <c r="OGW38"/>
      <c r="OGX38"/>
      <c r="OGY38"/>
      <c r="OGZ38"/>
      <c r="OHA38"/>
      <c r="OHB38"/>
      <c r="OHC38"/>
      <c r="OHD38"/>
      <c r="OHE38"/>
      <c r="OHF38"/>
      <c r="OHG38"/>
      <c r="OHH38"/>
      <c r="OHI38"/>
      <c r="OHJ38"/>
      <c r="OHK38"/>
      <c r="OHL38"/>
      <c r="OHM38"/>
      <c r="OHN38"/>
      <c r="OHO38"/>
      <c r="OHP38"/>
      <c r="OHQ38"/>
      <c r="OHR38"/>
      <c r="OHS38"/>
      <c r="OHT38"/>
      <c r="OHU38"/>
      <c r="OHV38"/>
      <c r="OHW38"/>
      <c r="OHX38"/>
      <c r="OHY38"/>
      <c r="OHZ38"/>
      <c r="OIA38"/>
      <c r="OIB38"/>
      <c r="OIC38"/>
      <c r="OID38"/>
      <c r="OIE38"/>
      <c r="OIF38"/>
      <c r="OIG38"/>
      <c r="OIH38"/>
      <c r="OII38"/>
      <c r="OIJ38"/>
      <c r="OIK38"/>
      <c r="OIL38"/>
      <c r="OIM38"/>
      <c r="OIN38"/>
      <c r="OIO38"/>
      <c r="OIP38"/>
      <c r="OIQ38"/>
      <c r="OIR38"/>
      <c r="OIS38"/>
      <c r="OIT38"/>
      <c r="OIU38"/>
      <c r="OIV38"/>
      <c r="OIW38"/>
      <c r="OIX38"/>
      <c r="OIY38"/>
      <c r="OIZ38"/>
      <c r="OJA38"/>
      <c r="OJB38"/>
      <c r="OJC38"/>
      <c r="OJD38"/>
      <c r="OJE38"/>
      <c r="OJF38"/>
      <c r="OJG38"/>
      <c r="OJH38"/>
      <c r="OJI38"/>
      <c r="OJJ38"/>
      <c r="OJK38"/>
      <c r="OJL38"/>
      <c r="OJM38"/>
      <c r="OJN38"/>
      <c r="OJO38"/>
      <c r="OJP38"/>
      <c r="OJQ38"/>
      <c r="OJR38"/>
      <c r="OJS38"/>
      <c r="OJT38"/>
      <c r="OJU38"/>
      <c r="OJV38"/>
      <c r="OJW38"/>
      <c r="OJX38"/>
      <c r="OJY38"/>
      <c r="OJZ38"/>
      <c r="OKA38"/>
      <c r="OKB38"/>
      <c r="OKC38"/>
      <c r="OKD38"/>
      <c r="OKE38"/>
      <c r="OKF38"/>
      <c r="OKG38"/>
      <c r="OKH38"/>
      <c r="OKI38"/>
      <c r="OKJ38"/>
      <c r="OKK38"/>
      <c r="OKL38"/>
      <c r="OKM38"/>
      <c r="OKN38"/>
      <c r="OKO38"/>
      <c r="OKP38"/>
      <c r="OKQ38"/>
      <c r="OKR38"/>
      <c r="OKS38"/>
      <c r="OKT38"/>
      <c r="OKU38"/>
      <c r="OKV38"/>
      <c r="OKW38"/>
      <c r="OKX38"/>
      <c r="OKY38"/>
      <c r="OKZ38"/>
      <c r="OLA38"/>
      <c r="OLB38"/>
      <c r="OLC38"/>
      <c r="OLD38"/>
      <c r="OLE38"/>
      <c r="OLF38"/>
      <c r="OLG38"/>
      <c r="OLH38"/>
      <c r="OLI38"/>
      <c r="OLJ38"/>
      <c r="OLK38"/>
      <c r="OLL38"/>
      <c r="OLM38"/>
      <c r="OLN38"/>
      <c r="OLO38"/>
      <c r="OLP38"/>
      <c r="OLQ38"/>
      <c r="OLR38"/>
      <c r="OLS38"/>
      <c r="OLT38"/>
      <c r="OLU38"/>
      <c r="OLV38"/>
      <c r="OLW38"/>
      <c r="OLX38"/>
      <c r="OLY38"/>
      <c r="OLZ38"/>
      <c r="OMA38"/>
      <c r="OMB38"/>
      <c r="OMC38"/>
      <c r="OMD38"/>
      <c r="OME38"/>
      <c r="OMF38"/>
      <c r="OMG38"/>
      <c r="OMH38"/>
      <c r="OMI38"/>
      <c r="OMJ38"/>
      <c r="OMK38"/>
      <c r="OML38"/>
      <c r="OMM38"/>
      <c r="OMN38"/>
      <c r="OMO38"/>
      <c r="OMP38"/>
      <c r="OMQ38"/>
      <c r="OMR38"/>
      <c r="OMS38"/>
      <c r="OMT38"/>
      <c r="OMU38"/>
      <c r="OMV38"/>
      <c r="OMW38"/>
      <c r="OMX38"/>
      <c r="OMY38"/>
      <c r="OMZ38"/>
      <c r="ONA38"/>
      <c r="ONB38"/>
      <c r="ONC38"/>
      <c r="OND38"/>
      <c r="ONE38"/>
      <c r="ONF38"/>
      <c r="ONG38"/>
      <c r="ONH38"/>
      <c r="ONI38"/>
      <c r="ONJ38"/>
      <c r="ONK38"/>
      <c r="ONL38"/>
      <c r="ONM38"/>
      <c r="ONN38"/>
      <c r="ONO38"/>
      <c r="ONP38"/>
      <c r="ONQ38"/>
      <c r="ONR38"/>
      <c r="ONS38"/>
      <c r="ONT38"/>
      <c r="ONU38"/>
      <c r="ONV38"/>
      <c r="ONW38"/>
      <c r="ONX38"/>
      <c r="ONY38"/>
      <c r="ONZ38"/>
      <c r="OOA38"/>
      <c r="OOB38"/>
      <c r="OOC38"/>
      <c r="OOD38"/>
      <c r="OOE38"/>
      <c r="OOF38"/>
      <c r="OOG38"/>
      <c r="OOH38"/>
      <c r="OOI38"/>
      <c r="OOJ38"/>
      <c r="OOK38"/>
      <c r="OOL38"/>
      <c r="OOM38"/>
      <c r="OON38"/>
      <c r="OOO38"/>
      <c r="OOP38"/>
      <c r="OOQ38"/>
      <c r="OOR38"/>
      <c r="OOS38"/>
      <c r="OOT38"/>
      <c r="OOU38"/>
      <c r="OOV38"/>
      <c r="OOW38"/>
      <c r="OOX38"/>
      <c r="OOY38"/>
      <c r="OOZ38"/>
      <c r="OPA38"/>
      <c r="OPB38"/>
      <c r="OPC38"/>
      <c r="OPD38"/>
      <c r="OPE38"/>
      <c r="OPF38"/>
      <c r="OPG38"/>
      <c r="OPH38"/>
      <c r="OPI38"/>
      <c r="OPJ38"/>
      <c r="OPK38"/>
      <c r="OPL38"/>
      <c r="OPM38"/>
      <c r="OPN38"/>
      <c r="OPO38"/>
      <c r="OPP38"/>
      <c r="OPQ38"/>
      <c r="OPR38"/>
      <c r="OPS38"/>
      <c r="OPT38"/>
      <c r="OPU38"/>
      <c r="OPV38"/>
      <c r="OPW38"/>
      <c r="OPX38"/>
      <c r="OPY38"/>
      <c r="OPZ38"/>
      <c r="OQA38"/>
      <c r="OQB38"/>
      <c r="OQC38"/>
      <c r="OQD38"/>
      <c r="OQE38"/>
      <c r="OQF38"/>
      <c r="OQG38"/>
      <c r="OQH38"/>
      <c r="OQI38"/>
      <c r="OQJ38"/>
      <c r="OQK38"/>
      <c r="OQL38"/>
      <c r="OQM38"/>
      <c r="OQN38"/>
      <c r="OQO38"/>
      <c r="OQP38"/>
      <c r="OQQ38"/>
      <c r="OQR38"/>
      <c r="OQS38"/>
      <c r="OQT38"/>
      <c r="OQU38"/>
      <c r="OQV38"/>
      <c r="OQW38"/>
      <c r="OQX38"/>
      <c r="OQY38"/>
      <c r="OQZ38"/>
      <c r="ORA38"/>
      <c r="ORB38"/>
      <c r="ORC38"/>
      <c r="ORD38"/>
      <c r="ORE38"/>
      <c r="ORF38"/>
      <c r="ORG38"/>
      <c r="ORH38"/>
      <c r="ORI38"/>
      <c r="ORJ38"/>
      <c r="ORK38"/>
      <c r="ORL38"/>
      <c r="ORM38"/>
      <c r="ORN38"/>
      <c r="ORO38"/>
      <c r="ORP38"/>
      <c r="ORQ38"/>
      <c r="ORR38"/>
      <c r="ORS38"/>
      <c r="ORT38"/>
      <c r="ORU38"/>
      <c r="ORV38"/>
      <c r="ORW38"/>
      <c r="ORX38"/>
      <c r="ORY38"/>
      <c r="ORZ38"/>
      <c r="OSA38"/>
      <c r="OSB38"/>
      <c r="OSC38"/>
      <c r="OSD38"/>
      <c r="OSE38"/>
      <c r="OSF38"/>
      <c r="OSG38"/>
      <c r="OSH38"/>
      <c r="OSI38"/>
      <c r="OSJ38"/>
      <c r="OSK38"/>
      <c r="OSL38"/>
      <c r="OSM38"/>
      <c r="OSN38"/>
      <c r="OSO38"/>
      <c r="OSP38"/>
      <c r="OSQ38"/>
      <c r="OSR38"/>
      <c r="OSS38"/>
      <c r="OST38"/>
      <c r="OSU38"/>
      <c r="OSV38"/>
      <c r="OSW38"/>
      <c r="OSX38"/>
      <c r="OSY38"/>
      <c r="OSZ38"/>
      <c r="OTA38"/>
      <c r="OTB38"/>
      <c r="OTC38"/>
      <c r="OTD38"/>
      <c r="OTE38"/>
      <c r="OTF38"/>
      <c r="OTG38"/>
      <c r="OTH38"/>
      <c r="OTI38"/>
      <c r="OTJ38"/>
      <c r="OTK38"/>
      <c r="OTL38"/>
      <c r="OTM38"/>
      <c r="OTN38"/>
      <c r="OTO38"/>
      <c r="OTP38"/>
      <c r="OTQ38"/>
      <c r="OTR38"/>
      <c r="OTS38"/>
      <c r="OTT38"/>
      <c r="OTU38"/>
      <c r="OTV38"/>
      <c r="OTW38"/>
      <c r="OTX38"/>
      <c r="OTY38"/>
      <c r="OTZ38"/>
      <c r="OUA38"/>
      <c r="OUB38"/>
      <c r="OUC38"/>
      <c r="OUD38"/>
      <c r="OUE38"/>
      <c r="OUF38"/>
      <c r="OUG38"/>
      <c r="OUH38"/>
      <c r="OUI38"/>
      <c r="OUJ38"/>
      <c r="OUK38"/>
      <c r="OUL38"/>
      <c r="OUM38"/>
      <c r="OUN38"/>
      <c r="OUO38"/>
      <c r="OUP38"/>
      <c r="OUQ38"/>
      <c r="OUR38"/>
      <c r="OUS38"/>
      <c r="OUT38"/>
      <c r="OUU38"/>
      <c r="OUV38"/>
      <c r="OUW38"/>
      <c r="OUX38"/>
      <c r="OUY38"/>
      <c r="OUZ38"/>
      <c r="OVA38"/>
      <c r="OVB38"/>
      <c r="OVC38"/>
      <c r="OVD38"/>
      <c r="OVE38"/>
      <c r="OVF38"/>
      <c r="OVG38"/>
      <c r="OVH38"/>
      <c r="OVI38"/>
      <c r="OVJ38"/>
      <c r="OVK38"/>
      <c r="OVL38"/>
      <c r="OVM38"/>
      <c r="OVN38"/>
      <c r="OVO38"/>
      <c r="OVP38"/>
      <c r="OVQ38"/>
      <c r="OVR38"/>
      <c r="OVS38"/>
      <c r="OVT38"/>
      <c r="OVU38"/>
      <c r="OVV38"/>
      <c r="OVW38"/>
      <c r="OVX38"/>
      <c r="OVY38"/>
      <c r="OVZ38"/>
      <c r="OWA38"/>
      <c r="OWB38"/>
      <c r="OWC38"/>
      <c r="OWD38"/>
      <c r="OWE38"/>
      <c r="OWF38"/>
      <c r="OWG38"/>
      <c r="OWH38"/>
      <c r="OWI38"/>
      <c r="OWJ38"/>
      <c r="OWK38"/>
      <c r="OWL38"/>
      <c r="OWM38"/>
      <c r="OWN38"/>
      <c r="OWO38"/>
      <c r="OWP38"/>
      <c r="OWQ38"/>
      <c r="OWR38"/>
      <c r="OWS38"/>
      <c r="OWT38"/>
      <c r="OWU38"/>
      <c r="OWV38"/>
      <c r="OWW38"/>
      <c r="OWX38"/>
      <c r="OWY38"/>
      <c r="OWZ38"/>
      <c r="OXA38"/>
      <c r="OXB38"/>
      <c r="OXC38"/>
      <c r="OXD38"/>
      <c r="OXE38"/>
      <c r="OXF38"/>
      <c r="OXG38"/>
      <c r="OXH38"/>
      <c r="OXI38"/>
      <c r="OXJ38"/>
      <c r="OXK38"/>
      <c r="OXL38"/>
      <c r="OXM38"/>
      <c r="OXN38"/>
      <c r="OXO38"/>
      <c r="OXP38"/>
      <c r="OXQ38"/>
      <c r="OXR38"/>
      <c r="OXS38"/>
      <c r="OXT38"/>
      <c r="OXU38"/>
      <c r="OXV38"/>
      <c r="OXW38"/>
      <c r="OXX38"/>
      <c r="OXY38"/>
      <c r="OXZ38"/>
      <c r="OYA38"/>
      <c r="OYB38"/>
      <c r="OYC38"/>
      <c r="OYD38"/>
      <c r="OYE38"/>
      <c r="OYF38"/>
      <c r="OYG38"/>
      <c r="OYH38"/>
      <c r="OYI38"/>
      <c r="OYJ38"/>
      <c r="OYK38"/>
      <c r="OYL38"/>
      <c r="OYM38"/>
      <c r="OYN38"/>
      <c r="OYO38"/>
      <c r="OYP38"/>
      <c r="OYQ38"/>
      <c r="OYR38"/>
      <c r="OYS38"/>
      <c r="OYT38"/>
      <c r="OYU38"/>
      <c r="OYV38"/>
      <c r="OYW38"/>
      <c r="OYX38"/>
      <c r="OYY38"/>
      <c r="OYZ38"/>
      <c r="OZA38"/>
      <c r="OZB38"/>
      <c r="OZC38"/>
      <c r="OZD38"/>
      <c r="OZE38"/>
      <c r="OZF38"/>
      <c r="OZG38"/>
      <c r="OZH38"/>
      <c r="OZI38"/>
      <c r="OZJ38"/>
      <c r="OZK38"/>
      <c r="OZL38"/>
      <c r="OZM38"/>
      <c r="OZN38"/>
      <c r="OZO38"/>
      <c r="OZP38"/>
      <c r="OZQ38"/>
      <c r="OZR38"/>
      <c r="OZS38"/>
      <c r="OZT38"/>
      <c r="OZU38"/>
      <c r="OZV38"/>
      <c r="OZW38"/>
      <c r="OZX38"/>
      <c r="OZY38"/>
      <c r="OZZ38"/>
      <c r="PAA38"/>
      <c r="PAB38"/>
      <c r="PAC38"/>
      <c r="PAD38"/>
      <c r="PAE38"/>
      <c r="PAF38"/>
      <c r="PAG38"/>
      <c r="PAH38"/>
      <c r="PAI38"/>
      <c r="PAJ38"/>
      <c r="PAK38"/>
      <c r="PAL38"/>
      <c r="PAM38"/>
      <c r="PAN38"/>
      <c r="PAO38"/>
      <c r="PAP38"/>
      <c r="PAQ38"/>
      <c r="PAR38"/>
      <c r="PAS38"/>
      <c r="PAT38"/>
      <c r="PAU38"/>
      <c r="PAV38"/>
      <c r="PAW38"/>
      <c r="PAX38"/>
      <c r="PAY38"/>
      <c r="PAZ38"/>
      <c r="PBA38"/>
      <c r="PBB38"/>
      <c r="PBC38"/>
      <c r="PBD38"/>
      <c r="PBE38"/>
      <c r="PBF38"/>
      <c r="PBG38"/>
      <c r="PBH38"/>
      <c r="PBI38"/>
      <c r="PBJ38"/>
      <c r="PBK38"/>
      <c r="PBL38"/>
      <c r="PBM38"/>
      <c r="PBN38"/>
      <c r="PBO38"/>
      <c r="PBP38"/>
      <c r="PBQ38"/>
      <c r="PBR38"/>
      <c r="PBS38"/>
      <c r="PBT38"/>
      <c r="PBU38"/>
      <c r="PBV38"/>
      <c r="PBW38"/>
      <c r="PBX38"/>
      <c r="PBY38"/>
      <c r="PBZ38"/>
      <c r="PCA38"/>
      <c r="PCB38"/>
      <c r="PCC38"/>
      <c r="PCD38"/>
      <c r="PCE38"/>
      <c r="PCF38"/>
      <c r="PCG38"/>
      <c r="PCH38"/>
      <c r="PCI38"/>
      <c r="PCJ38"/>
      <c r="PCK38"/>
      <c r="PCL38"/>
      <c r="PCM38"/>
      <c r="PCN38"/>
      <c r="PCO38"/>
      <c r="PCP38"/>
      <c r="PCQ38"/>
      <c r="PCR38"/>
      <c r="PCS38"/>
      <c r="PCT38"/>
      <c r="PCU38"/>
      <c r="PCV38"/>
      <c r="PCW38"/>
      <c r="PCX38"/>
      <c r="PCY38"/>
      <c r="PCZ38"/>
      <c r="PDA38"/>
      <c r="PDB38"/>
      <c r="PDC38"/>
      <c r="PDD38"/>
      <c r="PDE38"/>
      <c r="PDF38"/>
      <c r="PDG38"/>
      <c r="PDH38"/>
      <c r="PDI38"/>
      <c r="PDJ38"/>
      <c r="PDK38"/>
      <c r="PDL38"/>
      <c r="PDM38"/>
      <c r="PDN38"/>
      <c r="PDO38"/>
      <c r="PDP38"/>
      <c r="PDQ38"/>
      <c r="PDR38"/>
      <c r="PDS38"/>
      <c r="PDT38"/>
      <c r="PDU38"/>
      <c r="PDV38"/>
      <c r="PDW38"/>
      <c r="PDX38"/>
      <c r="PDY38"/>
      <c r="PDZ38"/>
      <c r="PEA38"/>
      <c r="PEB38"/>
      <c r="PEC38"/>
      <c r="PED38"/>
      <c r="PEE38"/>
      <c r="PEF38"/>
      <c r="PEG38"/>
      <c r="PEH38"/>
      <c r="PEI38"/>
      <c r="PEJ38"/>
      <c r="PEK38"/>
      <c r="PEL38"/>
      <c r="PEM38"/>
      <c r="PEN38"/>
      <c r="PEO38"/>
      <c r="PEP38"/>
      <c r="PEQ38"/>
      <c r="PER38"/>
      <c r="PES38"/>
      <c r="PET38"/>
      <c r="PEU38"/>
      <c r="PEV38"/>
      <c r="PEW38"/>
      <c r="PEX38"/>
      <c r="PEY38"/>
      <c r="PEZ38"/>
      <c r="PFA38"/>
      <c r="PFB38"/>
      <c r="PFC38"/>
      <c r="PFD38"/>
      <c r="PFE38"/>
      <c r="PFF38"/>
      <c r="PFG38"/>
      <c r="PFH38"/>
      <c r="PFI38"/>
      <c r="PFJ38"/>
      <c r="PFK38"/>
      <c r="PFL38"/>
      <c r="PFM38"/>
      <c r="PFN38"/>
      <c r="PFO38"/>
      <c r="PFP38"/>
      <c r="PFQ38"/>
      <c r="PFR38"/>
      <c r="PFS38"/>
      <c r="PFT38"/>
      <c r="PFU38"/>
      <c r="PFV38"/>
      <c r="PFW38"/>
      <c r="PFX38"/>
      <c r="PFY38"/>
      <c r="PFZ38"/>
      <c r="PGA38"/>
      <c r="PGB38"/>
      <c r="PGC38"/>
      <c r="PGD38"/>
      <c r="PGE38"/>
      <c r="PGF38"/>
      <c r="PGG38"/>
      <c r="PGH38"/>
      <c r="PGI38"/>
      <c r="PGJ38"/>
      <c r="PGK38"/>
      <c r="PGL38"/>
      <c r="PGM38"/>
      <c r="PGN38"/>
      <c r="PGO38"/>
      <c r="PGP38"/>
      <c r="PGQ38"/>
      <c r="PGR38"/>
      <c r="PGS38"/>
      <c r="PGT38"/>
      <c r="PGU38"/>
      <c r="PGV38"/>
      <c r="PGW38"/>
      <c r="PGX38"/>
      <c r="PGY38"/>
      <c r="PGZ38"/>
      <c r="PHA38"/>
      <c r="PHB38"/>
      <c r="PHC38"/>
      <c r="PHD38"/>
      <c r="PHE38"/>
      <c r="PHF38"/>
      <c r="PHG38"/>
      <c r="PHH38"/>
      <c r="PHI38"/>
      <c r="PHJ38"/>
      <c r="PHK38"/>
      <c r="PHL38"/>
      <c r="PHM38"/>
      <c r="PHN38"/>
      <c r="PHO38"/>
      <c r="PHP38"/>
      <c r="PHQ38"/>
      <c r="PHR38"/>
      <c r="PHS38"/>
      <c r="PHT38"/>
      <c r="PHU38"/>
      <c r="PHV38"/>
      <c r="PHW38"/>
      <c r="PHX38"/>
      <c r="PHY38"/>
      <c r="PHZ38"/>
      <c r="PIA38"/>
      <c r="PIB38"/>
      <c r="PIC38"/>
      <c r="PID38"/>
      <c r="PIE38"/>
      <c r="PIF38"/>
      <c r="PIG38"/>
      <c r="PIH38"/>
      <c r="PII38"/>
      <c r="PIJ38"/>
      <c r="PIK38"/>
      <c r="PIL38"/>
      <c r="PIM38"/>
      <c r="PIN38"/>
      <c r="PIO38"/>
      <c r="PIP38"/>
      <c r="PIQ38"/>
      <c r="PIR38"/>
      <c r="PIS38"/>
      <c r="PIT38"/>
      <c r="PIU38"/>
      <c r="PIV38"/>
      <c r="PIW38"/>
      <c r="PIX38"/>
      <c r="PIY38"/>
      <c r="PIZ38"/>
      <c r="PJA38"/>
      <c r="PJB38"/>
      <c r="PJC38"/>
      <c r="PJD38"/>
      <c r="PJE38"/>
      <c r="PJF38"/>
      <c r="PJG38"/>
      <c r="PJH38"/>
      <c r="PJI38"/>
      <c r="PJJ38"/>
      <c r="PJK38"/>
      <c r="PJL38"/>
      <c r="PJM38"/>
      <c r="PJN38"/>
      <c r="PJO38"/>
      <c r="PJP38"/>
      <c r="PJQ38"/>
      <c r="PJR38"/>
      <c r="PJS38"/>
      <c r="PJT38"/>
      <c r="PJU38"/>
      <c r="PJV38"/>
      <c r="PJW38"/>
      <c r="PJX38"/>
      <c r="PJY38"/>
      <c r="PJZ38"/>
      <c r="PKA38"/>
      <c r="PKB38"/>
      <c r="PKC38"/>
      <c r="PKD38"/>
      <c r="PKE38"/>
      <c r="PKF38"/>
      <c r="PKG38"/>
      <c r="PKH38"/>
      <c r="PKI38"/>
      <c r="PKJ38"/>
      <c r="PKK38"/>
      <c r="PKL38"/>
      <c r="PKM38"/>
      <c r="PKN38"/>
      <c r="PKO38"/>
      <c r="PKP38"/>
      <c r="PKQ38"/>
      <c r="PKR38"/>
      <c r="PKS38"/>
      <c r="PKT38"/>
      <c r="PKU38"/>
      <c r="PKV38"/>
      <c r="PKW38"/>
      <c r="PKX38"/>
      <c r="PKY38"/>
      <c r="PKZ38"/>
      <c r="PLA38"/>
      <c r="PLB38"/>
      <c r="PLC38"/>
      <c r="PLD38"/>
      <c r="PLE38"/>
      <c r="PLF38"/>
      <c r="PLG38"/>
      <c r="PLH38"/>
      <c r="PLI38"/>
      <c r="PLJ38"/>
      <c r="PLK38"/>
      <c r="PLL38"/>
      <c r="PLM38"/>
      <c r="PLN38"/>
      <c r="PLO38"/>
      <c r="PLP38"/>
      <c r="PLQ38"/>
      <c r="PLR38"/>
      <c r="PLS38"/>
      <c r="PLT38"/>
      <c r="PLU38"/>
      <c r="PLV38"/>
      <c r="PLW38"/>
      <c r="PLX38"/>
      <c r="PLY38"/>
      <c r="PLZ38"/>
      <c r="PMA38"/>
      <c r="PMB38"/>
      <c r="PMC38"/>
      <c r="PMD38"/>
      <c r="PME38"/>
      <c r="PMF38"/>
      <c r="PMG38"/>
      <c r="PMH38"/>
      <c r="PMI38"/>
      <c r="PMJ38"/>
      <c r="PMK38"/>
      <c r="PML38"/>
      <c r="PMM38"/>
      <c r="PMN38"/>
      <c r="PMO38"/>
      <c r="PMP38"/>
      <c r="PMQ38"/>
      <c r="PMR38"/>
      <c r="PMS38"/>
      <c r="PMT38"/>
      <c r="PMU38"/>
      <c r="PMV38"/>
      <c r="PMW38"/>
      <c r="PMX38"/>
      <c r="PMY38"/>
      <c r="PMZ38"/>
      <c r="PNA38"/>
      <c r="PNB38"/>
      <c r="PNC38"/>
      <c r="PND38"/>
      <c r="PNE38"/>
      <c r="PNF38"/>
      <c r="PNG38"/>
      <c r="PNH38"/>
      <c r="PNI38"/>
      <c r="PNJ38"/>
      <c r="PNK38"/>
      <c r="PNL38"/>
      <c r="PNM38"/>
      <c r="PNN38"/>
      <c r="PNO38"/>
      <c r="PNP38"/>
      <c r="PNQ38"/>
      <c r="PNR38"/>
      <c r="PNS38"/>
      <c r="PNT38"/>
      <c r="PNU38"/>
      <c r="PNV38"/>
      <c r="PNW38"/>
      <c r="PNX38"/>
      <c r="PNY38"/>
      <c r="PNZ38"/>
      <c r="POA38"/>
      <c r="POB38"/>
      <c r="POC38"/>
      <c r="POD38"/>
      <c r="POE38"/>
      <c r="POF38"/>
      <c r="POG38"/>
      <c r="POH38"/>
      <c r="POI38"/>
      <c r="POJ38"/>
      <c r="POK38"/>
      <c r="POL38"/>
      <c r="POM38"/>
      <c r="PON38"/>
      <c r="POO38"/>
      <c r="POP38"/>
      <c r="POQ38"/>
      <c r="POR38"/>
      <c r="POS38"/>
      <c r="POT38"/>
      <c r="POU38"/>
      <c r="POV38"/>
      <c r="POW38"/>
      <c r="POX38"/>
      <c r="POY38"/>
      <c r="POZ38"/>
      <c r="PPA38"/>
      <c r="PPB38"/>
      <c r="PPC38"/>
      <c r="PPD38"/>
      <c r="PPE38"/>
      <c r="PPF38"/>
      <c r="PPG38"/>
      <c r="PPH38"/>
      <c r="PPI38"/>
      <c r="PPJ38"/>
      <c r="PPK38"/>
      <c r="PPL38"/>
      <c r="PPM38"/>
      <c r="PPN38"/>
      <c r="PPO38"/>
      <c r="PPP38"/>
      <c r="PPQ38"/>
      <c r="PPR38"/>
      <c r="PPS38"/>
      <c r="PPT38"/>
      <c r="PPU38"/>
      <c r="PPV38"/>
      <c r="PPW38"/>
      <c r="PPX38"/>
      <c r="PPY38"/>
      <c r="PPZ38"/>
      <c r="PQA38"/>
      <c r="PQB38"/>
      <c r="PQC38"/>
      <c r="PQD38"/>
      <c r="PQE38"/>
      <c r="PQF38"/>
      <c r="PQG38"/>
      <c r="PQH38"/>
      <c r="PQI38"/>
      <c r="PQJ38"/>
      <c r="PQK38"/>
      <c r="PQL38"/>
      <c r="PQM38"/>
      <c r="PQN38"/>
      <c r="PQO38"/>
      <c r="PQP38"/>
      <c r="PQQ38"/>
      <c r="PQR38"/>
      <c r="PQS38"/>
      <c r="PQT38"/>
      <c r="PQU38"/>
      <c r="PQV38"/>
      <c r="PQW38"/>
      <c r="PQX38"/>
      <c r="PQY38"/>
      <c r="PQZ38"/>
      <c r="PRA38"/>
      <c r="PRB38"/>
      <c r="PRC38"/>
      <c r="PRD38"/>
      <c r="PRE38"/>
      <c r="PRF38"/>
      <c r="PRG38"/>
      <c r="PRH38"/>
      <c r="PRI38"/>
      <c r="PRJ38"/>
      <c r="PRK38"/>
      <c r="PRL38"/>
      <c r="PRM38"/>
      <c r="PRN38"/>
      <c r="PRO38"/>
      <c r="PRP38"/>
      <c r="PRQ38"/>
      <c r="PRR38"/>
      <c r="PRS38"/>
      <c r="PRT38"/>
      <c r="PRU38"/>
      <c r="PRV38"/>
      <c r="PRW38"/>
      <c r="PRX38"/>
      <c r="PRY38"/>
      <c r="PRZ38"/>
      <c r="PSA38"/>
      <c r="PSB38"/>
      <c r="PSC38"/>
      <c r="PSD38"/>
      <c r="PSE38"/>
      <c r="PSF38"/>
      <c r="PSG38"/>
      <c r="PSH38"/>
      <c r="PSI38"/>
      <c r="PSJ38"/>
      <c r="PSK38"/>
      <c r="PSL38"/>
      <c r="PSM38"/>
      <c r="PSN38"/>
      <c r="PSO38"/>
      <c r="PSP38"/>
      <c r="PSQ38"/>
      <c r="PSR38"/>
      <c r="PSS38"/>
      <c r="PST38"/>
      <c r="PSU38"/>
      <c r="PSV38"/>
      <c r="PSW38"/>
      <c r="PSX38"/>
      <c r="PSY38"/>
      <c r="PSZ38"/>
      <c r="PTA38"/>
      <c r="PTB38"/>
      <c r="PTC38"/>
      <c r="PTD38"/>
      <c r="PTE38"/>
      <c r="PTF38"/>
      <c r="PTG38"/>
      <c r="PTH38"/>
      <c r="PTI38"/>
      <c r="PTJ38"/>
      <c r="PTK38"/>
      <c r="PTL38"/>
      <c r="PTM38"/>
      <c r="PTN38"/>
      <c r="PTO38"/>
      <c r="PTP38"/>
      <c r="PTQ38"/>
      <c r="PTR38"/>
      <c r="PTS38"/>
      <c r="PTT38"/>
      <c r="PTU38"/>
      <c r="PTV38"/>
      <c r="PTW38"/>
      <c r="PTX38"/>
      <c r="PTY38"/>
      <c r="PTZ38"/>
      <c r="PUA38"/>
      <c r="PUB38"/>
      <c r="PUC38"/>
      <c r="PUD38"/>
      <c r="PUE38"/>
      <c r="PUF38"/>
      <c r="PUG38"/>
      <c r="PUH38"/>
      <c r="PUI38"/>
      <c r="PUJ38"/>
      <c r="PUK38"/>
      <c r="PUL38"/>
      <c r="PUM38"/>
      <c r="PUN38"/>
      <c r="PUO38"/>
      <c r="PUP38"/>
      <c r="PUQ38"/>
      <c r="PUR38"/>
      <c r="PUS38"/>
      <c r="PUT38"/>
      <c r="PUU38"/>
      <c r="PUV38"/>
      <c r="PUW38"/>
      <c r="PUX38"/>
      <c r="PUY38"/>
      <c r="PUZ38"/>
      <c r="PVA38"/>
      <c r="PVB38"/>
      <c r="PVC38"/>
      <c r="PVD38"/>
      <c r="PVE38"/>
      <c r="PVF38"/>
      <c r="PVG38"/>
      <c r="PVH38"/>
      <c r="PVI38"/>
      <c r="PVJ38"/>
      <c r="PVK38"/>
      <c r="PVL38"/>
      <c r="PVM38"/>
      <c r="PVN38"/>
      <c r="PVO38"/>
      <c r="PVP38"/>
      <c r="PVQ38"/>
      <c r="PVR38"/>
      <c r="PVS38"/>
      <c r="PVT38"/>
      <c r="PVU38"/>
      <c r="PVV38"/>
      <c r="PVW38"/>
      <c r="PVX38"/>
      <c r="PVY38"/>
      <c r="PVZ38"/>
      <c r="PWA38"/>
      <c r="PWB38"/>
      <c r="PWC38"/>
      <c r="PWD38"/>
      <c r="PWE38"/>
      <c r="PWF38"/>
      <c r="PWG38"/>
      <c r="PWH38"/>
      <c r="PWI38"/>
      <c r="PWJ38"/>
      <c r="PWK38"/>
      <c r="PWL38"/>
      <c r="PWM38"/>
      <c r="PWN38"/>
      <c r="PWO38"/>
      <c r="PWP38"/>
      <c r="PWQ38"/>
      <c r="PWR38"/>
      <c r="PWS38"/>
      <c r="PWT38"/>
      <c r="PWU38"/>
      <c r="PWV38"/>
      <c r="PWW38"/>
      <c r="PWX38"/>
      <c r="PWY38"/>
      <c r="PWZ38"/>
      <c r="PXA38"/>
      <c r="PXB38"/>
      <c r="PXC38"/>
      <c r="PXD38"/>
      <c r="PXE38"/>
      <c r="PXF38"/>
      <c r="PXG38"/>
      <c r="PXH38"/>
      <c r="PXI38"/>
      <c r="PXJ38"/>
      <c r="PXK38"/>
      <c r="PXL38"/>
      <c r="PXM38"/>
      <c r="PXN38"/>
      <c r="PXO38"/>
      <c r="PXP38"/>
      <c r="PXQ38"/>
      <c r="PXR38"/>
      <c r="PXS38"/>
      <c r="PXT38"/>
      <c r="PXU38"/>
      <c r="PXV38"/>
      <c r="PXW38"/>
      <c r="PXX38"/>
      <c r="PXY38"/>
      <c r="PXZ38"/>
      <c r="PYA38"/>
      <c r="PYB38"/>
      <c r="PYC38"/>
      <c r="PYD38"/>
      <c r="PYE38"/>
      <c r="PYF38"/>
      <c r="PYG38"/>
      <c r="PYH38"/>
      <c r="PYI38"/>
      <c r="PYJ38"/>
      <c r="PYK38"/>
      <c r="PYL38"/>
      <c r="PYM38"/>
      <c r="PYN38"/>
      <c r="PYO38"/>
      <c r="PYP38"/>
      <c r="PYQ38"/>
      <c r="PYR38"/>
      <c r="PYS38"/>
      <c r="PYT38"/>
      <c r="PYU38"/>
      <c r="PYV38"/>
      <c r="PYW38"/>
      <c r="PYX38"/>
      <c r="PYY38"/>
      <c r="PYZ38"/>
      <c r="PZA38"/>
      <c r="PZB38"/>
      <c r="PZC38"/>
      <c r="PZD38"/>
      <c r="PZE38"/>
      <c r="PZF38"/>
      <c r="PZG38"/>
      <c r="PZH38"/>
      <c r="PZI38"/>
      <c r="PZJ38"/>
      <c r="PZK38"/>
      <c r="PZL38"/>
      <c r="PZM38"/>
      <c r="PZN38"/>
      <c r="PZO38"/>
      <c r="PZP38"/>
      <c r="PZQ38"/>
      <c r="PZR38"/>
      <c r="PZS38"/>
      <c r="PZT38"/>
      <c r="PZU38"/>
      <c r="PZV38"/>
      <c r="PZW38"/>
      <c r="PZX38"/>
      <c r="PZY38"/>
      <c r="PZZ38"/>
      <c r="QAA38"/>
      <c r="QAB38"/>
      <c r="QAC38"/>
      <c r="QAD38"/>
      <c r="QAE38"/>
      <c r="QAF38"/>
      <c r="QAG38"/>
      <c r="QAH38"/>
      <c r="QAI38"/>
      <c r="QAJ38"/>
      <c r="QAK38"/>
      <c r="QAL38"/>
      <c r="QAM38"/>
      <c r="QAN38"/>
      <c r="QAO38"/>
      <c r="QAP38"/>
      <c r="QAQ38"/>
      <c r="QAR38"/>
      <c r="QAS38"/>
      <c r="QAT38"/>
      <c r="QAU38"/>
      <c r="QAV38"/>
      <c r="QAW38"/>
      <c r="QAX38"/>
      <c r="QAY38"/>
      <c r="QAZ38"/>
      <c r="QBA38"/>
      <c r="QBB38"/>
      <c r="QBC38"/>
      <c r="QBD38"/>
      <c r="QBE38"/>
      <c r="QBF38"/>
      <c r="QBG38"/>
      <c r="QBH38"/>
      <c r="QBI38"/>
      <c r="QBJ38"/>
      <c r="QBK38"/>
      <c r="QBL38"/>
      <c r="QBM38"/>
      <c r="QBN38"/>
      <c r="QBO38"/>
      <c r="QBP38"/>
      <c r="QBQ38"/>
      <c r="QBR38"/>
      <c r="QBS38"/>
      <c r="QBT38"/>
      <c r="QBU38"/>
      <c r="QBV38"/>
      <c r="QBW38"/>
      <c r="QBX38"/>
      <c r="QBY38"/>
      <c r="QBZ38"/>
      <c r="QCA38"/>
      <c r="QCB38"/>
      <c r="QCC38"/>
      <c r="QCD38"/>
      <c r="QCE38"/>
      <c r="QCF38"/>
      <c r="QCG38"/>
      <c r="QCH38"/>
      <c r="QCI38"/>
      <c r="QCJ38"/>
      <c r="QCK38"/>
      <c r="QCL38"/>
      <c r="QCM38"/>
      <c r="QCN38"/>
      <c r="QCO38"/>
      <c r="QCP38"/>
      <c r="QCQ38"/>
      <c r="QCR38"/>
      <c r="QCS38"/>
      <c r="QCT38"/>
      <c r="QCU38"/>
      <c r="QCV38"/>
      <c r="QCW38"/>
      <c r="QCX38"/>
      <c r="QCY38"/>
      <c r="QCZ38"/>
      <c r="QDA38"/>
      <c r="QDB38"/>
      <c r="QDC38"/>
      <c r="QDD38"/>
      <c r="QDE38"/>
      <c r="QDF38"/>
      <c r="QDG38"/>
      <c r="QDH38"/>
      <c r="QDI38"/>
      <c r="QDJ38"/>
      <c r="QDK38"/>
      <c r="QDL38"/>
      <c r="QDM38"/>
      <c r="QDN38"/>
      <c r="QDO38"/>
      <c r="QDP38"/>
      <c r="QDQ38"/>
      <c r="QDR38"/>
      <c r="QDS38"/>
      <c r="QDT38"/>
      <c r="QDU38"/>
      <c r="QDV38"/>
      <c r="QDW38"/>
      <c r="QDX38"/>
      <c r="QDY38"/>
      <c r="QDZ38"/>
      <c r="QEA38"/>
      <c r="QEB38"/>
      <c r="QEC38"/>
      <c r="QED38"/>
      <c r="QEE38"/>
      <c r="QEF38"/>
      <c r="QEG38"/>
      <c r="QEH38"/>
      <c r="QEI38"/>
      <c r="QEJ38"/>
      <c r="QEK38"/>
      <c r="QEL38"/>
      <c r="QEM38"/>
      <c r="QEN38"/>
      <c r="QEO38"/>
      <c r="QEP38"/>
      <c r="QEQ38"/>
      <c r="QER38"/>
      <c r="QES38"/>
      <c r="QET38"/>
      <c r="QEU38"/>
      <c r="QEV38"/>
      <c r="QEW38"/>
      <c r="QEX38"/>
      <c r="QEY38"/>
      <c r="QEZ38"/>
      <c r="QFA38"/>
      <c r="QFB38"/>
      <c r="QFC38"/>
      <c r="QFD38"/>
      <c r="QFE38"/>
      <c r="QFF38"/>
      <c r="QFG38"/>
      <c r="QFH38"/>
      <c r="QFI38"/>
      <c r="QFJ38"/>
      <c r="QFK38"/>
      <c r="QFL38"/>
      <c r="QFM38"/>
      <c r="QFN38"/>
      <c r="QFO38"/>
      <c r="QFP38"/>
      <c r="QFQ38"/>
      <c r="QFR38"/>
      <c r="QFS38"/>
      <c r="QFT38"/>
      <c r="QFU38"/>
      <c r="QFV38"/>
      <c r="QFW38"/>
      <c r="QFX38"/>
      <c r="QFY38"/>
      <c r="QFZ38"/>
      <c r="QGA38"/>
      <c r="QGB38"/>
      <c r="QGC38"/>
      <c r="QGD38"/>
      <c r="QGE38"/>
      <c r="QGF38"/>
      <c r="QGG38"/>
      <c r="QGH38"/>
      <c r="QGI38"/>
      <c r="QGJ38"/>
      <c r="QGK38"/>
      <c r="QGL38"/>
      <c r="QGM38"/>
      <c r="QGN38"/>
      <c r="QGO38"/>
      <c r="QGP38"/>
      <c r="QGQ38"/>
      <c r="QGR38"/>
      <c r="QGS38"/>
      <c r="QGT38"/>
      <c r="QGU38"/>
      <c r="QGV38"/>
      <c r="QGW38"/>
      <c r="QGX38"/>
      <c r="QGY38"/>
      <c r="QGZ38"/>
      <c r="QHA38"/>
      <c r="QHB38"/>
      <c r="QHC38"/>
      <c r="QHD38"/>
      <c r="QHE38"/>
      <c r="QHF38"/>
      <c r="QHG38"/>
      <c r="QHH38"/>
      <c r="QHI38"/>
      <c r="QHJ38"/>
      <c r="QHK38"/>
      <c r="QHL38"/>
      <c r="QHM38"/>
      <c r="QHN38"/>
      <c r="QHO38"/>
      <c r="QHP38"/>
      <c r="QHQ38"/>
      <c r="QHR38"/>
      <c r="QHS38"/>
      <c r="QHT38"/>
      <c r="QHU38"/>
      <c r="QHV38"/>
      <c r="QHW38"/>
      <c r="QHX38"/>
      <c r="QHY38"/>
      <c r="QHZ38"/>
      <c r="QIA38"/>
      <c r="QIB38"/>
      <c r="QIC38"/>
      <c r="QID38"/>
      <c r="QIE38"/>
      <c r="QIF38"/>
      <c r="QIG38"/>
      <c r="QIH38"/>
      <c r="QII38"/>
      <c r="QIJ38"/>
      <c r="QIK38"/>
      <c r="QIL38"/>
      <c r="QIM38"/>
      <c r="QIN38"/>
      <c r="QIO38"/>
      <c r="QIP38"/>
      <c r="QIQ38"/>
      <c r="QIR38"/>
      <c r="QIS38"/>
      <c r="QIT38"/>
      <c r="QIU38"/>
      <c r="QIV38"/>
      <c r="QIW38"/>
      <c r="QIX38"/>
      <c r="QIY38"/>
      <c r="QIZ38"/>
      <c r="QJA38"/>
      <c r="QJB38"/>
      <c r="QJC38"/>
      <c r="QJD38"/>
      <c r="QJE38"/>
      <c r="QJF38"/>
      <c r="QJG38"/>
      <c r="QJH38"/>
      <c r="QJI38"/>
      <c r="QJJ38"/>
      <c r="QJK38"/>
      <c r="QJL38"/>
      <c r="QJM38"/>
      <c r="QJN38"/>
      <c r="QJO38"/>
      <c r="QJP38"/>
      <c r="QJQ38"/>
      <c r="QJR38"/>
      <c r="QJS38"/>
      <c r="QJT38"/>
      <c r="QJU38"/>
      <c r="QJV38"/>
      <c r="QJW38"/>
      <c r="QJX38"/>
      <c r="QJY38"/>
      <c r="QJZ38"/>
      <c r="QKA38"/>
      <c r="QKB38"/>
      <c r="QKC38"/>
      <c r="QKD38"/>
      <c r="QKE38"/>
      <c r="QKF38"/>
      <c r="QKG38"/>
      <c r="QKH38"/>
      <c r="QKI38"/>
      <c r="QKJ38"/>
      <c r="QKK38"/>
      <c r="QKL38"/>
      <c r="QKM38"/>
      <c r="QKN38"/>
      <c r="QKO38"/>
      <c r="QKP38"/>
      <c r="QKQ38"/>
      <c r="QKR38"/>
      <c r="QKS38"/>
      <c r="QKT38"/>
      <c r="QKU38"/>
      <c r="QKV38"/>
      <c r="QKW38"/>
      <c r="QKX38"/>
      <c r="QKY38"/>
      <c r="QKZ38"/>
      <c r="QLA38"/>
      <c r="QLB38"/>
      <c r="QLC38"/>
      <c r="QLD38"/>
      <c r="QLE38"/>
      <c r="QLF38"/>
      <c r="QLG38"/>
      <c r="QLH38"/>
      <c r="QLI38"/>
      <c r="QLJ38"/>
      <c r="QLK38"/>
      <c r="QLL38"/>
      <c r="QLM38"/>
      <c r="QLN38"/>
      <c r="QLO38"/>
      <c r="QLP38"/>
      <c r="QLQ38"/>
      <c r="QLR38"/>
      <c r="QLS38"/>
      <c r="QLT38"/>
      <c r="QLU38"/>
      <c r="QLV38"/>
      <c r="QLW38"/>
      <c r="QLX38"/>
      <c r="QLY38"/>
      <c r="QLZ38"/>
      <c r="QMA38"/>
      <c r="QMB38"/>
      <c r="QMC38"/>
      <c r="QMD38"/>
      <c r="QME38"/>
      <c r="QMF38"/>
      <c r="QMG38"/>
      <c r="QMH38"/>
      <c r="QMI38"/>
      <c r="QMJ38"/>
      <c r="QMK38"/>
      <c r="QML38"/>
      <c r="QMM38"/>
      <c r="QMN38"/>
      <c r="QMO38"/>
      <c r="QMP38"/>
      <c r="QMQ38"/>
      <c r="QMR38"/>
      <c r="QMS38"/>
      <c r="QMT38"/>
      <c r="QMU38"/>
      <c r="QMV38"/>
      <c r="QMW38"/>
      <c r="QMX38"/>
      <c r="QMY38"/>
      <c r="QMZ38"/>
      <c r="QNA38"/>
      <c r="QNB38"/>
      <c r="QNC38"/>
      <c r="QND38"/>
      <c r="QNE38"/>
      <c r="QNF38"/>
      <c r="QNG38"/>
      <c r="QNH38"/>
      <c r="QNI38"/>
      <c r="QNJ38"/>
      <c r="QNK38"/>
      <c r="QNL38"/>
      <c r="QNM38"/>
      <c r="QNN38"/>
      <c r="QNO38"/>
      <c r="QNP38"/>
      <c r="QNQ38"/>
      <c r="QNR38"/>
      <c r="QNS38"/>
      <c r="QNT38"/>
      <c r="QNU38"/>
      <c r="QNV38"/>
      <c r="QNW38"/>
      <c r="QNX38"/>
      <c r="QNY38"/>
      <c r="QNZ38"/>
      <c r="QOA38"/>
      <c r="QOB38"/>
      <c r="QOC38"/>
      <c r="QOD38"/>
      <c r="QOE38"/>
      <c r="QOF38"/>
      <c r="QOG38"/>
      <c r="QOH38"/>
      <c r="QOI38"/>
      <c r="QOJ38"/>
      <c r="QOK38"/>
      <c r="QOL38"/>
      <c r="QOM38"/>
      <c r="QON38"/>
      <c r="QOO38"/>
      <c r="QOP38"/>
      <c r="QOQ38"/>
      <c r="QOR38"/>
      <c r="QOS38"/>
      <c r="QOT38"/>
      <c r="QOU38"/>
      <c r="QOV38"/>
      <c r="QOW38"/>
      <c r="QOX38"/>
      <c r="QOY38"/>
      <c r="QOZ38"/>
      <c r="QPA38"/>
      <c r="QPB38"/>
      <c r="QPC38"/>
      <c r="QPD38"/>
      <c r="QPE38"/>
      <c r="QPF38"/>
      <c r="QPG38"/>
      <c r="QPH38"/>
      <c r="QPI38"/>
      <c r="QPJ38"/>
      <c r="QPK38"/>
      <c r="QPL38"/>
      <c r="QPM38"/>
      <c r="QPN38"/>
      <c r="QPO38"/>
      <c r="QPP38"/>
      <c r="QPQ38"/>
      <c r="QPR38"/>
      <c r="QPS38"/>
      <c r="QPT38"/>
      <c r="QPU38"/>
      <c r="QPV38"/>
      <c r="QPW38"/>
      <c r="QPX38"/>
      <c r="QPY38"/>
      <c r="QPZ38"/>
      <c r="QQA38"/>
      <c r="QQB38"/>
      <c r="QQC38"/>
      <c r="QQD38"/>
      <c r="QQE38"/>
      <c r="QQF38"/>
      <c r="QQG38"/>
      <c r="QQH38"/>
      <c r="QQI38"/>
      <c r="QQJ38"/>
      <c r="QQK38"/>
      <c r="QQL38"/>
      <c r="QQM38"/>
      <c r="QQN38"/>
      <c r="QQO38"/>
      <c r="QQP38"/>
      <c r="QQQ38"/>
      <c r="QQR38"/>
      <c r="QQS38"/>
      <c r="QQT38"/>
      <c r="QQU38"/>
      <c r="QQV38"/>
      <c r="QQW38"/>
      <c r="QQX38"/>
      <c r="QQY38"/>
      <c r="QQZ38"/>
      <c r="QRA38"/>
      <c r="QRB38"/>
      <c r="QRC38"/>
      <c r="QRD38"/>
      <c r="QRE38"/>
      <c r="QRF38"/>
      <c r="QRG38"/>
      <c r="QRH38"/>
      <c r="QRI38"/>
      <c r="QRJ38"/>
      <c r="QRK38"/>
      <c r="QRL38"/>
      <c r="QRM38"/>
      <c r="QRN38"/>
      <c r="QRO38"/>
      <c r="QRP38"/>
      <c r="QRQ38"/>
      <c r="QRR38"/>
      <c r="QRS38"/>
      <c r="QRT38"/>
      <c r="QRU38"/>
      <c r="QRV38"/>
      <c r="QRW38"/>
      <c r="QRX38"/>
      <c r="QRY38"/>
      <c r="QRZ38"/>
      <c r="QSA38"/>
      <c r="QSB38"/>
      <c r="QSC38"/>
      <c r="QSD38"/>
      <c r="QSE38"/>
      <c r="QSF38"/>
      <c r="QSG38"/>
      <c r="QSH38"/>
      <c r="QSI38"/>
      <c r="QSJ38"/>
      <c r="QSK38"/>
      <c r="QSL38"/>
      <c r="QSM38"/>
      <c r="QSN38"/>
      <c r="QSO38"/>
      <c r="QSP38"/>
      <c r="QSQ38"/>
      <c r="QSR38"/>
      <c r="QSS38"/>
      <c r="QST38"/>
      <c r="QSU38"/>
      <c r="QSV38"/>
      <c r="QSW38"/>
      <c r="QSX38"/>
      <c r="QSY38"/>
      <c r="QSZ38"/>
      <c r="QTA38"/>
      <c r="QTB38"/>
      <c r="QTC38"/>
      <c r="QTD38"/>
      <c r="QTE38"/>
      <c r="QTF38"/>
      <c r="QTG38"/>
      <c r="QTH38"/>
      <c r="QTI38"/>
      <c r="QTJ38"/>
      <c r="QTK38"/>
      <c r="QTL38"/>
      <c r="QTM38"/>
      <c r="QTN38"/>
      <c r="QTO38"/>
      <c r="QTP38"/>
      <c r="QTQ38"/>
      <c r="QTR38"/>
      <c r="QTS38"/>
      <c r="QTT38"/>
      <c r="QTU38"/>
      <c r="QTV38"/>
      <c r="QTW38"/>
      <c r="QTX38"/>
      <c r="QTY38"/>
      <c r="QTZ38"/>
      <c r="QUA38"/>
      <c r="QUB38"/>
      <c r="QUC38"/>
      <c r="QUD38"/>
      <c r="QUE38"/>
      <c r="QUF38"/>
      <c r="QUG38"/>
      <c r="QUH38"/>
      <c r="QUI38"/>
      <c r="QUJ38"/>
      <c r="QUK38"/>
      <c r="QUL38"/>
      <c r="QUM38"/>
      <c r="QUN38"/>
      <c r="QUO38"/>
      <c r="QUP38"/>
      <c r="QUQ38"/>
      <c r="QUR38"/>
      <c r="QUS38"/>
      <c r="QUT38"/>
      <c r="QUU38"/>
      <c r="QUV38"/>
      <c r="QUW38"/>
      <c r="QUX38"/>
      <c r="QUY38"/>
      <c r="QUZ38"/>
      <c r="QVA38"/>
      <c r="QVB38"/>
      <c r="QVC38"/>
      <c r="QVD38"/>
      <c r="QVE38"/>
      <c r="QVF38"/>
      <c r="QVG38"/>
      <c r="QVH38"/>
      <c r="QVI38"/>
      <c r="QVJ38"/>
      <c r="QVK38"/>
      <c r="QVL38"/>
      <c r="QVM38"/>
      <c r="QVN38"/>
      <c r="QVO38"/>
      <c r="QVP38"/>
      <c r="QVQ38"/>
      <c r="QVR38"/>
      <c r="QVS38"/>
      <c r="QVT38"/>
      <c r="QVU38"/>
      <c r="QVV38"/>
      <c r="QVW38"/>
      <c r="QVX38"/>
      <c r="QVY38"/>
      <c r="QVZ38"/>
      <c r="QWA38"/>
      <c r="QWB38"/>
      <c r="QWC38"/>
      <c r="QWD38"/>
      <c r="QWE38"/>
      <c r="QWF38"/>
      <c r="QWG38"/>
      <c r="QWH38"/>
      <c r="QWI38"/>
      <c r="QWJ38"/>
      <c r="QWK38"/>
      <c r="QWL38"/>
      <c r="QWM38"/>
      <c r="QWN38"/>
      <c r="QWO38"/>
      <c r="QWP38"/>
      <c r="QWQ38"/>
      <c r="QWR38"/>
      <c r="QWS38"/>
      <c r="QWT38"/>
      <c r="QWU38"/>
      <c r="QWV38"/>
      <c r="QWW38"/>
      <c r="QWX38"/>
      <c r="QWY38"/>
      <c r="QWZ38"/>
      <c r="QXA38"/>
      <c r="QXB38"/>
      <c r="QXC38"/>
      <c r="QXD38"/>
      <c r="QXE38"/>
      <c r="QXF38"/>
      <c r="QXG38"/>
      <c r="QXH38"/>
      <c r="QXI38"/>
      <c r="QXJ38"/>
      <c r="QXK38"/>
      <c r="QXL38"/>
      <c r="QXM38"/>
      <c r="QXN38"/>
      <c r="QXO38"/>
      <c r="QXP38"/>
      <c r="QXQ38"/>
      <c r="QXR38"/>
      <c r="QXS38"/>
      <c r="QXT38"/>
      <c r="QXU38"/>
      <c r="QXV38"/>
      <c r="QXW38"/>
      <c r="QXX38"/>
      <c r="QXY38"/>
      <c r="QXZ38"/>
      <c r="QYA38"/>
      <c r="QYB38"/>
      <c r="QYC38"/>
      <c r="QYD38"/>
      <c r="QYE38"/>
      <c r="QYF38"/>
      <c r="QYG38"/>
      <c r="QYH38"/>
      <c r="QYI38"/>
      <c r="QYJ38"/>
      <c r="QYK38"/>
      <c r="QYL38"/>
      <c r="QYM38"/>
      <c r="QYN38"/>
      <c r="QYO38"/>
      <c r="QYP38"/>
      <c r="QYQ38"/>
      <c r="QYR38"/>
      <c r="QYS38"/>
      <c r="QYT38"/>
      <c r="QYU38"/>
      <c r="QYV38"/>
      <c r="QYW38"/>
      <c r="QYX38"/>
      <c r="QYY38"/>
      <c r="QYZ38"/>
      <c r="QZA38"/>
      <c r="QZB38"/>
      <c r="QZC38"/>
      <c r="QZD38"/>
      <c r="QZE38"/>
      <c r="QZF38"/>
      <c r="QZG38"/>
      <c r="QZH38"/>
      <c r="QZI38"/>
      <c r="QZJ38"/>
      <c r="QZK38"/>
      <c r="QZL38"/>
      <c r="QZM38"/>
      <c r="QZN38"/>
      <c r="QZO38"/>
      <c r="QZP38"/>
      <c r="QZQ38"/>
      <c r="QZR38"/>
      <c r="QZS38"/>
      <c r="QZT38"/>
      <c r="QZU38"/>
      <c r="QZV38"/>
      <c r="QZW38"/>
      <c r="QZX38"/>
      <c r="QZY38"/>
      <c r="QZZ38"/>
      <c r="RAA38"/>
      <c r="RAB38"/>
      <c r="RAC38"/>
      <c r="RAD38"/>
      <c r="RAE38"/>
      <c r="RAF38"/>
      <c r="RAG38"/>
      <c r="RAH38"/>
      <c r="RAI38"/>
      <c r="RAJ38"/>
      <c r="RAK38"/>
      <c r="RAL38"/>
      <c r="RAM38"/>
      <c r="RAN38"/>
      <c r="RAO38"/>
      <c r="RAP38"/>
      <c r="RAQ38"/>
      <c r="RAR38"/>
      <c r="RAS38"/>
      <c r="RAT38"/>
      <c r="RAU38"/>
      <c r="RAV38"/>
      <c r="RAW38"/>
      <c r="RAX38"/>
      <c r="RAY38"/>
      <c r="RAZ38"/>
      <c r="RBA38"/>
      <c r="RBB38"/>
      <c r="RBC38"/>
      <c r="RBD38"/>
      <c r="RBE38"/>
      <c r="RBF38"/>
      <c r="RBG38"/>
      <c r="RBH38"/>
      <c r="RBI38"/>
      <c r="RBJ38"/>
      <c r="RBK38"/>
      <c r="RBL38"/>
      <c r="RBM38"/>
      <c r="RBN38"/>
      <c r="RBO38"/>
      <c r="RBP38"/>
      <c r="RBQ38"/>
      <c r="RBR38"/>
      <c r="RBS38"/>
      <c r="RBT38"/>
      <c r="RBU38"/>
      <c r="RBV38"/>
      <c r="RBW38"/>
      <c r="RBX38"/>
      <c r="RBY38"/>
      <c r="RBZ38"/>
      <c r="RCA38"/>
      <c r="RCB38"/>
      <c r="RCC38"/>
      <c r="RCD38"/>
      <c r="RCE38"/>
      <c r="RCF38"/>
      <c r="RCG38"/>
      <c r="RCH38"/>
      <c r="RCI38"/>
      <c r="RCJ38"/>
      <c r="RCK38"/>
      <c r="RCL38"/>
      <c r="RCM38"/>
      <c r="RCN38"/>
      <c r="RCO38"/>
      <c r="RCP38"/>
      <c r="RCQ38"/>
      <c r="RCR38"/>
      <c r="RCS38"/>
      <c r="RCT38"/>
      <c r="RCU38"/>
      <c r="RCV38"/>
      <c r="RCW38"/>
      <c r="RCX38"/>
      <c r="RCY38"/>
      <c r="RCZ38"/>
      <c r="RDA38"/>
      <c r="RDB38"/>
      <c r="RDC38"/>
      <c r="RDD38"/>
      <c r="RDE38"/>
      <c r="RDF38"/>
      <c r="RDG38"/>
      <c r="RDH38"/>
      <c r="RDI38"/>
      <c r="RDJ38"/>
      <c r="RDK38"/>
      <c r="RDL38"/>
      <c r="RDM38"/>
      <c r="RDN38"/>
      <c r="RDO38"/>
      <c r="RDP38"/>
      <c r="RDQ38"/>
      <c r="RDR38"/>
      <c r="RDS38"/>
      <c r="RDT38"/>
      <c r="RDU38"/>
      <c r="RDV38"/>
      <c r="RDW38"/>
      <c r="RDX38"/>
      <c r="RDY38"/>
      <c r="RDZ38"/>
      <c r="REA38"/>
      <c r="REB38"/>
      <c r="REC38"/>
      <c r="RED38"/>
      <c r="REE38"/>
      <c r="REF38"/>
      <c r="REG38"/>
      <c r="REH38"/>
      <c r="REI38"/>
      <c r="REJ38"/>
      <c r="REK38"/>
      <c r="REL38"/>
      <c r="REM38"/>
      <c r="REN38"/>
      <c r="REO38"/>
      <c r="REP38"/>
      <c r="REQ38"/>
      <c r="RER38"/>
      <c r="RES38"/>
      <c r="RET38"/>
      <c r="REU38"/>
      <c r="REV38"/>
      <c r="REW38"/>
      <c r="REX38"/>
      <c r="REY38"/>
      <c r="REZ38"/>
      <c r="RFA38"/>
      <c r="RFB38"/>
      <c r="RFC38"/>
      <c r="RFD38"/>
      <c r="RFE38"/>
      <c r="RFF38"/>
      <c r="RFG38"/>
      <c r="RFH38"/>
      <c r="RFI38"/>
      <c r="RFJ38"/>
      <c r="RFK38"/>
      <c r="RFL38"/>
      <c r="RFM38"/>
      <c r="RFN38"/>
      <c r="RFO38"/>
      <c r="RFP38"/>
      <c r="RFQ38"/>
      <c r="RFR38"/>
      <c r="RFS38"/>
      <c r="RFT38"/>
      <c r="RFU38"/>
      <c r="RFV38"/>
      <c r="RFW38"/>
      <c r="RFX38"/>
      <c r="RFY38"/>
      <c r="RFZ38"/>
      <c r="RGA38"/>
      <c r="RGB38"/>
      <c r="RGC38"/>
      <c r="RGD38"/>
      <c r="RGE38"/>
      <c r="RGF38"/>
      <c r="RGG38"/>
      <c r="RGH38"/>
      <c r="RGI38"/>
      <c r="RGJ38"/>
      <c r="RGK38"/>
      <c r="RGL38"/>
      <c r="RGM38"/>
      <c r="RGN38"/>
      <c r="RGO38"/>
      <c r="RGP38"/>
      <c r="RGQ38"/>
      <c r="RGR38"/>
      <c r="RGS38"/>
      <c r="RGT38"/>
      <c r="RGU38"/>
      <c r="RGV38"/>
      <c r="RGW38"/>
      <c r="RGX38"/>
      <c r="RGY38"/>
      <c r="RGZ38"/>
      <c r="RHA38"/>
      <c r="RHB38"/>
      <c r="RHC38"/>
      <c r="RHD38"/>
      <c r="RHE38"/>
      <c r="RHF38"/>
      <c r="RHG38"/>
      <c r="RHH38"/>
      <c r="RHI38"/>
      <c r="RHJ38"/>
      <c r="RHK38"/>
      <c r="RHL38"/>
      <c r="RHM38"/>
      <c r="RHN38"/>
      <c r="RHO38"/>
      <c r="RHP38"/>
      <c r="RHQ38"/>
      <c r="RHR38"/>
      <c r="RHS38"/>
      <c r="RHT38"/>
      <c r="RHU38"/>
      <c r="RHV38"/>
      <c r="RHW38"/>
      <c r="RHX38"/>
      <c r="RHY38"/>
      <c r="RHZ38"/>
      <c r="RIA38"/>
      <c r="RIB38"/>
      <c r="RIC38"/>
      <c r="RID38"/>
      <c r="RIE38"/>
      <c r="RIF38"/>
      <c r="RIG38"/>
      <c r="RIH38"/>
      <c r="RII38"/>
      <c r="RIJ38"/>
      <c r="RIK38"/>
      <c r="RIL38"/>
      <c r="RIM38"/>
      <c r="RIN38"/>
      <c r="RIO38"/>
      <c r="RIP38"/>
      <c r="RIQ38"/>
      <c r="RIR38"/>
      <c r="RIS38"/>
      <c r="RIT38"/>
      <c r="RIU38"/>
      <c r="RIV38"/>
      <c r="RIW38"/>
      <c r="RIX38"/>
      <c r="RIY38"/>
      <c r="RIZ38"/>
      <c r="RJA38"/>
      <c r="RJB38"/>
      <c r="RJC38"/>
      <c r="RJD38"/>
      <c r="RJE38"/>
      <c r="RJF38"/>
      <c r="RJG38"/>
      <c r="RJH38"/>
      <c r="RJI38"/>
      <c r="RJJ38"/>
      <c r="RJK38"/>
      <c r="RJL38"/>
      <c r="RJM38"/>
      <c r="RJN38"/>
      <c r="RJO38"/>
      <c r="RJP38"/>
      <c r="RJQ38"/>
      <c r="RJR38"/>
      <c r="RJS38"/>
      <c r="RJT38"/>
      <c r="RJU38"/>
      <c r="RJV38"/>
      <c r="RJW38"/>
      <c r="RJX38"/>
      <c r="RJY38"/>
      <c r="RJZ38"/>
      <c r="RKA38"/>
      <c r="RKB38"/>
      <c r="RKC38"/>
      <c r="RKD38"/>
      <c r="RKE38"/>
      <c r="RKF38"/>
      <c r="RKG38"/>
      <c r="RKH38"/>
      <c r="RKI38"/>
      <c r="RKJ38"/>
      <c r="RKK38"/>
      <c r="RKL38"/>
      <c r="RKM38"/>
      <c r="RKN38"/>
      <c r="RKO38"/>
      <c r="RKP38"/>
      <c r="RKQ38"/>
      <c r="RKR38"/>
      <c r="RKS38"/>
      <c r="RKT38"/>
      <c r="RKU38"/>
      <c r="RKV38"/>
      <c r="RKW38"/>
      <c r="RKX38"/>
      <c r="RKY38"/>
      <c r="RKZ38"/>
      <c r="RLA38"/>
      <c r="RLB38"/>
      <c r="RLC38"/>
      <c r="RLD38"/>
      <c r="RLE38"/>
      <c r="RLF38"/>
      <c r="RLG38"/>
      <c r="RLH38"/>
      <c r="RLI38"/>
      <c r="RLJ38"/>
      <c r="RLK38"/>
      <c r="RLL38"/>
      <c r="RLM38"/>
      <c r="RLN38"/>
      <c r="RLO38"/>
      <c r="RLP38"/>
      <c r="RLQ38"/>
      <c r="RLR38"/>
      <c r="RLS38"/>
      <c r="RLT38"/>
      <c r="RLU38"/>
      <c r="RLV38"/>
      <c r="RLW38"/>
      <c r="RLX38"/>
      <c r="RLY38"/>
      <c r="RLZ38"/>
      <c r="RMA38"/>
      <c r="RMB38"/>
      <c r="RMC38"/>
      <c r="RMD38"/>
      <c r="RME38"/>
      <c r="RMF38"/>
      <c r="RMG38"/>
      <c r="RMH38"/>
      <c r="RMI38"/>
      <c r="RMJ38"/>
      <c r="RMK38"/>
      <c r="RML38"/>
      <c r="RMM38"/>
      <c r="RMN38"/>
      <c r="RMO38"/>
      <c r="RMP38"/>
      <c r="RMQ38"/>
      <c r="RMR38"/>
      <c r="RMS38"/>
      <c r="RMT38"/>
      <c r="RMU38"/>
      <c r="RMV38"/>
      <c r="RMW38"/>
      <c r="RMX38"/>
      <c r="RMY38"/>
      <c r="RMZ38"/>
      <c r="RNA38"/>
      <c r="RNB38"/>
      <c r="RNC38"/>
      <c r="RND38"/>
      <c r="RNE38"/>
      <c r="RNF38"/>
      <c r="RNG38"/>
      <c r="RNH38"/>
      <c r="RNI38"/>
      <c r="RNJ38"/>
      <c r="RNK38"/>
      <c r="RNL38"/>
      <c r="RNM38"/>
      <c r="RNN38"/>
      <c r="RNO38"/>
      <c r="RNP38"/>
      <c r="RNQ38"/>
      <c r="RNR38"/>
      <c r="RNS38"/>
      <c r="RNT38"/>
      <c r="RNU38"/>
      <c r="RNV38"/>
      <c r="RNW38"/>
      <c r="RNX38"/>
      <c r="RNY38"/>
      <c r="RNZ38"/>
      <c r="ROA38"/>
      <c r="ROB38"/>
      <c r="ROC38"/>
      <c r="ROD38"/>
      <c r="ROE38"/>
      <c r="ROF38"/>
      <c r="ROG38"/>
      <c r="ROH38"/>
      <c r="ROI38"/>
      <c r="ROJ38"/>
      <c r="ROK38"/>
      <c r="ROL38"/>
      <c r="ROM38"/>
      <c r="RON38"/>
      <c r="ROO38"/>
      <c r="ROP38"/>
      <c r="ROQ38"/>
      <c r="ROR38"/>
      <c r="ROS38"/>
      <c r="ROT38"/>
      <c r="ROU38"/>
      <c r="ROV38"/>
      <c r="ROW38"/>
      <c r="ROX38"/>
      <c r="ROY38"/>
      <c r="ROZ38"/>
      <c r="RPA38"/>
      <c r="RPB38"/>
      <c r="RPC38"/>
      <c r="RPD38"/>
      <c r="RPE38"/>
      <c r="RPF38"/>
      <c r="RPG38"/>
      <c r="RPH38"/>
      <c r="RPI38"/>
      <c r="RPJ38"/>
      <c r="RPK38"/>
      <c r="RPL38"/>
      <c r="RPM38"/>
      <c r="RPN38"/>
      <c r="RPO38"/>
      <c r="RPP38"/>
      <c r="RPQ38"/>
      <c r="RPR38"/>
      <c r="RPS38"/>
      <c r="RPT38"/>
      <c r="RPU38"/>
      <c r="RPV38"/>
      <c r="RPW38"/>
      <c r="RPX38"/>
      <c r="RPY38"/>
      <c r="RPZ38"/>
      <c r="RQA38"/>
      <c r="RQB38"/>
      <c r="RQC38"/>
      <c r="RQD38"/>
      <c r="RQE38"/>
      <c r="RQF38"/>
      <c r="RQG38"/>
      <c r="RQH38"/>
      <c r="RQI38"/>
      <c r="RQJ38"/>
      <c r="RQK38"/>
      <c r="RQL38"/>
      <c r="RQM38"/>
      <c r="RQN38"/>
      <c r="RQO38"/>
      <c r="RQP38"/>
      <c r="RQQ38"/>
      <c r="RQR38"/>
      <c r="RQS38"/>
      <c r="RQT38"/>
      <c r="RQU38"/>
      <c r="RQV38"/>
      <c r="RQW38"/>
      <c r="RQX38"/>
      <c r="RQY38"/>
      <c r="RQZ38"/>
      <c r="RRA38"/>
      <c r="RRB38"/>
      <c r="RRC38"/>
      <c r="RRD38"/>
      <c r="RRE38"/>
      <c r="RRF38"/>
      <c r="RRG38"/>
      <c r="RRH38"/>
      <c r="RRI38"/>
      <c r="RRJ38"/>
      <c r="RRK38"/>
      <c r="RRL38"/>
      <c r="RRM38"/>
      <c r="RRN38"/>
      <c r="RRO38"/>
      <c r="RRP38"/>
      <c r="RRQ38"/>
      <c r="RRR38"/>
      <c r="RRS38"/>
      <c r="RRT38"/>
      <c r="RRU38"/>
      <c r="RRV38"/>
      <c r="RRW38"/>
      <c r="RRX38"/>
      <c r="RRY38"/>
      <c r="RRZ38"/>
      <c r="RSA38"/>
      <c r="RSB38"/>
      <c r="RSC38"/>
      <c r="RSD38"/>
      <c r="RSE38"/>
      <c r="RSF38"/>
      <c r="RSG38"/>
      <c r="RSH38"/>
      <c r="RSI38"/>
      <c r="RSJ38"/>
      <c r="RSK38"/>
      <c r="RSL38"/>
      <c r="RSM38"/>
      <c r="RSN38"/>
      <c r="RSO38"/>
      <c r="RSP38"/>
      <c r="RSQ38"/>
      <c r="RSR38"/>
      <c r="RSS38"/>
      <c r="RST38"/>
      <c r="RSU38"/>
      <c r="RSV38"/>
      <c r="RSW38"/>
      <c r="RSX38"/>
      <c r="RSY38"/>
      <c r="RSZ38"/>
      <c r="RTA38"/>
      <c r="RTB38"/>
      <c r="RTC38"/>
      <c r="RTD38"/>
      <c r="RTE38"/>
      <c r="RTF38"/>
      <c r="RTG38"/>
      <c r="RTH38"/>
      <c r="RTI38"/>
      <c r="RTJ38"/>
      <c r="RTK38"/>
      <c r="RTL38"/>
      <c r="RTM38"/>
      <c r="RTN38"/>
      <c r="RTO38"/>
      <c r="RTP38"/>
      <c r="RTQ38"/>
      <c r="RTR38"/>
      <c r="RTS38"/>
      <c r="RTT38"/>
      <c r="RTU38"/>
      <c r="RTV38"/>
      <c r="RTW38"/>
      <c r="RTX38"/>
      <c r="RTY38"/>
      <c r="RTZ38"/>
      <c r="RUA38"/>
      <c r="RUB38"/>
      <c r="RUC38"/>
      <c r="RUD38"/>
      <c r="RUE38"/>
      <c r="RUF38"/>
      <c r="RUG38"/>
      <c r="RUH38"/>
      <c r="RUI38"/>
      <c r="RUJ38"/>
      <c r="RUK38"/>
      <c r="RUL38"/>
      <c r="RUM38"/>
      <c r="RUN38"/>
      <c r="RUO38"/>
      <c r="RUP38"/>
      <c r="RUQ38"/>
      <c r="RUR38"/>
      <c r="RUS38"/>
      <c r="RUT38"/>
      <c r="RUU38"/>
      <c r="RUV38"/>
      <c r="RUW38"/>
      <c r="RUX38"/>
      <c r="RUY38"/>
      <c r="RUZ38"/>
      <c r="RVA38"/>
      <c r="RVB38"/>
      <c r="RVC38"/>
      <c r="RVD38"/>
      <c r="RVE38"/>
      <c r="RVF38"/>
      <c r="RVG38"/>
      <c r="RVH38"/>
      <c r="RVI38"/>
      <c r="RVJ38"/>
      <c r="RVK38"/>
      <c r="RVL38"/>
      <c r="RVM38"/>
      <c r="RVN38"/>
      <c r="RVO38"/>
      <c r="RVP38"/>
      <c r="RVQ38"/>
      <c r="RVR38"/>
      <c r="RVS38"/>
      <c r="RVT38"/>
      <c r="RVU38"/>
      <c r="RVV38"/>
      <c r="RVW38"/>
      <c r="RVX38"/>
      <c r="RVY38"/>
      <c r="RVZ38"/>
      <c r="RWA38"/>
      <c r="RWB38"/>
      <c r="RWC38"/>
      <c r="RWD38"/>
      <c r="RWE38"/>
      <c r="RWF38"/>
      <c r="RWG38"/>
      <c r="RWH38"/>
      <c r="RWI38"/>
      <c r="RWJ38"/>
      <c r="RWK38"/>
      <c r="RWL38"/>
      <c r="RWM38"/>
      <c r="RWN38"/>
      <c r="RWO38"/>
      <c r="RWP38"/>
      <c r="RWQ38"/>
      <c r="RWR38"/>
      <c r="RWS38"/>
      <c r="RWT38"/>
      <c r="RWU38"/>
      <c r="RWV38"/>
      <c r="RWW38"/>
      <c r="RWX38"/>
      <c r="RWY38"/>
      <c r="RWZ38"/>
      <c r="RXA38"/>
      <c r="RXB38"/>
      <c r="RXC38"/>
      <c r="RXD38"/>
      <c r="RXE38"/>
      <c r="RXF38"/>
      <c r="RXG38"/>
      <c r="RXH38"/>
      <c r="RXI38"/>
      <c r="RXJ38"/>
      <c r="RXK38"/>
      <c r="RXL38"/>
      <c r="RXM38"/>
      <c r="RXN38"/>
      <c r="RXO38"/>
      <c r="RXP38"/>
      <c r="RXQ38"/>
      <c r="RXR38"/>
      <c r="RXS38"/>
      <c r="RXT38"/>
      <c r="RXU38"/>
      <c r="RXV38"/>
      <c r="RXW38"/>
      <c r="RXX38"/>
      <c r="RXY38"/>
      <c r="RXZ38"/>
      <c r="RYA38"/>
      <c r="RYB38"/>
      <c r="RYC38"/>
      <c r="RYD38"/>
      <c r="RYE38"/>
      <c r="RYF38"/>
      <c r="RYG38"/>
      <c r="RYH38"/>
      <c r="RYI38"/>
      <c r="RYJ38"/>
      <c r="RYK38"/>
      <c r="RYL38"/>
      <c r="RYM38"/>
      <c r="RYN38"/>
      <c r="RYO38"/>
      <c r="RYP38"/>
      <c r="RYQ38"/>
      <c r="RYR38"/>
      <c r="RYS38"/>
      <c r="RYT38"/>
      <c r="RYU38"/>
      <c r="RYV38"/>
      <c r="RYW38"/>
      <c r="RYX38"/>
      <c r="RYY38"/>
      <c r="RYZ38"/>
      <c r="RZA38"/>
      <c r="RZB38"/>
      <c r="RZC38"/>
      <c r="RZD38"/>
      <c r="RZE38"/>
      <c r="RZF38"/>
      <c r="RZG38"/>
      <c r="RZH38"/>
      <c r="RZI38"/>
      <c r="RZJ38"/>
      <c r="RZK38"/>
      <c r="RZL38"/>
      <c r="RZM38"/>
      <c r="RZN38"/>
      <c r="RZO38"/>
      <c r="RZP38"/>
      <c r="RZQ38"/>
      <c r="RZR38"/>
      <c r="RZS38"/>
      <c r="RZT38"/>
      <c r="RZU38"/>
      <c r="RZV38"/>
      <c r="RZW38"/>
      <c r="RZX38"/>
      <c r="RZY38"/>
      <c r="RZZ38"/>
      <c r="SAA38"/>
      <c r="SAB38"/>
      <c r="SAC38"/>
      <c r="SAD38"/>
      <c r="SAE38"/>
      <c r="SAF38"/>
      <c r="SAG38"/>
      <c r="SAH38"/>
      <c r="SAI38"/>
      <c r="SAJ38"/>
      <c r="SAK38"/>
      <c r="SAL38"/>
      <c r="SAM38"/>
      <c r="SAN38"/>
      <c r="SAO38"/>
      <c r="SAP38"/>
      <c r="SAQ38"/>
      <c r="SAR38"/>
      <c r="SAS38"/>
      <c r="SAT38"/>
      <c r="SAU38"/>
      <c r="SAV38"/>
      <c r="SAW38"/>
      <c r="SAX38"/>
      <c r="SAY38"/>
      <c r="SAZ38"/>
      <c r="SBA38"/>
      <c r="SBB38"/>
      <c r="SBC38"/>
      <c r="SBD38"/>
      <c r="SBE38"/>
      <c r="SBF38"/>
      <c r="SBG38"/>
      <c r="SBH38"/>
      <c r="SBI38"/>
      <c r="SBJ38"/>
      <c r="SBK38"/>
      <c r="SBL38"/>
      <c r="SBM38"/>
      <c r="SBN38"/>
      <c r="SBO38"/>
      <c r="SBP38"/>
      <c r="SBQ38"/>
      <c r="SBR38"/>
      <c r="SBS38"/>
      <c r="SBT38"/>
      <c r="SBU38"/>
      <c r="SBV38"/>
      <c r="SBW38"/>
      <c r="SBX38"/>
      <c r="SBY38"/>
      <c r="SBZ38"/>
      <c r="SCA38"/>
      <c r="SCB38"/>
      <c r="SCC38"/>
      <c r="SCD38"/>
      <c r="SCE38"/>
      <c r="SCF38"/>
      <c r="SCG38"/>
      <c r="SCH38"/>
      <c r="SCI38"/>
      <c r="SCJ38"/>
      <c r="SCK38"/>
      <c r="SCL38"/>
      <c r="SCM38"/>
      <c r="SCN38"/>
      <c r="SCO38"/>
      <c r="SCP38"/>
      <c r="SCQ38"/>
      <c r="SCR38"/>
      <c r="SCS38"/>
      <c r="SCT38"/>
      <c r="SCU38"/>
      <c r="SCV38"/>
      <c r="SCW38"/>
      <c r="SCX38"/>
      <c r="SCY38"/>
      <c r="SCZ38"/>
      <c r="SDA38"/>
      <c r="SDB38"/>
      <c r="SDC38"/>
      <c r="SDD38"/>
      <c r="SDE38"/>
      <c r="SDF38"/>
      <c r="SDG38"/>
      <c r="SDH38"/>
      <c r="SDI38"/>
      <c r="SDJ38"/>
      <c r="SDK38"/>
      <c r="SDL38"/>
      <c r="SDM38"/>
      <c r="SDN38"/>
      <c r="SDO38"/>
      <c r="SDP38"/>
      <c r="SDQ38"/>
      <c r="SDR38"/>
      <c r="SDS38"/>
      <c r="SDT38"/>
      <c r="SDU38"/>
      <c r="SDV38"/>
      <c r="SDW38"/>
      <c r="SDX38"/>
      <c r="SDY38"/>
      <c r="SDZ38"/>
      <c r="SEA38"/>
      <c r="SEB38"/>
      <c r="SEC38"/>
      <c r="SED38"/>
      <c r="SEE38"/>
      <c r="SEF38"/>
      <c r="SEG38"/>
      <c r="SEH38"/>
      <c r="SEI38"/>
      <c r="SEJ38"/>
      <c r="SEK38"/>
      <c r="SEL38"/>
      <c r="SEM38"/>
      <c r="SEN38"/>
      <c r="SEO38"/>
      <c r="SEP38"/>
      <c r="SEQ38"/>
      <c r="SER38"/>
      <c r="SES38"/>
      <c r="SET38"/>
      <c r="SEU38"/>
      <c r="SEV38"/>
      <c r="SEW38"/>
      <c r="SEX38"/>
      <c r="SEY38"/>
      <c r="SEZ38"/>
      <c r="SFA38"/>
      <c r="SFB38"/>
      <c r="SFC38"/>
      <c r="SFD38"/>
      <c r="SFE38"/>
      <c r="SFF38"/>
      <c r="SFG38"/>
      <c r="SFH38"/>
      <c r="SFI38"/>
      <c r="SFJ38"/>
      <c r="SFK38"/>
      <c r="SFL38"/>
      <c r="SFM38"/>
      <c r="SFN38"/>
      <c r="SFO38"/>
      <c r="SFP38"/>
      <c r="SFQ38"/>
      <c r="SFR38"/>
      <c r="SFS38"/>
      <c r="SFT38"/>
      <c r="SFU38"/>
      <c r="SFV38"/>
      <c r="SFW38"/>
      <c r="SFX38"/>
      <c r="SFY38"/>
      <c r="SFZ38"/>
      <c r="SGA38"/>
      <c r="SGB38"/>
      <c r="SGC38"/>
      <c r="SGD38"/>
      <c r="SGE38"/>
      <c r="SGF38"/>
      <c r="SGG38"/>
      <c r="SGH38"/>
      <c r="SGI38"/>
      <c r="SGJ38"/>
      <c r="SGK38"/>
      <c r="SGL38"/>
      <c r="SGM38"/>
      <c r="SGN38"/>
      <c r="SGO38"/>
      <c r="SGP38"/>
      <c r="SGQ38"/>
      <c r="SGR38"/>
      <c r="SGS38"/>
      <c r="SGT38"/>
      <c r="SGU38"/>
      <c r="SGV38"/>
      <c r="SGW38"/>
      <c r="SGX38"/>
      <c r="SGY38"/>
      <c r="SGZ38"/>
      <c r="SHA38"/>
      <c r="SHB38"/>
      <c r="SHC38"/>
      <c r="SHD38"/>
      <c r="SHE38"/>
      <c r="SHF38"/>
      <c r="SHG38"/>
      <c r="SHH38"/>
      <c r="SHI38"/>
      <c r="SHJ38"/>
      <c r="SHK38"/>
      <c r="SHL38"/>
      <c r="SHM38"/>
      <c r="SHN38"/>
      <c r="SHO38"/>
      <c r="SHP38"/>
      <c r="SHQ38"/>
      <c r="SHR38"/>
      <c r="SHS38"/>
      <c r="SHT38"/>
      <c r="SHU38"/>
      <c r="SHV38"/>
      <c r="SHW38"/>
      <c r="SHX38"/>
      <c r="SHY38"/>
      <c r="SHZ38"/>
      <c r="SIA38"/>
      <c r="SIB38"/>
      <c r="SIC38"/>
      <c r="SID38"/>
      <c r="SIE38"/>
      <c r="SIF38"/>
      <c r="SIG38"/>
      <c r="SIH38"/>
      <c r="SII38"/>
      <c r="SIJ38"/>
      <c r="SIK38"/>
      <c r="SIL38"/>
      <c r="SIM38"/>
      <c r="SIN38"/>
      <c r="SIO38"/>
      <c r="SIP38"/>
      <c r="SIQ38"/>
      <c r="SIR38"/>
      <c r="SIS38"/>
      <c r="SIT38"/>
      <c r="SIU38"/>
      <c r="SIV38"/>
      <c r="SIW38"/>
      <c r="SIX38"/>
      <c r="SIY38"/>
      <c r="SIZ38"/>
      <c r="SJA38"/>
      <c r="SJB38"/>
      <c r="SJC38"/>
      <c r="SJD38"/>
      <c r="SJE38"/>
      <c r="SJF38"/>
      <c r="SJG38"/>
      <c r="SJH38"/>
      <c r="SJI38"/>
      <c r="SJJ38"/>
      <c r="SJK38"/>
      <c r="SJL38"/>
      <c r="SJM38"/>
      <c r="SJN38"/>
      <c r="SJO38"/>
      <c r="SJP38"/>
      <c r="SJQ38"/>
      <c r="SJR38"/>
      <c r="SJS38"/>
      <c r="SJT38"/>
      <c r="SJU38"/>
      <c r="SJV38"/>
      <c r="SJW38"/>
      <c r="SJX38"/>
      <c r="SJY38"/>
      <c r="SJZ38"/>
      <c r="SKA38"/>
      <c r="SKB38"/>
      <c r="SKC38"/>
      <c r="SKD38"/>
      <c r="SKE38"/>
      <c r="SKF38"/>
      <c r="SKG38"/>
      <c r="SKH38"/>
      <c r="SKI38"/>
      <c r="SKJ38"/>
      <c r="SKK38"/>
      <c r="SKL38"/>
      <c r="SKM38"/>
      <c r="SKN38"/>
      <c r="SKO38"/>
      <c r="SKP38"/>
      <c r="SKQ38"/>
      <c r="SKR38"/>
      <c r="SKS38"/>
      <c r="SKT38"/>
      <c r="SKU38"/>
      <c r="SKV38"/>
      <c r="SKW38"/>
      <c r="SKX38"/>
      <c r="SKY38"/>
      <c r="SKZ38"/>
      <c r="SLA38"/>
      <c r="SLB38"/>
      <c r="SLC38"/>
      <c r="SLD38"/>
      <c r="SLE38"/>
      <c r="SLF38"/>
      <c r="SLG38"/>
      <c r="SLH38"/>
      <c r="SLI38"/>
      <c r="SLJ38"/>
      <c r="SLK38"/>
      <c r="SLL38"/>
      <c r="SLM38"/>
      <c r="SLN38"/>
      <c r="SLO38"/>
      <c r="SLP38"/>
      <c r="SLQ38"/>
      <c r="SLR38"/>
      <c r="SLS38"/>
      <c r="SLT38"/>
      <c r="SLU38"/>
      <c r="SLV38"/>
      <c r="SLW38"/>
      <c r="SLX38"/>
      <c r="SLY38"/>
      <c r="SLZ38"/>
      <c r="SMA38"/>
      <c r="SMB38"/>
      <c r="SMC38"/>
      <c r="SMD38"/>
      <c r="SME38"/>
      <c r="SMF38"/>
      <c r="SMG38"/>
      <c r="SMH38"/>
      <c r="SMI38"/>
      <c r="SMJ38"/>
      <c r="SMK38"/>
      <c r="SML38"/>
      <c r="SMM38"/>
      <c r="SMN38"/>
      <c r="SMO38"/>
      <c r="SMP38"/>
      <c r="SMQ38"/>
      <c r="SMR38"/>
      <c r="SMS38"/>
      <c r="SMT38"/>
      <c r="SMU38"/>
      <c r="SMV38"/>
      <c r="SMW38"/>
      <c r="SMX38"/>
      <c r="SMY38"/>
      <c r="SMZ38"/>
      <c r="SNA38"/>
      <c r="SNB38"/>
      <c r="SNC38"/>
      <c r="SND38"/>
      <c r="SNE38"/>
      <c r="SNF38"/>
      <c r="SNG38"/>
      <c r="SNH38"/>
      <c r="SNI38"/>
      <c r="SNJ38"/>
      <c r="SNK38"/>
      <c r="SNL38"/>
      <c r="SNM38"/>
      <c r="SNN38"/>
      <c r="SNO38"/>
      <c r="SNP38"/>
      <c r="SNQ38"/>
      <c r="SNR38"/>
      <c r="SNS38"/>
      <c r="SNT38"/>
      <c r="SNU38"/>
      <c r="SNV38"/>
      <c r="SNW38"/>
      <c r="SNX38"/>
      <c r="SNY38"/>
      <c r="SNZ38"/>
      <c r="SOA38"/>
      <c r="SOB38"/>
      <c r="SOC38"/>
      <c r="SOD38"/>
      <c r="SOE38"/>
      <c r="SOF38"/>
      <c r="SOG38"/>
      <c r="SOH38"/>
      <c r="SOI38"/>
      <c r="SOJ38"/>
      <c r="SOK38"/>
      <c r="SOL38"/>
      <c r="SOM38"/>
      <c r="SON38"/>
      <c r="SOO38"/>
      <c r="SOP38"/>
      <c r="SOQ38"/>
      <c r="SOR38"/>
      <c r="SOS38"/>
      <c r="SOT38"/>
      <c r="SOU38"/>
      <c r="SOV38"/>
      <c r="SOW38"/>
      <c r="SOX38"/>
      <c r="SOY38"/>
      <c r="SOZ38"/>
      <c r="SPA38"/>
      <c r="SPB38"/>
      <c r="SPC38"/>
      <c r="SPD38"/>
      <c r="SPE38"/>
      <c r="SPF38"/>
      <c r="SPG38"/>
      <c r="SPH38"/>
      <c r="SPI38"/>
      <c r="SPJ38"/>
      <c r="SPK38"/>
      <c r="SPL38"/>
      <c r="SPM38"/>
      <c r="SPN38"/>
      <c r="SPO38"/>
      <c r="SPP38"/>
      <c r="SPQ38"/>
      <c r="SPR38"/>
      <c r="SPS38"/>
      <c r="SPT38"/>
      <c r="SPU38"/>
      <c r="SPV38"/>
      <c r="SPW38"/>
      <c r="SPX38"/>
      <c r="SPY38"/>
      <c r="SPZ38"/>
      <c r="SQA38"/>
      <c r="SQB38"/>
      <c r="SQC38"/>
      <c r="SQD38"/>
      <c r="SQE38"/>
      <c r="SQF38"/>
      <c r="SQG38"/>
      <c r="SQH38"/>
      <c r="SQI38"/>
      <c r="SQJ38"/>
      <c r="SQK38"/>
      <c r="SQL38"/>
      <c r="SQM38"/>
      <c r="SQN38"/>
      <c r="SQO38"/>
      <c r="SQP38"/>
      <c r="SQQ38"/>
      <c r="SQR38"/>
      <c r="SQS38"/>
      <c r="SQT38"/>
      <c r="SQU38"/>
      <c r="SQV38"/>
      <c r="SQW38"/>
      <c r="SQX38"/>
      <c r="SQY38"/>
      <c r="SQZ38"/>
      <c r="SRA38"/>
      <c r="SRB38"/>
      <c r="SRC38"/>
      <c r="SRD38"/>
      <c r="SRE38"/>
      <c r="SRF38"/>
      <c r="SRG38"/>
      <c r="SRH38"/>
      <c r="SRI38"/>
      <c r="SRJ38"/>
      <c r="SRK38"/>
      <c r="SRL38"/>
      <c r="SRM38"/>
      <c r="SRN38"/>
      <c r="SRO38"/>
      <c r="SRP38"/>
      <c r="SRQ38"/>
      <c r="SRR38"/>
      <c r="SRS38"/>
      <c r="SRT38"/>
      <c r="SRU38"/>
      <c r="SRV38"/>
      <c r="SRW38"/>
      <c r="SRX38"/>
      <c r="SRY38"/>
      <c r="SRZ38"/>
      <c r="SSA38"/>
      <c r="SSB38"/>
      <c r="SSC38"/>
      <c r="SSD38"/>
      <c r="SSE38"/>
      <c r="SSF38"/>
      <c r="SSG38"/>
      <c r="SSH38"/>
      <c r="SSI38"/>
      <c r="SSJ38"/>
      <c r="SSK38"/>
      <c r="SSL38"/>
      <c r="SSM38"/>
      <c r="SSN38"/>
      <c r="SSO38"/>
      <c r="SSP38"/>
      <c r="SSQ38"/>
      <c r="SSR38"/>
      <c r="SSS38"/>
      <c r="SST38"/>
      <c r="SSU38"/>
      <c r="SSV38"/>
      <c r="SSW38"/>
      <c r="SSX38"/>
      <c r="SSY38"/>
      <c r="SSZ38"/>
      <c r="STA38"/>
      <c r="STB38"/>
      <c r="STC38"/>
      <c r="STD38"/>
      <c r="STE38"/>
      <c r="STF38"/>
      <c r="STG38"/>
      <c r="STH38"/>
      <c r="STI38"/>
      <c r="STJ38"/>
      <c r="STK38"/>
      <c r="STL38"/>
      <c r="STM38"/>
      <c r="STN38"/>
      <c r="STO38"/>
      <c r="STP38"/>
      <c r="STQ38"/>
      <c r="STR38"/>
      <c r="STS38"/>
      <c r="STT38"/>
      <c r="STU38"/>
      <c r="STV38"/>
      <c r="STW38"/>
      <c r="STX38"/>
      <c r="STY38"/>
      <c r="STZ38"/>
      <c r="SUA38"/>
      <c r="SUB38"/>
      <c r="SUC38"/>
      <c r="SUD38"/>
      <c r="SUE38"/>
      <c r="SUF38"/>
      <c r="SUG38"/>
      <c r="SUH38"/>
      <c r="SUI38"/>
      <c r="SUJ38"/>
      <c r="SUK38"/>
      <c r="SUL38"/>
      <c r="SUM38"/>
      <c r="SUN38"/>
      <c r="SUO38"/>
      <c r="SUP38"/>
      <c r="SUQ38"/>
      <c r="SUR38"/>
      <c r="SUS38"/>
      <c r="SUT38"/>
      <c r="SUU38"/>
      <c r="SUV38"/>
      <c r="SUW38"/>
      <c r="SUX38"/>
      <c r="SUY38"/>
      <c r="SUZ38"/>
      <c r="SVA38"/>
      <c r="SVB38"/>
      <c r="SVC38"/>
      <c r="SVD38"/>
      <c r="SVE38"/>
      <c r="SVF38"/>
      <c r="SVG38"/>
      <c r="SVH38"/>
      <c r="SVI38"/>
      <c r="SVJ38"/>
      <c r="SVK38"/>
      <c r="SVL38"/>
      <c r="SVM38"/>
      <c r="SVN38"/>
      <c r="SVO38"/>
      <c r="SVP38"/>
      <c r="SVQ38"/>
      <c r="SVR38"/>
      <c r="SVS38"/>
      <c r="SVT38"/>
      <c r="SVU38"/>
      <c r="SVV38"/>
      <c r="SVW38"/>
      <c r="SVX38"/>
      <c r="SVY38"/>
      <c r="SVZ38"/>
      <c r="SWA38"/>
      <c r="SWB38"/>
      <c r="SWC38"/>
      <c r="SWD38"/>
      <c r="SWE38"/>
      <c r="SWF38"/>
      <c r="SWG38"/>
      <c r="SWH38"/>
      <c r="SWI38"/>
      <c r="SWJ38"/>
      <c r="SWK38"/>
      <c r="SWL38"/>
      <c r="SWM38"/>
      <c r="SWN38"/>
      <c r="SWO38"/>
      <c r="SWP38"/>
      <c r="SWQ38"/>
      <c r="SWR38"/>
      <c r="SWS38"/>
      <c r="SWT38"/>
      <c r="SWU38"/>
      <c r="SWV38"/>
      <c r="SWW38"/>
      <c r="SWX38"/>
      <c r="SWY38"/>
      <c r="SWZ38"/>
      <c r="SXA38"/>
      <c r="SXB38"/>
      <c r="SXC38"/>
      <c r="SXD38"/>
      <c r="SXE38"/>
      <c r="SXF38"/>
      <c r="SXG38"/>
      <c r="SXH38"/>
      <c r="SXI38"/>
      <c r="SXJ38"/>
      <c r="SXK38"/>
      <c r="SXL38"/>
      <c r="SXM38"/>
      <c r="SXN38"/>
      <c r="SXO38"/>
      <c r="SXP38"/>
      <c r="SXQ38"/>
      <c r="SXR38"/>
      <c r="SXS38"/>
      <c r="SXT38"/>
      <c r="SXU38"/>
      <c r="SXV38"/>
      <c r="SXW38"/>
      <c r="SXX38"/>
      <c r="SXY38"/>
      <c r="SXZ38"/>
      <c r="SYA38"/>
      <c r="SYB38"/>
      <c r="SYC38"/>
      <c r="SYD38"/>
      <c r="SYE38"/>
      <c r="SYF38"/>
      <c r="SYG38"/>
      <c r="SYH38"/>
      <c r="SYI38"/>
      <c r="SYJ38"/>
      <c r="SYK38"/>
      <c r="SYL38"/>
      <c r="SYM38"/>
      <c r="SYN38"/>
      <c r="SYO38"/>
      <c r="SYP38"/>
      <c r="SYQ38"/>
      <c r="SYR38"/>
      <c r="SYS38"/>
      <c r="SYT38"/>
      <c r="SYU38"/>
      <c r="SYV38"/>
      <c r="SYW38"/>
      <c r="SYX38"/>
      <c r="SYY38"/>
      <c r="SYZ38"/>
      <c r="SZA38"/>
      <c r="SZB38"/>
      <c r="SZC38"/>
      <c r="SZD38"/>
      <c r="SZE38"/>
      <c r="SZF38"/>
      <c r="SZG38"/>
      <c r="SZH38"/>
      <c r="SZI38"/>
      <c r="SZJ38"/>
      <c r="SZK38"/>
      <c r="SZL38"/>
      <c r="SZM38"/>
      <c r="SZN38"/>
      <c r="SZO38"/>
      <c r="SZP38"/>
      <c r="SZQ38"/>
      <c r="SZR38"/>
      <c r="SZS38"/>
      <c r="SZT38"/>
      <c r="SZU38"/>
      <c r="SZV38"/>
      <c r="SZW38"/>
      <c r="SZX38"/>
      <c r="SZY38"/>
      <c r="SZZ38"/>
      <c r="TAA38"/>
      <c r="TAB38"/>
      <c r="TAC38"/>
      <c r="TAD38"/>
      <c r="TAE38"/>
      <c r="TAF38"/>
      <c r="TAG38"/>
      <c r="TAH38"/>
      <c r="TAI38"/>
      <c r="TAJ38"/>
      <c r="TAK38"/>
      <c r="TAL38"/>
      <c r="TAM38"/>
      <c r="TAN38"/>
      <c r="TAO38"/>
      <c r="TAP38"/>
      <c r="TAQ38"/>
      <c r="TAR38"/>
      <c r="TAS38"/>
      <c r="TAT38"/>
      <c r="TAU38"/>
      <c r="TAV38"/>
      <c r="TAW38"/>
      <c r="TAX38"/>
      <c r="TAY38"/>
      <c r="TAZ38"/>
      <c r="TBA38"/>
      <c r="TBB38"/>
      <c r="TBC38"/>
      <c r="TBD38"/>
      <c r="TBE38"/>
      <c r="TBF38"/>
      <c r="TBG38"/>
      <c r="TBH38"/>
      <c r="TBI38"/>
      <c r="TBJ38"/>
      <c r="TBK38"/>
      <c r="TBL38"/>
      <c r="TBM38"/>
      <c r="TBN38"/>
      <c r="TBO38"/>
      <c r="TBP38"/>
      <c r="TBQ38"/>
      <c r="TBR38"/>
      <c r="TBS38"/>
      <c r="TBT38"/>
      <c r="TBU38"/>
      <c r="TBV38"/>
      <c r="TBW38"/>
      <c r="TBX38"/>
      <c r="TBY38"/>
      <c r="TBZ38"/>
      <c r="TCA38"/>
      <c r="TCB38"/>
      <c r="TCC38"/>
      <c r="TCD38"/>
      <c r="TCE38"/>
      <c r="TCF38"/>
      <c r="TCG38"/>
      <c r="TCH38"/>
      <c r="TCI38"/>
      <c r="TCJ38"/>
      <c r="TCK38"/>
      <c r="TCL38"/>
      <c r="TCM38"/>
      <c r="TCN38"/>
      <c r="TCO38"/>
      <c r="TCP38"/>
      <c r="TCQ38"/>
      <c r="TCR38"/>
      <c r="TCS38"/>
      <c r="TCT38"/>
      <c r="TCU38"/>
      <c r="TCV38"/>
      <c r="TCW38"/>
      <c r="TCX38"/>
      <c r="TCY38"/>
      <c r="TCZ38"/>
      <c r="TDA38"/>
      <c r="TDB38"/>
      <c r="TDC38"/>
      <c r="TDD38"/>
      <c r="TDE38"/>
      <c r="TDF38"/>
      <c r="TDG38"/>
      <c r="TDH38"/>
      <c r="TDI38"/>
      <c r="TDJ38"/>
      <c r="TDK38"/>
      <c r="TDL38"/>
      <c r="TDM38"/>
      <c r="TDN38"/>
      <c r="TDO38"/>
      <c r="TDP38"/>
      <c r="TDQ38"/>
      <c r="TDR38"/>
      <c r="TDS38"/>
      <c r="TDT38"/>
      <c r="TDU38"/>
      <c r="TDV38"/>
      <c r="TDW38"/>
      <c r="TDX38"/>
      <c r="TDY38"/>
      <c r="TDZ38"/>
      <c r="TEA38"/>
      <c r="TEB38"/>
      <c r="TEC38"/>
      <c r="TED38"/>
      <c r="TEE38"/>
      <c r="TEF38"/>
      <c r="TEG38"/>
      <c r="TEH38"/>
      <c r="TEI38"/>
      <c r="TEJ38"/>
      <c r="TEK38"/>
      <c r="TEL38"/>
      <c r="TEM38"/>
      <c r="TEN38"/>
      <c r="TEO38"/>
      <c r="TEP38"/>
      <c r="TEQ38"/>
      <c r="TER38"/>
      <c r="TES38"/>
      <c r="TET38"/>
      <c r="TEU38"/>
      <c r="TEV38"/>
      <c r="TEW38"/>
      <c r="TEX38"/>
      <c r="TEY38"/>
      <c r="TEZ38"/>
      <c r="TFA38"/>
      <c r="TFB38"/>
      <c r="TFC38"/>
      <c r="TFD38"/>
      <c r="TFE38"/>
      <c r="TFF38"/>
      <c r="TFG38"/>
      <c r="TFH38"/>
      <c r="TFI38"/>
      <c r="TFJ38"/>
      <c r="TFK38"/>
      <c r="TFL38"/>
      <c r="TFM38"/>
      <c r="TFN38"/>
      <c r="TFO38"/>
      <c r="TFP38"/>
      <c r="TFQ38"/>
      <c r="TFR38"/>
      <c r="TFS38"/>
      <c r="TFT38"/>
      <c r="TFU38"/>
      <c r="TFV38"/>
      <c r="TFW38"/>
      <c r="TFX38"/>
      <c r="TFY38"/>
      <c r="TFZ38"/>
      <c r="TGA38"/>
      <c r="TGB38"/>
      <c r="TGC38"/>
      <c r="TGD38"/>
      <c r="TGE38"/>
      <c r="TGF38"/>
      <c r="TGG38"/>
      <c r="TGH38"/>
      <c r="TGI38"/>
      <c r="TGJ38"/>
      <c r="TGK38"/>
      <c r="TGL38"/>
      <c r="TGM38"/>
      <c r="TGN38"/>
      <c r="TGO38"/>
      <c r="TGP38"/>
      <c r="TGQ38"/>
      <c r="TGR38"/>
      <c r="TGS38"/>
      <c r="TGT38"/>
      <c r="TGU38"/>
      <c r="TGV38"/>
      <c r="TGW38"/>
      <c r="TGX38"/>
      <c r="TGY38"/>
      <c r="TGZ38"/>
      <c r="THA38"/>
      <c r="THB38"/>
      <c r="THC38"/>
      <c r="THD38"/>
      <c r="THE38"/>
      <c r="THF38"/>
      <c r="THG38"/>
      <c r="THH38"/>
      <c r="THI38"/>
      <c r="THJ38"/>
      <c r="THK38"/>
      <c r="THL38"/>
      <c r="THM38"/>
      <c r="THN38"/>
      <c r="THO38"/>
      <c r="THP38"/>
      <c r="THQ38"/>
      <c r="THR38"/>
      <c r="THS38"/>
      <c r="THT38"/>
      <c r="THU38"/>
      <c r="THV38"/>
      <c r="THW38"/>
      <c r="THX38"/>
      <c r="THY38"/>
      <c r="THZ38"/>
      <c r="TIA38"/>
      <c r="TIB38"/>
      <c r="TIC38"/>
      <c r="TID38"/>
      <c r="TIE38"/>
      <c r="TIF38"/>
      <c r="TIG38"/>
      <c r="TIH38"/>
      <c r="TII38"/>
      <c r="TIJ38"/>
      <c r="TIK38"/>
      <c r="TIL38"/>
      <c r="TIM38"/>
      <c r="TIN38"/>
      <c r="TIO38"/>
      <c r="TIP38"/>
      <c r="TIQ38"/>
      <c r="TIR38"/>
      <c r="TIS38"/>
      <c r="TIT38"/>
      <c r="TIU38"/>
      <c r="TIV38"/>
      <c r="TIW38"/>
      <c r="TIX38"/>
      <c r="TIY38"/>
      <c r="TIZ38"/>
      <c r="TJA38"/>
      <c r="TJB38"/>
      <c r="TJC38"/>
      <c r="TJD38"/>
      <c r="TJE38"/>
      <c r="TJF38"/>
      <c r="TJG38"/>
      <c r="TJH38"/>
      <c r="TJI38"/>
      <c r="TJJ38"/>
      <c r="TJK38"/>
      <c r="TJL38"/>
      <c r="TJM38"/>
      <c r="TJN38"/>
      <c r="TJO38"/>
      <c r="TJP38"/>
      <c r="TJQ38"/>
      <c r="TJR38"/>
      <c r="TJS38"/>
      <c r="TJT38"/>
      <c r="TJU38"/>
      <c r="TJV38"/>
      <c r="TJW38"/>
      <c r="TJX38"/>
      <c r="TJY38"/>
      <c r="TJZ38"/>
      <c r="TKA38"/>
      <c r="TKB38"/>
      <c r="TKC38"/>
      <c r="TKD38"/>
      <c r="TKE38"/>
      <c r="TKF38"/>
      <c r="TKG38"/>
      <c r="TKH38"/>
      <c r="TKI38"/>
      <c r="TKJ38"/>
      <c r="TKK38"/>
      <c r="TKL38"/>
      <c r="TKM38"/>
      <c r="TKN38"/>
      <c r="TKO38"/>
      <c r="TKP38"/>
      <c r="TKQ38"/>
      <c r="TKR38"/>
      <c r="TKS38"/>
      <c r="TKT38"/>
      <c r="TKU38"/>
      <c r="TKV38"/>
      <c r="TKW38"/>
      <c r="TKX38"/>
      <c r="TKY38"/>
      <c r="TKZ38"/>
      <c r="TLA38"/>
      <c r="TLB38"/>
      <c r="TLC38"/>
      <c r="TLD38"/>
      <c r="TLE38"/>
      <c r="TLF38"/>
      <c r="TLG38"/>
      <c r="TLH38"/>
      <c r="TLI38"/>
      <c r="TLJ38"/>
      <c r="TLK38"/>
      <c r="TLL38"/>
      <c r="TLM38"/>
      <c r="TLN38"/>
      <c r="TLO38"/>
      <c r="TLP38"/>
      <c r="TLQ38"/>
      <c r="TLR38"/>
      <c r="TLS38"/>
      <c r="TLT38"/>
      <c r="TLU38"/>
      <c r="TLV38"/>
      <c r="TLW38"/>
      <c r="TLX38"/>
      <c r="TLY38"/>
      <c r="TLZ38"/>
      <c r="TMA38"/>
      <c r="TMB38"/>
      <c r="TMC38"/>
      <c r="TMD38"/>
      <c r="TME38"/>
      <c r="TMF38"/>
      <c r="TMG38"/>
      <c r="TMH38"/>
      <c r="TMI38"/>
      <c r="TMJ38"/>
      <c r="TMK38"/>
      <c r="TML38"/>
      <c r="TMM38"/>
      <c r="TMN38"/>
      <c r="TMO38"/>
      <c r="TMP38"/>
      <c r="TMQ38"/>
      <c r="TMR38"/>
      <c r="TMS38"/>
      <c r="TMT38"/>
      <c r="TMU38"/>
      <c r="TMV38"/>
      <c r="TMW38"/>
      <c r="TMX38"/>
      <c r="TMY38"/>
      <c r="TMZ38"/>
      <c r="TNA38"/>
      <c r="TNB38"/>
      <c r="TNC38"/>
      <c r="TND38"/>
      <c r="TNE38"/>
      <c r="TNF38"/>
      <c r="TNG38"/>
      <c r="TNH38"/>
      <c r="TNI38"/>
      <c r="TNJ38"/>
      <c r="TNK38"/>
      <c r="TNL38"/>
      <c r="TNM38"/>
      <c r="TNN38"/>
      <c r="TNO38"/>
      <c r="TNP38"/>
      <c r="TNQ38"/>
      <c r="TNR38"/>
      <c r="TNS38"/>
      <c r="TNT38"/>
      <c r="TNU38"/>
      <c r="TNV38"/>
      <c r="TNW38"/>
      <c r="TNX38"/>
      <c r="TNY38"/>
      <c r="TNZ38"/>
      <c r="TOA38"/>
      <c r="TOB38"/>
      <c r="TOC38"/>
      <c r="TOD38"/>
      <c r="TOE38"/>
      <c r="TOF38"/>
      <c r="TOG38"/>
      <c r="TOH38"/>
      <c r="TOI38"/>
      <c r="TOJ38"/>
      <c r="TOK38"/>
      <c r="TOL38"/>
      <c r="TOM38"/>
      <c r="TON38"/>
      <c r="TOO38"/>
      <c r="TOP38"/>
      <c r="TOQ38"/>
      <c r="TOR38"/>
      <c r="TOS38"/>
      <c r="TOT38"/>
      <c r="TOU38"/>
      <c r="TOV38"/>
      <c r="TOW38"/>
      <c r="TOX38"/>
      <c r="TOY38"/>
      <c r="TOZ38"/>
      <c r="TPA38"/>
      <c r="TPB38"/>
      <c r="TPC38"/>
      <c r="TPD38"/>
      <c r="TPE38"/>
      <c r="TPF38"/>
      <c r="TPG38"/>
      <c r="TPH38"/>
      <c r="TPI38"/>
      <c r="TPJ38"/>
      <c r="TPK38"/>
      <c r="TPL38"/>
      <c r="TPM38"/>
      <c r="TPN38"/>
      <c r="TPO38"/>
      <c r="TPP38"/>
      <c r="TPQ38"/>
      <c r="TPR38"/>
      <c r="TPS38"/>
      <c r="TPT38"/>
      <c r="TPU38"/>
      <c r="TPV38"/>
      <c r="TPW38"/>
      <c r="TPX38"/>
      <c r="TPY38"/>
      <c r="TPZ38"/>
      <c r="TQA38"/>
      <c r="TQB38"/>
      <c r="TQC38"/>
      <c r="TQD38"/>
      <c r="TQE38"/>
      <c r="TQF38"/>
      <c r="TQG38"/>
      <c r="TQH38"/>
      <c r="TQI38"/>
      <c r="TQJ38"/>
      <c r="TQK38"/>
      <c r="TQL38"/>
      <c r="TQM38"/>
      <c r="TQN38"/>
      <c r="TQO38"/>
      <c r="TQP38"/>
      <c r="TQQ38"/>
      <c r="TQR38"/>
      <c r="TQS38"/>
      <c r="TQT38"/>
      <c r="TQU38"/>
      <c r="TQV38"/>
      <c r="TQW38"/>
      <c r="TQX38"/>
      <c r="TQY38"/>
      <c r="TQZ38"/>
      <c r="TRA38"/>
      <c r="TRB38"/>
      <c r="TRC38"/>
      <c r="TRD38"/>
      <c r="TRE38"/>
      <c r="TRF38"/>
      <c r="TRG38"/>
      <c r="TRH38"/>
      <c r="TRI38"/>
      <c r="TRJ38"/>
      <c r="TRK38"/>
      <c r="TRL38"/>
      <c r="TRM38"/>
      <c r="TRN38"/>
      <c r="TRO38"/>
      <c r="TRP38"/>
      <c r="TRQ38"/>
      <c r="TRR38"/>
      <c r="TRS38"/>
      <c r="TRT38"/>
      <c r="TRU38"/>
      <c r="TRV38"/>
      <c r="TRW38"/>
      <c r="TRX38"/>
      <c r="TRY38"/>
      <c r="TRZ38"/>
      <c r="TSA38"/>
      <c r="TSB38"/>
      <c r="TSC38"/>
      <c r="TSD38"/>
      <c r="TSE38"/>
      <c r="TSF38"/>
      <c r="TSG38"/>
      <c r="TSH38"/>
      <c r="TSI38"/>
      <c r="TSJ38"/>
      <c r="TSK38"/>
      <c r="TSL38"/>
      <c r="TSM38"/>
      <c r="TSN38"/>
      <c r="TSO38"/>
      <c r="TSP38"/>
      <c r="TSQ38"/>
      <c r="TSR38"/>
      <c r="TSS38"/>
      <c r="TST38"/>
      <c r="TSU38"/>
      <c r="TSV38"/>
      <c r="TSW38"/>
      <c r="TSX38"/>
      <c r="TSY38"/>
      <c r="TSZ38"/>
      <c r="TTA38"/>
      <c r="TTB38"/>
      <c r="TTC38"/>
      <c r="TTD38"/>
      <c r="TTE38"/>
      <c r="TTF38"/>
      <c r="TTG38"/>
      <c r="TTH38"/>
      <c r="TTI38"/>
      <c r="TTJ38"/>
      <c r="TTK38"/>
      <c r="TTL38"/>
      <c r="TTM38"/>
      <c r="TTN38"/>
      <c r="TTO38"/>
      <c r="TTP38"/>
      <c r="TTQ38"/>
      <c r="TTR38"/>
      <c r="TTS38"/>
      <c r="TTT38"/>
      <c r="TTU38"/>
      <c r="TTV38"/>
      <c r="TTW38"/>
      <c r="TTX38"/>
      <c r="TTY38"/>
      <c r="TTZ38"/>
      <c r="TUA38"/>
      <c r="TUB38"/>
      <c r="TUC38"/>
      <c r="TUD38"/>
      <c r="TUE38"/>
      <c r="TUF38"/>
      <c r="TUG38"/>
      <c r="TUH38"/>
      <c r="TUI38"/>
      <c r="TUJ38"/>
      <c r="TUK38"/>
      <c r="TUL38"/>
      <c r="TUM38"/>
      <c r="TUN38"/>
      <c r="TUO38"/>
      <c r="TUP38"/>
      <c r="TUQ38"/>
      <c r="TUR38"/>
      <c r="TUS38"/>
      <c r="TUT38"/>
      <c r="TUU38"/>
      <c r="TUV38"/>
      <c r="TUW38"/>
      <c r="TUX38"/>
      <c r="TUY38"/>
      <c r="TUZ38"/>
      <c r="TVA38"/>
      <c r="TVB38"/>
      <c r="TVC38"/>
      <c r="TVD38"/>
      <c r="TVE38"/>
      <c r="TVF38"/>
      <c r="TVG38"/>
      <c r="TVH38"/>
      <c r="TVI38"/>
      <c r="TVJ38"/>
      <c r="TVK38"/>
      <c r="TVL38"/>
      <c r="TVM38"/>
      <c r="TVN38"/>
      <c r="TVO38"/>
      <c r="TVP38"/>
      <c r="TVQ38"/>
      <c r="TVR38"/>
      <c r="TVS38"/>
      <c r="TVT38"/>
      <c r="TVU38"/>
      <c r="TVV38"/>
      <c r="TVW38"/>
      <c r="TVX38"/>
      <c r="TVY38"/>
      <c r="TVZ38"/>
      <c r="TWA38"/>
      <c r="TWB38"/>
      <c r="TWC38"/>
      <c r="TWD38"/>
      <c r="TWE38"/>
      <c r="TWF38"/>
      <c r="TWG38"/>
      <c r="TWH38"/>
      <c r="TWI38"/>
      <c r="TWJ38"/>
      <c r="TWK38"/>
      <c r="TWL38"/>
      <c r="TWM38"/>
      <c r="TWN38"/>
      <c r="TWO38"/>
      <c r="TWP38"/>
      <c r="TWQ38"/>
      <c r="TWR38"/>
      <c r="TWS38"/>
      <c r="TWT38"/>
      <c r="TWU38"/>
      <c r="TWV38"/>
      <c r="TWW38"/>
      <c r="TWX38"/>
      <c r="TWY38"/>
      <c r="TWZ38"/>
      <c r="TXA38"/>
      <c r="TXB38"/>
      <c r="TXC38"/>
      <c r="TXD38"/>
      <c r="TXE38"/>
      <c r="TXF38"/>
      <c r="TXG38"/>
      <c r="TXH38"/>
      <c r="TXI38"/>
      <c r="TXJ38"/>
      <c r="TXK38"/>
      <c r="TXL38"/>
      <c r="TXM38"/>
      <c r="TXN38"/>
      <c r="TXO38"/>
      <c r="TXP38"/>
      <c r="TXQ38"/>
      <c r="TXR38"/>
      <c r="TXS38"/>
      <c r="TXT38"/>
      <c r="TXU38"/>
      <c r="TXV38"/>
      <c r="TXW38"/>
      <c r="TXX38"/>
      <c r="TXY38"/>
      <c r="TXZ38"/>
      <c r="TYA38"/>
      <c r="TYB38"/>
      <c r="TYC38"/>
      <c r="TYD38"/>
      <c r="TYE38"/>
      <c r="TYF38"/>
      <c r="TYG38"/>
      <c r="TYH38"/>
      <c r="TYI38"/>
      <c r="TYJ38"/>
      <c r="TYK38"/>
      <c r="TYL38"/>
      <c r="TYM38"/>
      <c r="TYN38"/>
      <c r="TYO38"/>
      <c r="TYP38"/>
      <c r="TYQ38"/>
      <c r="TYR38"/>
      <c r="TYS38"/>
      <c r="TYT38"/>
      <c r="TYU38"/>
      <c r="TYV38"/>
      <c r="TYW38"/>
      <c r="TYX38"/>
      <c r="TYY38"/>
      <c r="TYZ38"/>
      <c r="TZA38"/>
      <c r="TZB38"/>
      <c r="TZC38"/>
      <c r="TZD38"/>
      <c r="TZE38"/>
      <c r="TZF38"/>
      <c r="TZG38"/>
      <c r="TZH38"/>
      <c r="TZI38"/>
      <c r="TZJ38"/>
      <c r="TZK38"/>
      <c r="TZL38"/>
      <c r="TZM38"/>
      <c r="TZN38"/>
      <c r="TZO38"/>
      <c r="TZP38"/>
      <c r="TZQ38"/>
      <c r="TZR38"/>
      <c r="TZS38"/>
      <c r="TZT38"/>
      <c r="TZU38"/>
      <c r="TZV38"/>
      <c r="TZW38"/>
      <c r="TZX38"/>
      <c r="TZY38"/>
      <c r="TZZ38"/>
      <c r="UAA38"/>
      <c r="UAB38"/>
      <c r="UAC38"/>
      <c r="UAD38"/>
      <c r="UAE38"/>
      <c r="UAF38"/>
      <c r="UAG38"/>
      <c r="UAH38"/>
      <c r="UAI38"/>
      <c r="UAJ38"/>
      <c r="UAK38"/>
      <c r="UAL38"/>
      <c r="UAM38"/>
      <c r="UAN38"/>
      <c r="UAO38"/>
      <c r="UAP38"/>
      <c r="UAQ38"/>
      <c r="UAR38"/>
      <c r="UAS38"/>
      <c r="UAT38"/>
      <c r="UAU38"/>
      <c r="UAV38"/>
      <c r="UAW38"/>
      <c r="UAX38"/>
      <c r="UAY38"/>
      <c r="UAZ38"/>
      <c r="UBA38"/>
      <c r="UBB38"/>
      <c r="UBC38"/>
      <c r="UBD38"/>
      <c r="UBE38"/>
      <c r="UBF38"/>
      <c r="UBG38"/>
      <c r="UBH38"/>
      <c r="UBI38"/>
      <c r="UBJ38"/>
      <c r="UBK38"/>
      <c r="UBL38"/>
      <c r="UBM38"/>
      <c r="UBN38"/>
      <c r="UBO38"/>
      <c r="UBP38"/>
      <c r="UBQ38"/>
      <c r="UBR38"/>
      <c r="UBS38"/>
      <c r="UBT38"/>
      <c r="UBU38"/>
      <c r="UBV38"/>
      <c r="UBW38"/>
      <c r="UBX38"/>
      <c r="UBY38"/>
      <c r="UBZ38"/>
      <c r="UCA38"/>
      <c r="UCB38"/>
      <c r="UCC38"/>
      <c r="UCD38"/>
      <c r="UCE38"/>
      <c r="UCF38"/>
      <c r="UCG38"/>
      <c r="UCH38"/>
      <c r="UCI38"/>
      <c r="UCJ38"/>
      <c r="UCK38"/>
      <c r="UCL38"/>
      <c r="UCM38"/>
      <c r="UCN38"/>
      <c r="UCO38"/>
      <c r="UCP38"/>
      <c r="UCQ38"/>
      <c r="UCR38"/>
      <c r="UCS38"/>
      <c r="UCT38"/>
      <c r="UCU38"/>
      <c r="UCV38"/>
      <c r="UCW38"/>
      <c r="UCX38"/>
      <c r="UCY38"/>
      <c r="UCZ38"/>
      <c r="UDA38"/>
      <c r="UDB38"/>
      <c r="UDC38"/>
      <c r="UDD38"/>
      <c r="UDE38"/>
      <c r="UDF38"/>
      <c r="UDG38"/>
      <c r="UDH38"/>
      <c r="UDI38"/>
      <c r="UDJ38"/>
      <c r="UDK38"/>
      <c r="UDL38"/>
      <c r="UDM38"/>
      <c r="UDN38"/>
      <c r="UDO38"/>
      <c r="UDP38"/>
      <c r="UDQ38"/>
      <c r="UDR38"/>
      <c r="UDS38"/>
      <c r="UDT38"/>
      <c r="UDU38"/>
      <c r="UDV38"/>
      <c r="UDW38"/>
      <c r="UDX38"/>
      <c r="UDY38"/>
      <c r="UDZ38"/>
      <c r="UEA38"/>
      <c r="UEB38"/>
      <c r="UEC38"/>
      <c r="UED38"/>
      <c r="UEE38"/>
      <c r="UEF38"/>
      <c r="UEG38"/>
      <c r="UEH38"/>
      <c r="UEI38"/>
      <c r="UEJ38"/>
      <c r="UEK38"/>
      <c r="UEL38"/>
      <c r="UEM38"/>
      <c r="UEN38"/>
      <c r="UEO38"/>
      <c r="UEP38"/>
      <c r="UEQ38"/>
      <c r="UER38"/>
      <c r="UES38"/>
      <c r="UET38"/>
      <c r="UEU38"/>
      <c r="UEV38"/>
      <c r="UEW38"/>
      <c r="UEX38"/>
      <c r="UEY38"/>
      <c r="UEZ38"/>
      <c r="UFA38"/>
      <c r="UFB38"/>
      <c r="UFC38"/>
      <c r="UFD38"/>
      <c r="UFE38"/>
      <c r="UFF38"/>
      <c r="UFG38"/>
      <c r="UFH38"/>
      <c r="UFI38"/>
      <c r="UFJ38"/>
      <c r="UFK38"/>
      <c r="UFL38"/>
      <c r="UFM38"/>
      <c r="UFN38"/>
      <c r="UFO38"/>
      <c r="UFP38"/>
      <c r="UFQ38"/>
      <c r="UFR38"/>
      <c r="UFS38"/>
      <c r="UFT38"/>
      <c r="UFU38"/>
      <c r="UFV38"/>
      <c r="UFW38"/>
      <c r="UFX38"/>
      <c r="UFY38"/>
      <c r="UFZ38"/>
      <c r="UGA38"/>
      <c r="UGB38"/>
      <c r="UGC38"/>
      <c r="UGD38"/>
      <c r="UGE38"/>
      <c r="UGF38"/>
      <c r="UGG38"/>
      <c r="UGH38"/>
      <c r="UGI38"/>
      <c r="UGJ38"/>
      <c r="UGK38"/>
      <c r="UGL38"/>
      <c r="UGM38"/>
      <c r="UGN38"/>
      <c r="UGO38"/>
      <c r="UGP38"/>
      <c r="UGQ38"/>
      <c r="UGR38"/>
      <c r="UGS38"/>
      <c r="UGT38"/>
      <c r="UGU38"/>
      <c r="UGV38"/>
      <c r="UGW38"/>
      <c r="UGX38"/>
      <c r="UGY38"/>
      <c r="UGZ38"/>
      <c r="UHA38"/>
      <c r="UHB38"/>
      <c r="UHC38"/>
      <c r="UHD38"/>
      <c r="UHE38"/>
      <c r="UHF38"/>
      <c r="UHG38"/>
      <c r="UHH38"/>
      <c r="UHI38"/>
      <c r="UHJ38"/>
      <c r="UHK38"/>
      <c r="UHL38"/>
      <c r="UHM38"/>
      <c r="UHN38"/>
      <c r="UHO38"/>
      <c r="UHP38"/>
      <c r="UHQ38"/>
      <c r="UHR38"/>
      <c r="UHS38"/>
      <c r="UHT38"/>
      <c r="UHU38"/>
      <c r="UHV38"/>
      <c r="UHW38"/>
      <c r="UHX38"/>
      <c r="UHY38"/>
      <c r="UHZ38"/>
      <c r="UIA38"/>
      <c r="UIB38"/>
      <c r="UIC38"/>
      <c r="UID38"/>
      <c r="UIE38"/>
      <c r="UIF38"/>
      <c r="UIG38"/>
      <c r="UIH38"/>
      <c r="UII38"/>
      <c r="UIJ38"/>
      <c r="UIK38"/>
      <c r="UIL38"/>
      <c r="UIM38"/>
      <c r="UIN38"/>
      <c r="UIO38"/>
      <c r="UIP38"/>
      <c r="UIQ38"/>
      <c r="UIR38"/>
      <c r="UIS38"/>
      <c r="UIT38"/>
      <c r="UIU38"/>
      <c r="UIV38"/>
      <c r="UIW38"/>
      <c r="UIX38"/>
      <c r="UIY38"/>
      <c r="UIZ38"/>
      <c r="UJA38"/>
      <c r="UJB38"/>
      <c r="UJC38"/>
      <c r="UJD38"/>
      <c r="UJE38"/>
      <c r="UJF38"/>
      <c r="UJG38"/>
      <c r="UJH38"/>
      <c r="UJI38"/>
      <c r="UJJ38"/>
      <c r="UJK38"/>
      <c r="UJL38"/>
      <c r="UJM38"/>
      <c r="UJN38"/>
      <c r="UJO38"/>
      <c r="UJP38"/>
      <c r="UJQ38"/>
      <c r="UJR38"/>
      <c r="UJS38"/>
      <c r="UJT38"/>
      <c r="UJU38"/>
      <c r="UJV38"/>
      <c r="UJW38"/>
      <c r="UJX38"/>
      <c r="UJY38"/>
      <c r="UJZ38"/>
      <c r="UKA38"/>
      <c r="UKB38"/>
      <c r="UKC38"/>
      <c r="UKD38"/>
      <c r="UKE38"/>
      <c r="UKF38"/>
      <c r="UKG38"/>
      <c r="UKH38"/>
      <c r="UKI38"/>
      <c r="UKJ38"/>
      <c r="UKK38"/>
      <c r="UKL38"/>
      <c r="UKM38"/>
      <c r="UKN38"/>
      <c r="UKO38"/>
      <c r="UKP38"/>
      <c r="UKQ38"/>
      <c r="UKR38"/>
      <c r="UKS38"/>
      <c r="UKT38"/>
      <c r="UKU38"/>
      <c r="UKV38"/>
      <c r="UKW38"/>
      <c r="UKX38"/>
      <c r="UKY38"/>
      <c r="UKZ38"/>
      <c r="ULA38"/>
      <c r="ULB38"/>
      <c r="ULC38"/>
      <c r="ULD38"/>
      <c r="ULE38"/>
      <c r="ULF38"/>
      <c r="ULG38"/>
      <c r="ULH38"/>
      <c r="ULI38"/>
      <c r="ULJ38"/>
      <c r="ULK38"/>
      <c r="ULL38"/>
      <c r="ULM38"/>
      <c r="ULN38"/>
      <c r="ULO38"/>
      <c r="ULP38"/>
      <c r="ULQ38"/>
      <c r="ULR38"/>
      <c r="ULS38"/>
      <c r="ULT38"/>
      <c r="ULU38"/>
      <c r="ULV38"/>
      <c r="ULW38"/>
      <c r="ULX38"/>
      <c r="ULY38"/>
      <c r="ULZ38"/>
      <c r="UMA38"/>
      <c r="UMB38"/>
      <c r="UMC38"/>
      <c r="UMD38"/>
      <c r="UME38"/>
      <c r="UMF38"/>
      <c r="UMG38"/>
      <c r="UMH38"/>
      <c r="UMI38"/>
      <c r="UMJ38"/>
      <c r="UMK38"/>
      <c r="UML38"/>
      <c r="UMM38"/>
      <c r="UMN38"/>
      <c r="UMO38"/>
      <c r="UMP38"/>
      <c r="UMQ38"/>
      <c r="UMR38"/>
      <c r="UMS38"/>
      <c r="UMT38"/>
      <c r="UMU38"/>
      <c r="UMV38"/>
      <c r="UMW38"/>
      <c r="UMX38"/>
      <c r="UMY38"/>
      <c r="UMZ38"/>
      <c r="UNA38"/>
      <c r="UNB38"/>
      <c r="UNC38"/>
      <c r="UND38"/>
      <c r="UNE38"/>
      <c r="UNF38"/>
      <c r="UNG38"/>
      <c r="UNH38"/>
      <c r="UNI38"/>
      <c r="UNJ38"/>
      <c r="UNK38"/>
      <c r="UNL38"/>
      <c r="UNM38"/>
      <c r="UNN38"/>
      <c r="UNO38"/>
      <c r="UNP38"/>
      <c r="UNQ38"/>
      <c r="UNR38"/>
      <c r="UNS38"/>
      <c r="UNT38"/>
      <c r="UNU38"/>
      <c r="UNV38"/>
      <c r="UNW38"/>
      <c r="UNX38"/>
      <c r="UNY38"/>
      <c r="UNZ38"/>
      <c r="UOA38"/>
      <c r="UOB38"/>
      <c r="UOC38"/>
      <c r="UOD38"/>
      <c r="UOE38"/>
      <c r="UOF38"/>
      <c r="UOG38"/>
      <c r="UOH38"/>
      <c r="UOI38"/>
      <c r="UOJ38"/>
      <c r="UOK38"/>
      <c r="UOL38"/>
      <c r="UOM38"/>
      <c r="UON38"/>
      <c r="UOO38"/>
      <c r="UOP38"/>
      <c r="UOQ38"/>
      <c r="UOR38"/>
      <c r="UOS38"/>
      <c r="UOT38"/>
      <c r="UOU38"/>
      <c r="UOV38"/>
      <c r="UOW38"/>
      <c r="UOX38"/>
      <c r="UOY38"/>
      <c r="UOZ38"/>
      <c r="UPA38"/>
      <c r="UPB38"/>
      <c r="UPC38"/>
      <c r="UPD38"/>
      <c r="UPE38"/>
      <c r="UPF38"/>
      <c r="UPG38"/>
      <c r="UPH38"/>
      <c r="UPI38"/>
      <c r="UPJ38"/>
      <c r="UPK38"/>
      <c r="UPL38"/>
      <c r="UPM38"/>
      <c r="UPN38"/>
      <c r="UPO38"/>
      <c r="UPP38"/>
      <c r="UPQ38"/>
      <c r="UPR38"/>
      <c r="UPS38"/>
      <c r="UPT38"/>
      <c r="UPU38"/>
      <c r="UPV38"/>
      <c r="UPW38"/>
      <c r="UPX38"/>
      <c r="UPY38"/>
      <c r="UPZ38"/>
      <c r="UQA38"/>
      <c r="UQB38"/>
      <c r="UQC38"/>
      <c r="UQD38"/>
      <c r="UQE38"/>
      <c r="UQF38"/>
      <c r="UQG38"/>
      <c r="UQH38"/>
      <c r="UQI38"/>
      <c r="UQJ38"/>
      <c r="UQK38"/>
      <c r="UQL38"/>
      <c r="UQM38"/>
      <c r="UQN38"/>
      <c r="UQO38"/>
      <c r="UQP38"/>
      <c r="UQQ38"/>
      <c r="UQR38"/>
      <c r="UQS38"/>
      <c r="UQT38"/>
      <c r="UQU38"/>
      <c r="UQV38"/>
      <c r="UQW38"/>
      <c r="UQX38"/>
      <c r="UQY38"/>
      <c r="UQZ38"/>
      <c r="URA38"/>
      <c r="URB38"/>
      <c r="URC38"/>
      <c r="URD38"/>
      <c r="URE38"/>
      <c r="URF38"/>
      <c r="URG38"/>
      <c r="URH38"/>
      <c r="URI38"/>
      <c r="URJ38"/>
      <c r="URK38"/>
      <c r="URL38"/>
      <c r="URM38"/>
      <c r="URN38"/>
      <c r="URO38"/>
      <c r="URP38"/>
      <c r="URQ38"/>
      <c r="URR38"/>
      <c r="URS38"/>
      <c r="URT38"/>
      <c r="URU38"/>
      <c r="URV38"/>
      <c r="URW38"/>
      <c r="URX38"/>
      <c r="URY38"/>
      <c r="URZ38"/>
      <c r="USA38"/>
      <c r="USB38"/>
      <c r="USC38"/>
      <c r="USD38"/>
      <c r="USE38"/>
      <c r="USF38"/>
      <c r="USG38"/>
      <c r="USH38"/>
      <c r="USI38"/>
      <c r="USJ38"/>
      <c r="USK38"/>
      <c r="USL38"/>
      <c r="USM38"/>
      <c r="USN38"/>
      <c r="USO38"/>
      <c r="USP38"/>
      <c r="USQ38"/>
      <c r="USR38"/>
      <c r="USS38"/>
      <c r="UST38"/>
      <c r="USU38"/>
      <c r="USV38"/>
      <c r="USW38"/>
      <c r="USX38"/>
      <c r="USY38"/>
      <c r="USZ38"/>
      <c r="UTA38"/>
      <c r="UTB38"/>
      <c r="UTC38"/>
      <c r="UTD38"/>
      <c r="UTE38"/>
      <c r="UTF38"/>
      <c r="UTG38"/>
      <c r="UTH38"/>
      <c r="UTI38"/>
      <c r="UTJ38"/>
      <c r="UTK38"/>
      <c r="UTL38"/>
      <c r="UTM38"/>
      <c r="UTN38"/>
      <c r="UTO38"/>
      <c r="UTP38"/>
      <c r="UTQ38"/>
      <c r="UTR38"/>
      <c r="UTS38"/>
      <c r="UTT38"/>
      <c r="UTU38"/>
      <c r="UTV38"/>
      <c r="UTW38"/>
      <c r="UTX38"/>
      <c r="UTY38"/>
      <c r="UTZ38"/>
      <c r="UUA38"/>
      <c r="UUB38"/>
      <c r="UUC38"/>
      <c r="UUD38"/>
      <c r="UUE38"/>
      <c r="UUF38"/>
      <c r="UUG38"/>
      <c r="UUH38"/>
      <c r="UUI38"/>
      <c r="UUJ38"/>
      <c r="UUK38"/>
      <c r="UUL38"/>
      <c r="UUM38"/>
      <c r="UUN38"/>
      <c r="UUO38"/>
      <c r="UUP38"/>
      <c r="UUQ38"/>
      <c r="UUR38"/>
      <c r="UUS38"/>
      <c r="UUT38"/>
      <c r="UUU38"/>
      <c r="UUV38"/>
      <c r="UUW38"/>
      <c r="UUX38"/>
      <c r="UUY38"/>
      <c r="UUZ38"/>
      <c r="UVA38"/>
      <c r="UVB38"/>
      <c r="UVC38"/>
      <c r="UVD38"/>
      <c r="UVE38"/>
      <c r="UVF38"/>
      <c r="UVG38"/>
      <c r="UVH38"/>
      <c r="UVI38"/>
      <c r="UVJ38"/>
      <c r="UVK38"/>
      <c r="UVL38"/>
      <c r="UVM38"/>
      <c r="UVN38"/>
      <c r="UVO38"/>
      <c r="UVP38"/>
      <c r="UVQ38"/>
      <c r="UVR38"/>
      <c r="UVS38"/>
      <c r="UVT38"/>
      <c r="UVU38"/>
      <c r="UVV38"/>
      <c r="UVW38"/>
      <c r="UVX38"/>
      <c r="UVY38"/>
      <c r="UVZ38"/>
      <c r="UWA38"/>
      <c r="UWB38"/>
      <c r="UWC38"/>
      <c r="UWD38"/>
      <c r="UWE38"/>
      <c r="UWF38"/>
      <c r="UWG38"/>
      <c r="UWH38"/>
      <c r="UWI38"/>
      <c r="UWJ38"/>
      <c r="UWK38"/>
      <c r="UWL38"/>
      <c r="UWM38"/>
      <c r="UWN38"/>
      <c r="UWO38"/>
      <c r="UWP38"/>
      <c r="UWQ38"/>
      <c r="UWR38"/>
      <c r="UWS38"/>
      <c r="UWT38"/>
      <c r="UWU38"/>
      <c r="UWV38"/>
      <c r="UWW38"/>
      <c r="UWX38"/>
      <c r="UWY38"/>
      <c r="UWZ38"/>
      <c r="UXA38"/>
      <c r="UXB38"/>
      <c r="UXC38"/>
      <c r="UXD38"/>
      <c r="UXE38"/>
      <c r="UXF38"/>
      <c r="UXG38"/>
      <c r="UXH38"/>
      <c r="UXI38"/>
      <c r="UXJ38"/>
      <c r="UXK38"/>
      <c r="UXL38"/>
      <c r="UXM38"/>
      <c r="UXN38"/>
      <c r="UXO38"/>
      <c r="UXP38"/>
      <c r="UXQ38"/>
      <c r="UXR38"/>
      <c r="UXS38"/>
      <c r="UXT38"/>
      <c r="UXU38"/>
      <c r="UXV38"/>
      <c r="UXW38"/>
      <c r="UXX38"/>
      <c r="UXY38"/>
      <c r="UXZ38"/>
      <c r="UYA38"/>
      <c r="UYB38"/>
      <c r="UYC38"/>
      <c r="UYD38"/>
      <c r="UYE38"/>
      <c r="UYF38"/>
      <c r="UYG38"/>
      <c r="UYH38"/>
      <c r="UYI38"/>
      <c r="UYJ38"/>
      <c r="UYK38"/>
      <c r="UYL38"/>
      <c r="UYM38"/>
      <c r="UYN38"/>
      <c r="UYO38"/>
      <c r="UYP38"/>
      <c r="UYQ38"/>
      <c r="UYR38"/>
      <c r="UYS38"/>
      <c r="UYT38"/>
      <c r="UYU38"/>
      <c r="UYV38"/>
      <c r="UYW38"/>
      <c r="UYX38"/>
      <c r="UYY38"/>
      <c r="UYZ38"/>
      <c r="UZA38"/>
      <c r="UZB38"/>
      <c r="UZC38"/>
      <c r="UZD38"/>
      <c r="UZE38"/>
      <c r="UZF38"/>
      <c r="UZG38"/>
      <c r="UZH38"/>
      <c r="UZI38"/>
      <c r="UZJ38"/>
      <c r="UZK38"/>
      <c r="UZL38"/>
      <c r="UZM38"/>
      <c r="UZN38"/>
      <c r="UZO38"/>
      <c r="UZP38"/>
      <c r="UZQ38"/>
      <c r="UZR38"/>
      <c r="UZS38"/>
      <c r="UZT38"/>
      <c r="UZU38"/>
      <c r="UZV38"/>
      <c r="UZW38"/>
      <c r="UZX38"/>
      <c r="UZY38"/>
      <c r="UZZ38"/>
      <c r="VAA38"/>
      <c r="VAB38"/>
      <c r="VAC38"/>
      <c r="VAD38"/>
      <c r="VAE38"/>
      <c r="VAF38"/>
      <c r="VAG38"/>
      <c r="VAH38"/>
      <c r="VAI38"/>
      <c r="VAJ38"/>
      <c r="VAK38"/>
      <c r="VAL38"/>
      <c r="VAM38"/>
      <c r="VAN38"/>
      <c r="VAO38"/>
      <c r="VAP38"/>
      <c r="VAQ38"/>
      <c r="VAR38"/>
      <c r="VAS38"/>
      <c r="VAT38"/>
      <c r="VAU38"/>
      <c r="VAV38"/>
      <c r="VAW38"/>
      <c r="VAX38"/>
      <c r="VAY38"/>
      <c r="VAZ38"/>
      <c r="VBA38"/>
      <c r="VBB38"/>
      <c r="VBC38"/>
      <c r="VBD38"/>
      <c r="VBE38"/>
      <c r="VBF38"/>
      <c r="VBG38"/>
      <c r="VBH38"/>
      <c r="VBI38"/>
      <c r="VBJ38"/>
      <c r="VBK38"/>
      <c r="VBL38"/>
      <c r="VBM38"/>
      <c r="VBN38"/>
      <c r="VBO38"/>
      <c r="VBP38"/>
      <c r="VBQ38"/>
      <c r="VBR38"/>
      <c r="VBS38"/>
      <c r="VBT38"/>
      <c r="VBU38"/>
      <c r="VBV38"/>
      <c r="VBW38"/>
      <c r="VBX38"/>
      <c r="VBY38"/>
      <c r="VBZ38"/>
      <c r="VCA38"/>
      <c r="VCB38"/>
      <c r="VCC38"/>
      <c r="VCD38"/>
      <c r="VCE38"/>
      <c r="VCF38"/>
      <c r="VCG38"/>
      <c r="VCH38"/>
      <c r="VCI38"/>
      <c r="VCJ38"/>
      <c r="VCK38"/>
      <c r="VCL38"/>
      <c r="VCM38"/>
      <c r="VCN38"/>
      <c r="VCO38"/>
      <c r="VCP38"/>
      <c r="VCQ38"/>
      <c r="VCR38"/>
      <c r="VCS38"/>
      <c r="VCT38"/>
      <c r="VCU38"/>
      <c r="VCV38"/>
      <c r="VCW38"/>
      <c r="VCX38"/>
      <c r="VCY38"/>
      <c r="VCZ38"/>
      <c r="VDA38"/>
      <c r="VDB38"/>
      <c r="VDC38"/>
      <c r="VDD38"/>
      <c r="VDE38"/>
      <c r="VDF38"/>
      <c r="VDG38"/>
      <c r="VDH38"/>
      <c r="VDI38"/>
      <c r="VDJ38"/>
      <c r="VDK38"/>
      <c r="VDL38"/>
      <c r="VDM38"/>
      <c r="VDN38"/>
      <c r="VDO38"/>
      <c r="VDP38"/>
      <c r="VDQ38"/>
      <c r="VDR38"/>
      <c r="VDS38"/>
      <c r="VDT38"/>
      <c r="VDU38"/>
      <c r="VDV38"/>
      <c r="VDW38"/>
      <c r="VDX38"/>
      <c r="VDY38"/>
      <c r="VDZ38"/>
      <c r="VEA38"/>
      <c r="VEB38"/>
      <c r="VEC38"/>
      <c r="VED38"/>
      <c r="VEE38"/>
      <c r="VEF38"/>
      <c r="VEG38"/>
      <c r="VEH38"/>
      <c r="VEI38"/>
      <c r="VEJ38"/>
      <c r="VEK38"/>
      <c r="VEL38"/>
      <c r="VEM38"/>
      <c r="VEN38"/>
      <c r="VEO38"/>
      <c r="VEP38"/>
      <c r="VEQ38"/>
      <c r="VER38"/>
      <c r="VES38"/>
      <c r="VET38"/>
      <c r="VEU38"/>
      <c r="VEV38"/>
      <c r="VEW38"/>
      <c r="VEX38"/>
      <c r="VEY38"/>
      <c r="VEZ38"/>
      <c r="VFA38"/>
      <c r="VFB38"/>
      <c r="VFC38"/>
      <c r="VFD38"/>
      <c r="VFE38"/>
      <c r="VFF38"/>
      <c r="VFG38"/>
      <c r="VFH38"/>
      <c r="VFI38"/>
      <c r="VFJ38"/>
      <c r="VFK38"/>
      <c r="VFL38"/>
      <c r="VFM38"/>
      <c r="VFN38"/>
      <c r="VFO38"/>
      <c r="VFP38"/>
      <c r="VFQ38"/>
      <c r="VFR38"/>
      <c r="VFS38"/>
      <c r="VFT38"/>
      <c r="VFU38"/>
      <c r="VFV38"/>
      <c r="VFW38"/>
      <c r="VFX38"/>
      <c r="VFY38"/>
      <c r="VFZ38"/>
      <c r="VGA38"/>
      <c r="VGB38"/>
      <c r="VGC38"/>
      <c r="VGD38"/>
      <c r="VGE38"/>
      <c r="VGF38"/>
      <c r="VGG38"/>
      <c r="VGH38"/>
      <c r="VGI38"/>
      <c r="VGJ38"/>
      <c r="VGK38"/>
      <c r="VGL38"/>
      <c r="VGM38"/>
      <c r="VGN38"/>
      <c r="VGO38"/>
      <c r="VGP38"/>
      <c r="VGQ38"/>
      <c r="VGR38"/>
      <c r="VGS38"/>
      <c r="VGT38"/>
      <c r="VGU38"/>
      <c r="VGV38"/>
      <c r="VGW38"/>
      <c r="VGX38"/>
      <c r="VGY38"/>
      <c r="VGZ38"/>
      <c r="VHA38"/>
      <c r="VHB38"/>
      <c r="VHC38"/>
      <c r="VHD38"/>
      <c r="VHE38"/>
      <c r="VHF38"/>
      <c r="VHG38"/>
      <c r="VHH38"/>
      <c r="VHI38"/>
      <c r="VHJ38"/>
      <c r="VHK38"/>
      <c r="VHL38"/>
      <c r="VHM38"/>
      <c r="VHN38"/>
      <c r="VHO38"/>
      <c r="VHP38"/>
      <c r="VHQ38"/>
      <c r="VHR38"/>
      <c r="VHS38"/>
      <c r="VHT38"/>
      <c r="VHU38"/>
      <c r="VHV38"/>
      <c r="VHW38"/>
      <c r="VHX38"/>
      <c r="VHY38"/>
      <c r="VHZ38"/>
      <c r="VIA38"/>
      <c r="VIB38"/>
      <c r="VIC38"/>
      <c r="VID38"/>
      <c r="VIE38"/>
      <c r="VIF38"/>
      <c r="VIG38"/>
      <c r="VIH38"/>
      <c r="VII38"/>
      <c r="VIJ38"/>
      <c r="VIK38"/>
      <c r="VIL38"/>
      <c r="VIM38"/>
      <c r="VIN38"/>
      <c r="VIO38"/>
      <c r="VIP38"/>
      <c r="VIQ38"/>
      <c r="VIR38"/>
      <c r="VIS38"/>
      <c r="VIT38"/>
      <c r="VIU38"/>
      <c r="VIV38"/>
      <c r="VIW38"/>
      <c r="VIX38"/>
      <c r="VIY38"/>
      <c r="VIZ38"/>
      <c r="VJA38"/>
      <c r="VJB38"/>
      <c r="VJC38"/>
      <c r="VJD38"/>
      <c r="VJE38"/>
      <c r="VJF38"/>
      <c r="VJG38"/>
      <c r="VJH38"/>
      <c r="VJI38"/>
      <c r="VJJ38"/>
      <c r="VJK38"/>
      <c r="VJL38"/>
      <c r="VJM38"/>
      <c r="VJN38"/>
      <c r="VJO38"/>
      <c r="VJP38"/>
      <c r="VJQ38"/>
      <c r="VJR38"/>
      <c r="VJS38"/>
      <c r="VJT38"/>
      <c r="VJU38"/>
      <c r="VJV38"/>
      <c r="VJW38"/>
      <c r="VJX38"/>
      <c r="VJY38"/>
      <c r="VJZ38"/>
      <c r="VKA38"/>
      <c r="VKB38"/>
      <c r="VKC38"/>
      <c r="VKD38"/>
      <c r="VKE38"/>
      <c r="VKF38"/>
      <c r="VKG38"/>
      <c r="VKH38"/>
      <c r="VKI38"/>
      <c r="VKJ38"/>
      <c r="VKK38"/>
      <c r="VKL38"/>
      <c r="VKM38"/>
      <c r="VKN38"/>
      <c r="VKO38"/>
      <c r="VKP38"/>
      <c r="VKQ38"/>
      <c r="VKR38"/>
      <c r="VKS38"/>
      <c r="VKT38"/>
      <c r="VKU38"/>
      <c r="VKV38"/>
      <c r="VKW38"/>
      <c r="VKX38"/>
      <c r="VKY38"/>
      <c r="VKZ38"/>
      <c r="VLA38"/>
      <c r="VLB38"/>
      <c r="VLC38"/>
      <c r="VLD38"/>
      <c r="VLE38"/>
      <c r="VLF38"/>
      <c r="VLG38"/>
      <c r="VLH38"/>
      <c r="VLI38"/>
      <c r="VLJ38"/>
      <c r="VLK38"/>
      <c r="VLL38"/>
      <c r="VLM38"/>
      <c r="VLN38"/>
      <c r="VLO38"/>
      <c r="VLP38"/>
      <c r="VLQ38"/>
      <c r="VLR38"/>
      <c r="VLS38"/>
      <c r="VLT38"/>
      <c r="VLU38"/>
      <c r="VLV38"/>
      <c r="VLW38"/>
      <c r="VLX38"/>
      <c r="VLY38"/>
      <c r="VLZ38"/>
      <c r="VMA38"/>
      <c r="VMB38"/>
      <c r="VMC38"/>
      <c r="VMD38"/>
      <c r="VME38"/>
      <c r="VMF38"/>
      <c r="VMG38"/>
      <c r="VMH38"/>
      <c r="VMI38"/>
      <c r="VMJ38"/>
      <c r="VMK38"/>
      <c r="VML38"/>
      <c r="VMM38"/>
      <c r="VMN38"/>
      <c r="VMO38"/>
      <c r="VMP38"/>
      <c r="VMQ38"/>
      <c r="VMR38"/>
      <c r="VMS38"/>
      <c r="VMT38"/>
      <c r="VMU38"/>
      <c r="VMV38"/>
      <c r="VMW38"/>
      <c r="VMX38"/>
      <c r="VMY38"/>
      <c r="VMZ38"/>
      <c r="VNA38"/>
      <c r="VNB38"/>
      <c r="VNC38"/>
      <c r="VND38"/>
      <c r="VNE38"/>
      <c r="VNF38"/>
      <c r="VNG38"/>
      <c r="VNH38"/>
      <c r="VNI38"/>
      <c r="VNJ38"/>
      <c r="VNK38"/>
      <c r="VNL38"/>
      <c r="VNM38"/>
      <c r="VNN38"/>
      <c r="VNO38"/>
      <c r="VNP38"/>
      <c r="VNQ38"/>
      <c r="VNR38"/>
      <c r="VNS38"/>
      <c r="VNT38"/>
      <c r="VNU38"/>
      <c r="VNV38"/>
      <c r="VNW38"/>
      <c r="VNX38"/>
      <c r="VNY38"/>
      <c r="VNZ38"/>
      <c r="VOA38"/>
      <c r="VOB38"/>
      <c r="VOC38"/>
      <c r="VOD38"/>
      <c r="VOE38"/>
      <c r="VOF38"/>
      <c r="VOG38"/>
      <c r="VOH38"/>
      <c r="VOI38"/>
      <c r="VOJ38"/>
      <c r="VOK38"/>
      <c r="VOL38"/>
      <c r="VOM38"/>
      <c r="VON38"/>
      <c r="VOO38"/>
      <c r="VOP38"/>
      <c r="VOQ38"/>
      <c r="VOR38"/>
      <c r="VOS38"/>
      <c r="VOT38"/>
      <c r="VOU38"/>
      <c r="VOV38"/>
      <c r="VOW38"/>
      <c r="VOX38"/>
      <c r="VOY38"/>
      <c r="VOZ38"/>
      <c r="VPA38"/>
      <c r="VPB38"/>
      <c r="VPC38"/>
      <c r="VPD38"/>
      <c r="VPE38"/>
      <c r="VPF38"/>
      <c r="VPG38"/>
      <c r="VPH38"/>
      <c r="VPI38"/>
      <c r="VPJ38"/>
      <c r="VPK38"/>
      <c r="VPL38"/>
      <c r="VPM38"/>
      <c r="VPN38"/>
      <c r="VPO38"/>
      <c r="VPP38"/>
      <c r="VPQ38"/>
      <c r="VPR38"/>
      <c r="VPS38"/>
      <c r="VPT38"/>
      <c r="VPU38"/>
      <c r="VPV38"/>
      <c r="VPW38"/>
      <c r="VPX38"/>
      <c r="VPY38"/>
      <c r="VPZ38"/>
      <c r="VQA38"/>
      <c r="VQB38"/>
      <c r="VQC38"/>
      <c r="VQD38"/>
      <c r="VQE38"/>
      <c r="VQF38"/>
      <c r="VQG38"/>
      <c r="VQH38"/>
      <c r="VQI38"/>
      <c r="VQJ38"/>
      <c r="VQK38"/>
      <c r="VQL38"/>
      <c r="VQM38"/>
      <c r="VQN38"/>
      <c r="VQO38"/>
      <c r="VQP38"/>
      <c r="VQQ38"/>
      <c r="VQR38"/>
      <c r="VQS38"/>
      <c r="VQT38"/>
      <c r="VQU38"/>
      <c r="VQV38"/>
      <c r="VQW38"/>
      <c r="VQX38"/>
      <c r="VQY38"/>
      <c r="VQZ38"/>
      <c r="VRA38"/>
      <c r="VRB38"/>
      <c r="VRC38"/>
      <c r="VRD38"/>
      <c r="VRE38"/>
      <c r="VRF38"/>
      <c r="VRG38"/>
      <c r="VRH38"/>
      <c r="VRI38"/>
      <c r="VRJ38"/>
      <c r="VRK38"/>
      <c r="VRL38"/>
      <c r="VRM38"/>
      <c r="VRN38"/>
      <c r="VRO38"/>
      <c r="VRP38"/>
      <c r="VRQ38"/>
      <c r="VRR38"/>
      <c r="VRS38"/>
      <c r="VRT38"/>
      <c r="VRU38"/>
      <c r="VRV38"/>
      <c r="VRW38"/>
      <c r="VRX38"/>
      <c r="VRY38"/>
      <c r="VRZ38"/>
      <c r="VSA38"/>
      <c r="VSB38"/>
      <c r="VSC38"/>
      <c r="VSD38"/>
      <c r="VSE38"/>
      <c r="VSF38"/>
      <c r="VSG38"/>
      <c r="VSH38"/>
      <c r="VSI38"/>
      <c r="VSJ38"/>
      <c r="VSK38"/>
      <c r="VSL38"/>
      <c r="VSM38"/>
      <c r="VSN38"/>
      <c r="VSO38"/>
      <c r="VSP38"/>
      <c r="VSQ38"/>
      <c r="VSR38"/>
      <c r="VSS38"/>
      <c r="VST38"/>
      <c r="VSU38"/>
      <c r="VSV38"/>
      <c r="VSW38"/>
      <c r="VSX38"/>
      <c r="VSY38"/>
      <c r="VSZ38"/>
      <c r="VTA38"/>
      <c r="VTB38"/>
      <c r="VTC38"/>
      <c r="VTD38"/>
      <c r="VTE38"/>
      <c r="VTF38"/>
      <c r="VTG38"/>
      <c r="VTH38"/>
      <c r="VTI38"/>
      <c r="VTJ38"/>
      <c r="VTK38"/>
      <c r="VTL38"/>
      <c r="VTM38"/>
      <c r="VTN38"/>
      <c r="VTO38"/>
      <c r="VTP38"/>
      <c r="VTQ38"/>
      <c r="VTR38"/>
      <c r="VTS38"/>
      <c r="VTT38"/>
      <c r="VTU38"/>
      <c r="VTV38"/>
      <c r="VTW38"/>
      <c r="VTX38"/>
      <c r="VTY38"/>
      <c r="VTZ38"/>
      <c r="VUA38"/>
      <c r="VUB38"/>
      <c r="VUC38"/>
      <c r="VUD38"/>
      <c r="VUE38"/>
      <c r="VUF38"/>
      <c r="VUG38"/>
      <c r="VUH38"/>
      <c r="VUI38"/>
      <c r="VUJ38"/>
      <c r="VUK38"/>
      <c r="VUL38"/>
      <c r="VUM38"/>
      <c r="VUN38"/>
      <c r="VUO38"/>
      <c r="VUP38"/>
      <c r="VUQ38"/>
      <c r="VUR38"/>
      <c r="VUS38"/>
      <c r="VUT38"/>
      <c r="VUU38"/>
      <c r="VUV38"/>
      <c r="VUW38"/>
      <c r="VUX38"/>
      <c r="VUY38"/>
      <c r="VUZ38"/>
      <c r="VVA38"/>
      <c r="VVB38"/>
      <c r="VVC38"/>
      <c r="VVD38"/>
      <c r="VVE38"/>
      <c r="VVF38"/>
      <c r="VVG38"/>
      <c r="VVH38"/>
      <c r="VVI38"/>
      <c r="VVJ38"/>
      <c r="VVK38"/>
      <c r="VVL38"/>
      <c r="VVM38"/>
      <c r="VVN38"/>
      <c r="VVO38"/>
      <c r="VVP38"/>
      <c r="VVQ38"/>
      <c r="VVR38"/>
      <c r="VVS38"/>
      <c r="VVT38"/>
      <c r="VVU38"/>
      <c r="VVV38"/>
      <c r="VVW38"/>
      <c r="VVX38"/>
      <c r="VVY38"/>
      <c r="VVZ38"/>
      <c r="VWA38"/>
      <c r="VWB38"/>
      <c r="VWC38"/>
      <c r="VWD38"/>
      <c r="VWE38"/>
      <c r="VWF38"/>
      <c r="VWG38"/>
      <c r="VWH38"/>
      <c r="VWI38"/>
      <c r="VWJ38"/>
      <c r="VWK38"/>
      <c r="VWL38"/>
      <c r="VWM38"/>
      <c r="VWN38"/>
      <c r="VWO38"/>
      <c r="VWP38"/>
      <c r="VWQ38"/>
      <c r="VWR38"/>
      <c r="VWS38"/>
      <c r="VWT38"/>
      <c r="VWU38"/>
      <c r="VWV38"/>
      <c r="VWW38"/>
      <c r="VWX38"/>
      <c r="VWY38"/>
      <c r="VWZ38"/>
      <c r="VXA38"/>
      <c r="VXB38"/>
      <c r="VXC38"/>
      <c r="VXD38"/>
      <c r="VXE38"/>
      <c r="VXF38"/>
      <c r="VXG38"/>
      <c r="VXH38"/>
      <c r="VXI38"/>
      <c r="VXJ38"/>
      <c r="VXK38"/>
      <c r="VXL38"/>
      <c r="VXM38"/>
      <c r="VXN38"/>
      <c r="VXO38"/>
      <c r="VXP38"/>
      <c r="VXQ38"/>
      <c r="VXR38"/>
      <c r="VXS38"/>
      <c r="VXT38"/>
      <c r="VXU38"/>
      <c r="VXV38"/>
      <c r="VXW38"/>
      <c r="VXX38"/>
      <c r="VXY38"/>
      <c r="VXZ38"/>
      <c r="VYA38"/>
      <c r="VYB38"/>
      <c r="VYC38"/>
      <c r="VYD38"/>
      <c r="VYE38"/>
      <c r="VYF38"/>
      <c r="VYG38"/>
      <c r="VYH38"/>
      <c r="VYI38"/>
      <c r="VYJ38"/>
      <c r="VYK38"/>
      <c r="VYL38"/>
      <c r="VYM38"/>
      <c r="VYN38"/>
      <c r="VYO38"/>
      <c r="VYP38"/>
      <c r="VYQ38"/>
      <c r="VYR38"/>
      <c r="VYS38"/>
      <c r="VYT38"/>
      <c r="VYU38"/>
      <c r="VYV38"/>
      <c r="VYW38"/>
      <c r="VYX38"/>
      <c r="VYY38"/>
      <c r="VYZ38"/>
      <c r="VZA38"/>
      <c r="VZB38"/>
      <c r="VZC38"/>
      <c r="VZD38"/>
      <c r="VZE38"/>
      <c r="VZF38"/>
      <c r="VZG38"/>
      <c r="VZH38"/>
      <c r="VZI38"/>
      <c r="VZJ38"/>
      <c r="VZK38"/>
      <c r="VZL38"/>
      <c r="VZM38"/>
      <c r="VZN38"/>
      <c r="VZO38"/>
      <c r="VZP38"/>
      <c r="VZQ38"/>
      <c r="VZR38"/>
      <c r="VZS38"/>
      <c r="VZT38"/>
      <c r="VZU38"/>
      <c r="VZV38"/>
      <c r="VZW38"/>
      <c r="VZX38"/>
      <c r="VZY38"/>
      <c r="VZZ38"/>
      <c r="WAA38"/>
      <c r="WAB38"/>
      <c r="WAC38"/>
      <c r="WAD38"/>
      <c r="WAE38"/>
      <c r="WAF38"/>
      <c r="WAG38"/>
      <c r="WAH38"/>
      <c r="WAI38"/>
      <c r="WAJ38"/>
      <c r="WAK38"/>
      <c r="WAL38"/>
      <c r="WAM38"/>
      <c r="WAN38"/>
      <c r="WAO38"/>
      <c r="WAP38"/>
      <c r="WAQ38"/>
      <c r="WAR38"/>
      <c r="WAS38"/>
      <c r="WAT38"/>
      <c r="WAU38"/>
      <c r="WAV38"/>
      <c r="WAW38"/>
      <c r="WAX38"/>
      <c r="WAY38"/>
      <c r="WAZ38"/>
      <c r="WBA38"/>
      <c r="WBB38"/>
      <c r="WBC38"/>
      <c r="WBD38"/>
      <c r="WBE38"/>
      <c r="WBF38"/>
      <c r="WBG38"/>
      <c r="WBH38"/>
      <c r="WBI38"/>
      <c r="WBJ38"/>
      <c r="WBK38"/>
      <c r="WBL38"/>
      <c r="WBM38"/>
      <c r="WBN38"/>
      <c r="WBO38"/>
      <c r="WBP38"/>
      <c r="WBQ38"/>
      <c r="WBR38"/>
      <c r="WBS38"/>
      <c r="WBT38"/>
      <c r="WBU38"/>
      <c r="WBV38"/>
      <c r="WBW38"/>
      <c r="WBX38"/>
      <c r="WBY38"/>
      <c r="WBZ38"/>
      <c r="WCA38"/>
      <c r="WCB38"/>
      <c r="WCC38"/>
      <c r="WCD38"/>
      <c r="WCE38"/>
      <c r="WCF38"/>
      <c r="WCG38"/>
      <c r="WCH38"/>
      <c r="WCI38"/>
      <c r="WCJ38"/>
      <c r="WCK38"/>
      <c r="WCL38"/>
      <c r="WCM38"/>
      <c r="WCN38"/>
      <c r="WCO38"/>
      <c r="WCP38"/>
      <c r="WCQ38"/>
      <c r="WCR38"/>
      <c r="WCS38"/>
      <c r="WCT38"/>
      <c r="WCU38"/>
      <c r="WCV38"/>
      <c r="WCW38"/>
      <c r="WCX38"/>
      <c r="WCY38"/>
      <c r="WCZ38"/>
      <c r="WDA38"/>
      <c r="WDB38"/>
      <c r="WDC38"/>
      <c r="WDD38"/>
      <c r="WDE38"/>
      <c r="WDF38"/>
      <c r="WDG38"/>
      <c r="WDH38"/>
      <c r="WDI38"/>
      <c r="WDJ38"/>
      <c r="WDK38"/>
      <c r="WDL38"/>
      <c r="WDM38"/>
      <c r="WDN38"/>
      <c r="WDO38"/>
      <c r="WDP38"/>
      <c r="WDQ38"/>
      <c r="WDR38"/>
      <c r="WDS38"/>
      <c r="WDT38"/>
      <c r="WDU38"/>
      <c r="WDV38"/>
      <c r="WDW38"/>
      <c r="WDX38"/>
      <c r="WDY38"/>
      <c r="WDZ38"/>
      <c r="WEA38"/>
      <c r="WEB38"/>
      <c r="WEC38"/>
      <c r="WED38"/>
      <c r="WEE38"/>
      <c r="WEF38"/>
      <c r="WEG38"/>
      <c r="WEH38"/>
      <c r="WEI38"/>
      <c r="WEJ38"/>
      <c r="WEK38"/>
      <c r="WEL38"/>
      <c r="WEM38"/>
      <c r="WEN38"/>
      <c r="WEO38"/>
      <c r="WEP38"/>
      <c r="WEQ38"/>
      <c r="WER38"/>
      <c r="WES38"/>
      <c r="WET38"/>
      <c r="WEU38"/>
      <c r="WEV38"/>
      <c r="WEW38"/>
      <c r="WEX38"/>
      <c r="WEY38"/>
      <c r="WEZ38"/>
      <c r="WFA38"/>
      <c r="WFB38"/>
      <c r="WFC38"/>
      <c r="WFD38"/>
      <c r="WFE38"/>
      <c r="WFF38"/>
      <c r="WFG38"/>
      <c r="WFH38"/>
      <c r="WFI38"/>
      <c r="WFJ38"/>
      <c r="WFK38"/>
      <c r="WFL38"/>
      <c r="WFM38"/>
      <c r="WFN38"/>
      <c r="WFO38"/>
      <c r="WFP38"/>
      <c r="WFQ38"/>
      <c r="WFR38"/>
      <c r="WFS38"/>
      <c r="WFT38"/>
      <c r="WFU38"/>
      <c r="WFV38"/>
      <c r="WFW38"/>
      <c r="WFX38"/>
      <c r="WFY38"/>
      <c r="WFZ38"/>
      <c r="WGA38"/>
      <c r="WGB38"/>
      <c r="WGC38"/>
      <c r="WGD38"/>
      <c r="WGE38"/>
      <c r="WGF38"/>
      <c r="WGG38"/>
      <c r="WGH38"/>
      <c r="WGI38"/>
      <c r="WGJ38"/>
      <c r="WGK38"/>
      <c r="WGL38"/>
      <c r="WGM38"/>
      <c r="WGN38"/>
      <c r="WGO38"/>
      <c r="WGP38"/>
      <c r="WGQ38"/>
      <c r="WGR38"/>
      <c r="WGS38"/>
      <c r="WGT38"/>
      <c r="WGU38"/>
      <c r="WGV38"/>
      <c r="WGW38"/>
      <c r="WGX38"/>
      <c r="WGY38"/>
      <c r="WGZ38"/>
      <c r="WHA38"/>
      <c r="WHB38"/>
      <c r="WHC38"/>
      <c r="WHD38"/>
      <c r="WHE38"/>
      <c r="WHF38"/>
      <c r="WHG38"/>
      <c r="WHH38"/>
      <c r="WHI38"/>
      <c r="WHJ38"/>
      <c r="WHK38"/>
      <c r="WHL38"/>
      <c r="WHM38"/>
      <c r="WHN38"/>
      <c r="WHO38"/>
      <c r="WHP38"/>
      <c r="WHQ38"/>
      <c r="WHR38"/>
      <c r="WHS38"/>
      <c r="WHT38"/>
      <c r="WHU38"/>
      <c r="WHV38"/>
      <c r="WHW38"/>
      <c r="WHX38"/>
      <c r="WHY38"/>
      <c r="WHZ38"/>
      <c r="WIA38"/>
      <c r="WIB38"/>
      <c r="WIC38"/>
      <c r="WID38"/>
      <c r="WIE38"/>
      <c r="WIF38"/>
      <c r="WIG38"/>
      <c r="WIH38"/>
      <c r="WII38"/>
      <c r="WIJ38"/>
      <c r="WIK38"/>
      <c r="WIL38"/>
      <c r="WIM38"/>
      <c r="WIN38"/>
      <c r="WIO38"/>
      <c r="WIP38"/>
      <c r="WIQ38"/>
      <c r="WIR38"/>
      <c r="WIS38"/>
      <c r="WIT38"/>
      <c r="WIU38"/>
      <c r="WIV38"/>
      <c r="WIW38"/>
      <c r="WIX38"/>
      <c r="WIY38"/>
      <c r="WIZ38"/>
      <c r="WJA38"/>
      <c r="WJB38"/>
      <c r="WJC38"/>
      <c r="WJD38"/>
      <c r="WJE38"/>
      <c r="WJF38"/>
      <c r="WJG38"/>
      <c r="WJH38"/>
      <c r="WJI38"/>
      <c r="WJJ38"/>
      <c r="WJK38"/>
      <c r="WJL38"/>
      <c r="WJM38"/>
      <c r="WJN38"/>
      <c r="WJO38"/>
      <c r="WJP38"/>
      <c r="WJQ38"/>
      <c r="WJR38"/>
      <c r="WJS38"/>
      <c r="WJT38"/>
      <c r="WJU38"/>
      <c r="WJV38"/>
      <c r="WJW38"/>
      <c r="WJX38"/>
      <c r="WJY38"/>
      <c r="WJZ38"/>
      <c r="WKA38"/>
      <c r="WKB38"/>
      <c r="WKC38"/>
      <c r="WKD38"/>
      <c r="WKE38"/>
      <c r="WKF38"/>
      <c r="WKG38"/>
      <c r="WKH38"/>
      <c r="WKI38"/>
      <c r="WKJ38"/>
      <c r="WKK38"/>
      <c r="WKL38"/>
      <c r="WKM38"/>
      <c r="WKN38"/>
      <c r="WKO38"/>
      <c r="WKP38"/>
      <c r="WKQ38"/>
      <c r="WKR38"/>
      <c r="WKS38"/>
      <c r="WKT38"/>
      <c r="WKU38"/>
      <c r="WKV38"/>
      <c r="WKW38"/>
      <c r="WKX38"/>
      <c r="WKY38"/>
      <c r="WKZ38"/>
      <c r="WLA38"/>
      <c r="WLB38"/>
      <c r="WLC38"/>
      <c r="WLD38"/>
      <c r="WLE38"/>
      <c r="WLF38"/>
      <c r="WLG38"/>
      <c r="WLH38"/>
      <c r="WLI38"/>
      <c r="WLJ38"/>
      <c r="WLK38"/>
      <c r="WLL38"/>
      <c r="WLM38"/>
      <c r="WLN38"/>
      <c r="WLO38"/>
      <c r="WLP38"/>
      <c r="WLQ38"/>
      <c r="WLR38"/>
      <c r="WLS38"/>
      <c r="WLT38"/>
      <c r="WLU38"/>
      <c r="WLV38"/>
      <c r="WLW38"/>
      <c r="WLX38"/>
      <c r="WLY38"/>
      <c r="WLZ38"/>
      <c r="WMA38"/>
      <c r="WMB38"/>
      <c r="WMC38"/>
      <c r="WMD38"/>
      <c r="WME38"/>
      <c r="WMF38"/>
      <c r="WMG38"/>
      <c r="WMH38"/>
      <c r="WMI38"/>
      <c r="WMJ38"/>
      <c r="WMK38"/>
      <c r="WML38"/>
      <c r="WMM38"/>
      <c r="WMN38"/>
      <c r="WMO38"/>
      <c r="WMP38"/>
      <c r="WMQ38"/>
      <c r="WMR38"/>
      <c r="WMS38"/>
      <c r="WMT38"/>
      <c r="WMU38"/>
      <c r="WMV38"/>
      <c r="WMW38"/>
      <c r="WMX38"/>
      <c r="WMY38"/>
      <c r="WMZ38"/>
      <c r="WNA38"/>
      <c r="WNB38"/>
      <c r="WNC38"/>
      <c r="WND38"/>
      <c r="WNE38"/>
      <c r="WNF38"/>
      <c r="WNG38"/>
      <c r="WNH38"/>
      <c r="WNI38"/>
      <c r="WNJ38"/>
      <c r="WNK38"/>
      <c r="WNL38"/>
      <c r="WNM38"/>
      <c r="WNN38"/>
      <c r="WNO38"/>
      <c r="WNP38"/>
      <c r="WNQ38"/>
      <c r="WNR38"/>
      <c r="WNS38"/>
      <c r="WNT38"/>
      <c r="WNU38"/>
      <c r="WNV38"/>
      <c r="WNW38"/>
      <c r="WNX38"/>
      <c r="WNY38"/>
      <c r="WNZ38"/>
      <c r="WOA38"/>
      <c r="WOB38"/>
      <c r="WOC38"/>
      <c r="WOD38"/>
      <c r="WOE38"/>
      <c r="WOF38"/>
      <c r="WOG38"/>
      <c r="WOH38"/>
      <c r="WOI38"/>
      <c r="WOJ38"/>
      <c r="WOK38"/>
      <c r="WOL38"/>
      <c r="WOM38"/>
      <c r="WON38"/>
      <c r="WOO38"/>
      <c r="WOP38"/>
      <c r="WOQ38"/>
      <c r="WOR38"/>
      <c r="WOS38"/>
      <c r="WOT38"/>
      <c r="WOU38"/>
      <c r="WOV38"/>
      <c r="WOW38"/>
      <c r="WOX38"/>
      <c r="WOY38"/>
      <c r="WOZ38"/>
      <c r="WPA38"/>
      <c r="WPB38"/>
      <c r="WPC38"/>
      <c r="WPD38"/>
      <c r="WPE38"/>
      <c r="WPF38"/>
      <c r="WPG38"/>
      <c r="WPH38"/>
      <c r="WPI38"/>
      <c r="WPJ38"/>
      <c r="WPK38"/>
      <c r="WPL38"/>
      <c r="WPM38"/>
      <c r="WPN38"/>
      <c r="WPO38"/>
      <c r="WPP38"/>
      <c r="WPQ38"/>
      <c r="WPR38"/>
      <c r="WPS38"/>
      <c r="WPT38"/>
      <c r="WPU38"/>
      <c r="WPV38"/>
      <c r="WPW38"/>
      <c r="WPX38"/>
      <c r="WPY38"/>
      <c r="WPZ38"/>
      <c r="WQA38"/>
      <c r="WQB38"/>
      <c r="WQC38"/>
      <c r="WQD38"/>
      <c r="WQE38"/>
      <c r="WQF38"/>
      <c r="WQG38"/>
      <c r="WQH38"/>
      <c r="WQI38"/>
      <c r="WQJ38"/>
      <c r="WQK38"/>
      <c r="WQL38"/>
      <c r="WQM38"/>
      <c r="WQN38"/>
      <c r="WQO38"/>
      <c r="WQP38"/>
      <c r="WQQ38"/>
      <c r="WQR38"/>
      <c r="WQS38"/>
      <c r="WQT38"/>
      <c r="WQU38"/>
      <c r="WQV38"/>
      <c r="WQW38"/>
      <c r="WQX38"/>
      <c r="WQY38"/>
      <c r="WQZ38"/>
      <c r="WRA38"/>
      <c r="WRB38"/>
      <c r="WRC38"/>
      <c r="WRD38"/>
      <c r="WRE38"/>
      <c r="WRF38"/>
      <c r="WRG38"/>
      <c r="WRH38"/>
      <c r="WRI38"/>
      <c r="WRJ38"/>
      <c r="WRK38"/>
      <c r="WRL38"/>
      <c r="WRM38"/>
      <c r="WRN38"/>
      <c r="WRO38"/>
      <c r="WRP38"/>
      <c r="WRQ38"/>
      <c r="WRR38"/>
      <c r="WRS38"/>
      <c r="WRT38"/>
      <c r="WRU38"/>
      <c r="WRV38"/>
      <c r="WRW38"/>
      <c r="WRX38"/>
      <c r="WRY38"/>
      <c r="WRZ38"/>
      <c r="WSA38"/>
      <c r="WSB38"/>
      <c r="WSC38"/>
      <c r="WSD38"/>
      <c r="WSE38"/>
      <c r="WSF38"/>
      <c r="WSG38"/>
      <c r="WSH38"/>
      <c r="WSI38"/>
      <c r="WSJ38"/>
      <c r="WSK38"/>
      <c r="WSL38"/>
      <c r="WSM38"/>
      <c r="WSN38"/>
      <c r="WSO38"/>
      <c r="WSP38"/>
      <c r="WSQ38"/>
      <c r="WSR38"/>
      <c r="WSS38"/>
      <c r="WST38"/>
      <c r="WSU38"/>
      <c r="WSV38"/>
      <c r="WSW38"/>
      <c r="WSX38"/>
      <c r="WSY38"/>
      <c r="WSZ38"/>
      <c r="WTA38"/>
      <c r="WTB38"/>
      <c r="WTC38"/>
      <c r="WTD38"/>
      <c r="WTE38"/>
      <c r="WTF38"/>
      <c r="WTG38"/>
      <c r="WTH38"/>
      <c r="WTI38"/>
      <c r="WTJ38"/>
      <c r="WTK38"/>
      <c r="WTL38"/>
      <c r="WTM38"/>
      <c r="WTN38"/>
      <c r="WTO38"/>
      <c r="WTP38"/>
      <c r="WTQ38"/>
      <c r="WTR38"/>
      <c r="WTS38"/>
      <c r="WTT38"/>
      <c r="WTU38"/>
      <c r="WTV38"/>
      <c r="WTW38"/>
      <c r="WTX38"/>
      <c r="WTY38"/>
      <c r="WTZ38"/>
      <c r="WUA38"/>
      <c r="WUB38"/>
      <c r="WUC38"/>
      <c r="WUD38"/>
      <c r="WUE38"/>
      <c r="WUF38"/>
      <c r="WUG38"/>
      <c r="WUH38"/>
      <c r="WUI38"/>
      <c r="WUJ38"/>
      <c r="WUK38"/>
      <c r="WUL38"/>
      <c r="WUM38"/>
      <c r="WUN38"/>
      <c r="WUO38"/>
      <c r="WUP38"/>
      <c r="WUQ38"/>
      <c r="WUR38"/>
      <c r="WUS38"/>
      <c r="WUT38"/>
      <c r="WUU38"/>
      <c r="WUV38"/>
      <c r="WUW38"/>
      <c r="WUX38"/>
      <c r="WUY38"/>
      <c r="WUZ38"/>
      <c r="WVA38"/>
      <c r="WVB38"/>
      <c r="WVC38"/>
      <c r="WVD38"/>
      <c r="WVE38"/>
      <c r="WVF38"/>
      <c r="WVG38"/>
      <c r="WVH38"/>
      <c r="WVI38"/>
      <c r="WVJ38"/>
      <c r="WVK38"/>
      <c r="WVL38"/>
      <c r="WVM38"/>
      <c r="WVN38"/>
      <c r="WVO38"/>
      <c r="WVP38"/>
      <c r="WVQ38"/>
      <c r="WVR38"/>
      <c r="WVS38"/>
      <c r="WVT38"/>
      <c r="WVU38"/>
      <c r="WVV38"/>
      <c r="WVW38"/>
      <c r="WVX38"/>
      <c r="WVY38"/>
      <c r="WVZ38"/>
      <c r="WWA38"/>
      <c r="WWB38"/>
      <c r="WWC38"/>
      <c r="WWD38"/>
      <c r="WWE38"/>
      <c r="WWF38"/>
      <c r="WWG38"/>
      <c r="WWH38"/>
      <c r="WWI38"/>
      <c r="WWJ38"/>
      <c r="WWK38"/>
      <c r="WWL38"/>
      <c r="WWM38"/>
      <c r="WWN38"/>
      <c r="WWO38"/>
      <c r="WWP38"/>
      <c r="WWQ38"/>
      <c r="WWR38"/>
      <c r="WWS38"/>
      <c r="WWT38"/>
      <c r="WWU38"/>
      <c r="WWV38"/>
      <c r="WWW38"/>
      <c r="WWX38"/>
      <c r="WWY38"/>
      <c r="WWZ38"/>
      <c r="WXA38"/>
      <c r="WXB38"/>
      <c r="WXC38"/>
      <c r="WXD38"/>
      <c r="WXE38"/>
      <c r="WXF38"/>
      <c r="WXG38"/>
      <c r="WXH38"/>
      <c r="WXI38"/>
      <c r="WXJ38"/>
      <c r="WXK38"/>
      <c r="WXL38"/>
      <c r="WXM38"/>
      <c r="WXN38"/>
      <c r="WXO38"/>
      <c r="WXP38"/>
      <c r="WXQ38"/>
      <c r="WXR38"/>
      <c r="WXS38"/>
      <c r="WXT38"/>
      <c r="WXU38"/>
      <c r="WXV38"/>
      <c r="WXW38"/>
      <c r="WXX38"/>
      <c r="WXY38"/>
      <c r="WXZ38"/>
      <c r="WYA38"/>
      <c r="WYB38"/>
      <c r="WYC38"/>
      <c r="WYD38"/>
      <c r="WYE38"/>
      <c r="WYF38"/>
      <c r="WYG38"/>
      <c r="WYH38"/>
      <c r="WYI38"/>
      <c r="WYJ38"/>
      <c r="WYK38"/>
      <c r="WYL38"/>
      <c r="WYM38"/>
      <c r="WYN38"/>
      <c r="WYO38"/>
      <c r="WYP38"/>
      <c r="WYQ38"/>
      <c r="WYR38"/>
      <c r="WYS38"/>
      <c r="WYT38"/>
      <c r="WYU38"/>
      <c r="WYV38"/>
      <c r="WYW38"/>
      <c r="WYX38"/>
      <c r="WYY38"/>
      <c r="WYZ38"/>
      <c r="WZA38"/>
      <c r="WZB38"/>
      <c r="WZC38"/>
      <c r="WZD38"/>
      <c r="WZE38"/>
      <c r="WZF38"/>
      <c r="WZG38"/>
      <c r="WZH38"/>
      <c r="WZI38"/>
      <c r="WZJ38"/>
      <c r="WZK38"/>
      <c r="WZL38"/>
      <c r="WZM38"/>
      <c r="WZN38"/>
      <c r="WZO38"/>
      <c r="WZP38"/>
      <c r="WZQ38"/>
      <c r="WZR38"/>
      <c r="WZS38"/>
      <c r="WZT38"/>
      <c r="WZU38"/>
      <c r="WZV38"/>
      <c r="WZW38"/>
      <c r="WZX38"/>
      <c r="WZY38"/>
      <c r="WZZ38"/>
      <c r="XAA38"/>
      <c r="XAB38"/>
      <c r="XAC38"/>
      <c r="XAD38"/>
      <c r="XAE38"/>
      <c r="XAF38"/>
      <c r="XAG38"/>
      <c r="XAH38"/>
      <c r="XAI38"/>
      <c r="XAJ38"/>
      <c r="XAK38"/>
      <c r="XAL38"/>
      <c r="XAM38"/>
      <c r="XAN38"/>
      <c r="XAO38"/>
      <c r="XAP38"/>
      <c r="XAQ38"/>
      <c r="XAR38"/>
      <c r="XAS38"/>
      <c r="XAT38"/>
      <c r="XAU38"/>
      <c r="XAV38"/>
      <c r="XAW38"/>
      <c r="XAX38"/>
      <c r="XAY38"/>
      <c r="XAZ38"/>
      <c r="XBA38"/>
      <c r="XBB38"/>
      <c r="XBC38"/>
      <c r="XBD38"/>
      <c r="XBE38"/>
      <c r="XBF38"/>
      <c r="XBG38"/>
      <c r="XBH38"/>
      <c r="XBI38"/>
      <c r="XBJ38"/>
      <c r="XBK38"/>
      <c r="XBL38"/>
      <c r="XBM38"/>
      <c r="XBN38"/>
      <c r="XBO38"/>
      <c r="XBP38"/>
      <c r="XBQ38"/>
      <c r="XBR38"/>
      <c r="XBS38"/>
      <c r="XBT38"/>
      <c r="XBU38"/>
      <c r="XBV38"/>
      <c r="XBW38"/>
      <c r="XBX38"/>
      <c r="XBY38"/>
      <c r="XBZ38"/>
      <c r="XCA38"/>
      <c r="XCB38"/>
      <c r="XCC38"/>
      <c r="XCD38"/>
      <c r="XCE38"/>
      <c r="XCF38"/>
      <c r="XCG38"/>
      <c r="XCH38"/>
      <c r="XCI38"/>
      <c r="XCJ38"/>
      <c r="XCK38"/>
      <c r="XCL38"/>
      <c r="XCM38"/>
      <c r="XCN38"/>
      <c r="XCO38"/>
      <c r="XCP38"/>
      <c r="XCQ38"/>
      <c r="XCR38"/>
      <c r="XCS38"/>
      <c r="XCT38"/>
      <c r="XCU38"/>
      <c r="XCV38"/>
      <c r="XCW38"/>
      <c r="XCX38"/>
      <c r="XCY38"/>
      <c r="XCZ38"/>
      <c r="XDA38"/>
      <c r="XDB38"/>
      <c r="XDC38"/>
      <c r="XDD38"/>
      <c r="XDE38"/>
      <c r="XDF38"/>
      <c r="XDG38"/>
      <c r="XDH38"/>
      <c r="XDI38"/>
      <c r="XDJ38"/>
      <c r="XDK38"/>
      <c r="XDL38"/>
      <c r="XDM38"/>
      <c r="XDN38"/>
      <c r="XDO38"/>
      <c r="XDP38"/>
      <c r="XDQ38"/>
      <c r="XDR38"/>
      <c r="XDS38"/>
      <c r="XDT38"/>
      <c r="XDU38"/>
      <c r="XDV38"/>
      <c r="XDW38"/>
      <c r="XDX38"/>
      <c r="XDY38"/>
      <c r="XDZ38"/>
      <c r="XEA38"/>
      <c r="XEB38"/>
      <c r="XEC38"/>
      <c r="XED38"/>
      <c r="XEE38"/>
      <c r="XEF38"/>
      <c r="XEG38"/>
      <c r="XEH38"/>
      <c r="XEI38"/>
      <c r="XEJ38"/>
      <c r="XEK38"/>
      <c r="XEL38"/>
      <c r="XEM38"/>
      <c r="XEN38"/>
      <c r="XEO38"/>
      <c r="XEP38"/>
      <c r="XEQ38"/>
      <c r="XER38"/>
    </row>
    <row r="39" spans="1:16372" ht="15" x14ac:dyDescent="0.2">
      <c r="A39" s="89" t="s">
        <v>57</v>
      </c>
      <c r="B39" s="89"/>
      <c r="C39" s="89"/>
      <c r="D39" s="89"/>
      <c r="E39" s="89"/>
      <c r="F39" s="89"/>
      <c r="G39" s="207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1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x14ac:dyDescent="0.2">
      <c r="D41"/>
      <c r="E41"/>
      <c r="G41" s="210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</row>
    <row r="42" spans="1:16372" ht="13.5" x14ac:dyDescent="0.25">
      <c r="C42" s="1" t="s">
        <v>60</v>
      </c>
      <c r="G42" s="208" t="s">
        <v>40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32">
        <v>0</v>
      </c>
      <c r="Y42" s="32">
        <v>0</v>
      </c>
      <c r="Z42" s="32">
        <v>0</v>
      </c>
      <c r="AA42" s="32">
        <v>0</v>
      </c>
      <c r="AB42" s="32">
        <v>0</v>
      </c>
      <c r="AC42" s="32">
        <v>0</v>
      </c>
      <c r="AD42" s="32">
        <v>0</v>
      </c>
      <c r="AE42" s="32">
        <v>0</v>
      </c>
      <c r="AF42" s="32">
        <v>0</v>
      </c>
      <c r="AG42" s="32">
        <v>0</v>
      </c>
      <c r="AH42"/>
      <c r="AI42"/>
      <c r="AJ42"/>
      <c r="AK42"/>
    </row>
    <row r="43" spans="1:16372" ht="13.5" x14ac:dyDescent="0.25">
      <c r="C43" s="1" t="s">
        <v>130</v>
      </c>
      <c r="G43" s="208" t="s">
        <v>105</v>
      </c>
      <c r="I43" s="85">
        <f t="shared" ref="I43:AG43" si="4">I42*I7</f>
        <v>0</v>
      </c>
      <c r="J43" s="85">
        <f t="shared" si="4"/>
        <v>0</v>
      </c>
      <c r="K43" s="85">
        <f t="shared" si="4"/>
        <v>0</v>
      </c>
      <c r="L43" s="85">
        <f t="shared" si="4"/>
        <v>0</v>
      </c>
      <c r="M43" s="85">
        <f t="shared" si="4"/>
        <v>0</v>
      </c>
      <c r="N43" s="85">
        <f t="shared" si="4"/>
        <v>0</v>
      </c>
      <c r="O43" s="85">
        <f t="shared" si="4"/>
        <v>0</v>
      </c>
      <c r="P43" s="85">
        <f t="shared" si="4"/>
        <v>0</v>
      </c>
      <c r="Q43" s="85">
        <f t="shared" si="4"/>
        <v>0</v>
      </c>
      <c r="R43" s="85">
        <f t="shared" si="4"/>
        <v>0</v>
      </c>
      <c r="S43" s="85">
        <f t="shared" si="4"/>
        <v>0</v>
      </c>
      <c r="T43" s="85">
        <f t="shared" si="4"/>
        <v>0</v>
      </c>
      <c r="U43" s="85">
        <f t="shared" si="4"/>
        <v>0</v>
      </c>
      <c r="V43" s="85">
        <f t="shared" si="4"/>
        <v>0</v>
      </c>
      <c r="W43" s="85">
        <f t="shared" si="4"/>
        <v>0</v>
      </c>
      <c r="X43" s="85">
        <f t="shared" si="4"/>
        <v>0</v>
      </c>
      <c r="Y43" s="85">
        <f t="shared" si="4"/>
        <v>0</v>
      </c>
      <c r="Z43" s="85">
        <f t="shared" si="4"/>
        <v>0</v>
      </c>
      <c r="AA43" s="85">
        <f t="shared" si="4"/>
        <v>0</v>
      </c>
      <c r="AB43" s="85">
        <f t="shared" si="4"/>
        <v>0</v>
      </c>
      <c r="AC43" s="85">
        <f t="shared" si="4"/>
        <v>0</v>
      </c>
      <c r="AD43" s="85">
        <f t="shared" si="4"/>
        <v>0</v>
      </c>
      <c r="AE43" s="85">
        <f t="shared" si="4"/>
        <v>0</v>
      </c>
      <c r="AF43" s="85">
        <f t="shared" si="4"/>
        <v>0</v>
      </c>
      <c r="AG43" s="85">
        <f t="shared" si="4"/>
        <v>0</v>
      </c>
      <c r="AH43"/>
      <c r="AI43"/>
      <c r="AJ43"/>
      <c r="AK43"/>
    </row>
    <row r="44" spans="1:16372" x14ac:dyDescent="0.2">
      <c r="D44"/>
      <c r="E44"/>
      <c r="G44" s="210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D45" s="209"/>
      <c r="E45"/>
      <c r="G45" s="210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</row>
    <row r="46" spans="1:16372" x14ac:dyDescent="0.2">
      <c r="C46" s="1" t="s">
        <v>14</v>
      </c>
      <c r="D46" s="208" t="s">
        <v>64</v>
      </c>
      <c r="E46" s="113">
        <f>Assumptions!G94</f>
        <v>151432.81740793545</v>
      </c>
      <c r="G46" s="210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4</v>
      </c>
      <c r="D47" s="208" t="s">
        <v>64</v>
      </c>
      <c r="E47" s="113">
        <f>Assumptions!G95</f>
        <v>24590</v>
      </c>
      <c r="G47" s="210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5</v>
      </c>
      <c r="D48" s="208" t="s">
        <v>64</v>
      </c>
      <c r="E48" s="112">
        <f>Assumptions!G96</f>
        <v>88.357719508603083</v>
      </c>
      <c r="G48" s="210" t="s">
        <v>40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15</v>
      </c>
      <c r="D49" s="208" t="s">
        <v>127</v>
      </c>
      <c r="E49" s="112">
        <f>Assumptions!G97</f>
        <v>0</v>
      </c>
      <c r="G49" s="210" t="s">
        <v>206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204</v>
      </c>
      <c r="D50" s="208" t="s">
        <v>207</v>
      </c>
      <c r="E50" s="112">
        <f>Assumptions!G98</f>
        <v>0.35181336539087127</v>
      </c>
      <c r="G50" s="210" t="s">
        <v>208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205</v>
      </c>
      <c r="D51" s="208" t="s">
        <v>207</v>
      </c>
      <c r="E51" s="112">
        <f>Assumptions!G99</f>
        <v>0.35181336539087127</v>
      </c>
      <c r="G51" s="210" t="s">
        <v>208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6</v>
      </c>
      <c r="D52" s="208" t="s">
        <v>127</v>
      </c>
      <c r="E52" s="112">
        <f>Assumptions!G100</f>
        <v>0</v>
      </c>
      <c r="G52" s="210" t="s">
        <v>206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C53" s="1" t="s">
        <v>7</v>
      </c>
      <c r="D53" s="208" t="s">
        <v>127</v>
      </c>
      <c r="E53" s="112">
        <f>Assumptions!G101</f>
        <v>0</v>
      </c>
      <c r="G53" s="210" t="s">
        <v>206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2">
        <v>0</v>
      </c>
      <c r="AF53" s="32">
        <v>0</v>
      </c>
      <c r="AG53" s="32">
        <v>0</v>
      </c>
    </row>
    <row r="54" spans="1:43" x14ac:dyDescent="0.2">
      <c r="D54" s="208"/>
      <c r="G54" s="210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</row>
    <row r="55" spans="1:43" x14ac:dyDescent="0.2">
      <c r="C55" s="1" t="s">
        <v>118</v>
      </c>
      <c r="D55" s="208"/>
      <c r="G55" s="210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C56" s="1" t="s">
        <v>119</v>
      </c>
      <c r="D56" s="208"/>
      <c r="G56" s="210">
        <f>input_dollars</f>
        <v>45291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0</v>
      </c>
      <c r="S56" s="32">
        <v>0</v>
      </c>
      <c r="T56" s="32">
        <v>0</v>
      </c>
      <c r="U56" s="32">
        <v>0</v>
      </c>
      <c r="V56" s="32">
        <v>0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2">
        <v>0</v>
      </c>
      <c r="AC56" s="32">
        <v>0</v>
      </c>
      <c r="AD56" s="32">
        <v>0</v>
      </c>
      <c r="AE56" s="32">
        <v>0</v>
      </c>
      <c r="AF56" s="32">
        <v>0</v>
      </c>
      <c r="AG56" s="32">
        <v>0</v>
      </c>
    </row>
    <row r="57" spans="1:43" x14ac:dyDescent="0.2">
      <c r="D57" s="208"/>
      <c r="G57" s="208"/>
    </row>
    <row r="58" spans="1:43" x14ac:dyDescent="0.2">
      <c r="C58" s="3" t="s">
        <v>126</v>
      </c>
      <c r="D58" s="221"/>
      <c r="E58" s="107"/>
      <c r="F58" s="3"/>
      <c r="G58" s="213">
        <f>input_dollars</f>
        <v>45291</v>
      </c>
      <c r="H58" s="107"/>
      <c r="I58" s="173" cm="1">
        <f t="array" ref="I58">SUMPRODUCT((I$46:I$53)*($E$46:$E$53))+SUM(I55:I56)+I43</f>
        <v>0</v>
      </c>
      <c r="J58" s="173" cm="1">
        <f t="array" ref="J58">SUMPRODUCT((J$46:J$53)*($E$46:$E$53))+SUM(J55:J56)+J43</f>
        <v>0</v>
      </c>
      <c r="K58" s="173" cm="1">
        <f t="array" ref="K58">SUMPRODUCT((K$46:K$53)*($E$46:$E$53))+SUM(K55:K56)+K43</f>
        <v>0</v>
      </c>
      <c r="L58" s="173" cm="1">
        <f t="array" ref="L58">SUMPRODUCT((L$46:L$53)*($E$46:$E$53))+SUM(L55:L56)+L43</f>
        <v>0</v>
      </c>
      <c r="M58" s="173" cm="1">
        <f t="array" ref="M58">SUMPRODUCT((M$46:M$53)*($E$46:$E$53))+SUM(M55:M56)+M43</f>
        <v>0</v>
      </c>
      <c r="N58" s="173" cm="1">
        <f t="array" ref="N58">SUMPRODUCT((N$46:N$53)*($E$46:$E$53))+SUM(N55:N56)+N43</f>
        <v>0</v>
      </c>
      <c r="O58" s="173" cm="1">
        <f t="array" ref="O58">SUMPRODUCT((O$46:O$53)*($E$46:$E$53))+SUM(O55:O56)+O43</f>
        <v>0</v>
      </c>
      <c r="P58" s="173" cm="1">
        <f t="array" ref="P58">SUMPRODUCT((P$46:P$53)*($E$46:$E$53))+SUM(P55:P56)+P43</f>
        <v>0</v>
      </c>
      <c r="Q58" s="173" cm="1">
        <f t="array" ref="Q58">SUMPRODUCT((Q$46:Q$53)*($E$46:$E$53))+SUM(Q55:Q56)+Q43</f>
        <v>0</v>
      </c>
      <c r="R58" s="173" cm="1">
        <f t="array" ref="R58">SUMPRODUCT((R$46:R$53)*($E$46:$E$53))+SUM(R55:R56)+R43</f>
        <v>0</v>
      </c>
      <c r="S58" s="173" cm="1">
        <f t="array" ref="S58">SUMPRODUCT((S$46:S$53)*($E$46:$E$53))+SUM(S55:S56)+S43</f>
        <v>0</v>
      </c>
      <c r="T58" s="173" cm="1">
        <f t="array" ref="T58">SUMPRODUCT((T$46:T$53)*($E$46:$E$53))+SUM(T55:T56)+T43</f>
        <v>0</v>
      </c>
      <c r="U58" s="173" cm="1">
        <f t="array" ref="U58">SUMPRODUCT((U$46:U$53)*($E$46:$E$53))+SUM(U55:U56)+U43</f>
        <v>0</v>
      </c>
      <c r="V58" s="173" cm="1">
        <f t="array" ref="V58">SUMPRODUCT((V$46:V$53)*($E$46:$E$53))+SUM(V55:V56)+V43</f>
        <v>0</v>
      </c>
      <c r="W58" s="173" cm="1">
        <f t="array" ref="W58">SUMPRODUCT((W$46:W$53)*($E$46:$E$53))+SUM(W55:W56)+W43</f>
        <v>0</v>
      </c>
      <c r="X58" s="173" cm="1">
        <f t="array" ref="X58">SUMPRODUCT((X$46:X$53)*($E$46:$E$53))+SUM(X55:X56)+X43</f>
        <v>0</v>
      </c>
      <c r="Y58" s="173" cm="1">
        <f t="array" ref="Y58">SUMPRODUCT((Y$46:Y$53)*($E$46:$E$53))+SUM(Y55:Y56)+Y43</f>
        <v>0</v>
      </c>
      <c r="Z58" s="173" cm="1">
        <f t="array" ref="Z58">SUMPRODUCT((Z$46:Z$53)*($E$46:$E$53))+SUM(Z55:Z56)+Z43</f>
        <v>0</v>
      </c>
      <c r="AA58" s="173" cm="1">
        <f t="array" ref="AA58">SUMPRODUCT((AA$46:AA$53)*($E$46:$E$53))+SUM(AA55:AA56)+AA43</f>
        <v>0</v>
      </c>
      <c r="AB58" s="173" cm="1">
        <f t="array" ref="AB58">SUMPRODUCT((AB$46:AB$53)*($E$46:$E$53))+SUM(AB55:AB56)+AB43</f>
        <v>0</v>
      </c>
      <c r="AC58" s="173" cm="1">
        <f t="array" ref="AC58">SUMPRODUCT((AC$46:AC$53)*($E$46:$E$53))+SUM(AC55:AC56)+AC43</f>
        <v>0</v>
      </c>
      <c r="AD58" s="173" cm="1">
        <f t="array" ref="AD58">SUMPRODUCT((AD$46:AD$53)*($E$46:$E$53))+SUM(AD55:AD56)+AD43</f>
        <v>0</v>
      </c>
      <c r="AE58" s="173" cm="1">
        <f t="array" ref="AE58">SUMPRODUCT((AE$46:AE$53)*($E$46:$E$53))+SUM(AE55:AE56)+AE43</f>
        <v>0</v>
      </c>
      <c r="AF58" s="173" cm="1">
        <f t="array" ref="AF58">SUMPRODUCT((AF$46:AF$53)*($E$46:$E$53))+SUM(AF55:AF56)+AF43</f>
        <v>0</v>
      </c>
      <c r="AG58" s="173" cm="1">
        <f t="array" ref="AG58">SUMPRODUCT((AG$46:AG$53)*($E$46:$E$53))+SUM(AG55:AG56)+AG43</f>
        <v>0</v>
      </c>
    </row>
    <row r="59" spans="1:43" x14ac:dyDescent="0.2">
      <c r="D59" s="208"/>
      <c r="G59" s="208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x14ac:dyDescent="0.2">
      <c r="G60" s="208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</row>
    <row r="61" spans="1:43" ht="15" x14ac:dyDescent="0.2">
      <c r="A61" s="89" t="s">
        <v>16</v>
      </c>
      <c r="B61" s="89"/>
      <c r="C61" s="89"/>
      <c r="D61" s="89"/>
      <c r="E61" s="89"/>
      <c r="F61" s="89"/>
      <c r="G61" s="207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/>
      <c r="AI61"/>
      <c r="AJ61"/>
      <c r="AK61"/>
      <c r="AL61"/>
      <c r="AM61"/>
      <c r="AN61"/>
      <c r="AO61"/>
      <c r="AP61"/>
      <c r="AQ61"/>
    </row>
    <row r="62" spans="1:43" ht="15" x14ac:dyDescent="0.2">
      <c r="A62" s="111"/>
      <c r="B62" s="111"/>
      <c r="C62" s="111"/>
      <c r="D62" s="111"/>
      <c r="E62" s="111"/>
      <c r="F62" s="111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/>
      <c r="AI62"/>
      <c r="AJ62"/>
      <c r="AK62"/>
      <c r="AL62"/>
      <c r="AM62"/>
      <c r="AN62"/>
      <c r="AO62"/>
      <c r="AP62"/>
      <c r="AQ62"/>
    </row>
    <row r="63" spans="1:43" ht="12.75" customHeight="1" x14ac:dyDescent="0.2">
      <c r="A63" s="111"/>
      <c r="B63" s="111"/>
      <c r="C63" s="111"/>
      <c r="D63" s="111"/>
      <c r="E63" s="111"/>
      <c r="F63"/>
      <c r="G63" s="214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</row>
    <row r="64" spans="1:43" x14ac:dyDescent="0.2">
      <c r="F64" s="2"/>
      <c r="G64" s="215"/>
    </row>
    <row r="65" spans="1:33" x14ac:dyDescent="0.2">
      <c r="C65" s="4" t="str">
        <f>'Option1 (base case)'!C65</f>
        <v>Risks mitigated vs base case</v>
      </c>
      <c r="G65" s="213">
        <f>input_dollars</f>
        <v>45291</v>
      </c>
      <c r="I65" s="134">
        <f>(1-INDEX(Data!$C$9:$C$13, MATCH($A$3, options,0)))*('Option1 (base case)'!I37-I37)</f>
        <v>0</v>
      </c>
      <c r="J65" s="134">
        <f>(1-INDEX(Data!$C$9:$C$13, MATCH($A$3, options,0)))*('Option1 (base case)'!J37-J37)</f>
        <v>0</v>
      </c>
      <c r="K65" s="134">
        <f>(1-INDEX(Data!$C$9:$C$13, MATCH($A$3, options,0)))*('Option1 (base case)'!K37-K37)</f>
        <v>0</v>
      </c>
      <c r="L65" s="134">
        <f>(1-INDEX(Data!$C$9:$C$13, MATCH($A$3, options,0)))*('Option1 (base case)'!L37-L37)</f>
        <v>0</v>
      </c>
      <c r="M65" s="134">
        <f>(1-INDEX(Data!$C$9:$C$13, MATCH($A$3, options,0)))*('Option1 (base case)'!M37-M37)</f>
        <v>0</v>
      </c>
      <c r="N65" s="134">
        <f>(1-INDEX(Data!$C$9:$C$13, MATCH($A$3, options,0)))*('Option1 (base case)'!N37-N37)</f>
        <v>0</v>
      </c>
      <c r="O65" s="134">
        <f>(1-INDEX(Data!$C$9:$C$13, MATCH($A$3, options,0)))*('Option1 (base case)'!O37-O37)</f>
        <v>0</v>
      </c>
      <c r="P65" s="134">
        <f>(1-INDEX(Data!$C$9:$C$13, MATCH($A$3, options,0)))*('Option1 (base case)'!P37-P37)</f>
        <v>0</v>
      </c>
      <c r="Q65" s="134">
        <f>(1-INDEX(Data!$C$9:$C$13, MATCH($A$3, options,0)))*('Option1 (base case)'!Q37-Q37)</f>
        <v>0</v>
      </c>
      <c r="R65" s="134">
        <f>(1-INDEX(Data!$C$9:$C$13, MATCH($A$3, options,0)))*('Option1 (base case)'!R37-R37)</f>
        <v>0</v>
      </c>
      <c r="S65" s="134">
        <f>(1-INDEX(Data!$C$9:$C$13, MATCH($A$3, options,0)))*('Option1 (base case)'!S37-S37)</f>
        <v>0</v>
      </c>
      <c r="T65" s="134">
        <f>(1-INDEX(Data!$C$9:$C$13, MATCH($A$3, options,0)))*('Option1 (base case)'!T37-T37)</f>
        <v>0</v>
      </c>
      <c r="U65" s="134">
        <f>(1-INDEX(Data!$C$9:$C$13, MATCH($A$3, options,0)))*('Option1 (base case)'!U37-U37)</f>
        <v>0</v>
      </c>
      <c r="V65" s="134">
        <f>(1-INDEX(Data!$C$9:$C$13, MATCH($A$3, options,0)))*('Option1 (base case)'!V37-V37)</f>
        <v>0</v>
      </c>
      <c r="W65" s="134">
        <f>(1-INDEX(Data!$C$9:$C$13, MATCH($A$3, options,0)))*('Option1 (base case)'!W37-W37)</f>
        <v>0</v>
      </c>
      <c r="X65" s="134">
        <f>(1-INDEX(Data!$C$9:$C$13, MATCH($A$3, options,0)))*('Option1 (base case)'!X37-X37)</f>
        <v>0</v>
      </c>
      <c r="Y65" s="134">
        <f>(1-INDEX(Data!$C$9:$C$13, MATCH($A$3, options,0)))*('Option1 (base case)'!Y37-Y37)</f>
        <v>0</v>
      </c>
      <c r="Z65" s="134">
        <f>(1-INDEX(Data!$C$9:$C$13, MATCH($A$3, options,0)))*('Option1 (base case)'!Z37-Z37)</f>
        <v>0</v>
      </c>
      <c r="AA65" s="134">
        <f>(1-INDEX(Data!$C$9:$C$13, MATCH($A$3, options,0)))*('Option1 (base case)'!AA37-AA37)</f>
        <v>0</v>
      </c>
      <c r="AB65" s="134">
        <f>(1-INDEX(Data!$C$9:$C$13, MATCH($A$3, options,0)))*('Option1 (base case)'!AB37-AB37)</f>
        <v>0</v>
      </c>
      <c r="AC65" s="134">
        <f>(1-INDEX(Data!$C$9:$C$13, MATCH($A$3, options,0)))*('Option1 (base case)'!AC37-AC37)</f>
        <v>0</v>
      </c>
      <c r="AD65" s="134">
        <f>(1-INDEX(Data!$C$9:$C$13, MATCH($A$3, options,0)))*('Option1 (base case)'!AD37-AD37)</f>
        <v>0</v>
      </c>
      <c r="AE65" s="134">
        <f>(1-INDEX(Data!$C$9:$C$13, MATCH($A$3, options,0)))*('Option1 (base case)'!AE37-AE37)</f>
        <v>0</v>
      </c>
      <c r="AF65" s="134">
        <f>(1-INDEX(Data!$C$9:$C$13, MATCH($A$3, options,0)))*('Option1 (base case)'!AF37-AF37)</f>
        <v>0</v>
      </c>
      <c r="AG65" s="134">
        <f>(1-INDEX(Data!$C$9:$C$13, MATCH($A$3, options,0)))*('Option1 (base case)'!AG37-AG37)</f>
        <v>0</v>
      </c>
    </row>
    <row r="66" spans="1:33" x14ac:dyDescent="0.2">
      <c r="G66" s="215"/>
    </row>
    <row r="67" spans="1:33" x14ac:dyDescent="0.2">
      <c r="A67" s="8"/>
      <c r="B67" s="8"/>
      <c r="C67" s="149" t="s">
        <v>30</v>
      </c>
      <c r="D67" s="38"/>
      <c r="F67" s="97"/>
      <c r="G67" s="216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</row>
    <row r="68" spans="1:33" x14ac:dyDescent="0.2">
      <c r="A68" s="8"/>
      <c r="B68" s="8"/>
      <c r="C68" s="4" t="str">
        <f>C14</f>
        <v>&lt; Enter description &gt;</v>
      </c>
      <c r="D68" s="38"/>
      <c r="F68" s="97"/>
      <c r="G68" s="213">
        <f>input_dollars</f>
        <v>45291</v>
      </c>
      <c r="H68" s="31"/>
      <c r="I68" s="119">
        <f t="shared" ref="I68:AG68" si="5">-I14</f>
        <v>0</v>
      </c>
      <c r="J68" s="119">
        <f t="shared" si="5"/>
        <v>0</v>
      </c>
      <c r="K68" s="119">
        <f t="shared" si="5"/>
        <v>0</v>
      </c>
      <c r="L68" s="119">
        <f t="shared" si="5"/>
        <v>0</v>
      </c>
      <c r="M68" s="119">
        <f t="shared" si="5"/>
        <v>0</v>
      </c>
      <c r="N68" s="119">
        <f t="shared" si="5"/>
        <v>0</v>
      </c>
      <c r="O68" s="119">
        <f t="shared" si="5"/>
        <v>0</v>
      </c>
      <c r="P68" s="119">
        <f t="shared" si="5"/>
        <v>0</v>
      </c>
      <c r="Q68" s="119">
        <f t="shared" si="5"/>
        <v>0</v>
      </c>
      <c r="R68" s="119">
        <f t="shared" si="5"/>
        <v>0</v>
      </c>
      <c r="S68" s="119">
        <f t="shared" si="5"/>
        <v>0</v>
      </c>
      <c r="T68" s="119">
        <f t="shared" si="5"/>
        <v>0</v>
      </c>
      <c r="U68" s="119">
        <f t="shared" si="5"/>
        <v>0</v>
      </c>
      <c r="V68" s="119">
        <f t="shared" si="5"/>
        <v>0</v>
      </c>
      <c r="W68" s="119">
        <f t="shared" si="5"/>
        <v>0</v>
      </c>
      <c r="X68" s="119">
        <f t="shared" si="5"/>
        <v>0</v>
      </c>
      <c r="Y68" s="119">
        <f t="shared" si="5"/>
        <v>0</v>
      </c>
      <c r="Z68" s="119">
        <f t="shared" si="5"/>
        <v>0</v>
      </c>
      <c r="AA68" s="119">
        <f t="shared" si="5"/>
        <v>0</v>
      </c>
      <c r="AB68" s="119">
        <f t="shared" si="5"/>
        <v>0</v>
      </c>
      <c r="AC68" s="119">
        <f t="shared" si="5"/>
        <v>0</v>
      </c>
      <c r="AD68" s="119">
        <f t="shared" si="5"/>
        <v>0</v>
      </c>
      <c r="AE68" s="119">
        <f t="shared" si="5"/>
        <v>0</v>
      </c>
      <c r="AF68" s="119">
        <f t="shared" si="5"/>
        <v>0</v>
      </c>
      <c r="AG68" s="119">
        <f t="shared" si="5"/>
        <v>0</v>
      </c>
    </row>
    <row r="69" spans="1:33" x14ac:dyDescent="0.2">
      <c r="A69" s="8"/>
      <c r="B69" s="8"/>
      <c r="C69" s="4" t="str">
        <f>C15</f>
        <v>&lt; Enter description &gt;</v>
      </c>
      <c r="D69" s="38"/>
      <c r="F69" s="97"/>
      <c r="G69" s="213">
        <f>input_dollars</f>
        <v>45291</v>
      </c>
      <c r="H69" s="31"/>
      <c r="I69" s="119">
        <f t="shared" ref="I69:AG69" si="6">-I15</f>
        <v>0</v>
      </c>
      <c r="J69" s="119">
        <f t="shared" si="6"/>
        <v>0</v>
      </c>
      <c r="K69" s="119">
        <f t="shared" si="6"/>
        <v>0</v>
      </c>
      <c r="L69" s="119">
        <f t="shared" si="6"/>
        <v>0</v>
      </c>
      <c r="M69" s="119">
        <f t="shared" si="6"/>
        <v>0</v>
      </c>
      <c r="N69" s="119">
        <f t="shared" si="6"/>
        <v>0</v>
      </c>
      <c r="O69" s="119">
        <f t="shared" si="6"/>
        <v>0</v>
      </c>
      <c r="P69" s="119">
        <f t="shared" si="6"/>
        <v>0</v>
      </c>
      <c r="Q69" s="119">
        <f t="shared" si="6"/>
        <v>0</v>
      </c>
      <c r="R69" s="119">
        <f t="shared" si="6"/>
        <v>0</v>
      </c>
      <c r="S69" s="119">
        <f t="shared" si="6"/>
        <v>0</v>
      </c>
      <c r="T69" s="119">
        <f t="shared" si="6"/>
        <v>0</v>
      </c>
      <c r="U69" s="119">
        <f t="shared" si="6"/>
        <v>0</v>
      </c>
      <c r="V69" s="119">
        <f t="shared" si="6"/>
        <v>0</v>
      </c>
      <c r="W69" s="119">
        <f t="shared" si="6"/>
        <v>0</v>
      </c>
      <c r="X69" s="119">
        <f t="shared" si="6"/>
        <v>0</v>
      </c>
      <c r="Y69" s="119">
        <f t="shared" si="6"/>
        <v>0</v>
      </c>
      <c r="Z69" s="119">
        <f t="shared" si="6"/>
        <v>0</v>
      </c>
      <c r="AA69" s="119">
        <f t="shared" si="6"/>
        <v>0</v>
      </c>
      <c r="AB69" s="119">
        <f t="shared" si="6"/>
        <v>0</v>
      </c>
      <c r="AC69" s="119">
        <f t="shared" si="6"/>
        <v>0</v>
      </c>
      <c r="AD69" s="119">
        <f t="shared" si="6"/>
        <v>0</v>
      </c>
      <c r="AE69" s="119">
        <f t="shared" si="6"/>
        <v>0</v>
      </c>
      <c r="AF69" s="119">
        <f t="shared" si="6"/>
        <v>0</v>
      </c>
      <c r="AG69" s="119">
        <f t="shared" si="6"/>
        <v>0</v>
      </c>
    </row>
    <row r="70" spans="1:33" x14ac:dyDescent="0.2">
      <c r="A70" s="8"/>
      <c r="B70" s="8"/>
      <c r="C70" s="4" t="str">
        <f>C16</f>
        <v>&lt; Enter description &gt;</v>
      </c>
      <c r="D70" s="38"/>
      <c r="F70" s="97"/>
      <c r="G70" s="213">
        <f>input_dollars</f>
        <v>45291</v>
      </c>
      <c r="H70" s="31"/>
      <c r="I70" s="119">
        <f t="shared" ref="I70:AG70" si="7">-I16</f>
        <v>0</v>
      </c>
      <c r="J70" s="119">
        <f t="shared" si="7"/>
        <v>0</v>
      </c>
      <c r="K70" s="119">
        <f t="shared" si="7"/>
        <v>0</v>
      </c>
      <c r="L70" s="119">
        <f t="shared" si="7"/>
        <v>0</v>
      </c>
      <c r="M70" s="119">
        <f t="shared" si="7"/>
        <v>0</v>
      </c>
      <c r="N70" s="119">
        <f t="shared" si="7"/>
        <v>0</v>
      </c>
      <c r="O70" s="119">
        <f t="shared" si="7"/>
        <v>0</v>
      </c>
      <c r="P70" s="119">
        <f t="shared" si="7"/>
        <v>0</v>
      </c>
      <c r="Q70" s="119">
        <f t="shared" si="7"/>
        <v>0</v>
      </c>
      <c r="R70" s="119">
        <f t="shared" si="7"/>
        <v>0</v>
      </c>
      <c r="S70" s="119">
        <f t="shared" si="7"/>
        <v>0</v>
      </c>
      <c r="T70" s="119">
        <f t="shared" si="7"/>
        <v>0</v>
      </c>
      <c r="U70" s="119">
        <f t="shared" si="7"/>
        <v>0</v>
      </c>
      <c r="V70" s="119">
        <f t="shared" si="7"/>
        <v>0</v>
      </c>
      <c r="W70" s="119">
        <f t="shared" si="7"/>
        <v>0</v>
      </c>
      <c r="X70" s="119">
        <f t="shared" si="7"/>
        <v>0</v>
      </c>
      <c r="Y70" s="119">
        <f t="shared" si="7"/>
        <v>0</v>
      </c>
      <c r="Z70" s="119">
        <f t="shared" si="7"/>
        <v>0</v>
      </c>
      <c r="AA70" s="119">
        <f t="shared" si="7"/>
        <v>0</v>
      </c>
      <c r="AB70" s="119">
        <f t="shared" si="7"/>
        <v>0</v>
      </c>
      <c r="AC70" s="119">
        <f t="shared" si="7"/>
        <v>0</v>
      </c>
      <c r="AD70" s="119">
        <f t="shared" si="7"/>
        <v>0</v>
      </c>
      <c r="AE70" s="119">
        <f t="shared" si="7"/>
        <v>0</v>
      </c>
      <c r="AF70" s="119">
        <f t="shared" si="7"/>
        <v>0</v>
      </c>
      <c r="AG70" s="119">
        <f t="shared" si="7"/>
        <v>0</v>
      </c>
    </row>
    <row r="71" spans="1:33" x14ac:dyDescent="0.2">
      <c r="A71" s="8"/>
      <c r="B71" s="8"/>
      <c r="C71" s="4"/>
      <c r="D71" s="38"/>
      <c r="F71" s="97"/>
      <c r="G71" s="217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149" t="s">
        <v>159</v>
      </c>
      <c r="D72" s="38"/>
      <c r="F72" s="97"/>
      <c r="G72" s="216"/>
      <c r="H72" s="31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</row>
    <row r="73" spans="1:33" x14ac:dyDescent="0.2">
      <c r="A73" s="8"/>
      <c r="B73" s="8"/>
      <c r="C73" s="4" t="str">
        <f>C14</f>
        <v>&lt; Enter description &gt;</v>
      </c>
      <c r="D73" s="38"/>
      <c r="F73" s="97"/>
      <c r="G73" s="213">
        <f>input_dollars</f>
        <v>45291</v>
      </c>
      <c r="H73" s="31"/>
      <c r="I73" s="119" cm="1">
        <f t="array" ref="I73">SUMPRODUCT(($I68:I68))-SUMPRODUCT(($I68:I68)*($I$6:I$6&lt;=(I$6-$E14)))</f>
        <v>0</v>
      </c>
      <c r="J73" s="119" cm="1">
        <f t="array" ref="J73">SUMPRODUCT(($I68:J68))-SUMPRODUCT(($I68:J68)*($I$6:J$6&lt;=(J$6-$E14)))</f>
        <v>0</v>
      </c>
      <c r="K73" s="119" cm="1">
        <f t="array" ref="K73">SUMPRODUCT(($I68:K68))-SUMPRODUCT(($I68:K68)*($I$6:K$6&lt;=(K$6-$E14)))</f>
        <v>0</v>
      </c>
      <c r="L73" s="119" cm="1">
        <f t="array" ref="L73">SUMPRODUCT(($I68:L68))-SUMPRODUCT(($I68:L68)*($I$6:L$6&lt;=(L$6-$E14)))</f>
        <v>0</v>
      </c>
      <c r="M73" s="119" cm="1">
        <f t="array" ref="M73">SUMPRODUCT(($I68:M68))-SUMPRODUCT(($I68:M68)*($I$6:M$6&lt;=(M$6-$E14)))</f>
        <v>0</v>
      </c>
      <c r="N73" s="119" cm="1">
        <f t="array" ref="N73">SUMPRODUCT(($I68:N68))-SUMPRODUCT(($I68:N68)*($I$6:N$6&lt;=(N$6-$E14)))</f>
        <v>0</v>
      </c>
      <c r="O73" s="119" cm="1">
        <f t="array" ref="O73">SUMPRODUCT(($I68:O68))-SUMPRODUCT(($I68:O68)*($I$6:O$6&lt;=(O$6-$E14)))</f>
        <v>0</v>
      </c>
      <c r="P73" s="119" cm="1">
        <f t="array" ref="P73">SUMPRODUCT(($I68:P68))-SUMPRODUCT(($I68:P68)*($I$6:P$6&lt;=(P$6-$E14)))</f>
        <v>0</v>
      </c>
      <c r="Q73" s="119" cm="1">
        <f t="array" ref="Q73">SUMPRODUCT(($I68:Q68))-SUMPRODUCT(($I68:Q68)*($I$6:Q$6&lt;=(Q$6-$E14)))</f>
        <v>0</v>
      </c>
      <c r="R73" s="119" cm="1">
        <f t="array" ref="R73">SUMPRODUCT(($I68:R68))-SUMPRODUCT(($I68:R68)*($I$6:R$6&lt;=(R$6-$E14)))</f>
        <v>0</v>
      </c>
      <c r="S73" s="119" cm="1">
        <f t="array" ref="S73">SUMPRODUCT(($I68:S68))-SUMPRODUCT(($I68:S68)*($I$6:S$6&lt;=(S$6-$E14)))</f>
        <v>0</v>
      </c>
      <c r="T73" s="119" cm="1">
        <f t="array" ref="T73">SUMPRODUCT(($I68:T68))-SUMPRODUCT(($I68:T68)*($I$6:T$6&lt;=(T$6-$E14)))</f>
        <v>0</v>
      </c>
      <c r="U73" s="119" cm="1">
        <f t="array" ref="U73">SUMPRODUCT(($I68:U68))-SUMPRODUCT(($I68:U68)*($I$6:U$6&lt;=(U$6-$E14)))</f>
        <v>0</v>
      </c>
      <c r="V73" s="119" cm="1">
        <f t="array" ref="V73">SUMPRODUCT(($I68:V68))-SUMPRODUCT(($I68:V68)*($I$6:V$6&lt;=(V$6-$E14)))</f>
        <v>0</v>
      </c>
      <c r="W73" s="119" cm="1">
        <f t="array" ref="W73">SUMPRODUCT(($I68:W68))-SUMPRODUCT(($I68:W68)*($I$6:W$6&lt;=(W$6-$E14)))</f>
        <v>0</v>
      </c>
      <c r="X73" s="119" cm="1">
        <f t="array" ref="X73">SUMPRODUCT(($I68:X68))-SUMPRODUCT(($I68:X68)*($I$6:X$6&lt;=(X$6-$E14)))</f>
        <v>0</v>
      </c>
      <c r="Y73" s="119" cm="1">
        <f t="array" ref="Y73">SUMPRODUCT(($I68:Y68))-SUMPRODUCT(($I68:Y68)*($I$6:Y$6&lt;=(Y$6-$E14)))</f>
        <v>0</v>
      </c>
      <c r="Z73" s="119" cm="1">
        <f t="array" ref="Z73">SUMPRODUCT(($I68:Z68))-SUMPRODUCT(($I68:Z68)*($I$6:Z$6&lt;=(Z$6-$E14)))</f>
        <v>0</v>
      </c>
      <c r="AA73" s="119" cm="1">
        <f t="array" ref="AA73">SUMPRODUCT(($I68:AA68))-SUMPRODUCT(($I68:AA68)*($I$6:AA$6&lt;=(AA$6-$E14)))</f>
        <v>0</v>
      </c>
      <c r="AB73" s="119" cm="1">
        <f t="array" ref="AB73">SUMPRODUCT(($I68:AB68))-SUMPRODUCT(($I68:AB68)*($I$6:AB$6&lt;=(AB$6-$E14)))</f>
        <v>0</v>
      </c>
      <c r="AC73" s="119" cm="1">
        <f t="array" ref="AC73">SUMPRODUCT(($I68:AC68))-SUMPRODUCT(($I68:AC68)*($I$6:AC$6&lt;=(AC$6-$E14)))</f>
        <v>0</v>
      </c>
      <c r="AD73" s="119" cm="1">
        <f t="array" ref="AD73">SUMPRODUCT(($I68:AD68))-SUMPRODUCT(($I68:AD68)*($I$6:AD$6&lt;=(AD$6-$E14)))</f>
        <v>0</v>
      </c>
      <c r="AE73" s="119" cm="1">
        <f t="array" ref="AE73">SUMPRODUCT(($I68:AE68))-SUMPRODUCT(($I68:AE68)*($I$6:AE$6&lt;=(AE$6-$E14)))</f>
        <v>0</v>
      </c>
      <c r="AF73" s="119" cm="1">
        <f t="array" ref="AF73">SUMPRODUCT(($I68:AF68))-SUMPRODUCT(($I68:AF68)*($I$6:AF$6&lt;=(AF$6-$E14)))</f>
        <v>0</v>
      </c>
      <c r="AG73" s="119" cm="1">
        <f t="array" ref="AG73">SUMPRODUCT(($I68:AG68))-SUMPRODUCT(($I68:AG68)*($I$6:AG$6&lt;=(AG$6-$E14)))</f>
        <v>0</v>
      </c>
    </row>
    <row r="74" spans="1:33" x14ac:dyDescent="0.2">
      <c r="A74" s="8"/>
      <c r="B74" s="8"/>
      <c r="C74" s="4" t="str">
        <f>C15</f>
        <v>&lt; Enter description &gt;</v>
      </c>
      <c r="D74" s="38"/>
      <c r="F74" s="97"/>
      <c r="G74" s="213">
        <f>input_dollars</f>
        <v>45291</v>
      </c>
      <c r="H74" s="31"/>
      <c r="I74" s="119" cm="1">
        <f t="array" ref="I74">SUMPRODUCT(($I69:I69))-SUMPRODUCT(($I69:I69)*($I$6:I$6&lt;=(I$6-$E15)))</f>
        <v>0</v>
      </c>
      <c r="J74" s="119" cm="1">
        <f t="array" ref="J74">SUMPRODUCT(($I69:J69))-SUMPRODUCT(($I69:J69)*($I$6:J$6&lt;=(J$6-$E15)))</f>
        <v>0</v>
      </c>
      <c r="K74" s="119" cm="1">
        <f t="array" ref="K74">SUMPRODUCT(($I69:K69))-SUMPRODUCT(($I69:K69)*($I$6:K$6&lt;=(K$6-$E15)))</f>
        <v>0</v>
      </c>
      <c r="L74" s="119" cm="1">
        <f t="array" ref="L74">SUMPRODUCT(($I69:L69))-SUMPRODUCT(($I69:L69)*($I$6:L$6&lt;=(L$6-$E15)))</f>
        <v>0</v>
      </c>
      <c r="M74" s="119" cm="1">
        <f t="array" ref="M74">SUMPRODUCT(($I69:M69))-SUMPRODUCT(($I69:M69)*($I$6:M$6&lt;=(M$6-$E15)))</f>
        <v>0</v>
      </c>
      <c r="N74" s="119" cm="1">
        <f t="array" ref="N74">SUMPRODUCT(($I69:N69))-SUMPRODUCT(($I69:N69)*($I$6:N$6&lt;=(N$6-$E15)))</f>
        <v>0</v>
      </c>
      <c r="O74" s="119" cm="1">
        <f t="array" ref="O74">SUMPRODUCT(($I69:O69))-SUMPRODUCT(($I69:O69)*($I$6:O$6&lt;=(O$6-$E15)))</f>
        <v>0</v>
      </c>
      <c r="P74" s="119" cm="1">
        <f t="array" ref="P74">SUMPRODUCT(($I69:P69))-SUMPRODUCT(($I69:P69)*($I$6:P$6&lt;=(P$6-$E15)))</f>
        <v>0</v>
      </c>
      <c r="Q74" s="119" cm="1">
        <f t="array" ref="Q74">SUMPRODUCT(($I69:Q69))-SUMPRODUCT(($I69:Q69)*($I$6:Q$6&lt;=(Q$6-$E15)))</f>
        <v>0</v>
      </c>
      <c r="R74" s="119" cm="1">
        <f t="array" ref="R74">SUMPRODUCT(($I69:R69))-SUMPRODUCT(($I69:R69)*($I$6:R$6&lt;=(R$6-$E15)))</f>
        <v>0</v>
      </c>
      <c r="S74" s="119" cm="1">
        <f t="array" ref="S74">SUMPRODUCT(($I69:S69))-SUMPRODUCT(($I69:S69)*($I$6:S$6&lt;=(S$6-$E15)))</f>
        <v>0</v>
      </c>
      <c r="T74" s="119" cm="1">
        <f t="array" ref="T74">SUMPRODUCT(($I69:T69))-SUMPRODUCT(($I69:T69)*($I$6:T$6&lt;=(T$6-$E15)))</f>
        <v>0</v>
      </c>
      <c r="U74" s="119" cm="1">
        <f t="array" ref="U74">SUMPRODUCT(($I69:U69))-SUMPRODUCT(($I69:U69)*($I$6:U$6&lt;=(U$6-$E15)))</f>
        <v>0</v>
      </c>
      <c r="V74" s="119" cm="1">
        <f t="array" ref="V74">SUMPRODUCT(($I69:V69))-SUMPRODUCT(($I69:V69)*($I$6:V$6&lt;=(V$6-$E15)))</f>
        <v>0</v>
      </c>
      <c r="W74" s="119" cm="1">
        <f t="array" ref="W74">SUMPRODUCT(($I69:W69))-SUMPRODUCT(($I69:W69)*($I$6:W$6&lt;=(W$6-$E15)))</f>
        <v>0</v>
      </c>
      <c r="X74" s="119" cm="1">
        <f t="array" ref="X74">SUMPRODUCT(($I69:X69))-SUMPRODUCT(($I69:X69)*($I$6:X$6&lt;=(X$6-$E15)))</f>
        <v>0</v>
      </c>
      <c r="Y74" s="119" cm="1">
        <f t="array" ref="Y74">SUMPRODUCT(($I69:Y69))-SUMPRODUCT(($I69:Y69)*($I$6:Y$6&lt;=(Y$6-$E15)))</f>
        <v>0</v>
      </c>
      <c r="Z74" s="119" cm="1">
        <f t="array" ref="Z74">SUMPRODUCT(($I69:Z69))-SUMPRODUCT(($I69:Z69)*($I$6:Z$6&lt;=(Z$6-$E15)))</f>
        <v>0</v>
      </c>
      <c r="AA74" s="119" cm="1">
        <f t="array" ref="AA74">SUMPRODUCT(($I69:AA69))-SUMPRODUCT(($I69:AA69)*($I$6:AA$6&lt;=(AA$6-$E15)))</f>
        <v>0</v>
      </c>
      <c r="AB74" s="119" cm="1">
        <f t="array" ref="AB74">SUMPRODUCT(($I69:AB69))-SUMPRODUCT(($I69:AB69)*($I$6:AB$6&lt;=(AB$6-$E15)))</f>
        <v>0</v>
      </c>
      <c r="AC74" s="119" cm="1">
        <f t="array" ref="AC74">SUMPRODUCT(($I69:AC69))-SUMPRODUCT(($I69:AC69)*($I$6:AC$6&lt;=(AC$6-$E15)))</f>
        <v>0</v>
      </c>
      <c r="AD74" s="119" cm="1">
        <f t="array" ref="AD74">SUMPRODUCT(($I69:AD69))-SUMPRODUCT(($I69:AD69)*($I$6:AD$6&lt;=(AD$6-$E15)))</f>
        <v>0</v>
      </c>
      <c r="AE74" s="119" cm="1">
        <f t="array" ref="AE74">SUMPRODUCT(($I69:AE69))-SUMPRODUCT(($I69:AE69)*($I$6:AE$6&lt;=(AE$6-$E15)))</f>
        <v>0</v>
      </c>
      <c r="AF74" s="119" cm="1">
        <f t="array" ref="AF74">SUMPRODUCT(($I69:AF69))-SUMPRODUCT(($I69:AF69)*($I$6:AF$6&lt;=(AF$6-$E15)))</f>
        <v>0</v>
      </c>
      <c r="AG74" s="119" cm="1">
        <f t="array" ref="AG74">SUMPRODUCT(($I69:AG69))-SUMPRODUCT(($I69:AG69)*($I$6:AG$6&lt;=(AG$6-$E15)))</f>
        <v>0</v>
      </c>
    </row>
    <row r="75" spans="1:33" x14ac:dyDescent="0.2">
      <c r="A75" s="8"/>
      <c r="B75" s="8"/>
      <c r="C75" s="4" t="str">
        <f>C16</f>
        <v>&lt; Enter description &gt;</v>
      </c>
      <c r="D75" s="38"/>
      <c r="F75" s="97"/>
      <c r="G75" s="213">
        <f>input_dollars</f>
        <v>45291</v>
      </c>
      <c r="H75" s="31"/>
      <c r="I75" s="119" cm="1">
        <f t="array" ref="I75">SUMPRODUCT(($I70:I70))-SUMPRODUCT(($I70:I70)*($I$6:I$6&lt;=(I$6-$E16)))</f>
        <v>0</v>
      </c>
      <c r="J75" s="119" cm="1">
        <f t="array" ref="J75">SUMPRODUCT(($I70:J70))-SUMPRODUCT(($I70:J70)*($I$6:J$6&lt;=(J$6-$E16)))</f>
        <v>0</v>
      </c>
      <c r="K75" s="119" cm="1">
        <f t="array" ref="K75">SUMPRODUCT(($I70:K70))-SUMPRODUCT(($I70:K70)*($I$6:K$6&lt;=(K$6-$E16)))</f>
        <v>0</v>
      </c>
      <c r="L75" s="119" cm="1">
        <f t="array" ref="L75">SUMPRODUCT(($I70:L70))-SUMPRODUCT(($I70:L70)*($I$6:L$6&lt;=(L$6-$E16)))</f>
        <v>0</v>
      </c>
      <c r="M75" s="119" cm="1">
        <f t="array" ref="M75">SUMPRODUCT(($I70:M70))-SUMPRODUCT(($I70:M70)*($I$6:M$6&lt;=(M$6-$E16)))</f>
        <v>0</v>
      </c>
      <c r="N75" s="119" cm="1">
        <f t="array" ref="N75">SUMPRODUCT(($I70:N70))-SUMPRODUCT(($I70:N70)*($I$6:N$6&lt;=(N$6-$E16)))</f>
        <v>0</v>
      </c>
      <c r="O75" s="119" cm="1">
        <f t="array" ref="O75">SUMPRODUCT(($I70:O70))-SUMPRODUCT(($I70:O70)*($I$6:O$6&lt;=(O$6-$E16)))</f>
        <v>0</v>
      </c>
      <c r="P75" s="119" cm="1">
        <f t="array" ref="P75">SUMPRODUCT(($I70:P70))-SUMPRODUCT(($I70:P70)*($I$6:P$6&lt;=(P$6-$E16)))</f>
        <v>0</v>
      </c>
      <c r="Q75" s="119" cm="1">
        <f t="array" ref="Q75">SUMPRODUCT(($I70:Q70))-SUMPRODUCT(($I70:Q70)*($I$6:Q$6&lt;=(Q$6-$E16)))</f>
        <v>0</v>
      </c>
      <c r="R75" s="119" cm="1">
        <f t="array" ref="R75">SUMPRODUCT(($I70:R70))-SUMPRODUCT(($I70:R70)*($I$6:R$6&lt;=(R$6-$E16)))</f>
        <v>0</v>
      </c>
      <c r="S75" s="119" cm="1">
        <f t="array" ref="S75">SUMPRODUCT(($I70:S70))-SUMPRODUCT(($I70:S70)*($I$6:S$6&lt;=(S$6-$E16)))</f>
        <v>0</v>
      </c>
      <c r="T75" s="119" cm="1">
        <f t="array" ref="T75">SUMPRODUCT(($I70:T70))-SUMPRODUCT(($I70:T70)*($I$6:T$6&lt;=(T$6-$E16)))</f>
        <v>0</v>
      </c>
      <c r="U75" s="119" cm="1">
        <f t="array" ref="U75">SUMPRODUCT(($I70:U70))-SUMPRODUCT(($I70:U70)*($I$6:U$6&lt;=(U$6-$E16)))</f>
        <v>0</v>
      </c>
      <c r="V75" s="119" cm="1">
        <f t="array" ref="V75">SUMPRODUCT(($I70:V70))-SUMPRODUCT(($I70:V70)*($I$6:V$6&lt;=(V$6-$E16)))</f>
        <v>0</v>
      </c>
      <c r="W75" s="119" cm="1">
        <f t="array" ref="W75">SUMPRODUCT(($I70:W70))-SUMPRODUCT(($I70:W70)*($I$6:W$6&lt;=(W$6-$E16)))</f>
        <v>0</v>
      </c>
      <c r="X75" s="119" cm="1">
        <f t="array" ref="X75">SUMPRODUCT(($I70:X70))-SUMPRODUCT(($I70:X70)*($I$6:X$6&lt;=(X$6-$E16)))</f>
        <v>0</v>
      </c>
      <c r="Y75" s="119" cm="1">
        <f t="array" ref="Y75">SUMPRODUCT(($I70:Y70))-SUMPRODUCT(($I70:Y70)*($I$6:Y$6&lt;=(Y$6-$E16)))</f>
        <v>0</v>
      </c>
      <c r="Z75" s="119" cm="1">
        <f t="array" ref="Z75">SUMPRODUCT(($I70:Z70))-SUMPRODUCT(($I70:Z70)*($I$6:Z$6&lt;=(Z$6-$E16)))</f>
        <v>0</v>
      </c>
      <c r="AA75" s="119" cm="1">
        <f t="array" ref="AA75">SUMPRODUCT(($I70:AA70))-SUMPRODUCT(($I70:AA70)*($I$6:AA$6&lt;=(AA$6-$E16)))</f>
        <v>0</v>
      </c>
      <c r="AB75" s="119" cm="1">
        <f t="array" ref="AB75">SUMPRODUCT(($I70:AB70))-SUMPRODUCT(($I70:AB70)*($I$6:AB$6&lt;=(AB$6-$E16)))</f>
        <v>0</v>
      </c>
      <c r="AC75" s="119" cm="1">
        <f t="array" ref="AC75">SUMPRODUCT(($I70:AC70))-SUMPRODUCT(($I70:AC70)*($I$6:AC$6&lt;=(AC$6-$E16)))</f>
        <v>0</v>
      </c>
      <c r="AD75" s="119" cm="1">
        <f t="array" ref="AD75">SUMPRODUCT(($I70:AD70))-SUMPRODUCT(($I70:AD70)*($I$6:AD$6&lt;=(AD$6-$E16)))</f>
        <v>0</v>
      </c>
      <c r="AE75" s="119" cm="1">
        <f t="array" ref="AE75">SUMPRODUCT(($I70:AE70))-SUMPRODUCT(($I70:AE70)*($I$6:AE$6&lt;=(AE$6-$E16)))</f>
        <v>0</v>
      </c>
      <c r="AF75" s="119" cm="1">
        <f t="array" ref="AF75">SUMPRODUCT(($I70:AF70))-SUMPRODUCT(($I70:AF70)*($I$6:AF$6&lt;=(AF$6-$E16)))</f>
        <v>0</v>
      </c>
      <c r="AG75" s="119" cm="1">
        <f t="array" ref="AG75">SUMPRODUCT(($I70:AG70))-SUMPRODUCT(($I70:AG70)*($I$6:AG$6&lt;=(AG$6-$E16)))</f>
        <v>0</v>
      </c>
    </row>
    <row r="76" spans="1:33" x14ac:dyDescent="0.2">
      <c r="A76" s="8"/>
      <c r="B76" s="8"/>
      <c r="C76" s="4"/>
      <c r="D76" s="38"/>
      <c r="F76" s="97"/>
      <c r="G76" s="217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149" t="s">
        <v>92</v>
      </c>
      <c r="D77" s="38"/>
      <c r="F77" s="97"/>
      <c r="G77" s="216"/>
      <c r="H77" s="31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19"/>
      <c r="AG77" s="119"/>
    </row>
    <row r="78" spans="1:33" x14ac:dyDescent="0.2">
      <c r="A78" s="8"/>
      <c r="B78" s="8"/>
      <c r="C78" s="4" t="str">
        <f>$C$77&amp;" - "&amp;C14</f>
        <v>Annualised capex - &lt; Enter description &gt;</v>
      </c>
      <c r="D78" s="38"/>
      <c r="F78" s="97"/>
      <c r="G78" s="213">
        <f>input_dollars</f>
        <v>45291</v>
      </c>
      <c r="H78" s="31"/>
      <c r="I78" s="119">
        <f t="shared" ref="I78:AG78" si="8">IF($E14=0,0,-PMT(real_disc, $E14,H73,))</f>
        <v>0</v>
      </c>
      <c r="J78" s="119">
        <f t="shared" si="8"/>
        <v>0</v>
      </c>
      <c r="K78" s="119">
        <f t="shared" si="8"/>
        <v>0</v>
      </c>
      <c r="L78" s="119">
        <f t="shared" si="8"/>
        <v>0</v>
      </c>
      <c r="M78" s="119">
        <f t="shared" si="8"/>
        <v>0</v>
      </c>
      <c r="N78" s="119">
        <f t="shared" si="8"/>
        <v>0</v>
      </c>
      <c r="O78" s="119">
        <f t="shared" si="8"/>
        <v>0</v>
      </c>
      <c r="P78" s="119">
        <f t="shared" si="8"/>
        <v>0</v>
      </c>
      <c r="Q78" s="119">
        <f t="shared" si="8"/>
        <v>0</v>
      </c>
      <c r="R78" s="119">
        <f t="shared" si="8"/>
        <v>0</v>
      </c>
      <c r="S78" s="119">
        <f t="shared" si="8"/>
        <v>0</v>
      </c>
      <c r="T78" s="119">
        <f t="shared" si="8"/>
        <v>0</v>
      </c>
      <c r="U78" s="119">
        <f t="shared" si="8"/>
        <v>0</v>
      </c>
      <c r="V78" s="119">
        <f t="shared" si="8"/>
        <v>0</v>
      </c>
      <c r="W78" s="119">
        <f t="shared" si="8"/>
        <v>0</v>
      </c>
      <c r="X78" s="119">
        <f t="shared" si="8"/>
        <v>0</v>
      </c>
      <c r="Y78" s="119">
        <f t="shared" si="8"/>
        <v>0</v>
      </c>
      <c r="Z78" s="119">
        <f t="shared" si="8"/>
        <v>0</v>
      </c>
      <c r="AA78" s="119">
        <f t="shared" si="8"/>
        <v>0</v>
      </c>
      <c r="AB78" s="119">
        <f t="shared" si="8"/>
        <v>0</v>
      </c>
      <c r="AC78" s="119">
        <f t="shared" si="8"/>
        <v>0</v>
      </c>
      <c r="AD78" s="119">
        <f t="shared" si="8"/>
        <v>0</v>
      </c>
      <c r="AE78" s="119">
        <f t="shared" si="8"/>
        <v>0</v>
      </c>
      <c r="AF78" s="119">
        <f t="shared" si="8"/>
        <v>0</v>
      </c>
      <c r="AG78" s="119">
        <f t="shared" si="8"/>
        <v>0</v>
      </c>
    </row>
    <row r="79" spans="1:33" x14ac:dyDescent="0.2">
      <c r="A79" s="8"/>
      <c r="B79" s="8"/>
      <c r="C79" s="4" t="str">
        <f>$C$77&amp;" - "&amp;C15</f>
        <v>Annualised capex - &lt; Enter description &gt;</v>
      </c>
      <c r="D79" s="38"/>
      <c r="F79" s="97"/>
      <c r="G79" s="213">
        <f>input_dollars</f>
        <v>45291</v>
      </c>
      <c r="H79" s="31"/>
      <c r="I79" s="119">
        <f t="shared" ref="I79:AG79" si="9">IF($E15=0,0,-PMT(real_disc, $E15,H74,))</f>
        <v>0</v>
      </c>
      <c r="J79" s="119">
        <f t="shared" si="9"/>
        <v>0</v>
      </c>
      <c r="K79" s="119">
        <f t="shared" si="9"/>
        <v>0</v>
      </c>
      <c r="L79" s="119">
        <f t="shared" si="9"/>
        <v>0</v>
      </c>
      <c r="M79" s="119">
        <f t="shared" si="9"/>
        <v>0</v>
      </c>
      <c r="N79" s="119">
        <f t="shared" si="9"/>
        <v>0</v>
      </c>
      <c r="O79" s="119">
        <f t="shared" si="9"/>
        <v>0</v>
      </c>
      <c r="P79" s="119">
        <f t="shared" si="9"/>
        <v>0</v>
      </c>
      <c r="Q79" s="119">
        <f t="shared" si="9"/>
        <v>0</v>
      </c>
      <c r="R79" s="119">
        <f t="shared" si="9"/>
        <v>0</v>
      </c>
      <c r="S79" s="119">
        <f t="shared" si="9"/>
        <v>0</v>
      </c>
      <c r="T79" s="119">
        <f t="shared" si="9"/>
        <v>0</v>
      </c>
      <c r="U79" s="119">
        <f t="shared" si="9"/>
        <v>0</v>
      </c>
      <c r="V79" s="119">
        <f t="shared" si="9"/>
        <v>0</v>
      </c>
      <c r="W79" s="119">
        <f t="shared" si="9"/>
        <v>0</v>
      </c>
      <c r="X79" s="119">
        <f t="shared" si="9"/>
        <v>0</v>
      </c>
      <c r="Y79" s="119">
        <f t="shared" si="9"/>
        <v>0</v>
      </c>
      <c r="Z79" s="119">
        <f t="shared" si="9"/>
        <v>0</v>
      </c>
      <c r="AA79" s="119">
        <f t="shared" si="9"/>
        <v>0</v>
      </c>
      <c r="AB79" s="119">
        <f t="shared" si="9"/>
        <v>0</v>
      </c>
      <c r="AC79" s="119">
        <f t="shared" si="9"/>
        <v>0</v>
      </c>
      <c r="AD79" s="119">
        <f t="shared" si="9"/>
        <v>0</v>
      </c>
      <c r="AE79" s="119">
        <f t="shared" si="9"/>
        <v>0</v>
      </c>
      <c r="AF79" s="119">
        <f t="shared" si="9"/>
        <v>0</v>
      </c>
      <c r="AG79" s="119">
        <f t="shared" si="9"/>
        <v>0</v>
      </c>
    </row>
    <row r="80" spans="1:33" x14ac:dyDescent="0.2">
      <c r="A80" s="8"/>
      <c r="B80" s="8"/>
      <c r="C80" s="4" t="str">
        <f>$C$77&amp;" - "&amp;C16</f>
        <v>Annualised capex - &lt; Enter description &gt;</v>
      </c>
      <c r="D80" s="38"/>
      <c r="F80" s="97"/>
      <c r="G80" s="213">
        <f>input_dollars</f>
        <v>45291</v>
      </c>
      <c r="H80" s="31"/>
      <c r="I80" s="119">
        <f t="shared" ref="I80:AG80" si="10">IF($E16=0,0,-PMT(real_disc, $E16,H75,))</f>
        <v>0</v>
      </c>
      <c r="J80" s="119">
        <f t="shared" si="10"/>
        <v>0</v>
      </c>
      <c r="K80" s="119">
        <f t="shared" si="10"/>
        <v>0</v>
      </c>
      <c r="L80" s="119">
        <f t="shared" si="10"/>
        <v>0</v>
      </c>
      <c r="M80" s="119">
        <f t="shared" si="10"/>
        <v>0</v>
      </c>
      <c r="N80" s="119">
        <f t="shared" si="10"/>
        <v>0</v>
      </c>
      <c r="O80" s="119">
        <f t="shared" si="10"/>
        <v>0</v>
      </c>
      <c r="P80" s="119">
        <f t="shared" si="10"/>
        <v>0</v>
      </c>
      <c r="Q80" s="119">
        <f t="shared" si="10"/>
        <v>0</v>
      </c>
      <c r="R80" s="119">
        <f t="shared" si="10"/>
        <v>0</v>
      </c>
      <c r="S80" s="119">
        <f t="shared" si="10"/>
        <v>0</v>
      </c>
      <c r="T80" s="119">
        <f t="shared" si="10"/>
        <v>0</v>
      </c>
      <c r="U80" s="119">
        <f t="shared" si="10"/>
        <v>0</v>
      </c>
      <c r="V80" s="119">
        <f t="shared" si="10"/>
        <v>0</v>
      </c>
      <c r="W80" s="119">
        <f t="shared" si="10"/>
        <v>0</v>
      </c>
      <c r="X80" s="119">
        <f t="shared" si="10"/>
        <v>0</v>
      </c>
      <c r="Y80" s="119">
        <f t="shared" si="10"/>
        <v>0</v>
      </c>
      <c r="Z80" s="119">
        <f t="shared" si="10"/>
        <v>0</v>
      </c>
      <c r="AA80" s="119">
        <f t="shared" si="10"/>
        <v>0</v>
      </c>
      <c r="AB80" s="119">
        <f t="shared" si="10"/>
        <v>0</v>
      </c>
      <c r="AC80" s="119">
        <f t="shared" si="10"/>
        <v>0</v>
      </c>
      <c r="AD80" s="119">
        <f t="shared" si="10"/>
        <v>0</v>
      </c>
      <c r="AE80" s="119">
        <f t="shared" si="10"/>
        <v>0</v>
      </c>
      <c r="AF80" s="119">
        <f t="shared" si="10"/>
        <v>0</v>
      </c>
      <c r="AG80" s="119">
        <f t="shared" si="10"/>
        <v>0</v>
      </c>
    </row>
    <row r="81" spans="1:33" x14ac:dyDescent="0.2">
      <c r="A81" s="8"/>
      <c r="B81" s="8"/>
      <c r="C81" s="175" t="s">
        <v>160</v>
      </c>
      <c r="D81" s="175"/>
      <c r="E81" s="176"/>
      <c r="F81" s="177"/>
      <c r="G81" s="218">
        <f>input_dollars</f>
        <v>45291</v>
      </c>
      <c r="H81" s="178"/>
      <c r="I81" s="179">
        <f>SUM(I78:I80)</f>
        <v>0</v>
      </c>
      <c r="J81" s="179">
        <f t="shared" ref="J81:AB81" si="11">SUM(J78:J80)</f>
        <v>0</v>
      </c>
      <c r="K81" s="179">
        <f t="shared" si="11"/>
        <v>0</v>
      </c>
      <c r="L81" s="179">
        <f t="shared" si="11"/>
        <v>0</v>
      </c>
      <c r="M81" s="179">
        <f t="shared" si="11"/>
        <v>0</v>
      </c>
      <c r="N81" s="179">
        <f t="shared" si="11"/>
        <v>0</v>
      </c>
      <c r="O81" s="179">
        <f t="shared" si="11"/>
        <v>0</v>
      </c>
      <c r="P81" s="179">
        <f t="shared" si="11"/>
        <v>0</v>
      </c>
      <c r="Q81" s="179">
        <f t="shared" si="11"/>
        <v>0</v>
      </c>
      <c r="R81" s="179">
        <f t="shared" si="11"/>
        <v>0</v>
      </c>
      <c r="S81" s="179">
        <f t="shared" si="11"/>
        <v>0</v>
      </c>
      <c r="T81" s="179">
        <f t="shared" si="11"/>
        <v>0</v>
      </c>
      <c r="U81" s="179">
        <f t="shared" si="11"/>
        <v>0</v>
      </c>
      <c r="V81" s="179">
        <f t="shared" si="11"/>
        <v>0</v>
      </c>
      <c r="W81" s="179">
        <f t="shared" si="11"/>
        <v>0</v>
      </c>
      <c r="X81" s="179">
        <f t="shared" si="11"/>
        <v>0</v>
      </c>
      <c r="Y81" s="179">
        <f t="shared" si="11"/>
        <v>0</v>
      </c>
      <c r="Z81" s="179">
        <f t="shared" si="11"/>
        <v>0</v>
      </c>
      <c r="AA81" s="179">
        <f t="shared" si="11"/>
        <v>0</v>
      </c>
      <c r="AB81" s="179">
        <f t="shared" si="11"/>
        <v>0</v>
      </c>
      <c r="AC81" s="179">
        <f>SUM(AC78:AC80)</f>
        <v>0</v>
      </c>
      <c r="AD81" s="179">
        <f>SUM(AD78:AD80)</f>
        <v>0</v>
      </c>
      <c r="AE81" s="179">
        <f>SUM(AE78:AE80)</f>
        <v>0</v>
      </c>
      <c r="AF81" s="179">
        <f>SUM(AF78:AF80)</f>
        <v>0</v>
      </c>
      <c r="AG81" s="179">
        <f>SUM(AG78:AG80)</f>
        <v>0</v>
      </c>
    </row>
    <row r="82" spans="1:33" x14ac:dyDescent="0.2">
      <c r="A82" s="8"/>
      <c r="B82" s="8"/>
      <c r="C82" s="75"/>
      <c r="D82" s="38"/>
      <c r="F82"/>
      <c r="G82" s="219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</row>
    <row r="83" spans="1:33" x14ac:dyDescent="0.2">
      <c r="A83" s="8"/>
      <c r="B83" s="8"/>
      <c r="C83" s="4" t="s">
        <v>92</v>
      </c>
      <c r="D83" s="38"/>
      <c r="F83" s="97"/>
      <c r="G83" s="213">
        <f t="shared" ref="G83:G88" si="12">input_dollars</f>
        <v>45291</v>
      </c>
      <c r="H83" s="31"/>
      <c r="I83" s="119">
        <f>I81</f>
        <v>0</v>
      </c>
      <c r="J83" s="119">
        <f t="shared" ref="J83:AB83" si="13">J81</f>
        <v>0</v>
      </c>
      <c r="K83" s="119">
        <f t="shared" si="13"/>
        <v>0</v>
      </c>
      <c r="L83" s="119">
        <f t="shared" si="13"/>
        <v>0</v>
      </c>
      <c r="M83" s="119">
        <f t="shared" si="13"/>
        <v>0</v>
      </c>
      <c r="N83" s="119">
        <f t="shared" si="13"/>
        <v>0</v>
      </c>
      <c r="O83" s="119">
        <f t="shared" si="13"/>
        <v>0</v>
      </c>
      <c r="P83" s="119">
        <f t="shared" si="13"/>
        <v>0</v>
      </c>
      <c r="Q83" s="119">
        <f t="shared" si="13"/>
        <v>0</v>
      </c>
      <c r="R83" s="119">
        <f t="shared" si="13"/>
        <v>0</v>
      </c>
      <c r="S83" s="119">
        <f t="shared" si="13"/>
        <v>0</v>
      </c>
      <c r="T83" s="119">
        <f t="shared" si="13"/>
        <v>0</v>
      </c>
      <c r="U83" s="119">
        <f t="shared" si="13"/>
        <v>0</v>
      </c>
      <c r="V83" s="119">
        <f t="shared" si="13"/>
        <v>0</v>
      </c>
      <c r="W83" s="119">
        <f t="shared" si="13"/>
        <v>0</v>
      </c>
      <c r="X83" s="119">
        <f t="shared" si="13"/>
        <v>0</v>
      </c>
      <c r="Y83" s="119">
        <f t="shared" si="13"/>
        <v>0</v>
      </c>
      <c r="Z83" s="119">
        <f t="shared" si="13"/>
        <v>0</v>
      </c>
      <c r="AA83" s="119">
        <f t="shared" si="13"/>
        <v>0</v>
      </c>
      <c r="AB83" s="119">
        <f t="shared" si="13"/>
        <v>0</v>
      </c>
      <c r="AC83" s="119">
        <f>AC81</f>
        <v>0</v>
      </c>
      <c r="AD83" s="119">
        <f>AD81</f>
        <v>0</v>
      </c>
      <c r="AE83" s="119">
        <f>AE81</f>
        <v>0</v>
      </c>
      <c r="AF83" s="119">
        <f>AF81</f>
        <v>0</v>
      </c>
      <c r="AG83" s="119">
        <f>AG81</f>
        <v>0</v>
      </c>
    </row>
    <row r="84" spans="1:33" x14ac:dyDescent="0.2">
      <c r="A84" s="8"/>
      <c r="B84" s="8"/>
      <c r="C84" s="4" t="s">
        <v>31</v>
      </c>
      <c r="D84" s="38"/>
      <c r="F84" s="97"/>
      <c r="G84" s="213">
        <f t="shared" si="12"/>
        <v>45291</v>
      </c>
      <c r="H84" s="31"/>
      <c r="I84" s="31">
        <f t="shared" ref="I84:AG84" si="14">-I19</f>
        <v>0</v>
      </c>
      <c r="J84" s="31">
        <f t="shared" si="14"/>
        <v>0</v>
      </c>
      <c r="K84" s="31">
        <f t="shared" si="14"/>
        <v>0</v>
      </c>
      <c r="L84" s="31">
        <f t="shared" si="14"/>
        <v>0</v>
      </c>
      <c r="M84" s="31">
        <f t="shared" si="14"/>
        <v>0</v>
      </c>
      <c r="N84" s="31">
        <f t="shared" si="14"/>
        <v>0</v>
      </c>
      <c r="O84" s="31">
        <f t="shared" si="14"/>
        <v>0</v>
      </c>
      <c r="P84" s="31">
        <f t="shared" si="14"/>
        <v>0</v>
      </c>
      <c r="Q84" s="31">
        <f t="shared" si="14"/>
        <v>0</v>
      </c>
      <c r="R84" s="31">
        <f t="shared" si="14"/>
        <v>0</v>
      </c>
      <c r="S84" s="31">
        <f t="shared" si="14"/>
        <v>0</v>
      </c>
      <c r="T84" s="31">
        <f t="shared" si="14"/>
        <v>0</v>
      </c>
      <c r="U84" s="31">
        <f t="shared" si="14"/>
        <v>0</v>
      </c>
      <c r="V84" s="31">
        <f t="shared" si="14"/>
        <v>0</v>
      </c>
      <c r="W84" s="31">
        <f t="shared" si="14"/>
        <v>0</v>
      </c>
      <c r="X84" s="31">
        <f t="shared" si="14"/>
        <v>0</v>
      </c>
      <c r="Y84" s="31">
        <f t="shared" si="14"/>
        <v>0</v>
      </c>
      <c r="Z84" s="31">
        <f t="shared" si="14"/>
        <v>0</v>
      </c>
      <c r="AA84" s="31">
        <f t="shared" si="14"/>
        <v>0</v>
      </c>
      <c r="AB84" s="31">
        <f t="shared" si="14"/>
        <v>0</v>
      </c>
      <c r="AC84" s="31">
        <f t="shared" si="14"/>
        <v>0</v>
      </c>
      <c r="AD84" s="31">
        <f t="shared" si="14"/>
        <v>0</v>
      </c>
      <c r="AE84" s="31">
        <f t="shared" si="14"/>
        <v>0</v>
      </c>
      <c r="AF84" s="31">
        <f t="shared" si="14"/>
        <v>0</v>
      </c>
      <c r="AG84" s="31">
        <f t="shared" si="14"/>
        <v>0</v>
      </c>
    </row>
    <row r="85" spans="1:33" x14ac:dyDescent="0.2">
      <c r="A85" s="8"/>
      <c r="B85" s="8"/>
      <c r="C85" s="4" t="s">
        <v>142</v>
      </c>
      <c r="D85" s="38"/>
      <c r="F85" s="97"/>
      <c r="G85" s="213">
        <f t="shared" si="12"/>
        <v>45291</v>
      </c>
      <c r="H85" s="31"/>
      <c r="I85" s="31">
        <f>I65</f>
        <v>0</v>
      </c>
      <c r="J85" s="31">
        <f t="shared" ref="J85:AB85" si="15">J65</f>
        <v>0</v>
      </c>
      <c r="K85" s="31">
        <f t="shared" si="15"/>
        <v>0</v>
      </c>
      <c r="L85" s="31">
        <f t="shared" si="15"/>
        <v>0</v>
      </c>
      <c r="M85" s="31">
        <f t="shared" si="15"/>
        <v>0</v>
      </c>
      <c r="N85" s="31">
        <f t="shared" si="15"/>
        <v>0</v>
      </c>
      <c r="O85" s="31">
        <f t="shared" si="15"/>
        <v>0</v>
      </c>
      <c r="P85" s="31">
        <f t="shared" si="15"/>
        <v>0</v>
      </c>
      <c r="Q85" s="31">
        <f t="shared" si="15"/>
        <v>0</v>
      </c>
      <c r="R85" s="31">
        <f t="shared" si="15"/>
        <v>0</v>
      </c>
      <c r="S85" s="31">
        <f t="shared" si="15"/>
        <v>0</v>
      </c>
      <c r="T85" s="31">
        <f t="shared" si="15"/>
        <v>0</v>
      </c>
      <c r="U85" s="31">
        <f t="shared" si="15"/>
        <v>0</v>
      </c>
      <c r="V85" s="31">
        <f t="shared" si="15"/>
        <v>0</v>
      </c>
      <c r="W85" s="31">
        <f t="shared" si="15"/>
        <v>0</v>
      </c>
      <c r="X85" s="31">
        <f t="shared" si="15"/>
        <v>0</v>
      </c>
      <c r="Y85" s="31">
        <f t="shared" si="15"/>
        <v>0</v>
      </c>
      <c r="Z85" s="31">
        <f t="shared" si="15"/>
        <v>0</v>
      </c>
      <c r="AA85" s="31">
        <f t="shared" si="15"/>
        <v>0</v>
      </c>
      <c r="AB85" s="31">
        <f t="shared" si="15"/>
        <v>0</v>
      </c>
      <c r="AC85" s="31">
        <f>AC65</f>
        <v>0</v>
      </c>
      <c r="AD85" s="31">
        <f>AD65</f>
        <v>0</v>
      </c>
      <c r="AE85" s="31">
        <f>AE65</f>
        <v>0</v>
      </c>
      <c r="AF85" s="31">
        <f>AF65</f>
        <v>0</v>
      </c>
      <c r="AG85" s="31">
        <f>AG65</f>
        <v>0</v>
      </c>
    </row>
    <row r="86" spans="1:33" x14ac:dyDescent="0.2">
      <c r="A86" s="8"/>
      <c r="B86" s="8"/>
      <c r="C86" s="4" t="s">
        <v>123</v>
      </c>
      <c r="D86" s="38"/>
      <c r="F86" s="97"/>
      <c r="G86" s="213">
        <f t="shared" si="12"/>
        <v>45291</v>
      </c>
      <c r="H86" s="31"/>
      <c r="I86" s="31">
        <f t="shared" ref="I86:AG86" si="16">I58</f>
        <v>0</v>
      </c>
      <c r="J86" s="31">
        <f t="shared" si="16"/>
        <v>0</v>
      </c>
      <c r="K86" s="31">
        <f t="shared" si="16"/>
        <v>0</v>
      </c>
      <c r="L86" s="31">
        <f t="shared" si="16"/>
        <v>0</v>
      </c>
      <c r="M86" s="31">
        <f t="shared" si="16"/>
        <v>0</v>
      </c>
      <c r="N86" s="31">
        <f t="shared" si="16"/>
        <v>0</v>
      </c>
      <c r="O86" s="31">
        <f t="shared" si="16"/>
        <v>0</v>
      </c>
      <c r="P86" s="31">
        <f t="shared" si="16"/>
        <v>0</v>
      </c>
      <c r="Q86" s="31">
        <f t="shared" si="16"/>
        <v>0</v>
      </c>
      <c r="R86" s="31">
        <f t="shared" si="16"/>
        <v>0</v>
      </c>
      <c r="S86" s="31">
        <f t="shared" si="16"/>
        <v>0</v>
      </c>
      <c r="T86" s="31">
        <f t="shared" si="16"/>
        <v>0</v>
      </c>
      <c r="U86" s="31">
        <f t="shared" si="16"/>
        <v>0</v>
      </c>
      <c r="V86" s="31">
        <f t="shared" si="16"/>
        <v>0</v>
      </c>
      <c r="W86" s="31">
        <f t="shared" si="16"/>
        <v>0</v>
      </c>
      <c r="X86" s="31">
        <f t="shared" si="16"/>
        <v>0</v>
      </c>
      <c r="Y86" s="31">
        <f t="shared" si="16"/>
        <v>0</v>
      </c>
      <c r="Z86" s="31">
        <f t="shared" si="16"/>
        <v>0</v>
      </c>
      <c r="AA86" s="31">
        <f t="shared" si="16"/>
        <v>0</v>
      </c>
      <c r="AB86" s="31">
        <f t="shared" si="16"/>
        <v>0</v>
      </c>
      <c r="AC86" s="31">
        <f t="shared" si="16"/>
        <v>0</v>
      </c>
      <c r="AD86" s="31">
        <f t="shared" si="16"/>
        <v>0</v>
      </c>
      <c r="AE86" s="31">
        <f t="shared" si="16"/>
        <v>0</v>
      </c>
      <c r="AF86" s="31">
        <f t="shared" si="16"/>
        <v>0</v>
      </c>
      <c r="AG86" s="31">
        <f t="shared" si="16"/>
        <v>0</v>
      </c>
    </row>
    <row r="87" spans="1:33" x14ac:dyDescent="0.2">
      <c r="A87" s="8"/>
      <c r="B87" s="8"/>
      <c r="C87" s="4"/>
      <c r="D87" s="38"/>
      <c r="F87" s="31"/>
      <c r="G87" s="213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</row>
    <row r="88" spans="1:33" x14ac:dyDescent="0.2">
      <c r="A88" s="8"/>
      <c r="B88" s="8"/>
      <c r="C88" s="180" t="s">
        <v>189</v>
      </c>
      <c r="D88" s="181"/>
      <c r="E88" s="176"/>
      <c r="F88" s="182"/>
      <c r="G88" s="218">
        <f t="shared" si="12"/>
        <v>45291</v>
      </c>
      <c r="H88" s="182"/>
      <c r="I88" s="182">
        <f t="shared" ref="I88:AB88" si="17">SUM(I83:I87)</f>
        <v>0</v>
      </c>
      <c r="J88" s="182">
        <f t="shared" si="17"/>
        <v>0</v>
      </c>
      <c r="K88" s="182">
        <f t="shared" si="17"/>
        <v>0</v>
      </c>
      <c r="L88" s="182">
        <f t="shared" si="17"/>
        <v>0</v>
      </c>
      <c r="M88" s="182">
        <f t="shared" si="17"/>
        <v>0</v>
      </c>
      <c r="N88" s="182">
        <f t="shared" si="17"/>
        <v>0</v>
      </c>
      <c r="O88" s="182">
        <f t="shared" si="17"/>
        <v>0</v>
      </c>
      <c r="P88" s="182">
        <f t="shared" si="17"/>
        <v>0</v>
      </c>
      <c r="Q88" s="182">
        <f t="shared" si="17"/>
        <v>0</v>
      </c>
      <c r="R88" s="182">
        <f t="shared" si="17"/>
        <v>0</v>
      </c>
      <c r="S88" s="182">
        <f t="shared" si="17"/>
        <v>0</v>
      </c>
      <c r="T88" s="182">
        <f t="shared" si="17"/>
        <v>0</v>
      </c>
      <c r="U88" s="182">
        <f t="shared" si="17"/>
        <v>0</v>
      </c>
      <c r="V88" s="182">
        <f t="shared" si="17"/>
        <v>0</v>
      </c>
      <c r="W88" s="182">
        <f t="shared" si="17"/>
        <v>0</v>
      </c>
      <c r="X88" s="182">
        <f t="shared" si="17"/>
        <v>0</v>
      </c>
      <c r="Y88" s="182">
        <f t="shared" si="17"/>
        <v>0</v>
      </c>
      <c r="Z88" s="182">
        <f t="shared" si="17"/>
        <v>0</v>
      </c>
      <c r="AA88" s="182">
        <f t="shared" si="17"/>
        <v>0</v>
      </c>
      <c r="AB88" s="182">
        <f t="shared" si="17"/>
        <v>0</v>
      </c>
      <c r="AC88" s="182">
        <f>SUM(AC83:AC87)</f>
        <v>0</v>
      </c>
      <c r="AD88" s="182">
        <f>SUM(AD83:AD87)</f>
        <v>0</v>
      </c>
      <c r="AE88" s="182">
        <f>SUM(AE83:AE87)</f>
        <v>0</v>
      </c>
      <c r="AF88" s="182">
        <f>SUM(AF83:AF87)</f>
        <v>0</v>
      </c>
      <c r="AG88" s="182">
        <f>SUM(AG83:AG87)</f>
        <v>0</v>
      </c>
    </row>
    <row r="89" spans="1:33" x14ac:dyDescent="0.2">
      <c r="A89" s="8"/>
      <c r="B89" s="8"/>
      <c r="C89" s="75"/>
      <c r="D89" s="140"/>
      <c r="E89" s="64"/>
      <c r="F89" s="143"/>
      <c r="G89" s="220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75"/>
      <c r="D90" s="140"/>
      <c r="E90" s="64"/>
      <c r="F90" s="143"/>
      <c r="G90" s="220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</row>
    <row r="91" spans="1:33" x14ac:dyDescent="0.2">
      <c r="A91" s="8"/>
      <c r="B91" s="8"/>
      <c r="C91" s="233" t="s">
        <v>199</v>
      </c>
      <c r="D91" s="82"/>
      <c r="E91" s="234"/>
      <c r="F91" s="235"/>
      <c r="G91" s="236" cm="1">
        <f t="array" ref="G91">IF(SUM($I17:$AG17)=0,0,(INDEX(I$6:AG$6,MATCH(TRUE,INDEX($I17:$AG17&lt;&gt;0,),0))))</f>
        <v>0</v>
      </c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</row>
    <row r="92" spans="1:33" x14ac:dyDescent="0.2">
      <c r="C92" s="82"/>
      <c r="D92" s="237"/>
      <c r="E92" s="234"/>
      <c r="F92" s="234"/>
      <c r="G92" s="236"/>
    </row>
    <row r="93" spans="1:33" x14ac:dyDescent="0.2">
      <c r="C93" s="238" t="s">
        <v>194</v>
      </c>
      <c r="D93" s="239"/>
      <c r="E93" s="239"/>
      <c r="F93" s="239"/>
      <c r="G93" s="240" t="str">
        <f>IF(_xlfn.MINIFS($G$91:$G$92, $G$91:$G$92, "&gt;"&amp;0)=0, $A$4, _xlfn.MINIFS($G$91:$G$92, $G$91:$G$92, "&gt;"&amp;0))</f>
        <v>Not used</v>
      </c>
    </row>
    <row r="95" spans="1:33" x14ac:dyDescent="0.2">
      <c r="G95" s="12"/>
    </row>
    <row r="103" spans="1:43" ht="15" x14ac:dyDescent="0.2">
      <c r="A103" s="89" t="s">
        <v>217</v>
      </c>
      <c r="B103" s="89"/>
      <c r="C103" s="89"/>
      <c r="D103" s="89"/>
      <c r="E103" s="89"/>
      <c r="F103" s="89"/>
      <c r="G103" s="207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/>
      <c r="AI103"/>
      <c r="AJ103"/>
      <c r="AK103"/>
      <c r="AL103"/>
      <c r="AM103"/>
      <c r="AN103"/>
      <c r="AO103"/>
      <c r="AP103"/>
      <c r="AQ103"/>
    </row>
    <row r="105" spans="1:43" x14ac:dyDescent="0.2">
      <c r="I105" s="246"/>
      <c r="J105" s="246"/>
      <c r="K105" s="246"/>
      <c r="L105" s="246"/>
      <c r="M105" s="246"/>
      <c r="N105" s="246"/>
      <c r="O105" s="246"/>
      <c r="P105" s="246"/>
      <c r="Q105" s="246"/>
      <c r="R105" s="246"/>
      <c r="S105" s="246"/>
      <c r="T105" s="246"/>
      <c r="U105" s="246"/>
      <c r="V105" s="246"/>
      <c r="W105" s="246"/>
      <c r="X105" s="246"/>
      <c r="Y105" s="246"/>
      <c r="Z105" s="246"/>
    </row>
    <row r="106" spans="1:43" x14ac:dyDescent="0.2">
      <c r="I106" s="246"/>
      <c r="J106" s="246"/>
      <c r="K106" s="246"/>
      <c r="L106" s="246"/>
      <c r="M106" s="246"/>
      <c r="N106" s="246"/>
      <c r="O106" s="246"/>
      <c r="P106" s="246"/>
      <c r="Q106" s="246"/>
      <c r="R106" s="246"/>
      <c r="S106" s="246"/>
      <c r="T106" s="246"/>
      <c r="U106" s="246"/>
      <c r="V106" s="246"/>
      <c r="W106" s="246"/>
      <c r="X106" s="246"/>
      <c r="Y106" s="246"/>
      <c r="Z106" s="246"/>
    </row>
    <row r="107" spans="1:43" x14ac:dyDescent="0.2">
      <c r="A107" s="1" t="s">
        <v>120</v>
      </c>
      <c r="C107" s="1" t="s">
        <v>189</v>
      </c>
      <c r="D107"/>
      <c r="E107"/>
      <c r="F107"/>
      <c r="G107" s="38" t="str">
        <f>PROPER($A$3)&amp;A107</f>
        <v>Option 5NPV</v>
      </c>
      <c r="I107" s="31">
        <f>I88</f>
        <v>0</v>
      </c>
      <c r="J107" s="31">
        <f t="shared" ref="J107:AG107" si="18">J88</f>
        <v>0</v>
      </c>
      <c r="K107" s="31">
        <f t="shared" si="18"/>
        <v>0</v>
      </c>
      <c r="L107" s="31">
        <f t="shared" si="18"/>
        <v>0</v>
      </c>
      <c r="M107" s="31">
        <f t="shared" si="18"/>
        <v>0</v>
      </c>
      <c r="N107" s="31">
        <f t="shared" si="18"/>
        <v>0</v>
      </c>
      <c r="O107" s="31">
        <f t="shared" si="18"/>
        <v>0</v>
      </c>
      <c r="P107" s="31">
        <f t="shared" si="18"/>
        <v>0</v>
      </c>
      <c r="Q107" s="31">
        <f t="shared" si="18"/>
        <v>0</v>
      </c>
      <c r="R107" s="31">
        <f t="shared" si="18"/>
        <v>0</v>
      </c>
      <c r="S107" s="31">
        <f t="shared" si="18"/>
        <v>0</v>
      </c>
      <c r="T107" s="31">
        <f t="shared" si="18"/>
        <v>0</v>
      </c>
      <c r="U107" s="31">
        <f t="shared" si="18"/>
        <v>0</v>
      </c>
      <c r="V107" s="31">
        <f t="shared" si="18"/>
        <v>0</v>
      </c>
      <c r="W107" s="31">
        <f t="shared" si="18"/>
        <v>0</v>
      </c>
      <c r="X107" s="31">
        <f t="shared" si="18"/>
        <v>0</v>
      </c>
      <c r="Y107" s="31">
        <f t="shared" si="18"/>
        <v>0</v>
      </c>
      <c r="Z107" s="31">
        <f t="shared" si="18"/>
        <v>0</v>
      </c>
      <c r="AA107" s="31">
        <f t="shared" si="18"/>
        <v>0</v>
      </c>
      <c r="AB107" s="31">
        <f t="shared" si="18"/>
        <v>0</v>
      </c>
      <c r="AC107" s="31">
        <f t="shared" si="18"/>
        <v>0</v>
      </c>
      <c r="AD107" s="31">
        <f t="shared" si="18"/>
        <v>0</v>
      </c>
      <c r="AE107" s="31">
        <f t="shared" si="18"/>
        <v>0</v>
      </c>
      <c r="AF107" s="31">
        <f t="shared" si="18"/>
        <v>0</v>
      </c>
      <c r="AG107" s="31">
        <f t="shared" si="18"/>
        <v>0</v>
      </c>
    </row>
    <row r="108" spans="1:43" x14ac:dyDescent="0.2">
      <c r="C108" s="1" t="s">
        <v>160</v>
      </c>
      <c r="D108"/>
      <c r="E108"/>
      <c r="F108"/>
      <c r="G108"/>
      <c r="I108" s="31">
        <f>I83</f>
        <v>0</v>
      </c>
      <c r="J108" s="31">
        <f t="shared" ref="J108:AG108" si="19">J83</f>
        <v>0</v>
      </c>
      <c r="K108" s="31">
        <f t="shared" si="19"/>
        <v>0</v>
      </c>
      <c r="L108" s="31">
        <f t="shared" si="19"/>
        <v>0</v>
      </c>
      <c r="M108" s="31">
        <f t="shared" si="19"/>
        <v>0</v>
      </c>
      <c r="N108" s="31">
        <f t="shared" si="19"/>
        <v>0</v>
      </c>
      <c r="O108" s="31">
        <f t="shared" si="19"/>
        <v>0</v>
      </c>
      <c r="P108" s="31">
        <f t="shared" si="19"/>
        <v>0</v>
      </c>
      <c r="Q108" s="31">
        <f t="shared" si="19"/>
        <v>0</v>
      </c>
      <c r="R108" s="31">
        <f t="shared" si="19"/>
        <v>0</v>
      </c>
      <c r="S108" s="31">
        <f t="shared" si="19"/>
        <v>0</v>
      </c>
      <c r="T108" s="31">
        <f t="shared" si="19"/>
        <v>0</v>
      </c>
      <c r="U108" s="31">
        <f t="shared" si="19"/>
        <v>0</v>
      </c>
      <c r="V108" s="31">
        <f t="shared" si="19"/>
        <v>0</v>
      </c>
      <c r="W108" s="31">
        <f t="shared" si="19"/>
        <v>0</v>
      </c>
      <c r="X108" s="31">
        <f t="shared" si="19"/>
        <v>0</v>
      </c>
      <c r="Y108" s="31">
        <f t="shared" si="19"/>
        <v>0</v>
      </c>
      <c r="Z108" s="31">
        <f t="shared" si="19"/>
        <v>0</v>
      </c>
      <c r="AA108" s="31">
        <f t="shared" si="19"/>
        <v>0</v>
      </c>
      <c r="AB108" s="31">
        <f t="shared" si="19"/>
        <v>0</v>
      </c>
      <c r="AC108" s="31">
        <f t="shared" si="19"/>
        <v>0</v>
      </c>
      <c r="AD108" s="31">
        <f t="shared" si="19"/>
        <v>0</v>
      </c>
      <c r="AE108" s="31">
        <f t="shared" si="19"/>
        <v>0</v>
      </c>
      <c r="AF108" s="31">
        <f t="shared" si="19"/>
        <v>0</v>
      </c>
      <c r="AG108" s="31">
        <f t="shared" si="19"/>
        <v>0</v>
      </c>
    </row>
    <row r="109" spans="1:43" x14ac:dyDescent="0.2">
      <c r="C109" s="1" t="s">
        <v>240</v>
      </c>
      <c r="D109"/>
      <c r="E109"/>
      <c r="F109"/>
      <c r="G109"/>
      <c r="I109" s="31">
        <f>SUM(I85:I86)</f>
        <v>0</v>
      </c>
      <c r="J109" s="31">
        <f t="shared" ref="J109:AG109" si="20">SUM(J85:J86)</f>
        <v>0</v>
      </c>
      <c r="K109" s="31">
        <f t="shared" si="20"/>
        <v>0</v>
      </c>
      <c r="L109" s="31">
        <f t="shared" si="20"/>
        <v>0</v>
      </c>
      <c r="M109" s="31">
        <f t="shared" si="20"/>
        <v>0</v>
      </c>
      <c r="N109" s="31">
        <f t="shared" si="20"/>
        <v>0</v>
      </c>
      <c r="O109" s="31">
        <f t="shared" si="20"/>
        <v>0</v>
      </c>
      <c r="P109" s="31">
        <f t="shared" si="20"/>
        <v>0</v>
      </c>
      <c r="Q109" s="31">
        <f t="shared" si="20"/>
        <v>0</v>
      </c>
      <c r="R109" s="31">
        <f t="shared" si="20"/>
        <v>0</v>
      </c>
      <c r="S109" s="31">
        <f t="shared" si="20"/>
        <v>0</v>
      </c>
      <c r="T109" s="31">
        <f t="shared" si="20"/>
        <v>0</v>
      </c>
      <c r="U109" s="31">
        <f t="shared" si="20"/>
        <v>0</v>
      </c>
      <c r="V109" s="31">
        <f t="shared" si="20"/>
        <v>0</v>
      </c>
      <c r="W109" s="31">
        <f t="shared" si="20"/>
        <v>0</v>
      </c>
      <c r="X109" s="31">
        <f t="shared" si="20"/>
        <v>0</v>
      </c>
      <c r="Y109" s="31">
        <f t="shared" si="20"/>
        <v>0</v>
      </c>
      <c r="Z109" s="31">
        <f t="shared" si="20"/>
        <v>0</v>
      </c>
      <c r="AA109" s="31">
        <f t="shared" si="20"/>
        <v>0</v>
      </c>
      <c r="AB109" s="31">
        <f t="shared" si="20"/>
        <v>0</v>
      </c>
      <c r="AC109" s="31">
        <f t="shared" si="20"/>
        <v>0</v>
      </c>
      <c r="AD109" s="31">
        <f t="shared" si="20"/>
        <v>0</v>
      </c>
      <c r="AE109" s="31">
        <f t="shared" si="20"/>
        <v>0</v>
      </c>
      <c r="AF109" s="31">
        <f t="shared" si="20"/>
        <v>0</v>
      </c>
      <c r="AG109" s="31">
        <f t="shared" si="20"/>
        <v>0</v>
      </c>
    </row>
    <row r="110" spans="1:43" x14ac:dyDescent="0.2">
      <c r="D110" s="305" t="str">
        <f>Assumptions!G110</f>
        <v>Capex</v>
      </c>
      <c r="E110" s="305" t="str">
        <f>Assumptions!H110</f>
        <v>Total benefits</v>
      </c>
      <c r="I110" s="246"/>
      <c r="J110" s="246"/>
      <c r="K110" s="246"/>
      <c r="L110" s="246"/>
      <c r="M110" s="246"/>
      <c r="N110" s="246"/>
      <c r="O110" s="246"/>
      <c r="P110" s="246"/>
      <c r="Q110" s="246"/>
      <c r="R110" s="246"/>
      <c r="S110" s="246"/>
      <c r="T110" s="246"/>
      <c r="U110" s="246"/>
      <c r="V110" s="246"/>
      <c r="W110" s="246"/>
      <c r="X110" s="246"/>
      <c r="Y110" s="246"/>
      <c r="Z110" s="246"/>
    </row>
    <row r="111" spans="1:43" x14ac:dyDescent="0.2">
      <c r="A111" s="1" t="str">
        <f>"sens"&amp;Assumptions!B111</f>
        <v>sens1</v>
      </c>
      <c r="C111" s="304" t="str">
        <f>Assumptions!C111</f>
        <v>Capex 10% higher</v>
      </c>
      <c r="D111" s="305">
        <f>Assumptions!G111</f>
        <v>0.1</v>
      </c>
      <c r="E111" s="305">
        <f>Assumptions!H111</f>
        <v>0</v>
      </c>
      <c r="G111" s="38" t="str">
        <f>PROPER($A$3)&amp;A111</f>
        <v>Option 5sens1</v>
      </c>
      <c r="I111" s="31" cm="1">
        <f t="array" ref="I111">I$107+IF($C111&lt;&gt;0,SUMPRODUCT((I$108:I$109)*TRANSPOSE(($D111:$E111))),0)</f>
        <v>0</v>
      </c>
      <c r="J111" s="31" cm="1">
        <f t="array" ref="J111">J$107+IF($C111&lt;&gt;0,SUMPRODUCT((J$108:J$109)*TRANSPOSE(($D111:$E111))),0)</f>
        <v>0</v>
      </c>
      <c r="K111" s="31" cm="1">
        <f t="array" ref="K111">K$107+IF($C111&lt;&gt;0,SUMPRODUCT((K$108:K$109)*TRANSPOSE(($D111:$E111))),0)</f>
        <v>0</v>
      </c>
      <c r="L111" s="31" cm="1">
        <f t="array" ref="L111">L$107+IF($C111&lt;&gt;0,SUMPRODUCT((L$108:L$109)*TRANSPOSE(($D111:$E111))),0)</f>
        <v>0</v>
      </c>
      <c r="M111" s="31" cm="1">
        <f t="array" ref="M111">M$107+IF($C111&lt;&gt;0,SUMPRODUCT((M$108:M$109)*TRANSPOSE(($D111:$E111))),0)</f>
        <v>0</v>
      </c>
      <c r="N111" s="31" cm="1">
        <f t="array" ref="N111">N$107+IF($C111&lt;&gt;0,SUMPRODUCT((N$108:N$109)*TRANSPOSE(($D111:$E111))),0)</f>
        <v>0</v>
      </c>
      <c r="O111" s="31" cm="1">
        <f t="array" ref="O111">O$107+IF($C111&lt;&gt;0,SUMPRODUCT((O$108:O$109)*TRANSPOSE(($D111:$E111))),0)</f>
        <v>0</v>
      </c>
      <c r="P111" s="31" cm="1">
        <f t="array" ref="P111">P$107+IF($C111&lt;&gt;0,SUMPRODUCT((P$108:P$109)*TRANSPOSE(($D111:$E111))),0)</f>
        <v>0</v>
      </c>
      <c r="Q111" s="31" cm="1">
        <f t="array" ref="Q111">Q$107+IF($C111&lt;&gt;0,SUMPRODUCT((Q$108:Q$109)*TRANSPOSE(($D111:$E111))),0)</f>
        <v>0</v>
      </c>
      <c r="R111" s="31" cm="1">
        <f t="array" ref="R111">R$107+IF($C111&lt;&gt;0,SUMPRODUCT((R$108:R$109)*TRANSPOSE(($D111:$E111))),0)</f>
        <v>0</v>
      </c>
      <c r="S111" s="31" cm="1">
        <f t="array" ref="S111">S$107+IF($C111&lt;&gt;0,SUMPRODUCT((S$108:S$109)*TRANSPOSE(($D111:$E111))),0)</f>
        <v>0</v>
      </c>
      <c r="T111" s="31" cm="1">
        <f t="array" ref="T111">T$107+IF($C111&lt;&gt;0,SUMPRODUCT((T$108:T$109)*TRANSPOSE(($D111:$E111))),0)</f>
        <v>0</v>
      </c>
      <c r="U111" s="31" cm="1">
        <f t="array" ref="U111">U$107+IF($C111&lt;&gt;0,SUMPRODUCT((U$108:U$109)*TRANSPOSE(($D111:$E111))),0)</f>
        <v>0</v>
      </c>
      <c r="V111" s="31" cm="1">
        <f t="array" ref="V111">V$107+IF($C111&lt;&gt;0,SUMPRODUCT((V$108:V$109)*TRANSPOSE(($D111:$E111))),0)</f>
        <v>0</v>
      </c>
      <c r="W111" s="31" cm="1">
        <f t="array" ref="W111">W$107+IF($C111&lt;&gt;0,SUMPRODUCT((W$108:W$109)*TRANSPOSE(($D111:$E111))),0)</f>
        <v>0</v>
      </c>
      <c r="X111" s="31" cm="1">
        <f t="array" ref="X111">X$107+IF($C111&lt;&gt;0,SUMPRODUCT((X$108:X$109)*TRANSPOSE(($D111:$E111))),0)</f>
        <v>0</v>
      </c>
      <c r="Y111" s="31" cm="1">
        <f t="array" ref="Y111">Y$107+IF($C111&lt;&gt;0,SUMPRODUCT((Y$108:Y$109)*TRANSPOSE(($D111:$E111))),0)</f>
        <v>0</v>
      </c>
      <c r="Z111" s="31" cm="1">
        <f t="array" ref="Z111">Z$107+IF($C111&lt;&gt;0,SUMPRODUCT((Z$108:Z$109)*TRANSPOSE(($D111:$E111))),0)</f>
        <v>0</v>
      </c>
      <c r="AA111" s="31" cm="1">
        <f t="array" ref="AA111">AA$107+IF($C111&lt;&gt;0,SUMPRODUCT((AA$108:AA$109)*TRANSPOSE(($D111:$E111))),0)</f>
        <v>0</v>
      </c>
      <c r="AB111" s="31" cm="1">
        <f t="array" ref="AB111">AB$107+IF($C111&lt;&gt;0,SUMPRODUCT((AB$108:AB$109)*TRANSPOSE(($D111:$E111))),0)</f>
        <v>0</v>
      </c>
      <c r="AC111" s="31" cm="1">
        <f t="array" ref="AC111">AC$107+IF($C111&lt;&gt;0,SUMPRODUCT((AC$108:AC$109)*TRANSPOSE(($D111:$E111))),0)</f>
        <v>0</v>
      </c>
      <c r="AD111" s="31" cm="1">
        <f t="array" ref="AD111">AD$107+IF($C111&lt;&gt;0,SUMPRODUCT((AD$108:AD$109)*TRANSPOSE(($D111:$E111))),0)</f>
        <v>0</v>
      </c>
      <c r="AE111" s="31" cm="1">
        <f t="array" ref="AE111">AE$107+IF($C111&lt;&gt;0,SUMPRODUCT((AE$108:AE$109)*TRANSPOSE(($D111:$E111))),0)</f>
        <v>0</v>
      </c>
      <c r="AF111" s="31" cm="1">
        <f t="array" ref="AF111">AF$107+IF($C111&lt;&gt;0,SUMPRODUCT((AF$108:AF$109)*TRANSPOSE(($D111:$E111))),0)</f>
        <v>0</v>
      </c>
      <c r="AG111" s="31" cm="1">
        <f t="array" ref="AG111">AG$107+IF($C111&lt;&gt;0,SUMPRODUCT((AG$108:AG$109)*TRANSPOSE(($D111:$E111))),0)</f>
        <v>0</v>
      </c>
    </row>
    <row r="112" spans="1:43" x14ac:dyDescent="0.2">
      <c r="A112" s="1" t="str">
        <f>"sens"&amp;Assumptions!B112</f>
        <v>sens2</v>
      </c>
      <c r="C112" s="304" t="str">
        <f>Assumptions!C112</f>
        <v>Capex 10% lower</v>
      </c>
      <c r="D112" s="305">
        <f>Assumptions!G112</f>
        <v>-0.1</v>
      </c>
      <c r="E112" s="305">
        <f>Assumptions!H112</f>
        <v>0</v>
      </c>
      <c r="G112" s="38" t="str">
        <f t="shared" ref="G112:G118" si="21">PROPER($A$3)&amp;A112</f>
        <v>Option 5sens2</v>
      </c>
      <c r="I112" s="31" cm="1">
        <f t="array" ref="I112">I$107+IF($C112&lt;&gt;0,SUMPRODUCT((I$108:I$109)*TRANSPOSE(($D112:$E112))),0)</f>
        <v>0</v>
      </c>
      <c r="J112" s="31" cm="1">
        <f t="array" ref="J112">J$107+IF($C112&lt;&gt;0,SUMPRODUCT((J$108:J$109)*TRANSPOSE(($D112:$E112))),0)</f>
        <v>0</v>
      </c>
      <c r="K112" s="31" cm="1">
        <f t="array" ref="K112">K$107+IF($C112&lt;&gt;0,SUMPRODUCT((K$108:K$109)*TRANSPOSE(($D112:$E112))),0)</f>
        <v>0</v>
      </c>
      <c r="L112" s="31" cm="1">
        <f t="array" ref="L112">L$107+IF($C112&lt;&gt;0,SUMPRODUCT((L$108:L$109)*TRANSPOSE(($D112:$E112))),0)</f>
        <v>0</v>
      </c>
      <c r="M112" s="31" cm="1">
        <f t="array" ref="M112">M$107+IF($C112&lt;&gt;0,SUMPRODUCT((M$108:M$109)*TRANSPOSE(($D112:$E112))),0)</f>
        <v>0</v>
      </c>
      <c r="N112" s="31" cm="1">
        <f t="array" ref="N112">N$107+IF($C112&lt;&gt;0,SUMPRODUCT((N$108:N$109)*TRANSPOSE(($D112:$E112))),0)</f>
        <v>0</v>
      </c>
      <c r="O112" s="31" cm="1">
        <f t="array" ref="O112">O$107+IF($C112&lt;&gt;0,SUMPRODUCT((O$108:O$109)*TRANSPOSE(($D112:$E112))),0)</f>
        <v>0</v>
      </c>
      <c r="P112" s="31" cm="1">
        <f t="array" ref="P112">P$107+IF($C112&lt;&gt;0,SUMPRODUCT((P$108:P$109)*TRANSPOSE(($D112:$E112))),0)</f>
        <v>0</v>
      </c>
      <c r="Q112" s="31" cm="1">
        <f t="array" ref="Q112">Q$107+IF($C112&lt;&gt;0,SUMPRODUCT((Q$108:Q$109)*TRANSPOSE(($D112:$E112))),0)</f>
        <v>0</v>
      </c>
      <c r="R112" s="31" cm="1">
        <f t="array" ref="R112">R$107+IF($C112&lt;&gt;0,SUMPRODUCT((R$108:R$109)*TRANSPOSE(($D112:$E112))),0)</f>
        <v>0</v>
      </c>
      <c r="S112" s="31" cm="1">
        <f t="array" ref="S112">S$107+IF($C112&lt;&gt;0,SUMPRODUCT((S$108:S$109)*TRANSPOSE(($D112:$E112))),0)</f>
        <v>0</v>
      </c>
      <c r="T112" s="31" cm="1">
        <f t="array" ref="T112">T$107+IF($C112&lt;&gt;0,SUMPRODUCT((T$108:T$109)*TRANSPOSE(($D112:$E112))),0)</f>
        <v>0</v>
      </c>
      <c r="U112" s="31" cm="1">
        <f t="array" ref="U112">U$107+IF($C112&lt;&gt;0,SUMPRODUCT((U$108:U$109)*TRANSPOSE(($D112:$E112))),0)</f>
        <v>0</v>
      </c>
      <c r="V112" s="31" cm="1">
        <f t="array" ref="V112">V$107+IF($C112&lt;&gt;0,SUMPRODUCT((V$108:V$109)*TRANSPOSE(($D112:$E112))),0)</f>
        <v>0</v>
      </c>
      <c r="W112" s="31" cm="1">
        <f t="array" ref="W112">W$107+IF($C112&lt;&gt;0,SUMPRODUCT((W$108:W$109)*TRANSPOSE(($D112:$E112))),0)</f>
        <v>0</v>
      </c>
      <c r="X112" s="31" cm="1">
        <f t="array" ref="X112">X$107+IF($C112&lt;&gt;0,SUMPRODUCT((X$108:X$109)*TRANSPOSE(($D112:$E112))),0)</f>
        <v>0</v>
      </c>
      <c r="Y112" s="31" cm="1">
        <f t="array" ref="Y112">Y$107+IF($C112&lt;&gt;0,SUMPRODUCT((Y$108:Y$109)*TRANSPOSE(($D112:$E112))),0)</f>
        <v>0</v>
      </c>
      <c r="Z112" s="31" cm="1">
        <f t="array" ref="Z112">Z$107+IF($C112&lt;&gt;0,SUMPRODUCT((Z$108:Z$109)*TRANSPOSE(($D112:$E112))),0)</f>
        <v>0</v>
      </c>
      <c r="AA112" s="31" cm="1">
        <f t="array" ref="AA112">AA$107+IF($C112&lt;&gt;0,SUMPRODUCT((AA$108:AA$109)*TRANSPOSE(($D112:$E112))),0)</f>
        <v>0</v>
      </c>
      <c r="AB112" s="31" cm="1">
        <f t="array" ref="AB112">AB$107+IF($C112&lt;&gt;0,SUMPRODUCT((AB$108:AB$109)*TRANSPOSE(($D112:$E112))),0)</f>
        <v>0</v>
      </c>
      <c r="AC112" s="31" cm="1">
        <f t="array" ref="AC112">AC$107+IF($C112&lt;&gt;0,SUMPRODUCT((AC$108:AC$109)*TRANSPOSE(($D112:$E112))),0)</f>
        <v>0</v>
      </c>
      <c r="AD112" s="31" cm="1">
        <f t="array" ref="AD112">AD$107+IF($C112&lt;&gt;0,SUMPRODUCT((AD$108:AD$109)*TRANSPOSE(($D112:$E112))),0)</f>
        <v>0</v>
      </c>
      <c r="AE112" s="31" cm="1">
        <f t="array" ref="AE112">AE$107+IF($C112&lt;&gt;0,SUMPRODUCT((AE$108:AE$109)*TRANSPOSE(($D112:$E112))),0)</f>
        <v>0</v>
      </c>
      <c r="AF112" s="31" cm="1">
        <f t="array" ref="AF112">AF$107+IF($C112&lt;&gt;0,SUMPRODUCT((AF$108:AF$109)*TRANSPOSE(($D112:$E112))),0)</f>
        <v>0</v>
      </c>
      <c r="AG112" s="31" cm="1">
        <f t="array" ref="AG112">AG$107+IF($C112&lt;&gt;0,SUMPRODUCT((AG$108:AG$109)*TRANSPOSE(($D112:$E112))),0)</f>
        <v>0</v>
      </c>
    </row>
    <row r="113" spans="1:33" x14ac:dyDescent="0.2">
      <c r="A113" s="1" t="str">
        <f>"sens"&amp;Assumptions!B113</f>
        <v>sens3</v>
      </c>
      <c r="C113" s="304" t="str">
        <f>Assumptions!C113</f>
        <v>Total benefits 10% higher</v>
      </c>
      <c r="D113" s="305">
        <f>Assumptions!G113</f>
        <v>0</v>
      </c>
      <c r="E113" s="305">
        <f>Assumptions!H113</f>
        <v>0.1</v>
      </c>
      <c r="G113" s="38" t="str">
        <f t="shared" si="21"/>
        <v>Option 5sens3</v>
      </c>
      <c r="I113" s="31" cm="1">
        <f t="array" ref="I113">I$107+IF($C113&lt;&gt;0,SUMPRODUCT((I$108:I$109)*TRANSPOSE(($D113:$E113))),0)</f>
        <v>0</v>
      </c>
      <c r="J113" s="31" cm="1">
        <f t="array" ref="J113">J$107+IF($C113&lt;&gt;0,SUMPRODUCT((J$108:J$109)*TRANSPOSE(($D113:$E113))),0)</f>
        <v>0</v>
      </c>
      <c r="K113" s="31" cm="1">
        <f t="array" ref="K113">K$107+IF($C113&lt;&gt;0,SUMPRODUCT((K$108:K$109)*TRANSPOSE(($D113:$E113))),0)</f>
        <v>0</v>
      </c>
      <c r="L113" s="31" cm="1">
        <f t="array" ref="L113">L$107+IF($C113&lt;&gt;0,SUMPRODUCT((L$108:L$109)*TRANSPOSE(($D113:$E113))),0)</f>
        <v>0</v>
      </c>
      <c r="M113" s="31" cm="1">
        <f t="array" ref="M113">M$107+IF($C113&lt;&gt;0,SUMPRODUCT((M$108:M$109)*TRANSPOSE(($D113:$E113))),0)</f>
        <v>0</v>
      </c>
      <c r="N113" s="31" cm="1">
        <f t="array" ref="N113">N$107+IF($C113&lt;&gt;0,SUMPRODUCT((N$108:N$109)*TRANSPOSE(($D113:$E113))),0)</f>
        <v>0</v>
      </c>
      <c r="O113" s="31" cm="1">
        <f t="array" ref="O113">O$107+IF($C113&lt;&gt;0,SUMPRODUCT((O$108:O$109)*TRANSPOSE(($D113:$E113))),0)</f>
        <v>0</v>
      </c>
      <c r="P113" s="31" cm="1">
        <f t="array" ref="P113">P$107+IF($C113&lt;&gt;0,SUMPRODUCT((P$108:P$109)*TRANSPOSE(($D113:$E113))),0)</f>
        <v>0</v>
      </c>
      <c r="Q113" s="31" cm="1">
        <f t="array" ref="Q113">Q$107+IF($C113&lt;&gt;0,SUMPRODUCT((Q$108:Q$109)*TRANSPOSE(($D113:$E113))),0)</f>
        <v>0</v>
      </c>
      <c r="R113" s="31" cm="1">
        <f t="array" ref="R113">R$107+IF($C113&lt;&gt;0,SUMPRODUCT((R$108:R$109)*TRANSPOSE(($D113:$E113))),0)</f>
        <v>0</v>
      </c>
      <c r="S113" s="31" cm="1">
        <f t="array" ref="S113">S$107+IF($C113&lt;&gt;0,SUMPRODUCT((S$108:S$109)*TRANSPOSE(($D113:$E113))),0)</f>
        <v>0</v>
      </c>
      <c r="T113" s="31" cm="1">
        <f t="array" ref="T113">T$107+IF($C113&lt;&gt;0,SUMPRODUCT((T$108:T$109)*TRANSPOSE(($D113:$E113))),0)</f>
        <v>0</v>
      </c>
      <c r="U113" s="31" cm="1">
        <f t="array" ref="U113">U$107+IF($C113&lt;&gt;0,SUMPRODUCT((U$108:U$109)*TRANSPOSE(($D113:$E113))),0)</f>
        <v>0</v>
      </c>
      <c r="V113" s="31" cm="1">
        <f t="array" ref="V113">V$107+IF($C113&lt;&gt;0,SUMPRODUCT((V$108:V$109)*TRANSPOSE(($D113:$E113))),0)</f>
        <v>0</v>
      </c>
      <c r="W113" s="31" cm="1">
        <f t="array" ref="W113">W$107+IF($C113&lt;&gt;0,SUMPRODUCT((W$108:W$109)*TRANSPOSE(($D113:$E113))),0)</f>
        <v>0</v>
      </c>
      <c r="X113" s="31" cm="1">
        <f t="array" ref="X113">X$107+IF($C113&lt;&gt;0,SUMPRODUCT((X$108:X$109)*TRANSPOSE(($D113:$E113))),0)</f>
        <v>0</v>
      </c>
      <c r="Y113" s="31" cm="1">
        <f t="array" ref="Y113">Y$107+IF($C113&lt;&gt;0,SUMPRODUCT((Y$108:Y$109)*TRANSPOSE(($D113:$E113))),0)</f>
        <v>0</v>
      </c>
      <c r="Z113" s="31" cm="1">
        <f t="array" ref="Z113">Z$107+IF($C113&lt;&gt;0,SUMPRODUCT((Z$108:Z$109)*TRANSPOSE(($D113:$E113))),0)</f>
        <v>0</v>
      </c>
      <c r="AA113" s="31" cm="1">
        <f t="array" ref="AA113">AA$107+IF($C113&lt;&gt;0,SUMPRODUCT((AA$108:AA$109)*TRANSPOSE(($D113:$E113))),0)</f>
        <v>0</v>
      </c>
      <c r="AB113" s="31" cm="1">
        <f t="array" ref="AB113">AB$107+IF($C113&lt;&gt;0,SUMPRODUCT((AB$108:AB$109)*TRANSPOSE(($D113:$E113))),0)</f>
        <v>0</v>
      </c>
      <c r="AC113" s="31" cm="1">
        <f t="array" ref="AC113">AC$107+IF($C113&lt;&gt;0,SUMPRODUCT((AC$108:AC$109)*TRANSPOSE(($D113:$E113))),0)</f>
        <v>0</v>
      </c>
      <c r="AD113" s="31" cm="1">
        <f t="array" ref="AD113">AD$107+IF($C113&lt;&gt;0,SUMPRODUCT((AD$108:AD$109)*TRANSPOSE(($D113:$E113))),0)</f>
        <v>0</v>
      </c>
      <c r="AE113" s="31" cm="1">
        <f t="array" ref="AE113">AE$107+IF($C113&lt;&gt;0,SUMPRODUCT((AE$108:AE$109)*TRANSPOSE(($D113:$E113))),0)</f>
        <v>0</v>
      </c>
      <c r="AF113" s="31" cm="1">
        <f t="array" ref="AF113">AF$107+IF($C113&lt;&gt;0,SUMPRODUCT((AF$108:AF$109)*TRANSPOSE(($D113:$E113))),0)</f>
        <v>0</v>
      </c>
      <c r="AG113" s="31" cm="1">
        <f t="array" ref="AG113">AG$107+IF($C113&lt;&gt;0,SUMPRODUCT((AG$108:AG$109)*TRANSPOSE(($D113:$E113))),0)</f>
        <v>0</v>
      </c>
    </row>
    <row r="114" spans="1:33" x14ac:dyDescent="0.2">
      <c r="A114" s="1" t="str">
        <f>"sens"&amp;Assumptions!B114</f>
        <v>sens4</v>
      </c>
      <c r="C114" s="304" t="str">
        <f>Assumptions!C114</f>
        <v>Total benefits 10% lower</v>
      </c>
      <c r="D114" s="305">
        <f>Assumptions!G114</f>
        <v>0</v>
      </c>
      <c r="E114" s="305">
        <f>Assumptions!H114</f>
        <v>-0.1</v>
      </c>
      <c r="G114" s="38" t="str">
        <f t="shared" si="21"/>
        <v>Option 5sens4</v>
      </c>
      <c r="I114" s="31" cm="1">
        <f t="array" ref="I114">I$107+IF($C114&lt;&gt;0,SUMPRODUCT((I$108:I$109)*TRANSPOSE(($D114:$E114))),0)</f>
        <v>0</v>
      </c>
      <c r="J114" s="31" cm="1">
        <f t="array" ref="J114">J$107+IF($C114&lt;&gt;0,SUMPRODUCT((J$108:J$109)*TRANSPOSE(($D114:$E114))),0)</f>
        <v>0</v>
      </c>
      <c r="K114" s="31" cm="1">
        <f t="array" ref="K114">K$107+IF($C114&lt;&gt;0,SUMPRODUCT((K$108:K$109)*TRANSPOSE(($D114:$E114))),0)</f>
        <v>0</v>
      </c>
      <c r="L114" s="31" cm="1">
        <f t="array" ref="L114">L$107+IF($C114&lt;&gt;0,SUMPRODUCT((L$108:L$109)*TRANSPOSE(($D114:$E114))),0)</f>
        <v>0</v>
      </c>
      <c r="M114" s="31" cm="1">
        <f t="array" ref="M114">M$107+IF($C114&lt;&gt;0,SUMPRODUCT((M$108:M$109)*TRANSPOSE(($D114:$E114))),0)</f>
        <v>0</v>
      </c>
      <c r="N114" s="31" cm="1">
        <f t="array" ref="N114">N$107+IF($C114&lt;&gt;0,SUMPRODUCT((N$108:N$109)*TRANSPOSE(($D114:$E114))),0)</f>
        <v>0</v>
      </c>
      <c r="O114" s="31" cm="1">
        <f t="array" ref="O114">O$107+IF($C114&lt;&gt;0,SUMPRODUCT((O$108:O$109)*TRANSPOSE(($D114:$E114))),0)</f>
        <v>0</v>
      </c>
      <c r="P114" s="31" cm="1">
        <f t="array" ref="P114">P$107+IF($C114&lt;&gt;0,SUMPRODUCT((P$108:P$109)*TRANSPOSE(($D114:$E114))),0)</f>
        <v>0</v>
      </c>
      <c r="Q114" s="31" cm="1">
        <f t="array" ref="Q114">Q$107+IF($C114&lt;&gt;0,SUMPRODUCT((Q$108:Q$109)*TRANSPOSE(($D114:$E114))),0)</f>
        <v>0</v>
      </c>
      <c r="R114" s="31" cm="1">
        <f t="array" ref="R114">R$107+IF($C114&lt;&gt;0,SUMPRODUCT((R$108:R$109)*TRANSPOSE(($D114:$E114))),0)</f>
        <v>0</v>
      </c>
      <c r="S114" s="31" cm="1">
        <f t="array" ref="S114">S$107+IF($C114&lt;&gt;0,SUMPRODUCT((S$108:S$109)*TRANSPOSE(($D114:$E114))),0)</f>
        <v>0</v>
      </c>
      <c r="T114" s="31" cm="1">
        <f t="array" ref="T114">T$107+IF($C114&lt;&gt;0,SUMPRODUCT((T$108:T$109)*TRANSPOSE(($D114:$E114))),0)</f>
        <v>0</v>
      </c>
      <c r="U114" s="31" cm="1">
        <f t="array" ref="U114">U$107+IF($C114&lt;&gt;0,SUMPRODUCT((U$108:U$109)*TRANSPOSE(($D114:$E114))),0)</f>
        <v>0</v>
      </c>
      <c r="V114" s="31" cm="1">
        <f t="array" ref="V114">V$107+IF($C114&lt;&gt;0,SUMPRODUCT((V$108:V$109)*TRANSPOSE(($D114:$E114))),0)</f>
        <v>0</v>
      </c>
      <c r="W114" s="31" cm="1">
        <f t="array" ref="W114">W$107+IF($C114&lt;&gt;0,SUMPRODUCT((W$108:W$109)*TRANSPOSE(($D114:$E114))),0)</f>
        <v>0</v>
      </c>
      <c r="X114" s="31" cm="1">
        <f t="array" ref="X114">X$107+IF($C114&lt;&gt;0,SUMPRODUCT((X$108:X$109)*TRANSPOSE(($D114:$E114))),0)</f>
        <v>0</v>
      </c>
      <c r="Y114" s="31" cm="1">
        <f t="array" ref="Y114">Y$107+IF($C114&lt;&gt;0,SUMPRODUCT((Y$108:Y$109)*TRANSPOSE(($D114:$E114))),0)</f>
        <v>0</v>
      </c>
      <c r="Z114" s="31" cm="1">
        <f t="array" ref="Z114">Z$107+IF($C114&lt;&gt;0,SUMPRODUCT((Z$108:Z$109)*TRANSPOSE(($D114:$E114))),0)</f>
        <v>0</v>
      </c>
      <c r="AA114" s="31" cm="1">
        <f t="array" ref="AA114">AA$107+IF($C114&lt;&gt;0,SUMPRODUCT((AA$108:AA$109)*TRANSPOSE(($D114:$E114))),0)</f>
        <v>0</v>
      </c>
      <c r="AB114" s="31" cm="1">
        <f t="array" ref="AB114">AB$107+IF($C114&lt;&gt;0,SUMPRODUCT((AB$108:AB$109)*TRANSPOSE(($D114:$E114))),0)</f>
        <v>0</v>
      </c>
      <c r="AC114" s="31" cm="1">
        <f t="array" ref="AC114">AC$107+IF($C114&lt;&gt;0,SUMPRODUCT((AC$108:AC$109)*TRANSPOSE(($D114:$E114))),0)</f>
        <v>0</v>
      </c>
      <c r="AD114" s="31" cm="1">
        <f t="array" ref="AD114">AD$107+IF($C114&lt;&gt;0,SUMPRODUCT((AD$108:AD$109)*TRANSPOSE(($D114:$E114))),0)</f>
        <v>0</v>
      </c>
      <c r="AE114" s="31" cm="1">
        <f t="array" ref="AE114">AE$107+IF($C114&lt;&gt;0,SUMPRODUCT((AE$108:AE$109)*TRANSPOSE(($D114:$E114))),0)</f>
        <v>0</v>
      </c>
      <c r="AF114" s="31" cm="1">
        <f t="array" ref="AF114">AF$107+IF($C114&lt;&gt;0,SUMPRODUCT((AF$108:AF$109)*TRANSPOSE(($D114:$E114))),0)</f>
        <v>0</v>
      </c>
      <c r="AG114" s="31" cm="1">
        <f t="array" ref="AG114">AG$107+IF($C114&lt;&gt;0,SUMPRODUCT((AG$108:AG$109)*TRANSPOSE(($D114:$E114))),0)</f>
        <v>0</v>
      </c>
    </row>
    <row r="115" spans="1:33" x14ac:dyDescent="0.2">
      <c r="A115" s="1" t="str">
        <f>"sens"&amp;Assumptions!B115</f>
        <v>sens5</v>
      </c>
      <c r="C115" s="304" t="str">
        <f>Assumptions!C115</f>
        <v>Capex 10% higher &amp; Total benefits 10% lower</v>
      </c>
      <c r="D115" s="305">
        <f>Assumptions!G115</f>
        <v>0.1</v>
      </c>
      <c r="E115" s="305">
        <f>Assumptions!H115</f>
        <v>-0.1</v>
      </c>
      <c r="G115" s="38" t="str">
        <f t="shared" si="21"/>
        <v>Option 5sens5</v>
      </c>
      <c r="I115" s="31" cm="1">
        <f t="array" ref="I115">I$107+IF($C115&lt;&gt;0,SUMPRODUCT((I$108:I$109)*TRANSPOSE(($D115:$E115))),0)</f>
        <v>0</v>
      </c>
      <c r="J115" s="31" cm="1">
        <f t="array" ref="J115">J$107+IF($C115&lt;&gt;0,SUMPRODUCT((J$108:J$109)*TRANSPOSE(($D115:$E115))),0)</f>
        <v>0</v>
      </c>
      <c r="K115" s="31" cm="1">
        <f t="array" ref="K115">K$107+IF($C115&lt;&gt;0,SUMPRODUCT((K$108:K$109)*TRANSPOSE(($D115:$E115))),0)</f>
        <v>0</v>
      </c>
      <c r="L115" s="31" cm="1">
        <f t="array" ref="L115">L$107+IF($C115&lt;&gt;0,SUMPRODUCT((L$108:L$109)*TRANSPOSE(($D115:$E115))),0)</f>
        <v>0</v>
      </c>
      <c r="M115" s="31" cm="1">
        <f t="array" ref="M115">M$107+IF($C115&lt;&gt;0,SUMPRODUCT((M$108:M$109)*TRANSPOSE(($D115:$E115))),0)</f>
        <v>0</v>
      </c>
      <c r="N115" s="31" cm="1">
        <f t="array" ref="N115">N$107+IF($C115&lt;&gt;0,SUMPRODUCT((N$108:N$109)*TRANSPOSE(($D115:$E115))),0)</f>
        <v>0</v>
      </c>
      <c r="O115" s="31" cm="1">
        <f t="array" ref="O115">O$107+IF($C115&lt;&gt;0,SUMPRODUCT((O$108:O$109)*TRANSPOSE(($D115:$E115))),0)</f>
        <v>0</v>
      </c>
      <c r="P115" s="31" cm="1">
        <f t="array" ref="P115">P$107+IF($C115&lt;&gt;0,SUMPRODUCT((P$108:P$109)*TRANSPOSE(($D115:$E115))),0)</f>
        <v>0</v>
      </c>
      <c r="Q115" s="31" cm="1">
        <f t="array" ref="Q115">Q$107+IF($C115&lt;&gt;0,SUMPRODUCT((Q$108:Q$109)*TRANSPOSE(($D115:$E115))),0)</f>
        <v>0</v>
      </c>
      <c r="R115" s="31" cm="1">
        <f t="array" ref="R115">R$107+IF($C115&lt;&gt;0,SUMPRODUCT((R$108:R$109)*TRANSPOSE(($D115:$E115))),0)</f>
        <v>0</v>
      </c>
      <c r="S115" s="31" cm="1">
        <f t="array" ref="S115">S$107+IF($C115&lt;&gt;0,SUMPRODUCT((S$108:S$109)*TRANSPOSE(($D115:$E115))),0)</f>
        <v>0</v>
      </c>
      <c r="T115" s="31" cm="1">
        <f t="array" ref="T115">T$107+IF($C115&lt;&gt;0,SUMPRODUCT((T$108:T$109)*TRANSPOSE(($D115:$E115))),0)</f>
        <v>0</v>
      </c>
      <c r="U115" s="31" cm="1">
        <f t="array" ref="U115">U$107+IF($C115&lt;&gt;0,SUMPRODUCT((U$108:U$109)*TRANSPOSE(($D115:$E115))),0)</f>
        <v>0</v>
      </c>
      <c r="V115" s="31" cm="1">
        <f t="array" ref="V115">V$107+IF($C115&lt;&gt;0,SUMPRODUCT((V$108:V$109)*TRANSPOSE(($D115:$E115))),0)</f>
        <v>0</v>
      </c>
      <c r="W115" s="31" cm="1">
        <f t="array" ref="W115">W$107+IF($C115&lt;&gt;0,SUMPRODUCT((W$108:W$109)*TRANSPOSE(($D115:$E115))),0)</f>
        <v>0</v>
      </c>
      <c r="X115" s="31" cm="1">
        <f t="array" ref="X115">X$107+IF($C115&lt;&gt;0,SUMPRODUCT((X$108:X$109)*TRANSPOSE(($D115:$E115))),0)</f>
        <v>0</v>
      </c>
      <c r="Y115" s="31" cm="1">
        <f t="array" ref="Y115">Y$107+IF($C115&lt;&gt;0,SUMPRODUCT((Y$108:Y$109)*TRANSPOSE(($D115:$E115))),0)</f>
        <v>0</v>
      </c>
      <c r="Z115" s="31" cm="1">
        <f t="array" ref="Z115">Z$107+IF($C115&lt;&gt;0,SUMPRODUCT((Z$108:Z$109)*TRANSPOSE(($D115:$E115))),0)</f>
        <v>0</v>
      </c>
      <c r="AA115" s="31" cm="1">
        <f t="array" ref="AA115">AA$107+IF($C115&lt;&gt;0,SUMPRODUCT((AA$108:AA$109)*TRANSPOSE(($D115:$E115))),0)</f>
        <v>0</v>
      </c>
      <c r="AB115" s="31" cm="1">
        <f t="array" ref="AB115">AB$107+IF($C115&lt;&gt;0,SUMPRODUCT((AB$108:AB$109)*TRANSPOSE(($D115:$E115))),0)</f>
        <v>0</v>
      </c>
      <c r="AC115" s="31" cm="1">
        <f t="array" ref="AC115">AC$107+IF($C115&lt;&gt;0,SUMPRODUCT((AC$108:AC$109)*TRANSPOSE(($D115:$E115))),0)</f>
        <v>0</v>
      </c>
      <c r="AD115" s="31" cm="1">
        <f t="array" ref="AD115">AD$107+IF($C115&lt;&gt;0,SUMPRODUCT((AD$108:AD$109)*TRANSPOSE(($D115:$E115))),0)</f>
        <v>0</v>
      </c>
      <c r="AE115" s="31" cm="1">
        <f t="array" ref="AE115">AE$107+IF($C115&lt;&gt;0,SUMPRODUCT((AE$108:AE$109)*TRANSPOSE(($D115:$E115))),0)</f>
        <v>0</v>
      </c>
      <c r="AF115" s="31" cm="1">
        <f t="array" ref="AF115">AF$107+IF($C115&lt;&gt;0,SUMPRODUCT((AF$108:AF$109)*TRANSPOSE(($D115:$E115))),0)</f>
        <v>0</v>
      </c>
      <c r="AG115" s="31" cm="1">
        <f t="array" ref="AG115">AG$107+IF($C115&lt;&gt;0,SUMPRODUCT((AG$108:AG$109)*TRANSPOSE(($D115:$E115))),0)</f>
        <v>0</v>
      </c>
    </row>
    <row r="116" spans="1:33" x14ac:dyDescent="0.2">
      <c r="A116" s="1" t="str">
        <f>"sens"&amp;Assumptions!B116</f>
        <v>sens</v>
      </c>
      <c r="C116" s="304">
        <f>Assumptions!C116</f>
        <v>0</v>
      </c>
      <c r="D116" s="305">
        <f>Assumptions!G116</f>
        <v>0</v>
      </c>
      <c r="E116" s="305">
        <f>Assumptions!H116</f>
        <v>0</v>
      </c>
      <c r="G116" s="38" t="str">
        <f t="shared" si="21"/>
        <v>Option 5sens</v>
      </c>
      <c r="I116" s="31" cm="1">
        <f t="array" ref="I116">I$107+IF($C116&lt;&gt;0,SUMPRODUCT((I$108:I$109)*TRANSPOSE(($D116:$E116))),0)</f>
        <v>0</v>
      </c>
      <c r="J116" s="31" cm="1">
        <f t="array" ref="J116">J$107+IF($C116&lt;&gt;0,SUMPRODUCT((J$108:J$109)*TRANSPOSE(($D116:$E116))),0)</f>
        <v>0</v>
      </c>
      <c r="K116" s="31" cm="1">
        <f t="array" ref="K116">K$107+IF($C116&lt;&gt;0,SUMPRODUCT((K$108:K$109)*TRANSPOSE(($D116:$E116))),0)</f>
        <v>0</v>
      </c>
      <c r="L116" s="31" cm="1">
        <f t="array" ref="L116">L$107+IF($C116&lt;&gt;0,SUMPRODUCT((L$108:L$109)*TRANSPOSE(($D116:$E116))),0)</f>
        <v>0</v>
      </c>
      <c r="M116" s="31" cm="1">
        <f t="array" ref="M116">M$107+IF($C116&lt;&gt;0,SUMPRODUCT((M$108:M$109)*TRANSPOSE(($D116:$E116))),0)</f>
        <v>0</v>
      </c>
      <c r="N116" s="31" cm="1">
        <f t="array" ref="N116">N$107+IF($C116&lt;&gt;0,SUMPRODUCT((N$108:N$109)*TRANSPOSE(($D116:$E116))),0)</f>
        <v>0</v>
      </c>
      <c r="O116" s="31" cm="1">
        <f t="array" ref="O116">O$107+IF($C116&lt;&gt;0,SUMPRODUCT((O$108:O$109)*TRANSPOSE(($D116:$E116))),0)</f>
        <v>0</v>
      </c>
      <c r="P116" s="31" cm="1">
        <f t="array" ref="P116">P$107+IF($C116&lt;&gt;0,SUMPRODUCT((P$108:P$109)*TRANSPOSE(($D116:$E116))),0)</f>
        <v>0</v>
      </c>
      <c r="Q116" s="31" cm="1">
        <f t="array" ref="Q116">Q$107+IF($C116&lt;&gt;0,SUMPRODUCT((Q$108:Q$109)*TRANSPOSE(($D116:$E116))),0)</f>
        <v>0</v>
      </c>
      <c r="R116" s="31" cm="1">
        <f t="array" ref="R116">R$107+IF($C116&lt;&gt;0,SUMPRODUCT((R$108:R$109)*TRANSPOSE(($D116:$E116))),0)</f>
        <v>0</v>
      </c>
      <c r="S116" s="31" cm="1">
        <f t="array" ref="S116">S$107+IF($C116&lt;&gt;0,SUMPRODUCT((S$108:S$109)*TRANSPOSE(($D116:$E116))),0)</f>
        <v>0</v>
      </c>
      <c r="T116" s="31" cm="1">
        <f t="array" ref="T116">T$107+IF($C116&lt;&gt;0,SUMPRODUCT((T$108:T$109)*TRANSPOSE(($D116:$E116))),0)</f>
        <v>0</v>
      </c>
      <c r="U116" s="31" cm="1">
        <f t="array" ref="U116">U$107+IF($C116&lt;&gt;0,SUMPRODUCT((U$108:U$109)*TRANSPOSE(($D116:$E116))),0)</f>
        <v>0</v>
      </c>
      <c r="V116" s="31" cm="1">
        <f t="array" ref="V116">V$107+IF($C116&lt;&gt;0,SUMPRODUCT((V$108:V$109)*TRANSPOSE(($D116:$E116))),0)</f>
        <v>0</v>
      </c>
      <c r="W116" s="31" cm="1">
        <f t="array" ref="W116">W$107+IF($C116&lt;&gt;0,SUMPRODUCT((W$108:W$109)*TRANSPOSE(($D116:$E116))),0)</f>
        <v>0</v>
      </c>
      <c r="X116" s="31" cm="1">
        <f t="array" ref="X116">X$107+IF($C116&lt;&gt;0,SUMPRODUCT((X$108:X$109)*TRANSPOSE(($D116:$E116))),0)</f>
        <v>0</v>
      </c>
      <c r="Y116" s="31" cm="1">
        <f t="array" ref="Y116">Y$107+IF($C116&lt;&gt;0,SUMPRODUCT((Y$108:Y$109)*TRANSPOSE(($D116:$E116))),0)</f>
        <v>0</v>
      </c>
      <c r="Z116" s="31" cm="1">
        <f t="array" ref="Z116">Z$107+IF($C116&lt;&gt;0,SUMPRODUCT((Z$108:Z$109)*TRANSPOSE(($D116:$E116))),0)</f>
        <v>0</v>
      </c>
      <c r="AA116" s="31" cm="1">
        <f t="array" ref="AA116">AA$107+IF($C116&lt;&gt;0,SUMPRODUCT((AA$108:AA$109)*TRANSPOSE(($D116:$E116))),0)</f>
        <v>0</v>
      </c>
      <c r="AB116" s="31" cm="1">
        <f t="array" ref="AB116">AB$107+IF($C116&lt;&gt;0,SUMPRODUCT((AB$108:AB$109)*TRANSPOSE(($D116:$E116))),0)</f>
        <v>0</v>
      </c>
      <c r="AC116" s="31" cm="1">
        <f t="array" ref="AC116">AC$107+IF($C116&lt;&gt;0,SUMPRODUCT((AC$108:AC$109)*TRANSPOSE(($D116:$E116))),0)</f>
        <v>0</v>
      </c>
      <c r="AD116" s="31" cm="1">
        <f t="array" ref="AD116">AD$107+IF($C116&lt;&gt;0,SUMPRODUCT((AD$108:AD$109)*TRANSPOSE(($D116:$E116))),0)</f>
        <v>0</v>
      </c>
      <c r="AE116" s="31" cm="1">
        <f t="array" ref="AE116">AE$107+IF($C116&lt;&gt;0,SUMPRODUCT((AE$108:AE$109)*TRANSPOSE(($D116:$E116))),0)</f>
        <v>0</v>
      </c>
      <c r="AF116" s="31" cm="1">
        <f t="array" ref="AF116">AF$107+IF($C116&lt;&gt;0,SUMPRODUCT((AF$108:AF$109)*TRANSPOSE(($D116:$E116))),0)</f>
        <v>0</v>
      </c>
      <c r="AG116" s="31" cm="1">
        <f t="array" ref="AG116">AG$107+IF($C116&lt;&gt;0,SUMPRODUCT((AG$108:AG$109)*TRANSPOSE(($D116:$E116))),0)</f>
        <v>0</v>
      </c>
    </row>
    <row r="117" spans="1:33" x14ac:dyDescent="0.2">
      <c r="A117" s="1" t="str">
        <f>"sens"&amp;Assumptions!B117</f>
        <v>sens</v>
      </c>
      <c r="C117" s="304">
        <f>Assumptions!C117</f>
        <v>0</v>
      </c>
      <c r="D117" s="305">
        <f>Assumptions!G117</f>
        <v>0</v>
      </c>
      <c r="E117" s="305">
        <f>Assumptions!H117</f>
        <v>0</v>
      </c>
      <c r="G117" s="38" t="str">
        <f t="shared" si="21"/>
        <v>Option 5sens</v>
      </c>
      <c r="I117" s="31" cm="1">
        <f t="array" ref="I117">I$107+IF($C117&lt;&gt;0,SUMPRODUCT((I$108:I$109)*TRANSPOSE(($D117:$E117))),0)</f>
        <v>0</v>
      </c>
      <c r="J117" s="31" cm="1">
        <f t="array" ref="J117">J$107+IF($C117&lt;&gt;0,SUMPRODUCT((J$108:J$109)*TRANSPOSE(($D117:$E117))),0)</f>
        <v>0</v>
      </c>
      <c r="K117" s="31" cm="1">
        <f t="array" ref="K117">K$107+IF($C117&lt;&gt;0,SUMPRODUCT((K$108:K$109)*TRANSPOSE(($D117:$E117))),0)</f>
        <v>0</v>
      </c>
      <c r="L117" s="31" cm="1">
        <f t="array" ref="L117">L$107+IF($C117&lt;&gt;0,SUMPRODUCT((L$108:L$109)*TRANSPOSE(($D117:$E117))),0)</f>
        <v>0</v>
      </c>
      <c r="M117" s="31" cm="1">
        <f t="array" ref="M117">M$107+IF($C117&lt;&gt;0,SUMPRODUCT((M$108:M$109)*TRANSPOSE(($D117:$E117))),0)</f>
        <v>0</v>
      </c>
      <c r="N117" s="31" cm="1">
        <f t="array" ref="N117">N$107+IF($C117&lt;&gt;0,SUMPRODUCT((N$108:N$109)*TRANSPOSE(($D117:$E117))),0)</f>
        <v>0</v>
      </c>
      <c r="O117" s="31" cm="1">
        <f t="array" ref="O117">O$107+IF($C117&lt;&gt;0,SUMPRODUCT((O$108:O$109)*TRANSPOSE(($D117:$E117))),0)</f>
        <v>0</v>
      </c>
      <c r="P117" s="31" cm="1">
        <f t="array" ref="P117">P$107+IF($C117&lt;&gt;0,SUMPRODUCT((P$108:P$109)*TRANSPOSE(($D117:$E117))),0)</f>
        <v>0</v>
      </c>
      <c r="Q117" s="31" cm="1">
        <f t="array" ref="Q117">Q$107+IF($C117&lt;&gt;0,SUMPRODUCT((Q$108:Q$109)*TRANSPOSE(($D117:$E117))),0)</f>
        <v>0</v>
      </c>
      <c r="R117" s="31" cm="1">
        <f t="array" ref="R117">R$107+IF($C117&lt;&gt;0,SUMPRODUCT((R$108:R$109)*TRANSPOSE(($D117:$E117))),0)</f>
        <v>0</v>
      </c>
      <c r="S117" s="31" cm="1">
        <f t="array" ref="S117">S$107+IF($C117&lt;&gt;0,SUMPRODUCT((S$108:S$109)*TRANSPOSE(($D117:$E117))),0)</f>
        <v>0</v>
      </c>
      <c r="T117" s="31" cm="1">
        <f t="array" ref="T117">T$107+IF($C117&lt;&gt;0,SUMPRODUCT((T$108:T$109)*TRANSPOSE(($D117:$E117))),0)</f>
        <v>0</v>
      </c>
      <c r="U117" s="31" cm="1">
        <f t="array" ref="U117">U$107+IF($C117&lt;&gt;0,SUMPRODUCT((U$108:U$109)*TRANSPOSE(($D117:$E117))),0)</f>
        <v>0</v>
      </c>
      <c r="V117" s="31" cm="1">
        <f t="array" ref="V117">V$107+IF($C117&lt;&gt;0,SUMPRODUCT((V$108:V$109)*TRANSPOSE(($D117:$E117))),0)</f>
        <v>0</v>
      </c>
      <c r="W117" s="31" cm="1">
        <f t="array" ref="W117">W$107+IF($C117&lt;&gt;0,SUMPRODUCT((W$108:W$109)*TRANSPOSE(($D117:$E117))),0)</f>
        <v>0</v>
      </c>
      <c r="X117" s="31" cm="1">
        <f t="array" ref="X117">X$107+IF($C117&lt;&gt;0,SUMPRODUCT((X$108:X$109)*TRANSPOSE(($D117:$E117))),0)</f>
        <v>0</v>
      </c>
      <c r="Y117" s="31" cm="1">
        <f t="array" ref="Y117">Y$107+IF($C117&lt;&gt;0,SUMPRODUCT((Y$108:Y$109)*TRANSPOSE(($D117:$E117))),0)</f>
        <v>0</v>
      </c>
      <c r="Z117" s="31" cm="1">
        <f t="array" ref="Z117">Z$107+IF($C117&lt;&gt;0,SUMPRODUCT((Z$108:Z$109)*TRANSPOSE(($D117:$E117))),0)</f>
        <v>0</v>
      </c>
      <c r="AA117" s="31" cm="1">
        <f t="array" ref="AA117">AA$107+IF($C117&lt;&gt;0,SUMPRODUCT((AA$108:AA$109)*TRANSPOSE(($D117:$E117))),0)</f>
        <v>0</v>
      </c>
      <c r="AB117" s="31" cm="1">
        <f t="array" ref="AB117">AB$107+IF($C117&lt;&gt;0,SUMPRODUCT((AB$108:AB$109)*TRANSPOSE(($D117:$E117))),0)</f>
        <v>0</v>
      </c>
      <c r="AC117" s="31" cm="1">
        <f t="array" ref="AC117">AC$107+IF($C117&lt;&gt;0,SUMPRODUCT((AC$108:AC$109)*TRANSPOSE(($D117:$E117))),0)</f>
        <v>0</v>
      </c>
      <c r="AD117" s="31" cm="1">
        <f t="array" ref="AD117">AD$107+IF($C117&lt;&gt;0,SUMPRODUCT((AD$108:AD$109)*TRANSPOSE(($D117:$E117))),0)</f>
        <v>0</v>
      </c>
      <c r="AE117" s="31" cm="1">
        <f t="array" ref="AE117">AE$107+IF($C117&lt;&gt;0,SUMPRODUCT((AE$108:AE$109)*TRANSPOSE(($D117:$E117))),0)</f>
        <v>0</v>
      </c>
      <c r="AF117" s="31" cm="1">
        <f t="array" ref="AF117">AF$107+IF($C117&lt;&gt;0,SUMPRODUCT((AF$108:AF$109)*TRANSPOSE(($D117:$E117))),0)</f>
        <v>0</v>
      </c>
      <c r="AG117" s="31" cm="1">
        <f t="array" ref="AG117">AG$107+IF($C117&lt;&gt;0,SUMPRODUCT((AG$108:AG$109)*TRANSPOSE(($D117:$E117))),0)</f>
        <v>0</v>
      </c>
    </row>
    <row r="118" spans="1:33" x14ac:dyDescent="0.2">
      <c r="A118" s="1" t="str">
        <f>"sens"&amp;Assumptions!B118</f>
        <v>sens</v>
      </c>
      <c r="C118" s="304">
        <f>Assumptions!C118</f>
        <v>0</v>
      </c>
      <c r="D118" s="305">
        <f>Assumptions!G118</f>
        <v>0</v>
      </c>
      <c r="E118" s="305">
        <f>Assumptions!H118</f>
        <v>0</v>
      </c>
      <c r="G118" s="38" t="str">
        <f t="shared" si="21"/>
        <v>Option 5sens</v>
      </c>
      <c r="I118" s="31" cm="1">
        <f t="array" ref="I118">I$107+IF($C118&lt;&gt;0,SUMPRODUCT((I$108:I$109)*TRANSPOSE(($D118:$E118))),0)</f>
        <v>0</v>
      </c>
      <c r="J118" s="31" cm="1">
        <f t="array" ref="J118">J$107+IF($C118&lt;&gt;0,SUMPRODUCT((J$108:J$109)*TRANSPOSE(($D118:$E118))),0)</f>
        <v>0</v>
      </c>
      <c r="K118" s="31" cm="1">
        <f t="array" ref="K118">K$107+IF($C118&lt;&gt;0,SUMPRODUCT((K$108:K$109)*TRANSPOSE(($D118:$E118))),0)</f>
        <v>0</v>
      </c>
      <c r="L118" s="31" cm="1">
        <f t="array" ref="L118">L$107+IF($C118&lt;&gt;0,SUMPRODUCT((L$108:L$109)*TRANSPOSE(($D118:$E118))),0)</f>
        <v>0</v>
      </c>
      <c r="M118" s="31" cm="1">
        <f t="array" ref="M118">M$107+IF($C118&lt;&gt;0,SUMPRODUCT((M$108:M$109)*TRANSPOSE(($D118:$E118))),0)</f>
        <v>0</v>
      </c>
      <c r="N118" s="31" cm="1">
        <f t="array" ref="N118">N$107+IF($C118&lt;&gt;0,SUMPRODUCT((N$108:N$109)*TRANSPOSE(($D118:$E118))),0)</f>
        <v>0</v>
      </c>
      <c r="O118" s="31" cm="1">
        <f t="array" ref="O118">O$107+IF($C118&lt;&gt;0,SUMPRODUCT((O$108:O$109)*TRANSPOSE(($D118:$E118))),0)</f>
        <v>0</v>
      </c>
      <c r="P118" s="31" cm="1">
        <f t="array" ref="P118">P$107+IF($C118&lt;&gt;0,SUMPRODUCT((P$108:P$109)*TRANSPOSE(($D118:$E118))),0)</f>
        <v>0</v>
      </c>
      <c r="Q118" s="31" cm="1">
        <f t="array" ref="Q118">Q$107+IF($C118&lt;&gt;0,SUMPRODUCT((Q$108:Q$109)*TRANSPOSE(($D118:$E118))),0)</f>
        <v>0</v>
      </c>
      <c r="R118" s="31" cm="1">
        <f t="array" ref="R118">R$107+IF($C118&lt;&gt;0,SUMPRODUCT((R$108:R$109)*TRANSPOSE(($D118:$E118))),0)</f>
        <v>0</v>
      </c>
      <c r="S118" s="31" cm="1">
        <f t="array" ref="S118">S$107+IF($C118&lt;&gt;0,SUMPRODUCT((S$108:S$109)*TRANSPOSE(($D118:$E118))),0)</f>
        <v>0</v>
      </c>
      <c r="T118" s="31" cm="1">
        <f t="array" ref="T118">T$107+IF($C118&lt;&gt;0,SUMPRODUCT((T$108:T$109)*TRANSPOSE(($D118:$E118))),0)</f>
        <v>0</v>
      </c>
      <c r="U118" s="31" cm="1">
        <f t="array" ref="U118">U$107+IF($C118&lt;&gt;0,SUMPRODUCT((U$108:U$109)*TRANSPOSE(($D118:$E118))),0)</f>
        <v>0</v>
      </c>
      <c r="V118" s="31" cm="1">
        <f t="array" ref="V118">V$107+IF($C118&lt;&gt;0,SUMPRODUCT((V$108:V$109)*TRANSPOSE(($D118:$E118))),0)</f>
        <v>0</v>
      </c>
      <c r="W118" s="31" cm="1">
        <f t="array" ref="W118">W$107+IF($C118&lt;&gt;0,SUMPRODUCT((W$108:W$109)*TRANSPOSE(($D118:$E118))),0)</f>
        <v>0</v>
      </c>
      <c r="X118" s="31" cm="1">
        <f t="array" ref="X118">X$107+IF($C118&lt;&gt;0,SUMPRODUCT((X$108:X$109)*TRANSPOSE(($D118:$E118))),0)</f>
        <v>0</v>
      </c>
      <c r="Y118" s="31" cm="1">
        <f t="array" ref="Y118">Y$107+IF($C118&lt;&gt;0,SUMPRODUCT((Y$108:Y$109)*TRANSPOSE(($D118:$E118))),0)</f>
        <v>0</v>
      </c>
      <c r="Z118" s="31" cm="1">
        <f t="array" ref="Z118">Z$107+IF($C118&lt;&gt;0,SUMPRODUCT((Z$108:Z$109)*TRANSPOSE(($D118:$E118))),0)</f>
        <v>0</v>
      </c>
      <c r="AA118" s="31" cm="1">
        <f t="array" ref="AA118">AA$107+IF($C118&lt;&gt;0,SUMPRODUCT((AA$108:AA$109)*TRANSPOSE(($D118:$E118))),0)</f>
        <v>0</v>
      </c>
      <c r="AB118" s="31" cm="1">
        <f t="array" ref="AB118">AB$107+IF($C118&lt;&gt;0,SUMPRODUCT((AB$108:AB$109)*TRANSPOSE(($D118:$E118))),0)</f>
        <v>0</v>
      </c>
      <c r="AC118" s="31" cm="1">
        <f t="array" ref="AC118">AC$107+IF($C118&lt;&gt;0,SUMPRODUCT((AC$108:AC$109)*TRANSPOSE(($D118:$E118))),0)</f>
        <v>0</v>
      </c>
      <c r="AD118" s="31" cm="1">
        <f t="array" ref="AD118">AD$107+IF($C118&lt;&gt;0,SUMPRODUCT((AD$108:AD$109)*TRANSPOSE(($D118:$E118))),0)</f>
        <v>0</v>
      </c>
      <c r="AE118" s="31" cm="1">
        <f t="array" ref="AE118">AE$107+IF($C118&lt;&gt;0,SUMPRODUCT((AE$108:AE$109)*TRANSPOSE(($D118:$E118))),0)</f>
        <v>0</v>
      </c>
      <c r="AF118" s="31" cm="1">
        <f t="array" ref="AF118">AF$107+IF($C118&lt;&gt;0,SUMPRODUCT((AF$108:AF$109)*TRANSPOSE(($D118:$E118))),0)</f>
        <v>0</v>
      </c>
      <c r="AG118" s="31" cm="1">
        <f t="array" ref="AG118">AG$107+IF($C118&lt;&gt;0,SUMPRODUCT((AG$108:AG$109)*TRANSPOSE(($D118:$E118))),0)</f>
        <v>0</v>
      </c>
    </row>
  </sheetData>
  <conditionalFormatting sqref="E14:E16">
    <cfRule type="expression" dxfId="2" priority="38">
      <formula>AND(SUM($I14:$AB14)&lt;&gt;0, E14=0)</formula>
    </cfRule>
  </conditionalFormatting>
  <conditionalFormatting sqref="E29">
    <cfRule type="expression" dxfId="1" priority="1">
      <formula>AND(SUM($I$28:$AG$28)&gt;0, $E$29=0)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4" id="{E7BF7EA6-A453-4A58-B216-30C5D81DCA5D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214B-6F38-4BC3-ACB0-5DADD7973A52}">
  <sheetPr codeName="Sheet13">
    <tabColor rgb="FF002060"/>
    <pageSetUpPr fitToPage="1"/>
  </sheetPr>
  <dimension ref="A1:AJ810"/>
  <sheetViews>
    <sheetView showGridLines="0" zoomScale="80" zoomScaleNormal="80" workbookViewId="0">
      <pane xSplit="7" ySplit="10" topLeftCell="I11" activePane="bottomRight" state="frozen"/>
      <selection activeCell="D33" sqref="D33"/>
      <selection pane="topRight" activeCell="D33" sqref="D33"/>
      <selection pane="bottomLeft" activeCell="D33" sqref="D33"/>
      <selection pane="bottomRight" activeCell="K16" sqref="K16"/>
    </sheetView>
  </sheetViews>
  <sheetFormatPr defaultColWidth="0" defaultRowHeight="12.75" zeroHeight="1" outlineLevelRow="1" x14ac:dyDescent="0.2"/>
  <cols>
    <col min="1" max="1" width="8.125" style="10" customWidth="1"/>
    <col min="2" max="2" width="5.5" style="10" customWidth="1"/>
    <col min="3" max="3" width="16.875" style="10" bestFit="1" customWidth="1"/>
    <col min="4" max="4" width="12.375" style="10" customWidth="1"/>
    <col min="5" max="5" width="14.25" customWidth="1"/>
    <col min="6" max="6" width="12.375" style="10" customWidth="1"/>
    <col min="7" max="7" width="11.625" style="10" customWidth="1"/>
    <col min="8" max="8" width="8.625" style="10" customWidth="1"/>
    <col min="9" max="33" width="11" style="10" customWidth="1"/>
    <col min="34" max="35" width="9" style="10" customWidth="1"/>
    <col min="36" max="36" width="0" style="10" hidden="1" customWidth="1"/>
    <col min="37" max="16384" width="9" style="10" hidden="1"/>
  </cols>
  <sheetData>
    <row r="1" spans="1:34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4" s="8" customFormat="1" ht="18.75" x14ac:dyDescent="0.3">
      <c r="A2" s="56" t="str">
        <f>proj</f>
        <v>REFCL BAE compliance</v>
      </c>
      <c r="B2" s="5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4" s="2" customFormat="1" ht="18.75" x14ac:dyDescent="0.3">
      <c r="A3" s="206" t="s">
        <v>91</v>
      </c>
      <c r="B3" s="5"/>
      <c r="C3" s="34"/>
      <c r="D3" s="34"/>
      <c r="E3" s="3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4" s="2" customFormat="1" ht="6.75" customHeight="1" x14ac:dyDescent="0.2">
      <c r="A4" s="115"/>
      <c r="B4" s="115"/>
      <c r="C4" s="116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4" s="2" customFormat="1" hidden="1" outlineLevel="1" x14ac:dyDescent="0.2">
      <c r="A5" s="116" t="s">
        <v>195</v>
      </c>
      <c r="B5" s="116"/>
      <c r="C5" s="117"/>
      <c r="D5" s="116"/>
      <c r="E5" s="116"/>
      <c r="F5" s="116"/>
      <c r="G5" s="101"/>
      <c r="H5" s="191">
        <f t="shared" ref="H5:AG5" si="0">IF(H9=start,1/((1+real_disc)^(1/2)),G5/(1+real_disc))</f>
        <v>0</v>
      </c>
      <c r="I5" s="191">
        <f t="shared" si="0"/>
        <v>0.98294637436598087</v>
      </c>
      <c r="J5" s="191">
        <f t="shared" si="0"/>
        <v>0.94970664189949849</v>
      </c>
      <c r="K5" s="191">
        <f t="shared" si="0"/>
        <v>0.91759095835700344</v>
      </c>
      <c r="L5" s="191">
        <f t="shared" si="0"/>
        <v>0.88656131242222558</v>
      </c>
      <c r="M5" s="191">
        <f t="shared" si="0"/>
        <v>0.85658097818572532</v>
      </c>
      <c r="N5" s="191">
        <f t="shared" si="0"/>
        <v>0.8276144716770294</v>
      </c>
      <c r="O5" s="191">
        <f t="shared" si="0"/>
        <v>0.79962750886669509</v>
      </c>
      <c r="P5" s="191">
        <f t="shared" si="0"/>
        <v>0.77258696508859437</v>
      </c>
      <c r="Q5" s="191">
        <f t="shared" si="0"/>
        <v>0.74646083583439071</v>
      </c>
      <c r="R5" s="191">
        <f t="shared" si="0"/>
        <v>0.72121819887380756</v>
      </c>
      <c r="S5" s="191">
        <f t="shared" si="0"/>
        <v>0.69682917765585273</v>
      </c>
      <c r="T5" s="191">
        <f t="shared" si="0"/>
        <v>0.67326490594768384</v>
      </c>
      <c r="U5" s="191">
        <f t="shared" si="0"/>
        <v>0.6504974936692598</v>
      </c>
      <c r="V5" s="191">
        <f t="shared" si="0"/>
        <v>0.62849999388334288</v>
      </c>
      <c r="W5" s="191">
        <f t="shared" si="0"/>
        <v>0.60724637090178057</v>
      </c>
      <c r="X5" s="191">
        <f t="shared" si="0"/>
        <v>0.58671146947031949</v>
      </c>
      <c r="Y5" s="191">
        <f t="shared" si="0"/>
        <v>0.56687098499547783</v>
      </c>
      <c r="Z5" s="191">
        <f t="shared" si="0"/>
        <v>0.54770143477823952</v>
      </c>
      <c r="AA5" s="191">
        <f t="shared" si="0"/>
        <v>0.52918013022052135</v>
      </c>
      <c r="AB5" s="191">
        <f t="shared" si="0"/>
        <v>0.5112851499715183</v>
      </c>
      <c r="AC5" s="191">
        <f t="shared" si="0"/>
        <v>0.4939953139821433</v>
      </c>
      <c r="AD5" s="191">
        <f t="shared" si="0"/>
        <v>0.47729015843685346</v>
      </c>
      <c r="AE5" s="191">
        <f t="shared" si="0"/>
        <v>0.46114991153319179</v>
      </c>
      <c r="AF5" s="191">
        <f t="shared" si="0"/>
        <v>0.4455554700803786</v>
      </c>
      <c r="AG5" s="191">
        <f t="shared" si="0"/>
        <v>0.43048837688925473</v>
      </c>
    </row>
    <row r="6" spans="1:34" s="2" customFormat="1" hidden="1" outlineLevel="1" x14ac:dyDescent="0.2">
      <c r="A6" s="192" t="str">
        <f>'Option1 (base case)'!A6</f>
        <v>Count</v>
      </c>
      <c r="B6" s="116"/>
      <c r="C6" s="117"/>
      <c r="D6" s="116"/>
      <c r="E6" s="116"/>
      <c r="F6" s="116"/>
      <c r="G6" s="101"/>
      <c r="H6" s="192">
        <f>'Option1 (base case)'!H6</f>
        <v>0</v>
      </c>
      <c r="I6" s="192">
        <f>'Option1 (base case)'!I6</f>
        <v>1</v>
      </c>
      <c r="J6" s="192">
        <f>'Option1 (base case)'!J6</f>
        <v>2</v>
      </c>
      <c r="K6" s="192">
        <f>'Option1 (base case)'!K6</f>
        <v>3</v>
      </c>
      <c r="L6" s="192">
        <f>'Option1 (base case)'!L6</f>
        <v>4</v>
      </c>
      <c r="M6" s="192">
        <f>'Option1 (base case)'!M6</f>
        <v>5</v>
      </c>
      <c r="N6" s="192">
        <f>'Option1 (base case)'!N6</f>
        <v>6</v>
      </c>
      <c r="O6" s="192">
        <f>'Option1 (base case)'!O6</f>
        <v>7</v>
      </c>
      <c r="P6" s="192">
        <f>'Option1 (base case)'!P6</f>
        <v>8</v>
      </c>
      <c r="Q6" s="192">
        <f>'Option1 (base case)'!Q6</f>
        <v>9</v>
      </c>
      <c r="R6" s="192">
        <f>'Option1 (base case)'!R6</f>
        <v>10</v>
      </c>
      <c r="S6" s="192">
        <f>'Option1 (base case)'!S6</f>
        <v>11</v>
      </c>
      <c r="T6" s="192">
        <f>'Option1 (base case)'!T6</f>
        <v>12</v>
      </c>
      <c r="U6" s="192">
        <f>'Option1 (base case)'!U6</f>
        <v>13</v>
      </c>
      <c r="V6" s="192">
        <f>'Option1 (base case)'!V6</f>
        <v>14</v>
      </c>
      <c r="W6" s="192">
        <f>'Option1 (base case)'!W6</f>
        <v>15</v>
      </c>
      <c r="X6" s="192">
        <f>'Option1 (base case)'!X6</f>
        <v>16</v>
      </c>
      <c r="Y6" s="192">
        <f>'Option1 (base case)'!Y6</f>
        <v>17</v>
      </c>
      <c r="Z6" s="192">
        <f>'Option1 (base case)'!Z6</f>
        <v>18</v>
      </c>
      <c r="AA6" s="192">
        <f>'Option1 (base case)'!AA6</f>
        <v>19</v>
      </c>
      <c r="AB6" s="192">
        <f>'Option1 (base case)'!AB6</f>
        <v>20</v>
      </c>
      <c r="AC6" s="192">
        <f>'Option1 (base case)'!AC6</f>
        <v>21</v>
      </c>
      <c r="AD6" s="192">
        <f>'Option1 (base case)'!AD6</f>
        <v>22</v>
      </c>
      <c r="AE6" s="192">
        <f>'Option1 (base case)'!AE6</f>
        <v>23</v>
      </c>
      <c r="AF6" s="192">
        <f>'Option1 (base case)'!AF6</f>
        <v>24</v>
      </c>
      <c r="AG6" s="192">
        <f>'Option1 (base case)'!AG6</f>
        <v>25</v>
      </c>
    </row>
    <row r="7" spans="1:34" s="2" customFormat="1" hidden="1" outlineLevel="1" x14ac:dyDescent="0.2">
      <c r="A7" s="116" t="s">
        <v>196</v>
      </c>
      <c r="B7" s="116"/>
      <c r="C7" s="117"/>
      <c r="D7" s="116"/>
      <c r="E7" s="116"/>
      <c r="F7" s="116"/>
      <c r="G7" s="101"/>
      <c r="H7" s="101" t="b">
        <f t="shared" ref="H7:AG7" si="1">H$6&lt;(first_year+years)</f>
        <v>1</v>
      </c>
      <c r="I7" s="101" t="b">
        <f t="shared" si="1"/>
        <v>1</v>
      </c>
      <c r="J7" s="101" t="b">
        <f t="shared" si="1"/>
        <v>1</v>
      </c>
      <c r="K7" s="101" t="b">
        <f t="shared" si="1"/>
        <v>1</v>
      </c>
      <c r="L7" s="101" t="b">
        <f t="shared" si="1"/>
        <v>1</v>
      </c>
      <c r="M7" s="101" t="b">
        <f t="shared" si="1"/>
        <v>1</v>
      </c>
      <c r="N7" s="101" t="b">
        <f t="shared" si="1"/>
        <v>1</v>
      </c>
      <c r="O7" s="101" t="b">
        <f t="shared" si="1"/>
        <v>1</v>
      </c>
      <c r="P7" s="101" t="b">
        <f t="shared" si="1"/>
        <v>1</v>
      </c>
      <c r="Q7" s="101" t="b">
        <f t="shared" si="1"/>
        <v>1</v>
      </c>
      <c r="R7" s="101" t="b">
        <f t="shared" si="1"/>
        <v>1</v>
      </c>
      <c r="S7" s="101" t="b">
        <f t="shared" si="1"/>
        <v>1</v>
      </c>
      <c r="T7" s="101" t="b">
        <f t="shared" si="1"/>
        <v>1</v>
      </c>
      <c r="U7" s="101" t="b">
        <f t="shared" si="1"/>
        <v>1</v>
      </c>
      <c r="V7" s="101" t="b">
        <f t="shared" si="1"/>
        <v>1</v>
      </c>
      <c r="W7" s="101" t="b">
        <f t="shared" si="1"/>
        <v>1</v>
      </c>
      <c r="X7" s="101" t="b">
        <f t="shared" si="1"/>
        <v>1</v>
      </c>
      <c r="Y7" s="101" t="b">
        <f t="shared" si="1"/>
        <v>1</v>
      </c>
      <c r="Z7" s="101" t="b">
        <f t="shared" si="1"/>
        <v>1</v>
      </c>
      <c r="AA7" s="101" t="b">
        <f t="shared" si="1"/>
        <v>1</v>
      </c>
      <c r="AB7" s="101" t="b">
        <f t="shared" si="1"/>
        <v>1</v>
      </c>
      <c r="AC7" s="101" t="b">
        <f t="shared" si="1"/>
        <v>0</v>
      </c>
      <c r="AD7" s="101" t="b">
        <f t="shared" si="1"/>
        <v>0</v>
      </c>
      <c r="AE7" s="101" t="b">
        <f t="shared" si="1"/>
        <v>0</v>
      </c>
      <c r="AF7" s="101" t="b">
        <f t="shared" si="1"/>
        <v>0</v>
      </c>
      <c r="AG7" s="101" t="b">
        <f t="shared" si="1"/>
        <v>0</v>
      </c>
    </row>
    <row r="8" spans="1:34" s="2" customFormat="1" ht="15.75" customHeight="1" collapsed="1" x14ac:dyDescent="0.2"/>
    <row r="9" spans="1:34" s="2" customFormat="1" ht="15" x14ac:dyDescent="0.25">
      <c r="A9" s="19"/>
      <c r="B9" s="19"/>
      <c r="C9" s="19"/>
      <c r="D9" s="19"/>
      <c r="E9" s="83"/>
      <c r="F9" s="19"/>
      <c r="G9" s="20"/>
      <c r="H9" s="323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4" s="2" customFormat="1" x14ac:dyDescent="0.2">
      <c r="C10" s="118"/>
      <c r="D10" s="118"/>
      <c r="F10" s="118"/>
      <c r="G10" s="224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4" s="2" customFormat="1" ht="15" x14ac:dyDescent="0.2">
      <c r="A11" s="120" t="s">
        <v>39</v>
      </c>
      <c r="B11" s="120"/>
      <c r="C11" s="121"/>
      <c r="D11" s="121"/>
      <c r="E11" s="121"/>
      <c r="F11" s="70" t="s">
        <v>156</v>
      </c>
      <c r="G11" s="225"/>
      <c r="H11" s="122" t="str" cm="1">
        <f t="array" ref="H11">IF(H6=$C$4,UPPER($A$4),IF(H6=end,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4" s="2" customFormat="1" x14ac:dyDescent="0.2">
      <c r="A12" s="118"/>
      <c r="B12" s="118"/>
      <c r="C12" s="118"/>
      <c r="D12" s="118"/>
      <c r="F12" s="118"/>
      <c r="G12" s="227"/>
      <c r="H12" s="118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</row>
    <row r="13" spans="1:34" s="2" customFormat="1" x14ac:dyDescent="0.2">
      <c r="A13" s="123"/>
      <c r="B13" s="123"/>
      <c r="C13" s="123"/>
      <c r="D13" s="118"/>
      <c r="F13" s="118"/>
      <c r="G13" s="224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</row>
    <row r="14" spans="1:34" s="274" customFormat="1" x14ac:dyDescent="0.2">
      <c r="A14" s="272" t="str">
        <f>A15</f>
        <v>Option 1 (base case)</v>
      </c>
      <c r="B14" s="272"/>
      <c r="C14" s="272" t="s">
        <v>125</v>
      </c>
      <c r="D14" s="273" t="str">
        <f t="shared" ref="D14:D25" si="2">A14&amp;C14</f>
        <v>Option 1 (base case)Energy at risk value</v>
      </c>
      <c r="F14" s="97">
        <f>SUMPRODUCT($H14:$AG14, $H$5:$AG$5)</f>
        <v>0</v>
      </c>
      <c r="G14" s="275">
        <f>output_dollars</f>
        <v>46203</v>
      </c>
      <c r="H14" s="276"/>
      <c r="I14" s="31">
        <f>'Option1 (base case)'!I$29*conv_2026</f>
        <v>0</v>
      </c>
      <c r="J14" s="31">
        <f>'Option1 (base case)'!J$29*conv_2026</f>
        <v>0</v>
      </c>
      <c r="K14" s="31">
        <f>'Option1 (base case)'!K$29*conv_2026</f>
        <v>0</v>
      </c>
      <c r="L14" s="31">
        <f>'Option1 (base case)'!L$29*conv_2026</f>
        <v>0</v>
      </c>
      <c r="M14" s="31">
        <f>'Option1 (base case)'!M$29*conv_2026</f>
        <v>0</v>
      </c>
      <c r="N14" s="31">
        <f>'Option1 (base case)'!N$29*conv_2026</f>
        <v>0</v>
      </c>
      <c r="O14" s="31">
        <f>'Option1 (base case)'!O$29*conv_2026</f>
        <v>0</v>
      </c>
      <c r="P14" s="31">
        <f>'Option1 (base case)'!P$29*conv_2026</f>
        <v>0</v>
      </c>
      <c r="Q14" s="31">
        <f>'Option1 (base case)'!Q$29*conv_2026</f>
        <v>0</v>
      </c>
      <c r="R14" s="31">
        <f>'Option1 (base case)'!R$29*conv_2026</f>
        <v>0</v>
      </c>
      <c r="S14" s="31">
        <f>'Option1 (base case)'!S$29*conv_2026</f>
        <v>0</v>
      </c>
      <c r="T14" s="31">
        <f>'Option1 (base case)'!T$29*conv_2026</f>
        <v>0</v>
      </c>
      <c r="U14" s="31">
        <f>'Option1 (base case)'!U$29*conv_2026</f>
        <v>0</v>
      </c>
      <c r="V14" s="31">
        <f>'Option1 (base case)'!V$29*conv_2026</f>
        <v>0</v>
      </c>
      <c r="W14" s="31">
        <f>'Option1 (base case)'!W$29*conv_2026</f>
        <v>0</v>
      </c>
      <c r="X14" s="31">
        <f>'Option1 (base case)'!X$29*conv_2026</f>
        <v>0</v>
      </c>
      <c r="Y14" s="31">
        <f>'Option1 (base case)'!Y$29*conv_2026</f>
        <v>0</v>
      </c>
      <c r="Z14" s="31">
        <f>'Option1 (base case)'!Z$29*conv_2026</f>
        <v>0</v>
      </c>
      <c r="AA14" s="31">
        <f>'Option1 (base case)'!AA$29*conv_2026</f>
        <v>0</v>
      </c>
      <c r="AB14" s="31">
        <f>'Option1 (base case)'!AB$29*conv_2026</f>
        <v>0</v>
      </c>
      <c r="AC14" s="31">
        <f>'Option1 (base case)'!AC$29*conv_2026</f>
        <v>0</v>
      </c>
      <c r="AD14" s="31">
        <f>'Option1 (base case)'!AD$29*conv_2026</f>
        <v>0</v>
      </c>
      <c r="AE14" s="31">
        <f>'Option1 (base case)'!AE$29*conv_2026</f>
        <v>0</v>
      </c>
      <c r="AF14" s="31">
        <f>'Option1 (base case)'!AF$29*conv_2026</f>
        <v>0</v>
      </c>
      <c r="AG14" s="31">
        <f>'Option1 (base case)'!AG$29*conv_2026</f>
        <v>0</v>
      </c>
    </row>
    <row r="15" spans="1:34" s="1" customFormat="1" x14ac:dyDescent="0.2">
      <c r="A15" s="137" t="str">
        <f>Data!B9</f>
        <v>Option 1 (base case)</v>
      </c>
      <c r="B15" s="137"/>
      <c r="C15" s="58" t="str">
        <f>'Option1 (base case)'!C$67</f>
        <v>Capital expenditure</v>
      </c>
      <c r="D15" s="38" t="str">
        <f t="shared" si="2"/>
        <v>Option 1 (base case)Capital expenditure</v>
      </c>
      <c r="F15" s="97">
        <f>SUMPRODUCT($H15:$AG15, $H$5:$AG$5)</f>
        <v>0</v>
      </c>
      <c r="G15" s="228">
        <f>output_dollars</f>
        <v>46203</v>
      </c>
      <c r="H15" s="31"/>
      <c r="I15" s="31">
        <f>SUM('Option1 (base case)'!I$68:I$70)*conv_2026</f>
        <v>0</v>
      </c>
      <c r="J15" s="31">
        <f>SUM('Option1 (base case)'!J$68:J$70)</f>
        <v>0</v>
      </c>
      <c r="K15" s="31">
        <f>SUM('Option1 (base case)'!K$68:K$70)</f>
        <v>0</v>
      </c>
      <c r="L15" s="31">
        <f>SUM('Option1 (base case)'!L$68:L$70)</f>
        <v>0</v>
      </c>
      <c r="M15" s="31">
        <f>SUM('Option1 (base case)'!M$68:M$70)</f>
        <v>0</v>
      </c>
      <c r="N15" s="31">
        <f>SUM('Option1 (base case)'!N$68:N$70)</f>
        <v>0</v>
      </c>
      <c r="O15" s="31">
        <f>SUM('Option1 (base case)'!O$68:O$70)</f>
        <v>0</v>
      </c>
      <c r="P15" s="31">
        <f>SUM('Option1 (base case)'!P$68:P$70)</f>
        <v>0</v>
      </c>
      <c r="Q15" s="31">
        <f>SUM('Option1 (base case)'!Q$68:Q$70)</f>
        <v>0</v>
      </c>
      <c r="R15" s="31">
        <f>SUM('Option1 (base case)'!R$68:R$70)</f>
        <v>0</v>
      </c>
      <c r="S15" s="31">
        <f>SUM('Option1 (base case)'!S$68:S$70)</f>
        <v>0</v>
      </c>
      <c r="T15" s="31">
        <f>SUM('Option1 (base case)'!T$68:T$70)</f>
        <v>0</v>
      </c>
      <c r="U15" s="31">
        <f>SUM('Option1 (base case)'!U$68:U$70)</f>
        <v>0</v>
      </c>
      <c r="V15" s="31">
        <f>SUM('Option1 (base case)'!V$68:V$70)</f>
        <v>0</v>
      </c>
      <c r="W15" s="31">
        <f>SUM('Option1 (base case)'!W$68:W$70)</f>
        <v>0</v>
      </c>
      <c r="X15" s="31">
        <f>SUM('Option1 (base case)'!X$68:X$70)</f>
        <v>0</v>
      </c>
      <c r="Y15" s="31">
        <f>SUM('Option1 (base case)'!Y$68:Y$70)</f>
        <v>0</v>
      </c>
      <c r="Z15" s="31">
        <f>SUM('Option1 (base case)'!Z$68:Z$70)</f>
        <v>0</v>
      </c>
      <c r="AA15" s="31">
        <f>SUM('Option1 (base case)'!AA$68:AA$70)</f>
        <v>0</v>
      </c>
      <c r="AB15" s="31">
        <f>SUM('Option1 (base case)'!AB$68:AB$70)</f>
        <v>0</v>
      </c>
      <c r="AC15" s="31">
        <f>SUM('Option1 (base case)'!AC$68:AC$70)</f>
        <v>0</v>
      </c>
      <c r="AD15" s="31">
        <f>SUM('Option1 (base case)'!AD$68:AD$70)</f>
        <v>0</v>
      </c>
      <c r="AE15" s="31">
        <f>SUM('Option1 (base case)'!AE$68:AE$70)</f>
        <v>0</v>
      </c>
      <c r="AF15" s="31">
        <f>SUM('Option1 (base case)'!AF$68:AF$70)</f>
        <v>0</v>
      </c>
      <c r="AG15" s="31">
        <f>SUM('Option1 (base case)'!AG$68:AG$70)</f>
        <v>0</v>
      </c>
    </row>
    <row r="16" spans="1:34" s="1" customFormat="1" x14ac:dyDescent="0.2">
      <c r="A16" s="137" t="str">
        <f t="shared" ref="A16:A25" si="3">A15</f>
        <v>Option 1 (base case)</v>
      </c>
      <c r="B16" s="137"/>
      <c r="C16" s="58" t="str">
        <f>'Option1 (base case)'!C$37</f>
        <v>Total risk cost</v>
      </c>
      <c r="D16" s="38" t="str">
        <f t="shared" si="2"/>
        <v>Option 1 (base case)Total risk cost</v>
      </c>
      <c r="F16" s="108" cm="1">
        <f t="array" ref="F16">SUMPRODUCT(($H16:$AG16)*($H$5:$AG$5)*($H$7:$AG$7))</f>
        <v>44317492.085787117</v>
      </c>
      <c r="G16" s="228">
        <f>output_dollars</f>
        <v>46203</v>
      </c>
      <c r="H16" s="31"/>
      <c r="I16" s="31">
        <f>'Option1 (base case)'!I$37*conv_2026</f>
        <v>0</v>
      </c>
      <c r="J16" s="31">
        <f>'Option1 (base case)'!J$37*conv_2026</f>
        <v>0</v>
      </c>
      <c r="K16" s="31">
        <f>'Option1 (base case)'!K$37*conv_2026</f>
        <v>20032427.635498744</v>
      </c>
      <c r="L16" s="31">
        <f>'Option1 (base case)'!L$37*conv_2026</f>
        <v>2234172.137681318</v>
      </c>
      <c r="M16" s="31">
        <f>'Option1 (base case)'!M$37*conv_2026</f>
        <v>2234172.137681318</v>
      </c>
      <c r="N16" s="31">
        <f>'Option1 (base case)'!N$37*conv_2026</f>
        <v>2234172.137681318</v>
      </c>
      <c r="O16" s="31">
        <f>'Option1 (base case)'!O$37*conv_2026</f>
        <v>2234172.137681318</v>
      </c>
      <c r="P16" s="31">
        <f>'Option1 (base case)'!P$37*conv_2026</f>
        <v>2234172.137681318</v>
      </c>
      <c r="Q16" s="31">
        <f>'Option1 (base case)'!Q$37*conv_2026</f>
        <v>2234172.137681318</v>
      </c>
      <c r="R16" s="31">
        <f>'Option1 (base case)'!R$37*conv_2026</f>
        <v>2234172.137681318</v>
      </c>
      <c r="S16" s="31">
        <f>'Option1 (base case)'!S$37*conv_2026</f>
        <v>2234172.137681318</v>
      </c>
      <c r="T16" s="31">
        <f>'Option1 (base case)'!T$37*conv_2026</f>
        <v>2234172.137681318</v>
      </c>
      <c r="U16" s="31">
        <f>'Option1 (base case)'!U$37*conv_2026</f>
        <v>2234172.137681318</v>
      </c>
      <c r="V16" s="31">
        <f>'Option1 (base case)'!V$37*conv_2026</f>
        <v>2234172.137681318</v>
      </c>
      <c r="W16" s="31">
        <f>'Option1 (base case)'!W$37*conv_2026</f>
        <v>2234172.137681318</v>
      </c>
      <c r="X16" s="31">
        <f>'Option1 (base case)'!X$37*conv_2026</f>
        <v>2234172.137681318</v>
      </c>
      <c r="Y16" s="31">
        <f>'Option1 (base case)'!Y$37*conv_2026</f>
        <v>2234172.137681318</v>
      </c>
      <c r="Z16" s="31">
        <f>'Option1 (base case)'!Z$37*conv_2026</f>
        <v>2234172.137681318</v>
      </c>
      <c r="AA16" s="31">
        <f>'Option1 (base case)'!AA$37*conv_2026</f>
        <v>2234172.137681318</v>
      </c>
      <c r="AB16" s="31">
        <f>'Option1 (base case)'!AB$37*conv_2026</f>
        <v>2234172.137681318</v>
      </c>
      <c r="AC16" s="31">
        <f>'Option1 (base case)'!AC$37*conv_2026</f>
        <v>2234172.137681318</v>
      </c>
      <c r="AD16" s="31">
        <f>'Option1 (base case)'!AD$37*conv_2026</f>
        <v>2234172.137681318</v>
      </c>
      <c r="AE16" s="31">
        <f>'Option1 (base case)'!AE$37*conv_2026</f>
        <v>2234172.137681318</v>
      </c>
      <c r="AF16" s="31">
        <f>'Option1 (base case)'!AF$37*conv_2026</f>
        <v>2234172.137681318</v>
      </c>
      <c r="AG16" s="31">
        <f>'Option1 (base case)'!AG$37*conv_2026</f>
        <v>2234172.137681318</v>
      </c>
    </row>
    <row r="17" spans="1:33" s="1" customFormat="1" x14ac:dyDescent="0.2">
      <c r="A17" s="137" t="str">
        <f t="shared" si="3"/>
        <v>Option 1 (base case)</v>
      </c>
      <c r="B17" s="137"/>
      <c r="C17" s="75"/>
      <c r="D17" s="38" t="str">
        <f t="shared" si="2"/>
        <v>Option 1 (base case)</v>
      </c>
      <c r="F17"/>
      <c r="G17" s="229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" customFormat="1" x14ac:dyDescent="0.2">
      <c r="A18" s="137" t="str">
        <f t="shared" si="3"/>
        <v>Option 1 (base case)</v>
      </c>
      <c r="B18" s="137"/>
      <c r="C18" s="58" t="str">
        <f>'Option1 (base case)'!C$83</f>
        <v>Annualised capex</v>
      </c>
      <c r="D18" s="38" t="str">
        <f t="shared" si="2"/>
        <v>Option 1 (base case)Annualised capex</v>
      </c>
      <c r="F18" s="97">
        <f>SUMPRODUCT($H18:$AG18, $H$5:$AG$5)</f>
        <v>0</v>
      </c>
      <c r="G18" s="228">
        <f t="shared" ref="G18:G25" si="4">output_dollars</f>
        <v>46203</v>
      </c>
      <c r="H18" s="31"/>
      <c r="I18" s="31">
        <f>'Option1 (base case)'!I$83*conv_2026</f>
        <v>0</v>
      </c>
      <c r="J18" s="31">
        <f>'Option1 (base case)'!J$83*conv_2026</f>
        <v>0</v>
      </c>
      <c r="K18" s="31">
        <f>'Option1 (base case)'!K$83*conv_2026</f>
        <v>0</v>
      </c>
      <c r="L18" s="31">
        <f>'Option1 (base case)'!L$83*conv_2026</f>
        <v>0</v>
      </c>
      <c r="M18" s="31">
        <f>'Option1 (base case)'!M$83*conv_2026</f>
        <v>0</v>
      </c>
      <c r="N18" s="31">
        <f>'Option1 (base case)'!N$83*conv_2026</f>
        <v>0</v>
      </c>
      <c r="O18" s="31">
        <f>'Option1 (base case)'!O$83*conv_2026</f>
        <v>0</v>
      </c>
      <c r="P18" s="31">
        <f>'Option1 (base case)'!P$83*conv_2026</f>
        <v>0</v>
      </c>
      <c r="Q18" s="31">
        <f>'Option1 (base case)'!Q$83*conv_2026</f>
        <v>0</v>
      </c>
      <c r="R18" s="31">
        <f>'Option1 (base case)'!R$83*conv_2026</f>
        <v>0</v>
      </c>
      <c r="S18" s="31">
        <f>'Option1 (base case)'!S$83*conv_2026</f>
        <v>0</v>
      </c>
      <c r="T18" s="31">
        <f>'Option1 (base case)'!T$83*conv_2026</f>
        <v>0</v>
      </c>
      <c r="U18" s="31">
        <f>'Option1 (base case)'!U$83*conv_2026</f>
        <v>0</v>
      </c>
      <c r="V18" s="31">
        <f>'Option1 (base case)'!V$83*conv_2026</f>
        <v>0</v>
      </c>
      <c r="W18" s="31">
        <f>'Option1 (base case)'!W$83*conv_2026</f>
        <v>0</v>
      </c>
      <c r="X18" s="31">
        <f>'Option1 (base case)'!X$83*conv_2026</f>
        <v>0</v>
      </c>
      <c r="Y18" s="31">
        <f>'Option1 (base case)'!Y$83*conv_2026</f>
        <v>0</v>
      </c>
      <c r="Z18" s="31">
        <f>'Option1 (base case)'!Z$83*conv_2026</f>
        <v>0</v>
      </c>
      <c r="AA18" s="31">
        <f>'Option1 (base case)'!AA$83*conv_2026</f>
        <v>0</v>
      </c>
      <c r="AB18" s="31">
        <f>'Option1 (base case)'!AB$83*conv_2026</f>
        <v>0</v>
      </c>
      <c r="AC18" s="31">
        <f>'Option1 (base case)'!AC$83*conv_2026</f>
        <v>0</v>
      </c>
      <c r="AD18" s="31">
        <f>'Option1 (base case)'!AD$83*conv_2026</f>
        <v>0</v>
      </c>
      <c r="AE18" s="31">
        <f>'Option1 (base case)'!AE$83*conv_2026</f>
        <v>0</v>
      </c>
      <c r="AF18" s="31">
        <f>'Option1 (base case)'!AF$83*conv_2026</f>
        <v>0</v>
      </c>
      <c r="AG18" s="31">
        <f>'Option1 (base case)'!AG$83*conv_2026</f>
        <v>0</v>
      </c>
    </row>
    <row r="19" spans="1:33" s="1" customFormat="1" x14ac:dyDescent="0.2">
      <c r="A19" s="137" t="str">
        <f t="shared" si="3"/>
        <v>Option 1 (base case)</v>
      </c>
      <c r="B19" s="137"/>
      <c r="C19" s="58" t="str">
        <f>'Option1 (base case)'!C$84</f>
        <v>Operating expenditure</v>
      </c>
      <c r="D19" s="38" t="str">
        <f t="shared" si="2"/>
        <v>Option 1 (base case)Operating expenditure</v>
      </c>
      <c r="F19" s="97">
        <f>SUMPRODUCT($H19:$AG19, $H$5:$AG$5)</f>
        <v>0</v>
      </c>
      <c r="G19" s="228">
        <f t="shared" si="4"/>
        <v>46203</v>
      </c>
      <c r="H19" s="31"/>
      <c r="I19" s="31">
        <f>'Option1 (base case)'!I$84*conv_2026</f>
        <v>0</v>
      </c>
      <c r="J19" s="31">
        <f>'Option1 (base case)'!J$84*conv_2026</f>
        <v>0</v>
      </c>
      <c r="K19" s="31">
        <f>'Option1 (base case)'!K$84*conv_2026</f>
        <v>0</v>
      </c>
      <c r="L19" s="31">
        <f>'Option1 (base case)'!L$84*conv_2026</f>
        <v>0</v>
      </c>
      <c r="M19" s="31">
        <f>'Option1 (base case)'!M$84*conv_2026</f>
        <v>0</v>
      </c>
      <c r="N19" s="31">
        <f>'Option1 (base case)'!N$84*conv_2026</f>
        <v>0</v>
      </c>
      <c r="O19" s="31">
        <f>'Option1 (base case)'!O$84*conv_2026</f>
        <v>0</v>
      </c>
      <c r="P19" s="31">
        <f>'Option1 (base case)'!P$84*conv_2026</f>
        <v>0</v>
      </c>
      <c r="Q19" s="31">
        <f>'Option1 (base case)'!Q$84*conv_2026</f>
        <v>0</v>
      </c>
      <c r="R19" s="31">
        <f>'Option1 (base case)'!R$84*conv_2026</f>
        <v>0</v>
      </c>
      <c r="S19" s="31">
        <f>'Option1 (base case)'!S$84*conv_2026</f>
        <v>0</v>
      </c>
      <c r="T19" s="31">
        <f>'Option1 (base case)'!T$84*conv_2026</f>
        <v>0</v>
      </c>
      <c r="U19" s="31">
        <f>'Option1 (base case)'!U$84*conv_2026</f>
        <v>0</v>
      </c>
      <c r="V19" s="31">
        <f>'Option1 (base case)'!V$84*conv_2026</f>
        <v>0</v>
      </c>
      <c r="W19" s="31">
        <f>'Option1 (base case)'!W$84*conv_2026</f>
        <v>0</v>
      </c>
      <c r="X19" s="31">
        <f>'Option1 (base case)'!X$84*conv_2026</f>
        <v>0</v>
      </c>
      <c r="Y19" s="31">
        <f>'Option1 (base case)'!Y$84*conv_2026</f>
        <v>0</v>
      </c>
      <c r="Z19" s="31">
        <f>'Option1 (base case)'!Z$84*conv_2026</f>
        <v>0</v>
      </c>
      <c r="AA19" s="31">
        <f>'Option1 (base case)'!AA$84*conv_2026</f>
        <v>0</v>
      </c>
      <c r="AB19" s="31">
        <f>'Option1 (base case)'!AB$84*conv_2026</f>
        <v>0</v>
      </c>
      <c r="AC19" s="31">
        <f>'Option1 (base case)'!AC$84*conv_2026</f>
        <v>0</v>
      </c>
      <c r="AD19" s="31">
        <f>'Option1 (base case)'!AD$84*conv_2026</f>
        <v>0</v>
      </c>
      <c r="AE19" s="31">
        <f>'Option1 (base case)'!AE$84*conv_2026</f>
        <v>0</v>
      </c>
      <c r="AF19" s="31">
        <f>'Option1 (base case)'!AF$84*conv_2026</f>
        <v>0</v>
      </c>
      <c r="AG19" s="31">
        <f>'Option1 (base case)'!AG$84*conv_2026</f>
        <v>0</v>
      </c>
    </row>
    <row r="20" spans="1:33" s="1" customFormat="1" x14ac:dyDescent="0.2">
      <c r="A20" s="137" t="str">
        <f t="shared" si="3"/>
        <v>Option 1 (base case)</v>
      </c>
      <c r="B20" s="137"/>
      <c r="C20" s="58" t="str">
        <f>'Option1 (base case)'!C$85</f>
        <v>Risk mitigated</v>
      </c>
      <c r="D20" s="38" t="str">
        <f t="shared" si="2"/>
        <v>Option 1 (base case)Risk mitigated</v>
      </c>
      <c r="F20" s="97">
        <f>SUMPRODUCT($H20:$AG20, $H$5:$AG$5)</f>
        <v>0</v>
      </c>
      <c r="G20" s="228">
        <f t="shared" si="4"/>
        <v>46203</v>
      </c>
      <c r="H20" s="31"/>
      <c r="I20" s="31">
        <f>'Option1 (base case)'!I$85*conv_2026</f>
        <v>0</v>
      </c>
      <c r="J20" s="31">
        <f>'Option1 (base case)'!J$85*conv_2026</f>
        <v>0</v>
      </c>
      <c r="K20" s="31">
        <f>'Option1 (base case)'!K$85*conv_2026</f>
        <v>0</v>
      </c>
      <c r="L20" s="31">
        <f>'Option1 (base case)'!L$85*conv_2026</f>
        <v>0</v>
      </c>
      <c r="M20" s="31">
        <f>'Option1 (base case)'!M$85*conv_2026</f>
        <v>0</v>
      </c>
      <c r="N20" s="31">
        <f>'Option1 (base case)'!N$85*conv_2026</f>
        <v>0</v>
      </c>
      <c r="O20" s="31">
        <f>'Option1 (base case)'!O$85*conv_2026</f>
        <v>0</v>
      </c>
      <c r="P20" s="31">
        <f>'Option1 (base case)'!P$85*conv_2026</f>
        <v>0</v>
      </c>
      <c r="Q20" s="31">
        <f>'Option1 (base case)'!Q$85*conv_2026</f>
        <v>0</v>
      </c>
      <c r="R20" s="31">
        <f>'Option1 (base case)'!R$85*conv_2026</f>
        <v>0</v>
      </c>
      <c r="S20" s="31">
        <f>'Option1 (base case)'!S$85*conv_2026</f>
        <v>0</v>
      </c>
      <c r="T20" s="31">
        <f>'Option1 (base case)'!T$85*conv_2026</f>
        <v>0</v>
      </c>
      <c r="U20" s="31">
        <f>'Option1 (base case)'!U$85*conv_2026</f>
        <v>0</v>
      </c>
      <c r="V20" s="31">
        <f>'Option1 (base case)'!V$85*conv_2026</f>
        <v>0</v>
      </c>
      <c r="W20" s="31">
        <f>'Option1 (base case)'!W$85*conv_2026</f>
        <v>0</v>
      </c>
      <c r="X20" s="31">
        <f>'Option1 (base case)'!X$85*conv_2026</f>
        <v>0</v>
      </c>
      <c r="Y20" s="31">
        <f>'Option1 (base case)'!Y$85*conv_2026</f>
        <v>0</v>
      </c>
      <c r="Z20" s="31">
        <f>'Option1 (base case)'!Z$85*conv_2026</f>
        <v>0</v>
      </c>
      <c r="AA20" s="31">
        <f>'Option1 (base case)'!AA$85*conv_2026</f>
        <v>0</v>
      </c>
      <c r="AB20" s="31">
        <f>'Option1 (base case)'!AB$85*conv_2026</f>
        <v>0</v>
      </c>
      <c r="AC20" s="31">
        <f>'Option1 (base case)'!AC$85*conv_2026</f>
        <v>0</v>
      </c>
      <c r="AD20" s="31">
        <f>'Option1 (base case)'!AD$85*conv_2026</f>
        <v>0</v>
      </c>
      <c r="AE20" s="31">
        <f>'Option1 (base case)'!AE$85*conv_2026</f>
        <v>0</v>
      </c>
      <c r="AF20" s="31">
        <f>'Option1 (base case)'!AF$85*conv_2026</f>
        <v>0</v>
      </c>
      <c r="AG20" s="31">
        <f>'Option1 (base case)'!AG$85*conv_2026</f>
        <v>0</v>
      </c>
    </row>
    <row r="21" spans="1:33" s="1" customFormat="1" x14ac:dyDescent="0.2">
      <c r="A21" s="137" t="str">
        <f t="shared" si="3"/>
        <v>Option 1 (base case)</v>
      </c>
      <c r="B21" s="137"/>
      <c r="C21" s="58" t="str">
        <f>'Option1 (base case)'!C$86</f>
        <v>Other benefits value</v>
      </c>
      <c r="D21" s="38" t="str">
        <f t="shared" si="2"/>
        <v>Option 1 (base case)Other benefits value</v>
      </c>
      <c r="F21" s="97">
        <f>SUMPRODUCT($H21:$AG21, $H$5:$AG$5)</f>
        <v>0</v>
      </c>
      <c r="G21" s="228">
        <f t="shared" si="4"/>
        <v>46203</v>
      </c>
      <c r="H21" s="31"/>
      <c r="I21" s="31">
        <f>'Option1 (base case)'!I$86*conv_2026</f>
        <v>0</v>
      </c>
      <c r="J21" s="31">
        <f>'Option1 (base case)'!J$86*conv_2026</f>
        <v>0</v>
      </c>
      <c r="K21" s="31">
        <f>'Option1 (base case)'!K$86*conv_2026</f>
        <v>0</v>
      </c>
      <c r="L21" s="31">
        <f>'Option1 (base case)'!L$86*conv_2026</f>
        <v>0</v>
      </c>
      <c r="M21" s="31">
        <f>'Option1 (base case)'!M$86*conv_2026</f>
        <v>0</v>
      </c>
      <c r="N21" s="31">
        <f>'Option1 (base case)'!N$86*conv_2026</f>
        <v>0</v>
      </c>
      <c r="O21" s="31">
        <f>'Option1 (base case)'!O$86*conv_2026</f>
        <v>0</v>
      </c>
      <c r="P21" s="31">
        <f>'Option1 (base case)'!P$86*conv_2026</f>
        <v>0</v>
      </c>
      <c r="Q21" s="31">
        <f>'Option1 (base case)'!Q$86*conv_2026</f>
        <v>0</v>
      </c>
      <c r="R21" s="31">
        <f>'Option1 (base case)'!R$86*conv_2026</f>
        <v>0</v>
      </c>
      <c r="S21" s="31">
        <f>'Option1 (base case)'!S$86*conv_2026</f>
        <v>0</v>
      </c>
      <c r="T21" s="31">
        <f>'Option1 (base case)'!T$86*conv_2026</f>
        <v>0</v>
      </c>
      <c r="U21" s="31">
        <f>'Option1 (base case)'!U$86*conv_2026</f>
        <v>0</v>
      </c>
      <c r="V21" s="31">
        <f>'Option1 (base case)'!V$86*conv_2026</f>
        <v>0</v>
      </c>
      <c r="W21" s="31">
        <f>'Option1 (base case)'!W$86*conv_2026</f>
        <v>0</v>
      </c>
      <c r="X21" s="31">
        <f>'Option1 (base case)'!X$86*conv_2026</f>
        <v>0</v>
      </c>
      <c r="Y21" s="31">
        <f>'Option1 (base case)'!Y$86*conv_2026</f>
        <v>0</v>
      </c>
      <c r="Z21" s="31">
        <f>'Option1 (base case)'!Z$86*conv_2026</f>
        <v>0</v>
      </c>
      <c r="AA21" s="31">
        <f>'Option1 (base case)'!AA$86*conv_2026</f>
        <v>0</v>
      </c>
      <c r="AB21" s="31">
        <f>'Option1 (base case)'!AB$86*conv_2026</f>
        <v>0</v>
      </c>
      <c r="AC21" s="31">
        <f>'Option1 (base case)'!AC$86*conv_2026</f>
        <v>0</v>
      </c>
      <c r="AD21" s="31">
        <f>'Option1 (base case)'!AD$86*conv_2026</f>
        <v>0</v>
      </c>
      <c r="AE21" s="31">
        <f>'Option1 (base case)'!AE$86*conv_2026</f>
        <v>0</v>
      </c>
      <c r="AF21" s="31">
        <f>'Option1 (base case)'!AF$86*conv_2026</f>
        <v>0</v>
      </c>
      <c r="AG21" s="31">
        <f>'Option1 (base case)'!AG$86*conv_2026</f>
        <v>0</v>
      </c>
    </row>
    <row r="22" spans="1:33" s="1" customFormat="1" x14ac:dyDescent="0.2">
      <c r="A22" s="137" t="str">
        <f t="shared" si="3"/>
        <v>Option 1 (base case)</v>
      </c>
      <c r="B22" s="137"/>
      <c r="C22" s="146" t="str">
        <f>'Option1 (base case)'!C$88</f>
        <v>Net benefits</v>
      </c>
      <c r="D22" s="109" t="str">
        <f t="shared" si="2"/>
        <v>Option 1 (base case)Net benefits</v>
      </c>
      <c r="E22" s="110"/>
      <c r="F22" s="145"/>
      <c r="G22" s="230">
        <f t="shared" si="4"/>
        <v>46203</v>
      </c>
      <c r="H22" s="52"/>
      <c r="I22" s="52">
        <f t="shared" ref="I22:AG22" si="5">SUM(I18:I21)</f>
        <v>0</v>
      </c>
      <c r="J22" s="52">
        <f t="shared" si="5"/>
        <v>0</v>
      </c>
      <c r="K22" s="52">
        <f t="shared" si="5"/>
        <v>0</v>
      </c>
      <c r="L22" s="52">
        <f t="shared" si="5"/>
        <v>0</v>
      </c>
      <c r="M22" s="52">
        <f t="shared" si="5"/>
        <v>0</v>
      </c>
      <c r="N22" s="52">
        <f t="shared" si="5"/>
        <v>0</v>
      </c>
      <c r="O22" s="52">
        <f t="shared" si="5"/>
        <v>0</v>
      </c>
      <c r="P22" s="52">
        <f t="shared" si="5"/>
        <v>0</v>
      </c>
      <c r="Q22" s="52">
        <f t="shared" si="5"/>
        <v>0</v>
      </c>
      <c r="R22" s="52">
        <f t="shared" si="5"/>
        <v>0</v>
      </c>
      <c r="S22" s="52">
        <f t="shared" si="5"/>
        <v>0</v>
      </c>
      <c r="T22" s="52">
        <f t="shared" si="5"/>
        <v>0</v>
      </c>
      <c r="U22" s="52">
        <f t="shared" si="5"/>
        <v>0</v>
      </c>
      <c r="V22" s="52">
        <f t="shared" si="5"/>
        <v>0</v>
      </c>
      <c r="W22" s="52">
        <f t="shared" si="5"/>
        <v>0</v>
      </c>
      <c r="X22" s="52">
        <f t="shared" si="5"/>
        <v>0</v>
      </c>
      <c r="Y22" s="52">
        <f t="shared" si="5"/>
        <v>0</v>
      </c>
      <c r="Z22" s="52">
        <f t="shared" si="5"/>
        <v>0</v>
      </c>
      <c r="AA22" s="52">
        <f t="shared" si="5"/>
        <v>0</v>
      </c>
      <c r="AB22" s="52">
        <f t="shared" si="5"/>
        <v>0</v>
      </c>
      <c r="AC22" s="52">
        <f t="shared" si="5"/>
        <v>0</v>
      </c>
      <c r="AD22" s="52">
        <f t="shared" si="5"/>
        <v>0</v>
      </c>
      <c r="AE22" s="52">
        <f t="shared" si="5"/>
        <v>0</v>
      </c>
      <c r="AF22" s="52">
        <f t="shared" si="5"/>
        <v>0</v>
      </c>
      <c r="AG22" s="52">
        <f t="shared" si="5"/>
        <v>0</v>
      </c>
    </row>
    <row r="23" spans="1:33" s="1" customFormat="1" x14ac:dyDescent="0.2">
      <c r="A23" s="137" t="str">
        <f t="shared" si="3"/>
        <v>Option 1 (base case)</v>
      </c>
      <c r="B23" s="137"/>
      <c r="C23" s="8" t="s">
        <v>120</v>
      </c>
      <c r="D23" s="38" t="str">
        <f t="shared" si="2"/>
        <v>Option 1 (base case)NPV</v>
      </c>
      <c r="F23" s="108" cm="1">
        <f t="array" ref="F23">SUMPRODUCT(($H22:$AG22)*($H$5:$AG$5)*($H$7:$AG$7))</f>
        <v>0</v>
      </c>
      <c r="G23" s="228">
        <f t="shared" si="4"/>
        <v>46203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s="1" customFormat="1" x14ac:dyDescent="0.2">
      <c r="A24" s="137" t="str">
        <f t="shared" si="3"/>
        <v>Option 1 (base case)</v>
      </c>
      <c r="B24" s="137"/>
      <c r="C24" s="8" t="s">
        <v>190</v>
      </c>
      <c r="D24" s="38" t="str">
        <f t="shared" si="2"/>
        <v>Option 1 (base case)PV of costs</v>
      </c>
      <c r="F24" s="108">
        <f>SUM(F18:F19)</f>
        <v>0</v>
      </c>
      <c r="G24" s="228">
        <f t="shared" si="4"/>
        <v>46203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s="1" customFormat="1" x14ac:dyDescent="0.2">
      <c r="A25" s="137" t="str">
        <f t="shared" si="3"/>
        <v>Option 1 (base case)</v>
      </c>
      <c r="B25" s="137"/>
      <c r="C25" s="8" t="s">
        <v>191</v>
      </c>
      <c r="D25" s="38" t="str">
        <f t="shared" si="2"/>
        <v>Option 1 (base case)PV of benefits</v>
      </c>
      <c r="F25" s="108">
        <f>SUM(F20:F21)</f>
        <v>0</v>
      </c>
      <c r="G25" s="228">
        <f t="shared" si="4"/>
        <v>46203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s="1" customFormat="1" x14ac:dyDescent="0.2">
      <c r="D26" s="38" t="str">
        <f t="shared" ref="D26:D39" si="6">A26&amp;C26</f>
        <v/>
      </c>
      <c r="G26" s="231"/>
    </row>
    <row r="27" spans="1:33" s="2" customFormat="1" x14ac:dyDescent="0.2">
      <c r="A27" s="123"/>
      <c r="B27" s="123"/>
      <c r="C27" s="123"/>
      <c r="D27" s="38" t="str">
        <f t="shared" si="6"/>
        <v/>
      </c>
      <c r="F27" s="118"/>
      <c r="G27" s="224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</row>
    <row r="28" spans="1:33" s="274" customFormat="1" x14ac:dyDescent="0.2">
      <c r="A28" s="272" t="str">
        <f>A29</f>
        <v>Option 2</v>
      </c>
      <c r="B28" s="272"/>
      <c r="C28" s="272" t="s">
        <v>125</v>
      </c>
      <c r="D28" s="273" t="str">
        <f t="shared" si="6"/>
        <v>Option 2Energy at risk value</v>
      </c>
      <c r="F28" s="97">
        <f>SUMPRODUCT($H28:$AG28, $H$5:$AG$5)</f>
        <v>0</v>
      </c>
      <c r="G28" s="275">
        <f>output_dollars</f>
        <v>46203</v>
      </c>
      <c r="H28" s="276"/>
      <c r="I28" s="31">
        <f>Option2!I$29*conv_2026</f>
        <v>0</v>
      </c>
      <c r="J28" s="31">
        <f>Option2!J$29*conv_2026</f>
        <v>0</v>
      </c>
      <c r="K28" s="31">
        <f>Option2!K$29*conv_2026</f>
        <v>0</v>
      </c>
      <c r="L28" s="31">
        <f>Option2!L$29*conv_2026</f>
        <v>0</v>
      </c>
      <c r="M28" s="31">
        <f>Option2!M$29*conv_2026</f>
        <v>0</v>
      </c>
      <c r="N28" s="31">
        <f>Option2!N$29*conv_2026</f>
        <v>0</v>
      </c>
      <c r="O28" s="31">
        <f>Option2!O$29*conv_2026</f>
        <v>0</v>
      </c>
      <c r="P28" s="31">
        <f>Option2!P$29*conv_2026</f>
        <v>0</v>
      </c>
      <c r="Q28" s="31">
        <f>Option2!Q$29*conv_2026</f>
        <v>0</v>
      </c>
      <c r="R28" s="31">
        <f>Option2!R$29*conv_2026</f>
        <v>0</v>
      </c>
      <c r="S28" s="31">
        <f>Option2!S$29*conv_2026</f>
        <v>0</v>
      </c>
      <c r="T28" s="31">
        <f>Option2!T$29*conv_2026</f>
        <v>0</v>
      </c>
      <c r="U28" s="31">
        <f>Option2!U$29*conv_2026</f>
        <v>0</v>
      </c>
      <c r="V28" s="31">
        <f>Option2!V$29*conv_2026</f>
        <v>0</v>
      </c>
      <c r="W28" s="31">
        <f>Option2!W$29*conv_2026</f>
        <v>0</v>
      </c>
      <c r="X28" s="31">
        <f>Option2!X$29*conv_2026</f>
        <v>0</v>
      </c>
      <c r="Y28" s="31">
        <f>Option2!Y$29*conv_2026</f>
        <v>0</v>
      </c>
      <c r="Z28" s="31">
        <f>Option2!Z$29*conv_2026</f>
        <v>0</v>
      </c>
      <c r="AA28" s="31">
        <f>Option2!AA$29*conv_2026</f>
        <v>0</v>
      </c>
      <c r="AB28" s="31">
        <f>Option2!AB$29*conv_2026</f>
        <v>0</v>
      </c>
      <c r="AC28" s="31">
        <f>Option2!AC$29*conv_2026</f>
        <v>0</v>
      </c>
      <c r="AD28" s="31">
        <f>Option2!AD$29*conv_2026</f>
        <v>0</v>
      </c>
      <c r="AE28" s="31">
        <f>Option2!AE$29*conv_2026</f>
        <v>0</v>
      </c>
      <c r="AF28" s="31">
        <f>Option2!AF$29*conv_2026</f>
        <v>0</v>
      </c>
      <c r="AG28" s="31">
        <f>Option2!AG$29*conv_2026</f>
        <v>0</v>
      </c>
    </row>
    <row r="29" spans="1:33" s="2" customFormat="1" x14ac:dyDescent="0.2">
      <c r="A29" s="137" t="str">
        <f>Data!B10</f>
        <v>Option 2</v>
      </c>
      <c r="B29" s="137"/>
      <c r="C29" s="58" t="str">
        <f>Option2!C$67</f>
        <v>Capital expenditure</v>
      </c>
      <c r="D29" s="38" t="str">
        <f t="shared" si="6"/>
        <v>Option 2Capital expenditure</v>
      </c>
      <c r="E29" s="1"/>
      <c r="F29" s="97" cm="1">
        <f t="array" ref="F29">SUMPRODUCT(($H29:$AG29)*($H$5:$AG$5)*($H$7:$AG$7))</f>
        <v>-25573646.983139619</v>
      </c>
      <c r="G29" s="228">
        <f>output_dollars</f>
        <v>46203</v>
      </c>
      <c r="H29" s="31"/>
      <c r="I29" s="31">
        <f>SUM(Option2!I$68:I$70)*conv_2026*I$7</f>
        <v>-2225825.2928331937</v>
      </c>
      <c r="J29" s="31">
        <f>SUM(Option2!J$68:J$70)*conv_2026*J$7</f>
        <v>-8458136.1127661355</v>
      </c>
      <c r="K29" s="31">
        <f>SUM(Option2!K$68:K$70)*conv_2026*K$7</f>
        <v>0</v>
      </c>
      <c r="L29" s="31">
        <f>SUM(Option2!L$68:L$70)*conv_2026*L$7</f>
        <v>-1780660.2342665549</v>
      </c>
      <c r="M29" s="31">
        <f>SUM(Option2!M$68:M$70)*conv_2026*M$7</f>
        <v>0</v>
      </c>
      <c r="N29" s="31">
        <f>SUM(Option2!N$68:N$70)*conv_2026*N$7</f>
        <v>-1780660.2342665549</v>
      </c>
      <c r="O29" s="31">
        <f>SUM(Option2!O$68:O$70)*conv_2026*O$7</f>
        <v>0</v>
      </c>
      <c r="P29" s="31">
        <f>SUM(Option2!P$68:P$70)*conv_2026*P$7</f>
        <v>-2512400.2992854672</v>
      </c>
      <c r="Q29" s="31">
        <f>SUM(Option2!Q$68:Q$70)*conv_2026*Q$7</f>
        <v>-13171321.170340423</v>
      </c>
      <c r="R29" s="31">
        <f>SUM(Option2!R$68:R$70)*conv_2026*R$7</f>
        <v>-731740.06501891243</v>
      </c>
      <c r="S29" s="31">
        <f>SUM(Option2!S$68:S$70)*conv_2026*S$7</f>
        <v>0</v>
      </c>
      <c r="T29" s="31">
        <f>SUM(Option2!T$68:T$70)*conv_2026*T$7</f>
        <v>0</v>
      </c>
      <c r="U29" s="31">
        <f>SUM(Option2!U$68:U$70)*conv_2026*U$7</f>
        <v>0</v>
      </c>
      <c r="V29" s="31">
        <f>SUM(Option2!V$68:V$70)*conv_2026*V$7</f>
        <v>0</v>
      </c>
      <c r="W29" s="31">
        <f>SUM(Option2!W$68:W$70)*conv_2026*W$7</f>
        <v>0</v>
      </c>
      <c r="X29" s="31">
        <f>SUM(Option2!X$68:X$70)*conv_2026*X$7</f>
        <v>0</v>
      </c>
      <c r="Y29" s="31">
        <f>SUM(Option2!Y$68:Y$70)*conv_2026*Y$7</f>
        <v>0</v>
      </c>
      <c r="Z29" s="31">
        <f>SUM(Option2!Z$68:Z$70)*conv_2026*Z$7</f>
        <v>0</v>
      </c>
      <c r="AA29" s="31">
        <f>SUM(Option2!AA$68:AA$70)*conv_2026*AA$7</f>
        <v>0</v>
      </c>
      <c r="AB29" s="31">
        <f>SUM(Option2!AB$68:AB$70)*conv_2026*AB$7</f>
        <v>0</v>
      </c>
      <c r="AC29" s="31">
        <f>SUM(Option2!AC$68:AC$70)*conv_2026*AC$7</f>
        <v>0</v>
      </c>
      <c r="AD29" s="31">
        <f>SUM(Option2!AD$68:AD$70)*conv_2026*AD$7</f>
        <v>0</v>
      </c>
      <c r="AE29" s="31">
        <f>SUM(Option2!AE$68:AE$70)*conv_2026*AE$7</f>
        <v>0</v>
      </c>
      <c r="AF29" s="31">
        <f>SUM(Option2!AF$68:AF$70)*conv_2026*AF$7</f>
        <v>0</v>
      </c>
      <c r="AG29" s="31">
        <f>SUM(Option2!AG$68:AG$70)*conv_2026*AG$7</f>
        <v>0</v>
      </c>
    </row>
    <row r="30" spans="1:33" s="2" customFormat="1" x14ac:dyDescent="0.2">
      <c r="A30" s="137" t="str">
        <f t="shared" ref="A30:A39" si="7">A29</f>
        <v>Option 2</v>
      </c>
      <c r="B30" s="137"/>
      <c r="C30" s="58" t="str">
        <f>'Option1 (base case)'!C$37</f>
        <v>Total risk cost</v>
      </c>
      <c r="D30" s="38" t="str">
        <f t="shared" si="6"/>
        <v>Option 2Total risk cost</v>
      </c>
      <c r="E30" s="1"/>
      <c r="F30" s="97" cm="1">
        <f t="array" ref="F30">SUMPRODUCT(($H30:$AG30)*($H$5:$AG$5)*($H$7:$AG$7))</f>
        <v>0</v>
      </c>
      <c r="G30" s="228">
        <f>output_dollars</f>
        <v>46203</v>
      </c>
      <c r="H30" s="31"/>
      <c r="I30" s="31">
        <f>Option2!I$37*conv_2026*I$7</f>
        <v>0</v>
      </c>
      <c r="J30" s="31">
        <f>Option2!J$37*conv_2026*J$7</f>
        <v>0</v>
      </c>
      <c r="K30" s="31">
        <f>Option2!K$37*conv_2026*K$7</f>
        <v>0</v>
      </c>
      <c r="L30" s="31">
        <f>Option2!L$37*conv_2026*L$7</f>
        <v>0</v>
      </c>
      <c r="M30" s="31">
        <f>Option2!M$37*conv_2026*M$7</f>
        <v>0</v>
      </c>
      <c r="N30" s="31">
        <f>Option2!N$37*conv_2026*N$7</f>
        <v>0</v>
      </c>
      <c r="O30" s="31">
        <f>Option2!O$37*conv_2026*O$7</f>
        <v>0</v>
      </c>
      <c r="P30" s="31">
        <f>Option2!P$37*conv_2026*P$7</f>
        <v>0</v>
      </c>
      <c r="Q30" s="31">
        <f>Option2!Q$37*conv_2026*Q$7</f>
        <v>0</v>
      </c>
      <c r="R30" s="31">
        <f>Option2!R$37*conv_2026*R$7</f>
        <v>0</v>
      </c>
      <c r="S30" s="31">
        <f>Option2!S$37*conv_2026*S$7</f>
        <v>0</v>
      </c>
      <c r="T30" s="31">
        <f>Option2!T$37*conv_2026*T$7</f>
        <v>0</v>
      </c>
      <c r="U30" s="31">
        <f>Option2!U$37*conv_2026*U$7</f>
        <v>0</v>
      </c>
      <c r="V30" s="31">
        <f>Option2!V$37*conv_2026*V$7</f>
        <v>0</v>
      </c>
      <c r="W30" s="31">
        <f>Option2!W$37*conv_2026*W$7</f>
        <v>0</v>
      </c>
      <c r="X30" s="31">
        <f>Option2!X$37*conv_2026*X$7</f>
        <v>0</v>
      </c>
      <c r="Y30" s="31">
        <f>Option2!Y$37*conv_2026*Y$7</f>
        <v>0</v>
      </c>
      <c r="Z30" s="31">
        <f>Option2!Z$37*conv_2026*Z$7</f>
        <v>0</v>
      </c>
      <c r="AA30" s="31">
        <f>Option2!AA$37*conv_2026*AA$7</f>
        <v>0</v>
      </c>
      <c r="AB30" s="31">
        <f>Option2!AB$37*conv_2026*AB$7</f>
        <v>0</v>
      </c>
      <c r="AC30" s="31">
        <f>Option2!AC$37*conv_2026*AC$7</f>
        <v>0</v>
      </c>
      <c r="AD30" s="31">
        <f>Option2!AD$37*conv_2026*AD$7</f>
        <v>0</v>
      </c>
      <c r="AE30" s="31">
        <f>Option2!AE$37*conv_2026*AE$7</f>
        <v>0</v>
      </c>
      <c r="AF30" s="31">
        <f>Option2!AF$37*conv_2026*AF$7</f>
        <v>0</v>
      </c>
      <c r="AG30" s="31">
        <f>Option2!AG$37*conv_2026*AG$7</f>
        <v>0</v>
      </c>
    </row>
    <row r="31" spans="1:33" s="2" customFormat="1" x14ac:dyDescent="0.2">
      <c r="A31" s="137" t="str">
        <f t="shared" si="7"/>
        <v>Option 2</v>
      </c>
      <c r="B31" s="137"/>
      <c r="C31" s="75"/>
      <c r="D31" s="38" t="str">
        <f t="shared" si="6"/>
        <v>Option 2</v>
      </c>
      <c r="E31" s="1"/>
      <c r="F31" s="97"/>
      <c r="G31" s="229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2" customFormat="1" x14ac:dyDescent="0.2">
      <c r="A32" s="137" t="str">
        <f t="shared" si="7"/>
        <v>Option 2</v>
      </c>
      <c r="B32" s="137"/>
      <c r="C32" s="58" t="str">
        <f>Option2!C$83</f>
        <v>Annualised capex</v>
      </c>
      <c r="D32" s="38" t="str">
        <f t="shared" si="6"/>
        <v>Option 2Annualised capex</v>
      </c>
      <c r="E32" s="1"/>
      <c r="F32" s="97" cm="1">
        <f t="array" ref="F32">SUMPRODUCT(($H32:$AG32)*($H$5:$AG$5)*($H$7:$AG$7))</f>
        <v>-12055916.77224743</v>
      </c>
      <c r="G32" s="228">
        <f t="shared" ref="G32:G39" si="8">output_dollars</f>
        <v>46203</v>
      </c>
      <c r="H32" s="31"/>
      <c r="I32" s="31">
        <f>Option2!I$83*conv_2026*I$7</f>
        <v>0</v>
      </c>
      <c r="J32" s="31">
        <f>Option2!J$83*conv_2026*J$7</f>
        <v>-94895.189080526994</v>
      </c>
      <c r="K32" s="31">
        <f>Option2!K$83*conv_2026*K$7</f>
        <v>-455496.90758652962</v>
      </c>
      <c r="L32" s="31">
        <f>Option2!L$83*conv_2026*L$7</f>
        <v>-455496.90758652962</v>
      </c>
      <c r="M32" s="31">
        <f>Option2!M$83*conv_2026*M$7</f>
        <v>-531413.05885095126</v>
      </c>
      <c r="N32" s="31">
        <f>Option2!N$83*conv_2026*N$7</f>
        <v>-531413.05885095126</v>
      </c>
      <c r="O32" s="31">
        <f>Option2!O$83*conv_2026*O$7</f>
        <v>-607329.21011537279</v>
      </c>
      <c r="P32" s="31">
        <f>Option2!P$83*conv_2026*P$7</f>
        <v>-607329.21011537279</v>
      </c>
      <c r="Q32" s="31">
        <f>Option2!Q$83*conv_2026*Q$7</f>
        <v>-714442.15479001752</v>
      </c>
      <c r="R32" s="31">
        <f>Option2!R$83*conv_2026*R$7</f>
        <v>-1275984.4361740358</v>
      </c>
      <c r="S32" s="31">
        <f>Option2!S$83*conv_2026*S$7</f>
        <v>-1307181.229584259</v>
      </c>
      <c r="T32" s="31">
        <f>Option2!T$83*conv_2026*T$7</f>
        <v>-1307181.229584259</v>
      </c>
      <c r="U32" s="31">
        <f>Option2!U$83*conv_2026*U$7</f>
        <v>-1307181.229584259</v>
      </c>
      <c r="V32" s="31">
        <f>Option2!V$83*conv_2026*V$7</f>
        <v>-1307181.229584259</v>
      </c>
      <c r="W32" s="31">
        <f>Option2!W$83*conv_2026*W$7</f>
        <v>-1307181.229584259</v>
      </c>
      <c r="X32" s="31">
        <f>Option2!X$83*conv_2026*X$7</f>
        <v>-1307181.229584259</v>
      </c>
      <c r="Y32" s="31">
        <f>Option2!Y$83*conv_2026*Y$7</f>
        <v>-1307181.229584259</v>
      </c>
      <c r="Z32" s="31">
        <f>Option2!Z$83*conv_2026*Z$7</f>
        <v>-1307181.229584259</v>
      </c>
      <c r="AA32" s="31">
        <f>Option2!AA$83*conv_2026*AA$7</f>
        <v>-1307181.229584259</v>
      </c>
      <c r="AB32" s="31">
        <f>Option2!AB$83*conv_2026*AB$7</f>
        <v>-1307181.229584259</v>
      </c>
      <c r="AC32" s="31">
        <f>Option2!AC$83*conv_2026*AC$7</f>
        <v>0</v>
      </c>
      <c r="AD32" s="31">
        <f>Option2!AD$83*conv_2026*AD$7</f>
        <v>0</v>
      </c>
      <c r="AE32" s="31">
        <f>Option2!AE$83*conv_2026*AE$7</f>
        <v>0</v>
      </c>
      <c r="AF32" s="31">
        <f>Option2!AF$83*conv_2026*AF$7</f>
        <v>0</v>
      </c>
      <c r="AG32" s="31">
        <f>Option2!AG$83*conv_2026*AG$7</f>
        <v>0</v>
      </c>
    </row>
    <row r="33" spans="1:33" s="2" customFormat="1" x14ac:dyDescent="0.2">
      <c r="A33" s="137" t="str">
        <f t="shared" si="7"/>
        <v>Option 2</v>
      </c>
      <c r="B33" s="137"/>
      <c r="C33" s="58" t="str">
        <f>Option2!C$84</f>
        <v>Operating expenditure</v>
      </c>
      <c r="D33" s="38" t="str">
        <f t="shared" si="6"/>
        <v>Option 2Operating expenditure</v>
      </c>
      <c r="E33" s="1"/>
      <c r="F33" s="97" cm="1">
        <f t="array" ref="F33">SUMPRODUCT(($H33:$AG33)*($H$5:$AG$5)*($H$7:$AG$7))</f>
        <v>0</v>
      </c>
      <c r="G33" s="228">
        <f t="shared" si="8"/>
        <v>46203</v>
      </c>
      <c r="H33" s="31"/>
      <c r="I33" s="31">
        <f>Option2!I$84*conv_2026*I$7</f>
        <v>0</v>
      </c>
      <c r="J33" s="31">
        <f>Option2!J$84*conv_2026*J$7</f>
        <v>0</v>
      </c>
      <c r="K33" s="31">
        <f>Option2!K$84*conv_2026*K$7</f>
        <v>0</v>
      </c>
      <c r="L33" s="31">
        <f>Option2!L$84*conv_2026*L$7</f>
        <v>0</v>
      </c>
      <c r="M33" s="31">
        <f>Option2!M$84*conv_2026*M$7</f>
        <v>0</v>
      </c>
      <c r="N33" s="31">
        <f>Option2!N$84*conv_2026*N$7</f>
        <v>0</v>
      </c>
      <c r="O33" s="31">
        <f>Option2!O$84*conv_2026*O$7</f>
        <v>0</v>
      </c>
      <c r="P33" s="31">
        <f>Option2!P$84*conv_2026*P$7</f>
        <v>0</v>
      </c>
      <c r="Q33" s="31">
        <f>Option2!Q$84*conv_2026*Q$7</f>
        <v>0</v>
      </c>
      <c r="R33" s="31">
        <f>Option2!R$84*conv_2026*R$7</f>
        <v>0</v>
      </c>
      <c r="S33" s="31">
        <f>Option2!S$84*conv_2026*S$7</f>
        <v>0</v>
      </c>
      <c r="T33" s="31">
        <f>Option2!T$84*conv_2026*T$7</f>
        <v>0</v>
      </c>
      <c r="U33" s="31">
        <f>Option2!U$84*conv_2026*U$7</f>
        <v>0</v>
      </c>
      <c r="V33" s="31">
        <f>Option2!V$84*conv_2026*V$7</f>
        <v>0</v>
      </c>
      <c r="W33" s="31">
        <f>Option2!W$84*conv_2026*W$7</f>
        <v>0</v>
      </c>
      <c r="X33" s="31">
        <f>Option2!X$84*conv_2026*X$7</f>
        <v>0</v>
      </c>
      <c r="Y33" s="31">
        <f>Option2!Y$84*conv_2026*Y$7</f>
        <v>0</v>
      </c>
      <c r="Z33" s="31">
        <f>Option2!Z$84*conv_2026*Z$7</f>
        <v>0</v>
      </c>
      <c r="AA33" s="31">
        <f>Option2!AA$84*conv_2026*AA$7</f>
        <v>0</v>
      </c>
      <c r="AB33" s="31">
        <f>Option2!AB$84*conv_2026*AB$7</f>
        <v>0</v>
      </c>
      <c r="AC33" s="31">
        <f>Option2!AC$84*conv_2026*AC$7</f>
        <v>0</v>
      </c>
      <c r="AD33" s="31">
        <f>Option2!AD$84*conv_2026*AD$7</f>
        <v>0</v>
      </c>
      <c r="AE33" s="31">
        <f>Option2!AE$84*conv_2026*AE$7</f>
        <v>0</v>
      </c>
      <c r="AF33" s="31">
        <f>Option2!AF$84*conv_2026*AF$7</f>
        <v>0</v>
      </c>
      <c r="AG33" s="31">
        <f>Option2!AG$84*conv_2026*AG$7</f>
        <v>0</v>
      </c>
    </row>
    <row r="34" spans="1:33" s="2" customFormat="1" x14ac:dyDescent="0.2">
      <c r="A34" s="137" t="str">
        <f t="shared" si="7"/>
        <v>Option 2</v>
      </c>
      <c r="B34" s="137"/>
      <c r="C34" s="58" t="str">
        <f>Option2!C$85</f>
        <v>Risk mitigated</v>
      </c>
      <c r="D34" s="38" t="str">
        <f t="shared" si="6"/>
        <v>Option 2Risk mitigated</v>
      </c>
      <c r="E34" s="1"/>
      <c r="F34" s="97" cm="1">
        <f t="array" ref="F34">SUMPRODUCT(($H34:$AG34)*($H$5:$AG$5)*($H$7:$AG$7))</f>
        <v>44317492.085787117</v>
      </c>
      <c r="G34" s="228">
        <f t="shared" si="8"/>
        <v>46203</v>
      </c>
      <c r="H34" s="31"/>
      <c r="I34" s="31">
        <f>Option2!I$85*conv_2026*I$7</f>
        <v>0</v>
      </c>
      <c r="J34" s="31">
        <f>Option2!J$85*conv_2026*J$7</f>
        <v>0</v>
      </c>
      <c r="K34" s="31">
        <f>Option2!K$85*conv_2026*K$7</f>
        <v>20032427.635498744</v>
      </c>
      <c r="L34" s="31">
        <f>Option2!L$85*conv_2026*L$7</f>
        <v>2234172.137681318</v>
      </c>
      <c r="M34" s="31">
        <f>Option2!M$85*conv_2026*M$7</f>
        <v>2234172.137681318</v>
      </c>
      <c r="N34" s="31">
        <f>Option2!N$85*conv_2026*N$7</f>
        <v>2234172.137681318</v>
      </c>
      <c r="O34" s="31">
        <f>Option2!O$85*conv_2026*O$7</f>
        <v>2234172.137681318</v>
      </c>
      <c r="P34" s="31">
        <f>Option2!P$85*conv_2026*P$7</f>
        <v>2234172.137681318</v>
      </c>
      <c r="Q34" s="31">
        <f>Option2!Q$85*conv_2026*Q$7</f>
        <v>2234172.137681318</v>
      </c>
      <c r="R34" s="31">
        <f>Option2!R$85*conv_2026*R$7</f>
        <v>2234172.137681318</v>
      </c>
      <c r="S34" s="31">
        <f>Option2!S$85*conv_2026*S$7</f>
        <v>2234172.137681318</v>
      </c>
      <c r="T34" s="31">
        <f>Option2!T$85*conv_2026*T$7</f>
        <v>2234172.137681318</v>
      </c>
      <c r="U34" s="31">
        <f>Option2!U$85*conv_2026*U$7</f>
        <v>2234172.137681318</v>
      </c>
      <c r="V34" s="31">
        <f>Option2!V$85*conv_2026*V$7</f>
        <v>2234172.137681318</v>
      </c>
      <c r="W34" s="31">
        <f>Option2!W$85*conv_2026*W$7</f>
        <v>2234172.137681318</v>
      </c>
      <c r="X34" s="31">
        <f>Option2!X$85*conv_2026*X$7</f>
        <v>2234172.137681318</v>
      </c>
      <c r="Y34" s="31">
        <f>Option2!Y$85*conv_2026*Y$7</f>
        <v>2234172.137681318</v>
      </c>
      <c r="Z34" s="31">
        <f>Option2!Z$85*conv_2026*Z$7</f>
        <v>2234172.137681318</v>
      </c>
      <c r="AA34" s="31">
        <f>Option2!AA$85*conv_2026*AA$7</f>
        <v>2234172.137681318</v>
      </c>
      <c r="AB34" s="31">
        <f>Option2!AB$85*conv_2026*AB$7</f>
        <v>2234172.137681318</v>
      </c>
      <c r="AC34" s="31">
        <f>Option2!AC$85*conv_2026*AC$7</f>
        <v>0</v>
      </c>
      <c r="AD34" s="31">
        <f>Option2!AD$85*conv_2026*AD$7</f>
        <v>0</v>
      </c>
      <c r="AE34" s="31">
        <f>Option2!AE$85*conv_2026*AE$7</f>
        <v>0</v>
      </c>
      <c r="AF34" s="31">
        <f>Option2!AF$85*conv_2026*AF$7</f>
        <v>0</v>
      </c>
      <c r="AG34" s="31">
        <f>Option2!AG$85*conv_2026*AG$7</f>
        <v>0</v>
      </c>
    </row>
    <row r="35" spans="1:33" s="2" customFormat="1" x14ac:dyDescent="0.2">
      <c r="A35" s="137" t="str">
        <f t="shared" si="7"/>
        <v>Option 2</v>
      </c>
      <c r="B35" s="137"/>
      <c r="C35" s="58" t="str">
        <f>Option2!C$86</f>
        <v>Other benefits value</v>
      </c>
      <c r="D35" s="38" t="str">
        <f t="shared" si="6"/>
        <v>Option 2Other benefits value</v>
      </c>
      <c r="E35" s="1"/>
      <c r="F35" s="97" cm="1">
        <f t="array" ref="F35">SUMPRODUCT(($H35:$AG35)*($H$5:$AG$5)*($H$7:$AG$7))</f>
        <v>0</v>
      </c>
      <c r="G35" s="228">
        <f t="shared" si="8"/>
        <v>46203</v>
      </c>
      <c r="H35" s="31"/>
      <c r="I35" s="31">
        <f>Option2!I$86*conv_2026*I$7</f>
        <v>0</v>
      </c>
      <c r="J35" s="31">
        <f>Option2!J$86*conv_2026*J$7</f>
        <v>0</v>
      </c>
      <c r="K35" s="31">
        <f>Option2!K$86*conv_2026*K$7</f>
        <v>0</v>
      </c>
      <c r="L35" s="31">
        <f>Option2!L$86*conv_2026*L$7</f>
        <v>0</v>
      </c>
      <c r="M35" s="31">
        <f>Option2!M$86*conv_2026*M$7</f>
        <v>0</v>
      </c>
      <c r="N35" s="31">
        <f>Option2!N$86*conv_2026*N$7</f>
        <v>0</v>
      </c>
      <c r="O35" s="31">
        <f>Option2!O$86*conv_2026*O$7</f>
        <v>0</v>
      </c>
      <c r="P35" s="31">
        <f>Option2!P$86*conv_2026*P$7</f>
        <v>0</v>
      </c>
      <c r="Q35" s="31">
        <f>Option2!Q$86*conv_2026*Q$7</f>
        <v>0</v>
      </c>
      <c r="R35" s="31">
        <f>Option2!R$86*conv_2026*R$7</f>
        <v>0</v>
      </c>
      <c r="S35" s="31">
        <f>Option2!S$86*conv_2026*S$7</f>
        <v>0</v>
      </c>
      <c r="T35" s="31">
        <f>Option2!T$86*conv_2026*T$7</f>
        <v>0</v>
      </c>
      <c r="U35" s="31">
        <f>Option2!U$86*conv_2026*U$7</f>
        <v>0</v>
      </c>
      <c r="V35" s="31">
        <f>Option2!V$86*conv_2026*V$7</f>
        <v>0</v>
      </c>
      <c r="W35" s="31">
        <f>Option2!W$86*conv_2026*W$7</f>
        <v>0</v>
      </c>
      <c r="X35" s="31">
        <f>Option2!X$86*conv_2026*X$7</f>
        <v>0</v>
      </c>
      <c r="Y35" s="31">
        <f>Option2!Y$86*conv_2026*Y$7</f>
        <v>0</v>
      </c>
      <c r="Z35" s="31">
        <f>Option2!Z$86*conv_2026*Z$7</f>
        <v>0</v>
      </c>
      <c r="AA35" s="31">
        <f>Option2!AA$86*conv_2026*AA$7</f>
        <v>0</v>
      </c>
      <c r="AB35" s="31">
        <f>Option2!AB$86*conv_2026*AB$7</f>
        <v>0</v>
      </c>
      <c r="AC35" s="31">
        <f>Option2!AC$86*conv_2026*AC$7</f>
        <v>0</v>
      </c>
      <c r="AD35" s="31">
        <f>Option2!AD$86*conv_2026*AD$7</f>
        <v>0</v>
      </c>
      <c r="AE35" s="31">
        <f>Option2!AE$86*conv_2026*AE$7</f>
        <v>0</v>
      </c>
      <c r="AF35" s="31">
        <f>Option2!AF$86*conv_2026*AF$7</f>
        <v>0</v>
      </c>
      <c r="AG35" s="31">
        <f>Option2!AG$86*conv_2026*AG$7</f>
        <v>0</v>
      </c>
    </row>
    <row r="36" spans="1:33" s="2" customFormat="1" x14ac:dyDescent="0.2">
      <c r="A36" s="137" t="str">
        <f t="shared" si="7"/>
        <v>Option 2</v>
      </c>
      <c r="B36" s="137"/>
      <c r="C36" s="125" t="str">
        <f>Option2!C88</f>
        <v>Net benefits</v>
      </c>
      <c r="D36" s="109" t="str">
        <f t="shared" si="6"/>
        <v>Option 2Net benefits</v>
      </c>
      <c r="E36" s="110"/>
      <c r="F36" s="145"/>
      <c r="G36" s="230">
        <f t="shared" si="8"/>
        <v>46203</v>
      </c>
      <c r="H36" s="52"/>
      <c r="I36" s="52">
        <f>SUM(I32:I35)</f>
        <v>0</v>
      </c>
      <c r="J36" s="52">
        <f t="shared" ref="J36:AG36" si="9">SUM(J32:J35)</f>
        <v>-94895.189080526994</v>
      </c>
      <c r="K36" s="52">
        <f t="shared" si="9"/>
        <v>19576930.727912214</v>
      </c>
      <c r="L36" s="52">
        <f t="shared" si="9"/>
        <v>1778675.2300947884</v>
      </c>
      <c r="M36" s="52">
        <f t="shared" si="9"/>
        <v>1702759.0788303667</v>
      </c>
      <c r="N36" s="52">
        <f t="shared" si="9"/>
        <v>1702759.0788303667</v>
      </c>
      <c r="O36" s="52">
        <f t="shared" si="9"/>
        <v>1626842.9275659453</v>
      </c>
      <c r="P36" s="52">
        <f t="shared" si="9"/>
        <v>1626842.9275659453</v>
      </c>
      <c r="Q36" s="52">
        <f t="shared" si="9"/>
        <v>1519729.9828913005</v>
      </c>
      <c r="R36" s="52">
        <f t="shared" si="9"/>
        <v>958187.70150728221</v>
      </c>
      <c r="S36" s="52">
        <f t="shared" si="9"/>
        <v>926990.908097059</v>
      </c>
      <c r="T36" s="52">
        <f t="shared" si="9"/>
        <v>926990.908097059</v>
      </c>
      <c r="U36" s="52">
        <f t="shared" si="9"/>
        <v>926990.908097059</v>
      </c>
      <c r="V36" s="52">
        <f t="shared" si="9"/>
        <v>926990.908097059</v>
      </c>
      <c r="W36" s="52">
        <f t="shared" si="9"/>
        <v>926990.908097059</v>
      </c>
      <c r="X36" s="52">
        <f t="shared" si="9"/>
        <v>926990.908097059</v>
      </c>
      <c r="Y36" s="52">
        <f t="shared" si="9"/>
        <v>926990.908097059</v>
      </c>
      <c r="Z36" s="52">
        <f t="shared" si="9"/>
        <v>926990.908097059</v>
      </c>
      <c r="AA36" s="52">
        <f t="shared" si="9"/>
        <v>926990.908097059</v>
      </c>
      <c r="AB36" s="52">
        <f t="shared" si="9"/>
        <v>926990.908097059</v>
      </c>
      <c r="AC36" s="52">
        <f t="shared" si="9"/>
        <v>0</v>
      </c>
      <c r="AD36" s="52">
        <f t="shared" si="9"/>
        <v>0</v>
      </c>
      <c r="AE36" s="52">
        <f t="shared" si="9"/>
        <v>0</v>
      </c>
      <c r="AF36" s="52">
        <f t="shared" si="9"/>
        <v>0</v>
      </c>
      <c r="AG36" s="52">
        <f t="shared" si="9"/>
        <v>0</v>
      </c>
    </row>
    <row r="37" spans="1:33" s="2" customFormat="1" x14ac:dyDescent="0.2">
      <c r="A37" s="137" t="str">
        <f t="shared" si="7"/>
        <v>Option 2</v>
      </c>
      <c r="B37" s="137"/>
      <c r="C37" s="8" t="s">
        <v>120</v>
      </c>
      <c r="D37" s="38" t="str">
        <f t="shared" si="6"/>
        <v>Option 2NPV</v>
      </c>
      <c r="E37" s="1"/>
      <c r="F37" s="108" cm="1">
        <f t="array" ref="F37">SUMPRODUCT(($H36:$AG36)*($H$5:$AG$5)*($H$7:$AG$7))</f>
        <v>32261575.313539691</v>
      </c>
      <c r="G37" s="228">
        <f t="shared" si="8"/>
        <v>46203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s="2" customFormat="1" x14ac:dyDescent="0.2">
      <c r="A38" s="137" t="str">
        <f t="shared" si="7"/>
        <v>Option 2</v>
      </c>
      <c r="B38" s="137"/>
      <c r="C38" s="8" t="s">
        <v>190</v>
      </c>
      <c r="D38" s="38" t="str">
        <f t="shared" si="6"/>
        <v>Option 2PV of costs</v>
      </c>
      <c r="E38" s="1"/>
      <c r="F38" s="108">
        <f>SUM(F32:F33)</f>
        <v>-12055916.77224743</v>
      </c>
      <c r="G38" s="228">
        <f t="shared" si="8"/>
        <v>46203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s="2" customFormat="1" x14ac:dyDescent="0.2">
      <c r="A39" s="137" t="str">
        <f t="shared" si="7"/>
        <v>Option 2</v>
      </c>
      <c r="B39" s="137"/>
      <c r="C39" s="8" t="s">
        <v>191</v>
      </c>
      <c r="D39" s="38" t="str">
        <f t="shared" si="6"/>
        <v>Option 2PV of benefits</v>
      </c>
      <c r="E39" s="1"/>
      <c r="F39" s="108">
        <f>SUM(F34:F35)</f>
        <v>44317492.085787117</v>
      </c>
      <c r="G39" s="228">
        <f t="shared" si="8"/>
        <v>46203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s="2" customFormat="1" x14ac:dyDescent="0.2">
      <c r="A40" s="137"/>
      <c r="B40" s="137"/>
      <c r="C40" s="1"/>
      <c r="D40" s="38"/>
      <c r="E40" s="1"/>
      <c r="F40" s="108"/>
      <c r="G40" s="231"/>
      <c r="H40" s="1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</row>
    <row r="41" spans="1:33" s="2" customFormat="1" x14ac:dyDescent="0.2">
      <c r="A41" s="123"/>
      <c r="B41" s="123"/>
      <c r="C41" s="123"/>
      <c r="D41" s="38" t="str">
        <f>A41&amp;C41</f>
        <v/>
      </c>
      <c r="F41" s="118"/>
      <c r="G41" s="224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</row>
    <row r="42" spans="1:33" s="274" customFormat="1" x14ac:dyDescent="0.2">
      <c r="A42" s="272" t="str">
        <f>A43</f>
        <v>Option 3</v>
      </c>
      <c r="B42" s="272"/>
      <c r="C42" s="272" t="s">
        <v>125</v>
      </c>
      <c r="D42" s="273" t="str">
        <f>A42&amp;C42</f>
        <v>Option 3Energy at risk value</v>
      </c>
      <c r="F42" s="97">
        <f>SUMPRODUCT($H42:$AG42, $H$5:$AG$5)</f>
        <v>0</v>
      </c>
      <c r="G42" s="275">
        <f>output_dollars</f>
        <v>46203</v>
      </c>
      <c r="H42" s="276"/>
      <c r="I42" s="31">
        <f>Option3!I$29*conv_2026</f>
        <v>0</v>
      </c>
      <c r="J42" s="31">
        <f>Option3!J$29*conv_2026</f>
        <v>0</v>
      </c>
      <c r="K42" s="31">
        <f>Option3!K$29*conv_2026</f>
        <v>0</v>
      </c>
      <c r="L42" s="31">
        <f>Option3!L$29*conv_2026</f>
        <v>0</v>
      </c>
      <c r="M42" s="31">
        <f>Option3!M$29*conv_2026</f>
        <v>0</v>
      </c>
      <c r="N42" s="31">
        <f>Option3!N$29*conv_2026</f>
        <v>0</v>
      </c>
      <c r="O42" s="31">
        <f>Option3!O$29*conv_2026</f>
        <v>0</v>
      </c>
      <c r="P42" s="31">
        <f>Option3!P$29*conv_2026</f>
        <v>0</v>
      </c>
      <c r="Q42" s="31">
        <f>Option3!Q$29*conv_2026</f>
        <v>0</v>
      </c>
      <c r="R42" s="31">
        <f>Option3!R$29*conv_2026</f>
        <v>0</v>
      </c>
      <c r="S42" s="31">
        <f>Option3!S$29*conv_2026</f>
        <v>0</v>
      </c>
      <c r="T42" s="31">
        <f>Option3!T$29*conv_2026</f>
        <v>0</v>
      </c>
      <c r="U42" s="31">
        <f>Option3!U$29*conv_2026</f>
        <v>0</v>
      </c>
      <c r="V42" s="31">
        <f>Option3!V$29*conv_2026</f>
        <v>0</v>
      </c>
      <c r="W42" s="31">
        <f>Option3!W$29*conv_2026</f>
        <v>0</v>
      </c>
      <c r="X42" s="31">
        <f>Option3!X$29*conv_2026</f>
        <v>0</v>
      </c>
      <c r="Y42" s="31">
        <f>Option3!Y$29*conv_2026</f>
        <v>0</v>
      </c>
      <c r="Z42" s="31">
        <f>Option3!Z$29*conv_2026</f>
        <v>0</v>
      </c>
      <c r="AA42" s="31">
        <f>Option3!AA$29*conv_2026</f>
        <v>0</v>
      </c>
      <c r="AB42" s="31">
        <f>Option3!AB$29*conv_2026</f>
        <v>0</v>
      </c>
      <c r="AC42" s="31">
        <f>Option3!AC$29*conv_2026</f>
        <v>0</v>
      </c>
      <c r="AD42" s="31">
        <f>Option3!AD$29*conv_2026</f>
        <v>0</v>
      </c>
      <c r="AE42" s="31">
        <f>Option3!AE$29*conv_2026</f>
        <v>0</v>
      </c>
      <c r="AF42" s="31">
        <f>Option3!AF$29*conv_2026</f>
        <v>0</v>
      </c>
      <c r="AG42" s="31">
        <f>Option3!AG$29*conv_2026</f>
        <v>0</v>
      </c>
    </row>
    <row r="43" spans="1:33" s="2" customFormat="1" x14ac:dyDescent="0.2">
      <c r="A43" s="137" t="str">
        <f>Data!B11</f>
        <v>Option 3</v>
      </c>
      <c r="B43" s="137"/>
      <c r="C43" s="58" t="str">
        <f>Option3!C$67</f>
        <v>Capital expenditure</v>
      </c>
      <c r="D43" s="38" t="str">
        <f>A43&amp;C43</f>
        <v>Option 3Capital expenditure</v>
      </c>
      <c r="E43" s="1"/>
      <c r="F43" s="97">
        <f>SUMPRODUCT($H43:$AG43, $H$5:$AG$5)</f>
        <v>-18033250.141710054</v>
      </c>
      <c r="G43" s="228">
        <f>output_dollars</f>
        <v>46203</v>
      </c>
      <c r="H43" s="31"/>
      <c r="I43" s="31">
        <f>SUM(Option3!I$68:I$70)*conv_2026*I$7</f>
        <v>-731740.06501891243</v>
      </c>
      <c r="J43" s="31">
        <f>SUM(Option3!J$68:J$70)*conv_2026*J$7</f>
        <v>-13171321.170340423</v>
      </c>
      <c r="K43" s="31">
        <f>SUM(Option3!K$68:K$70)*conv_2026*K$7</f>
        <v>-731740.06501891243</v>
      </c>
      <c r="L43" s="31">
        <f>SUM(Option3!L$68:L$70)*conv_2026*L$7</f>
        <v>0</v>
      </c>
      <c r="M43" s="31">
        <f>SUM(Option3!M$68:M$70)*conv_2026*M$7</f>
        <v>0</v>
      </c>
      <c r="N43" s="31">
        <f>SUM(Option3!N$68:N$70)*conv_2026*N$7</f>
        <v>-1780660.2342665549</v>
      </c>
      <c r="O43" s="31">
        <f>SUM(Option3!O$68:O$70)*conv_2026*O$7</f>
        <v>0</v>
      </c>
      <c r="P43" s="31">
        <f>SUM(Option3!P$68:P$70)*conv_2026*P$7</f>
        <v>-1780660.2342665549</v>
      </c>
      <c r="Q43" s="31">
        <f>SUM(Option3!Q$68:Q$70)*conv_2026*Q$7</f>
        <v>0</v>
      </c>
      <c r="R43" s="31">
        <f>SUM(Option3!R$68:R$70)*conv_2026*R$7</f>
        <v>-1780660.2342665549</v>
      </c>
      <c r="S43" s="31">
        <f>SUM(Option3!S$68:S$70)*conv_2026*S$7</f>
        <v>0</v>
      </c>
      <c r="T43" s="31">
        <f>SUM(Option3!T$68:T$70)*conv_2026*T$7</f>
        <v>0</v>
      </c>
      <c r="U43" s="31">
        <f>SUM(Option3!U$68:U$70)*conv_2026*U$7</f>
        <v>0</v>
      </c>
      <c r="V43" s="31">
        <f>SUM(Option3!V$68:V$70)*conv_2026*V$7</f>
        <v>0</v>
      </c>
      <c r="W43" s="31">
        <f>SUM(Option3!W$68:W$70)*conv_2026*W$7</f>
        <v>0</v>
      </c>
      <c r="X43" s="31">
        <f>SUM(Option3!X$68:X$70)*conv_2026*X$7</f>
        <v>0</v>
      </c>
      <c r="Y43" s="31">
        <f>SUM(Option3!Y$68:Y$70)*conv_2026*Y$7</f>
        <v>0</v>
      </c>
      <c r="Z43" s="31">
        <f>SUM(Option3!Z$68:Z$70)*conv_2026*Z$7</f>
        <v>0</v>
      </c>
      <c r="AA43" s="31">
        <f>SUM(Option3!AA$68:AA$70)*conv_2026*AA$7</f>
        <v>0</v>
      </c>
      <c r="AB43" s="31">
        <f>SUM(Option3!AB$68:AB$70)*conv_2026*AB$7</f>
        <v>0</v>
      </c>
      <c r="AC43" s="31">
        <f>SUM(Option3!AC$68:AC$70)*conv_2026*AC$7</f>
        <v>0</v>
      </c>
      <c r="AD43" s="31">
        <f>SUM(Option3!AD$68:AD$70)*conv_2026*AD$7</f>
        <v>0</v>
      </c>
      <c r="AE43" s="31">
        <f>SUM(Option3!AE$68:AE$70)*conv_2026*AE$7</f>
        <v>0</v>
      </c>
      <c r="AF43" s="31">
        <f>SUM(Option3!AF$68:AF$70)*conv_2026*AF$7</f>
        <v>0</v>
      </c>
      <c r="AG43" s="31">
        <f>SUM(Option3!AG$68:AG$70)*conv_2026*AG$7</f>
        <v>0</v>
      </c>
    </row>
    <row r="44" spans="1:33" s="2" customFormat="1" x14ac:dyDescent="0.2">
      <c r="A44" s="137" t="str">
        <f t="shared" ref="A44:A53" si="10">A43</f>
        <v>Option 3</v>
      </c>
      <c r="B44" s="137"/>
      <c r="C44" s="58" t="str">
        <f>'Option1 (base case)'!C$37</f>
        <v>Total risk cost</v>
      </c>
      <c r="D44" s="38" t="str">
        <f>A44&amp;C44</f>
        <v>Option 3Total risk cost</v>
      </c>
      <c r="E44" s="1"/>
      <c r="F44" s="97">
        <f>SUMPRODUCT($H44:$AG44, $H$5:$AG$5)</f>
        <v>0</v>
      </c>
      <c r="G44" s="228">
        <f>output_dollars</f>
        <v>46203</v>
      </c>
      <c r="H44" s="31"/>
      <c r="I44" s="31">
        <f>Option3!I$37*conv_2026*I$7</f>
        <v>0</v>
      </c>
      <c r="J44" s="31">
        <f>Option3!J$37*conv_2026*J$7</f>
        <v>0</v>
      </c>
      <c r="K44" s="31">
        <f>Option3!K$37*conv_2026*K$7</f>
        <v>0</v>
      </c>
      <c r="L44" s="31">
        <f>Option3!L$37*conv_2026*L$7</f>
        <v>0</v>
      </c>
      <c r="M44" s="31">
        <f>Option3!M$37*conv_2026*M$7</f>
        <v>0</v>
      </c>
      <c r="N44" s="31">
        <f>Option3!N$37*conv_2026*N$7</f>
        <v>0</v>
      </c>
      <c r="O44" s="31">
        <f>Option3!O$37*conv_2026*O$7</f>
        <v>0</v>
      </c>
      <c r="P44" s="31">
        <f>Option3!P$37*conv_2026*P$7</f>
        <v>0</v>
      </c>
      <c r="Q44" s="31">
        <f>Option3!Q$37*conv_2026*Q$7</f>
        <v>0</v>
      </c>
      <c r="R44" s="31">
        <f>Option3!R$37*conv_2026*R$7</f>
        <v>0</v>
      </c>
      <c r="S44" s="31">
        <f>Option3!S$37*conv_2026*S$7</f>
        <v>0</v>
      </c>
      <c r="T44" s="31">
        <f>Option3!T$37*conv_2026*T$7</f>
        <v>0</v>
      </c>
      <c r="U44" s="31">
        <f>Option3!U$37*conv_2026*U$7</f>
        <v>0</v>
      </c>
      <c r="V44" s="31">
        <f>Option3!V$37*conv_2026*V$7</f>
        <v>0</v>
      </c>
      <c r="W44" s="31">
        <f>Option3!W$37*conv_2026*W$7</f>
        <v>0</v>
      </c>
      <c r="X44" s="31">
        <f>Option3!X$37*conv_2026*X$7</f>
        <v>0</v>
      </c>
      <c r="Y44" s="31">
        <f>Option3!Y$37*conv_2026*Y$7</f>
        <v>0</v>
      </c>
      <c r="Z44" s="31">
        <f>Option3!Z$37*conv_2026*Z$7</f>
        <v>0</v>
      </c>
      <c r="AA44" s="31">
        <f>Option3!AA$37*conv_2026*AA$7</f>
        <v>0</v>
      </c>
      <c r="AB44" s="31">
        <f>Option3!AB$37*conv_2026*AB$7</f>
        <v>0</v>
      </c>
      <c r="AC44" s="31">
        <f>Option3!AC$37*conv_2026*AC$7</f>
        <v>0</v>
      </c>
      <c r="AD44" s="31">
        <f>Option3!AD$37*conv_2026*AD$7</f>
        <v>0</v>
      </c>
      <c r="AE44" s="31">
        <f>Option3!AE$37*conv_2026*AE$7</f>
        <v>0</v>
      </c>
      <c r="AF44" s="31">
        <f>Option3!AF$37*conv_2026*AF$7</f>
        <v>0</v>
      </c>
      <c r="AG44" s="31">
        <f>Option3!AG$37*conv_2026*AG$7</f>
        <v>0</v>
      </c>
    </row>
    <row r="45" spans="1:33" s="2" customFormat="1" x14ac:dyDescent="0.2">
      <c r="A45" s="137" t="str">
        <f t="shared" si="10"/>
        <v>Option 3</v>
      </c>
      <c r="B45" s="137"/>
      <c r="C45" s="58"/>
      <c r="D45" s="38"/>
      <c r="E45" s="1"/>
      <c r="F45" s="97"/>
      <c r="G45" s="228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  <row r="46" spans="1:33" s="2" customFormat="1" x14ac:dyDescent="0.2">
      <c r="A46" s="137" t="str">
        <f t="shared" si="10"/>
        <v>Option 3</v>
      </c>
      <c r="B46" s="137"/>
      <c r="C46" s="58" t="str">
        <f>Option3!C$83</f>
        <v>Annualised capex</v>
      </c>
      <c r="D46" s="38" t="str">
        <f t="shared" ref="D46:D53" si="11">A46&amp;C46</f>
        <v>Option 3Annualised capex</v>
      </c>
      <c r="E46" s="1"/>
      <c r="F46" s="97">
        <f>SUMPRODUCT($H46:$AG46, $H$5:$AG$5)</f>
        <v>-9524880.0794736408</v>
      </c>
      <c r="G46" s="228">
        <f t="shared" ref="G46:G53" si="12">output_dollars</f>
        <v>46203</v>
      </c>
      <c r="H46" s="31"/>
      <c r="I46" s="31">
        <f>Option3!I$83*conv_2026*I$7</f>
        <v>0</v>
      </c>
      <c r="J46" s="31">
        <f>Option3!J$83*conv_2026*J$7</f>
        <v>-31196.79341022325</v>
      </c>
      <c r="K46" s="31">
        <f>Option3!K$83*conv_2026*K$7</f>
        <v>-592739.07479424158</v>
      </c>
      <c r="L46" s="31">
        <f>Option3!L$83*conv_2026*L$7</f>
        <v>-623935.8682044649</v>
      </c>
      <c r="M46" s="31">
        <f>Option3!M$83*conv_2026*M$7</f>
        <v>-623935.8682044649</v>
      </c>
      <c r="N46" s="31">
        <f>Option3!N$83*conv_2026*N$7</f>
        <v>-623935.8682044649</v>
      </c>
      <c r="O46" s="31">
        <f>Option3!O$83*conv_2026*O$7</f>
        <v>-699852.01946888643</v>
      </c>
      <c r="P46" s="31">
        <f>Option3!P$83*conv_2026*P$7</f>
        <v>-699852.01946888643</v>
      </c>
      <c r="Q46" s="31">
        <f>Option3!Q$83*conv_2026*Q$7</f>
        <v>-775768.17073330807</v>
      </c>
      <c r="R46" s="31">
        <f>Option3!R$83*conv_2026*R$7</f>
        <v>-775768.17073330807</v>
      </c>
      <c r="S46" s="31">
        <f>Option3!S$83*conv_2026*S$7</f>
        <v>-851684.32199772971</v>
      </c>
      <c r="T46" s="31">
        <f>Option3!T$83*conv_2026*T$7</f>
        <v>-851684.32199772971</v>
      </c>
      <c r="U46" s="31">
        <f>Option3!U$83*conv_2026*U$7</f>
        <v>-851684.32199772971</v>
      </c>
      <c r="V46" s="31">
        <f>Option3!V$83*conv_2026*V$7</f>
        <v>-851684.32199772971</v>
      </c>
      <c r="W46" s="31">
        <f>Option3!W$83*conv_2026*W$7</f>
        <v>-851684.32199772971</v>
      </c>
      <c r="X46" s="31">
        <f>Option3!X$83*conv_2026*X$7</f>
        <v>-851684.32199772971</v>
      </c>
      <c r="Y46" s="31">
        <f>Option3!Y$83*conv_2026*Y$7</f>
        <v>-851684.32199772971</v>
      </c>
      <c r="Z46" s="31">
        <f>Option3!Z$83*conv_2026*Z$7</f>
        <v>-851684.32199772971</v>
      </c>
      <c r="AA46" s="31">
        <f>Option3!AA$83*conv_2026*AA$7</f>
        <v>-851684.32199772971</v>
      </c>
      <c r="AB46" s="31">
        <f>Option3!AB$83*conv_2026*AB$7</f>
        <v>-851684.32199772971</v>
      </c>
      <c r="AC46" s="31">
        <f>Option3!AC$83*conv_2026*AC$7</f>
        <v>0</v>
      </c>
      <c r="AD46" s="31">
        <f>Option3!AD$83*conv_2026*AD$7</f>
        <v>0</v>
      </c>
      <c r="AE46" s="31">
        <f>Option3!AE$83*conv_2026*AE$7</f>
        <v>0</v>
      </c>
      <c r="AF46" s="31">
        <f>Option3!AF$83*conv_2026*AF$7</f>
        <v>0</v>
      </c>
      <c r="AG46" s="31">
        <f>Option3!AG$83*conv_2026*AG$7</f>
        <v>0</v>
      </c>
    </row>
    <row r="47" spans="1:33" s="2" customFormat="1" x14ac:dyDescent="0.2">
      <c r="A47" s="137" t="str">
        <f t="shared" si="10"/>
        <v>Option 3</v>
      </c>
      <c r="B47" s="137"/>
      <c r="C47" s="58" t="str">
        <f>Option3!C$84</f>
        <v>Operating expenditure</v>
      </c>
      <c r="D47" s="38" t="str">
        <f t="shared" si="11"/>
        <v>Option 3Operating expenditure</v>
      </c>
      <c r="E47" s="1"/>
      <c r="F47" s="97">
        <f>SUMPRODUCT($H47:$AG47, $H$5:$AG$5)</f>
        <v>0</v>
      </c>
      <c r="G47" s="228">
        <f t="shared" si="12"/>
        <v>46203</v>
      </c>
      <c r="H47" s="31"/>
      <c r="I47" s="31">
        <f>Option3!I$84*conv_2026*I$7</f>
        <v>0</v>
      </c>
      <c r="J47" s="31">
        <f>Option3!J$84*conv_2026*J$7</f>
        <v>0</v>
      </c>
      <c r="K47" s="31">
        <f>Option3!K$84*conv_2026*K$7</f>
        <v>0</v>
      </c>
      <c r="L47" s="31">
        <f>Option3!L$84*conv_2026*L$7</f>
        <v>0</v>
      </c>
      <c r="M47" s="31">
        <f>Option3!M$84*conv_2026*M$7</f>
        <v>0</v>
      </c>
      <c r="N47" s="31">
        <f>Option3!N$84*conv_2026*N$7</f>
        <v>0</v>
      </c>
      <c r="O47" s="31">
        <f>Option3!O$84*conv_2026*O$7</f>
        <v>0</v>
      </c>
      <c r="P47" s="31">
        <f>Option3!P$84*conv_2026*P$7</f>
        <v>0</v>
      </c>
      <c r="Q47" s="31">
        <f>Option3!Q$84*conv_2026*Q$7</f>
        <v>0</v>
      </c>
      <c r="R47" s="31">
        <f>Option3!R$84*conv_2026*R$7</f>
        <v>0</v>
      </c>
      <c r="S47" s="31">
        <f>Option3!S$84*conv_2026*S$7</f>
        <v>0</v>
      </c>
      <c r="T47" s="31">
        <f>Option3!T$84*conv_2026*T$7</f>
        <v>0</v>
      </c>
      <c r="U47" s="31">
        <f>Option3!U$84*conv_2026*U$7</f>
        <v>0</v>
      </c>
      <c r="V47" s="31">
        <f>Option3!V$84*conv_2026*V$7</f>
        <v>0</v>
      </c>
      <c r="W47" s="31">
        <f>Option3!W$84*conv_2026*W$7</f>
        <v>0</v>
      </c>
      <c r="X47" s="31">
        <f>Option3!X$84*conv_2026*X$7</f>
        <v>0</v>
      </c>
      <c r="Y47" s="31">
        <f>Option3!Y$84*conv_2026*Y$7</f>
        <v>0</v>
      </c>
      <c r="Z47" s="31">
        <f>Option3!Z$84*conv_2026*Z$7</f>
        <v>0</v>
      </c>
      <c r="AA47" s="31">
        <f>Option3!AA$84*conv_2026*AA$7</f>
        <v>0</v>
      </c>
      <c r="AB47" s="31">
        <f>Option3!AB$84*conv_2026*AB$7</f>
        <v>0</v>
      </c>
      <c r="AC47" s="31">
        <f>Option3!AC$84*conv_2026*AC$7</f>
        <v>0</v>
      </c>
      <c r="AD47" s="31">
        <f>Option3!AD$84*conv_2026*AD$7</f>
        <v>0</v>
      </c>
      <c r="AE47" s="31">
        <f>Option3!AE$84*conv_2026*AE$7</f>
        <v>0</v>
      </c>
      <c r="AF47" s="31">
        <f>Option3!AF$84*conv_2026*AF$7</f>
        <v>0</v>
      </c>
      <c r="AG47" s="31">
        <f>Option3!AG$84*conv_2026*AG$7</f>
        <v>0</v>
      </c>
    </row>
    <row r="48" spans="1:33" s="2" customFormat="1" x14ac:dyDescent="0.2">
      <c r="A48" s="137" t="str">
        <f t="shared" si="10"/>
        <v>Option 3</v>
      </c>
      <c r="B48" s="137"/>
      <c r="C48" s="58" t="str">
        <f>Option3!C$85</f>
        <v>Risk mitigated</v>
      </c>
      <c r="D48" s="38" t="str">
        <f t="shared" si="11"/>
        <v>Option 3Risk mitigated</v>
      </c>
      <c r="E48" s="1"/>
      <c r="F48" s="97">
        <f>SUMPRODUCT($H48:$AG48, $H$5:$AG$5)</f>
        <v>44317492.085787117</v>
      </c>
      <c r="G48" s="228">
        <f t="shared" si="12"/>
        <v>46203</v>
      </c>
      <c r="H48" s="31"/>
      <c r="I48" s="31">
        <f>Option3!I$85*conv_2026*I$7</f>
        <v>0</v>
      </c>
      <c r="J48" s="31">
        <f>Option3!J$85*conv_2026*J$7</f>
        <v>0</v>
      </c>
      <c r="K48" s="31">
        <f>Option3!K$85*conv_2026*K$7</f>
        <v>20032427.635498744</v>
      </c>
      <c r="L48" s="31">
        <f>Option3!L$85*conv_2026*L$7</f>
        <v>2234172.137681318</v>
      </c>
      <c r="M48" s="31">
        <f>Option3!M$85*conv_2026*M$7</f>
        <v>2234172.137681318</v>
      </c>
      <c r="N48" s="31">
        <f>Option3!N$85*conv_2026*N$7</f>
        <v>2234172.137681318</v>
      </c>
      <c r="O48" s="31">
        <f>Option3!O$85*conv_2026*O$7</f>
        <v>2234172.137681318</v>
      </c>
      <c r="P48" s="31">
        <f>Option3!P$85*conv_2026*P$7</f>
        <v>2234172.137681318</v>
      </c>
      <c r="Q48" s="31">
        <f>Option3!Q$85*conv_2026*Q$7</f>
        <v>2234172.137681318</v>
      </c>
      <c r="R48" s="31">
        <f>Option3!R$85*conv_2026*R$7</f>
        <v>2234172.137681318</v>
      </c>
      <c r="S48" s="31">
        <f>Option3!S$85*conv_2026*S$7</f>
        <v>2234172.137681318</v>
      </c>
      <c r="T48" s="31">
        <f>Option3!T$85*conv_2026*T$7</f>
        <v>2234172.137681318</v>
      </c>
      <c r="U48" s="31">
        <f>Option3!U$85*conv_2026*U$7</f>
        <v>2234172.137681318</v>
      </c>
      <c r="V48" s="31">
        <f>Option3!V$85*conv_2026*V$7</f>
        <v>2234172.137681318</v>
      </c>
      <c r="W48" s="31">
        <f>Option3!W$85*conv_2026*W$7</f>
        <v>2234172.137681318</v>
      </c>
      <c r="X48" s="31">
        <f>Option3!X$85*conv_2026*X$7</f>
        <v>2234172.137681318</v>
      </c>
      <c r="Y48" s="31">
        <f>Option3!Y$85*conv_2026*Y$7</f>
        <v>2234172.137681318</v>
      </c>
      <c r="Z48" s="31">
        <f>Option3!Z$85*conv_2026*Z$7</f>
        <v>2234172.137681318</v>
      </c>
      <c r="AA48" s="31">
        <f>Option3!AA$85*conv_2026*AA$7</f>
        <v>2234172.137681318</v>
      </c>
      <c r="AB48" s="31">
        <f>Option3!AB$85*conv_2026*AB$7</f>
        <v>2234172.137681318</v>
      </c>
      <c r="AC48" s="31">
        <f>Option3!AC$85*conv_2026*AC$7</f>
        <v>0</v>
      </c>
      <c r="AD48" s="31">
        <f>Option3!AD$85*conv_2026*AD$7</f>
        <v>0</v>
      </c>
      <c r="AE48" s="31">
        <f>Option3!AE$85*conv_2026*AE$7</f>
        <v>0</v>
      </c>
      <c r="AF48" s="31">
        <f>Option3!AF$85*conv_2026*AF$7</f>
        <v>0</v>
      </c>
      <c r="AG48" s="31">
        <f>Option3!AG$85*conv_2026*AG$7</f>
        <v>0</v>
      </c>
    </row>
    <row r="49" spans="1:33" s="2" customFormat="1" x14ac:dyDescent="0.2">
      <c r="A49" s="137" t="str">
        <f t="shared" si="10"/>
        <v>Option 3</v>
      </c>
      <c r="B49" s="137"/>
      <c r="C49" s="58" t="str">
        <f>Option3!C$86</f>
        <v>Other benefits value</v>
      </c>
      <c r="D49" s="38" t="str">
        <f t="shared" si="11"/>
        <v>Option 3Other benefits value</v>
      </c>
      <c r="E49" s="1"/>
      <c r="F49" s="97">
        <f>SUMPRODUCT($H49:$AG49, $H$5:$AG$5)</f>
        <v>0</v>
      </c>
      <c r="G49" s="228">
        <f t="shared" si="12"/>
        <v>46203</v>
      </c>
      <c r="H49" s="31"/>
      <c r="I49" s="31">
        <f>Option3!I$86*conv_2026*I$7</f>
        <v>0</v>
      </c>
      <c r="J49" s="31">
        <f>Option3!J$86*conv_2026*J$7</f>
        <v>0</v>
      </c>
      <c r="K49" s="31">
        <f>Option3!K$86*conv_2026*K$7</f>
        <v>0</v>
      </c>
      <c r="L49" s="31">
        <f>Option3!L$86*conv_2026*L$7</f>
        <v>0</v>
      </c>
      <c r="M49" s="31">
        <f>Option3!M$86*conv_2026*M$7</f>
        <v>0</v>
      </c>
      <c r="N49" s="31">
        <f>Option3!N$86*conv_2026*N$7</f>
        <v>0</v>
      </c>
      <c r="O49" s="31">
        <f>Option3!O$86*conv_2026*O$7</f>
        <v>0</v>
      </c>
      <c r="P49" s="31">
        <f>Option3!P$86*conv_2026*P$7</f>
        <v>0</v>
      </c>
      <c r="Q49" s="31">
        <f>Option3!Q$86*conv_2026*Q$7</f>
        <v>0</v>
      </c>
      <c r="R49" s="31">
        <f>Option3!R$86*conv_2026*R$7</f>
        <v>0</v>
      </c>
      <c r="S49" s="31">
        <f>Option3!S$86*conv_2026*S$7</f>
        <v>0</v>
      </c>
      <c r="T49" s="31">
        <f>Option3!T$86*conv_2026*T$7</f>
        <v>0</v>
      </c>
      <c r="U49" s="31">
        <f>Option3!U$86*conv_2026*U$7</f>
        <v>0</v>
      </c>
      <c r="V49" s="31">
        <f>Option3!V$86*conv_2026*V$7</f>
        <v>0</v>
      </c>
      <c r="W49" s="31">
        <f>Option3!W$86*conv_2026*W$7</f>
        <v>0</v>
      </c>
      <c r="X49" s="31">
        <f>Option3!X$86*conv_2026*X$7</f>
        <v>0</v>
      </c>
      <c r="Y49" s="31">
        <f>Option3!Y$86*conv_2026*Y$7</f>
        <v>0</v>
      </c>
      <c r="Z49" s="31">
        <f>Option3!Z$86*conv_2026*Z$7</f>
        <v>0</v>
      </c>
      <c r="AA49" s="31">
        <f>Option3!AA$86*conv_2026*AA$7</f>
        <v>0</v>
      </c>
      <c r="AB49" s="31">
        <f>Option3!AB$86*conv_2026*AB$7</f>
        <v>0</v>
      </c>
      <c r="AC49" s="31">
        <f>Option3!AC$86*conv_2026*AC$7</f>
        <v>0</v>
      </c>
      <c r="AD49" s="31">
        <f>Option3!AD$86*conv_2026*AD$7</f>
        <v>0</v>
      </c>
      <c r="AE49" s="31">
        <f>Option3!AE$86*conv_2026*AE$7</f>
        <v>0</v>
      </c>
      <c r="AF49" s="31">
        <f>Option3!AF$86*conv_2026*AF$7</f>
        <v>0</v>
      </c>
      <c r="AG49" s="31">
        <f>Option3!AG$86*conv_2026*AG$7</f>
        <v>0</v>
      </c>
    </row>
    <row r="50" spans="1:33" s="2" customFormat="1" x14ac:dyDescent="0.2">
      <c r="A50" s="137" t="str">
        <f t="shared" si="10"/>
        <v>Option 3</v>
      </c>
      <c r="B50" s="137"/>
      <c r="C50" s="125" t="str">
        <f>Option3!C88</f>
        <v>Net benefits</v>
      </c>
      <c r="D50" s="109" t="str">
        <f t="shared" si="11"/>
        <v>Option 3Net benefits</v>
      </c>
      <c r="E50" s="110"/>
      <c r="F50" s="145"/>
      <c r="G50" s="230">
        <f t="shared" si="12"/>
        <v>46203</v>
      </c>
      <c r="H50" s="52"/>
      <c r="I50" s="52">
        <f t="shared" ref="I50:AB50" si="13">SUM(I46:I49)</f>
        <v>0</v>
      </c>
      <c r="J50" s="52">
        <f t="shared" si="13"/>
        <v>-31196.79341022325</v>
      </c>
      <c r="K50" s="52">
        <f t="shared" si="13"/>
        <v>19439688.560704503</v>
      </c>
      <c r="L50" s="52">
        <f t="shared" si="13"/>
        <v>1610236.2694768531</v>
      </c>
      <c r="M50" s="52">
        <f t="shared" si="13"/>
        <v>1610236.2694768531</v>
      </c>
      <c r="N50" s="52">
        <f t="shared" si="13"/>
        <v>1610236.2694768531</v>
      </c>
      <c r="O50" s="52">
        <f t="shared" si="13"/>
        <v>1534320.1182124317</v>
      </c>
      <c r="P50" s="52">
        <f t="shared" si="13"/>
        <v>1534320.1182124317</v>
      </c>
      <c r="Q50" s="52">
        <f t="shared" si="13"/>
        <v>1458403.96694801</v>
      </c>
      <c r="R50" s="52">
        <f t="shared" si="13"/>
        <v>1458403.96694801</v>
      </c>
      <c r="S50" s="52">
        <f t="shared" si="13"/>
        <v>1382487.8156835884</v>
      </c>
      <c r="T50" s="52">
        <f t="shared" si="13"/>
        <v>1382487.8156835884</v>
      </c>
      <c r="U50" s="52">
        <f t="shared" si="13"/>
        <v>1382487.8156835884</v>
      </c>
      <c r="V50" s="52">
        <f t="shared" si="13"/>
        <v>1382487.8156835884</v>
      </c>
      <c r="W50" s="52">
        <f t="shared" si="13"/>
        <v>1382487.8156835884</v>
      </c>
      <c r="X50" s="52">
        <f t="shared" si="13"/>
        <v>1382487.8156835884</v>
      </c>
      <c r="Y50" s="52">
        <f t="shared" si="13"/>
        <v>1382487.8156835884</v>
      </c>
      <c r="Z50" s="52">
        <f t="shared" si="13"/>
        <v>1382487.8156835884</v>
      </c>
      <c r="AA50" s="52">
        <f t="shared" si="13"/>
        <v>1382487.8156835884</v>
      </c>
      <c r="AB50" s="52">
        <f t="shared" si="13"/>
        <v>1382487.8156835884</v>
      </c>
      <c r="AC50" s="52">
        <f>SUM(AC46:AC49)</f>
        <v>0</v>
      </c>
      <c r="AD50" s="52">
        <f>SUM(AD46:AD49)</f>
        <v>0</v>
      </c>
      <c r="AE50" s="52">
        <f>SUM(AE46:AE49)</f>
        <v>0</v>
      </c>
      <c r="AF50" s="52">
        <f>SUM(AF46:AF49)</f>
        <v>0</v>
      </c>
      <c r="AG50" s="52">
        <f>SUM(AG46:AG49)</f>
        <v>0</v>
      </c>
    </row>
    <row r="51" spans="1:33" s="2" customFormat="1" x14ac:dyDescent="0.2">
      <c r="A51" s="137" t="str">
        <f t="shared" si="10"/>
        <v>Option 3</v>
      </c>
      <c r="B51" s="137"/>
      <c r="C51" s="8" t="s">
        <v>120</v>
      </c>
      <c r="D51" s="38" t="str">
        <f t="shared" si="11"/>
        <v>Option 3NPV</v>
      </c>
      <c r="E51" s="1"/>
      <c r="F51" s="108" cm="1">
        <f t="array" ref="F51">SUMPRODUCT(($H50:$AG50)*($H$5:$AG$5)*($H$7:$AG$7))</f>
        <v>34792612.006313488</v>
      </c>
      <c r="G51" s="228">
        <f t="shared" si="12"/>
        <v>46203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s="2" customFormat="1" x14ac:dyDescent="0.2">
      <c r="A52" s="137" t="str">
        <f t="shared" si="10"/>
        <v>Option 3</v>
      </c>
      <c r="B52" s="137"/>
      <c r="C52" s="8" t="s">
        <v>190</v>
      </c>
      <c r="D52" s="38" t="str">
        <f t="shared" si="11"/>
        <v>Option 3PV of costs</v>
      </c>
      <c r="E52" s="1"/>
      <c r="F52" s="108">
        <f>SUM(F46:F47)</f>
        <v>-9524880.0794736408</v>
      </c>
      <c r="G52" s="228">
        <f t="shared" si="12"/>
        <v>46203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s="2" customFormat="1" x14ac:dyDescent="0.2">
      <c r="A53" s="137" t="str">
        <f t="shared" si="10"/>
        <v>Option 3</v>
      </c>
      <c r="B53" s="137"/>
      <c r="C53" s="8" t="s">
        <v>191</v>
      </c>
      <c r="D53" s="38" t="str">
        <f t="shared" si="11"/>
        <v>Option 3PV of benefits</v>
      </c>
      <c r="E53" s="1"/>
      <c r="F53" s="108">
        <f>SUM(F48:F49)</f>
        <v>44317492.085787117</v>
      </c>
      <c r="G53" s="228">
        <f t="shared" si="12"/>
        <v>46203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s="2" customFormat="1" x14ac:dyDescent="0.2">
      <c r="A54" s="137"/>
      <c r="B54" s="137"/>
      <c r="C54" s="1"/>
      <c r="D54" s="38"/>
      <c r="E54" s="1"/>
      <c r="F54" s="108"/>
      <c r="G54" s="231"/>
      <c r="H54" s="1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</row>
    <row r="55" spans="1:33" s="2" customFormat="1" x14ac:dyDescent="0.2">
      <c r="A55" s="123"/>
      <c r="B55" s="123"/>
      <c r="C55" s="123"/>
      <c r="D55" s="38"/>
      <c r="F55" s="118"/>
      <c r="G55" s="224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</row>
    <row r="56" spans="1:33" s="274" customFormat="1" x14ac:dyDescent="0.2">
      <c r="A56" s="272" t="str">
        <f>A57</f>
        <v>Option 4</v>
      </c>
      <c r="B56" s="272"/>
      <c r="C56" s="272" t="s">
        <v>125</v>
      </c>
      <c r="D56" s="273" t="str">
        <f>A56&amp;C56</f>
        <v>Option 4Energy at risk value</v>
      </c>
      <c r="F56" s="97">
        <f>SUMPRODUCT($H56:$AG56, $H$5:$AG$5)</f>
        <v>0</v>
      </c>
      <c r="G56" s="275">
        <f>output_dollars</f>
        <v>46203</v>
      </c>
      <c r="H56" s="276"/>
      <c r="I56" s="31">
        <f>Option4!I$29*conv_2026</f>
        <v>0</v>
      </c>
      <c r="J56" s="31">
        <f>Option4!J$29*conv_2026</f>
        <v>0</v>
      </c>
      <c r="K56" s="31">
        <f>Option4!K$29*conv_2026</f>
        <v>0</v>
      </c>
      <c r="L56" s="31">
        <f>Option4!L$29*conv_2026</f>
        <v>0</v>
      </c>
      <c r="M56" s="31">
        <f>Option4!M$29*conv_2026</f>
        <v>0</v>
      </c>
      <c r="N56" s="31">
        <f>Option4!N$29*conv_2026</f>
        <v>0</v>
      </c>
      <c r="O56" s="31">
        <f>Option4!O$29*conv_2026</f>
        <v>0</v>
      </c>
      <c r="P56" s="31">
        <f>Option4!P$29*conv_2026</f>
        <v>0</v>
      </c>
      <c r="Q56" s="31">
        <f>Option4!Q$29*conv_2026</f>
        <v>0</v>
      </c>
      <c r="R56" s="31">
        <f>Option4!R$29*conv_2026</f>
        <v>0</v>
      </c>
      <c r="S56" s="31">
        <f>Option4!S$29*conv_2026</f>
        <v>0</v>
      </c>
      <c r="T56" s="31">
        <f>Option4!T$29*conv_2026</f>
        <v>0</v>
      </c>
      <c r="U56" s="31">
        <f>Option4!U$29*conv_2026</f>
        <v>0</v>
      </c>
      <c r="V56" s="31">
        <f>Option4!V$29*conv_2026</f>
        <v>0</v>
      </c>
      <c r="W56" s="31">
        <f>Option4!W$29*conv_2026</f>
        <v>0</v>
      </c>
      <c r="X56" s="31">
        <f>Option4!X$29*conv_2026</f>
        <v>0</v>
      </c>
      <c r="Y56" s="31">
        <f>Option4!Y$29*conv_2026</f>
        <v>0</v>
      </c>
      <c r="Z56" s="31">
        <f>Option4!Z$29*conv_2026</f>
        <v>0</v>
      </c>
      <c r="AA56" s="31">
        <f>Option4!AA$29*conv_2026</f>
        <v>0</v>
      </c>
      <c r="AB56" s="31">
        <f>Option4!AB$29*conv_2026</f>
        <v>0</v>
      </c>
      <c r="AC56" s="31">
        <f>Option4!AC$29*conv_2026</f>
        <v>0</v>
      </c>
      <c r="AD56" s="31">
        <f>Option4!AD$29*conv_2026</f>
        <v>0</v>
      </c>
      <c r="AE56" s="31">
        <f>Option4!AE$29*conv_2026</f>
        <v>0</v>
      </c>
      <c r="AF56" s="31">
        <f>Option4!AF$29*conv_2026</f>
        <v>0</v>
      </c>
      <c r="AG56" s="31">
        <f>Option4!AG$29*conv_2026</f>
        <v>0</v>
      </c>
    </row>
    <row r="57" spans="1:33" s="2" customFormat="1" x14ac:dyDescent="0.2">
      <c r="A57" s="137" t="str">
        <f>Data!B12</f>
        <v>Option 4</v>
      </c>
      <c r="B57" s="137"/>
      <c r="C57" s="58" t="str">
        <f>Option4!C$67</f>
        <v>Capital expenditure</v>
      </c>
      <c r="D57" s="38" t="str">
        <f t="shared" ref="D57:D67" si="14">A57&amp;C57</f>
        <v>Option 4Capital expenditure</v>
      </c>
      <c r="E57" s="1"/>
      <c r="F57" s="97">
        <f>SUMPRODUCT($H57:$AG57, $H$5:$AG$5)</f>
        <v>-35361784.192425914</v>
      </c>
      <c r="G57" s="228">
        <f>output_dollars</f>
        <v>46203</v>
      </c>
      <c r="H57" s="31"/>
      <c r="I57" s="31">
        <f>SUM(Option4!I$68:I$70)*conv_2026*I$7</f>
        <v>-13587912.689013863</v>
      </c>
      <c r="J57" s="31">
        <f>SUM(Option4!J$68:J$70)*conv_2026*J$7</f>
        <v>-18609973.116564941</v>
      </c>
      <c r="K57" s="31">
        <f>SUM(Option4!K$68:K$70)*conv_2026*K$7</f>
        <v>-215695.20836506365</v>
      </c>
      <c r="L57" s="31">
        <f>SUM(Option4!L$68:L$70)*conv_2026*L$7</f>
        <v>0</v>
      </c>
      <c r="M57" s="31">
        <f>SUM(Option4!M$68:M$70)*conv_2026*M$7</f>
        <v>0</v>
      </c>
      <c r="N57" s="31">
        <f>SUM(Option4!N$68:N$70)*conv_2026*N$7</f>
        <v>-1780660.2342665549</v>
      </c>
      <c r="O57" s="31">
        <f>SUM(Option4!O$68:O$70)*conv_2026*O$7</f>
        <v>0</v>
      </c>
      <c r="P57" s="31">
        <f>SUM(Option4!P$68:P$70)*conv_2026*P$7</f>
        <v>-1780660.2342665549</v>
      </c>
      <c r="Q57" s="31">
        <f>SUM(Option4!Q$68:Q$70)*conv_2026*Q$7</f>
        <v>0</v>
      </c>
      <c r="R57" s="31">
        <f>SUM(Option4!R$68:R$70)*conv_2026*R$7</f>
        <v>-1780660.2342665549</v>
      </c>
      <c r="S57" s="31">
        <f>SUM(Option4!S$68:S$70)*conv_2026*S$7</f>
        <v>0</v>
      </c>
      <c r="T57" s="31">
        <f>SUM(Option4!T$68:T$70)*conv_2026*T$7</f>
        <v>0</v>
      </c>
      <c r="U57" s="31">
        <f>SUM(Option4!U$68:U$70)*conv_2026*U$7</f>
        <v>0</v>
      </c>
      <c r="V57" s="31">
        <f>SUM(Option4!V$68:V$70)*conv_2026*V$7</f>
        <v>0</v>
      </c>
      <c r="W57" s="31">
        <f>SUM(Option4!W$68:W$70)*conv_2026*W$7</f>
        <v>0</v>
      </c>
      <c r="X57" s="31">
        <f>SUM(Option4!X$68:X$70)*conv_2026*X$7</f>
        <v>0</v>
      </c>
      <c r="Y57" s="31">
        <f>SUM(Option4!Y$68:Y$70)*conv_2026*Y$7</f>
        <v>0</v>
      </c>
      <c r="Z57" s="31">
        <f>SUM(Option4!Z$68:Z$70)*conv_2026*Z$7</f>
        <v>0</v>
      </c>
      <c r="AA57" s="31">
        <f>SUM(Option4!AA$68:AA$70)*conv_2026*AA$7</f>
        <v>0</v>
      </c>
      <c r="AB57" s="31">
        <f>SUM(Option4!AB$68:AB$70)*conv_2026*AB$7</f>
        <v>0</v>
      </c>
      <c r="AC57" s="31">
        <f>SUM(Option4!AC$68:AC$70)*conv_2026*AC$7</f>
        <v>0</v>
      </c>
      <c r="AD57" s="31">
        <f>SUM(Option4!AD$68:AD$70)*conv_2026*AD$7</f>
        <v>0</v>
      </c>
      <c r="AE57" s="31">
        <f>SUM(Option4!AE$68:AE$70)*conv_2026*AE$7</f>
        <v>0</v>
      </c>
      <c r="AF57" s="31">
        <f>SUM(Option4!AF$68:AF$70)*conv_2026*AF$7</f>
        <v>0</v>
      </c>
      <c r="AG57" s="31">
        <f>SUM(Option4!AG$68:AG$70)*conv_2026*AG$7</f>
        <v>0</v>
      </c>
    </row>
    <row r="58" spans="1:33" s="2" customFormat="1" x14ac:dyDescent="0.2">
      <c r="A58" s="137" t="str">
        <f t="shared" ref="A58:A67" si="15">A57</f>
        <v>Option 4</v>
      </c>
      <c r="B58" s="137"/>
      <c r="C58" s="58" t="str">
        <f>'Option1 (base case)'!C$37</f>
        <v>Total risk cost</v>
      </c>
      <c r="D58" s="38" t="str">
        <f t="shared" si="14"/>
        <v>Option 4Total risk cost</v>
      </c>
      <c r="E58" s="1"/>
      <c r="F58" s="97">
        <f>SUMPRODUCT($H58:$AG58, $H$5:$AG$5)</f>
        <v>0</v>
      </c>
      <c r="G58" s="228">
        <f>output_dollars</f>
        <v>46203</v>
      </c>
      <c r="H58" s="31"/>
      <c r="I58" s="31">
        <f>Option4!I$37*conv_2026*I$7</f>
        <v>0</v>
      </c>
      <c r="J58" s="31">
        <f>Option4!J$37*conv_2026*J$7</f>
        <v>0</v>
      </c>
      <c r="K58" s="31">
        <f>Option4!K$37*conv_2026*K$7</f>
        <v>0</v>
      </c>
      <c r="L58" s="31">
        <f>Option4!L$37*conv_2026*L$7</f>
        <v>0</v>
      </c>
      <c r="M58" s="31">
        <f>Option4!M$37*conv_2026*M$7</f>
        <v>0</v>
      </c>
      <c r="N58" s="31">
        <f>Option4!N$37*conv_2026*N$7</f>
        <v>0</v>
      </c>
      <c r="O58" s="31">
        <f>Option4!O$37*conv_2026*O$7</f>
        <v>0</v>
      </c>
      <c r="P58" s="31">
        <f>Option4!P$37*conv_2026*P$7</f>
        <v>0</v>
      </c>
      <c r="Q58" s="31">
        <f>Option4!Q$37*conv_2026*Q$7</f>
        <v>0</v>
      </c>
      <c r="R58" s="31">
        <f>Option4!R$37*conv_2026*R$7</f>
        <v>0</v>
      </c>
      <c r="S58" s="31">
        <f>Option4!S$37*conv_2026*S$7</f>
        <v>0</v>
      </c>
      <c r="T58" s="31">
        <f>Option4!T$37*conv_2026*T$7</f>
        <v>0</v>
      </c>
      <c r="U58" s="31">
        <f>Option4!U$37*conv_2026*U$7</f>
        <v>0</v>
      </c>
      <c r="V58" s="31">
        <f>Option4!V$37*conv_2026*V$7</f>
        <v>0</v>
      </c>
      <c r="W58" s="31">
        <f>Option4!W$37*conv_2026*W$7</f>
        <v>0</v>
      </c>
      <c r="X58" s="31">
        <f>Option4!X$37*conv_2026*X$7</f>
        <v>0</v>
      </c>
      <c r="Y58" s="31">
        <f>Option4!Y$37*conv_2026*Y$7</f>
        <v>0</v>
      </c>
      <c r="Z58" s="31">
        <f>Option4!Z$37*conv_2026*Z$7</f>
        <v>0</v>
      </c>
      <c r="AA58" s="31">
        <f>Option4!AA$37*conv_2026*AA$7</f>
        <v>0</v>
      </c>
      <c r="AB58" s="31">
        <f>Option4!AB$37*conv_2026*AB$7</f>
        <v>0</v>
      </c>
      <c r="AC58" s="31">
        <f>Option4!AC$37*conv_2026*AC$7</f>
        <v>0</v>
      </c>
      <c r="AD58" s="31">
        <f>Option4!AD$37*conv_2026*AD$7</f>
        <v>0</v>
      </c>
      <c r="AE58" s="31">
        <f>Option4!AE$37*conv_2026*AE$7</f>
        <v>0</v>
      </c>
      <c r="AF58" s="31">
        <f>Option4!AF$37*conv_2026*AF$7</f>
        <v>0</v>
      </c>
      <c r="AG58" s="31">
        <f>Option4!AG$37*conv_2026*AG$7</f>
        <v>0</v>
      </c>
    </row>
    <row r="59" spans="1:33" s="2" customFormat="1" x14ac:dyDescent="0.2">
      <c r="A59" s="137" t="str">
        <f t="shared" si="15"/>
        <v>Option 4</v>
      </c>
      <c r="B59" s="137"/>
      <c r="C59" s="75"/>
      <c r="D59" s="38" t="str">
        <f t="shared" si="14"/>
        <v>Option 4</v>
      </c>
      <c r="E59" s="1"/>
      <c r="F59"/>
      <c r="G59" s="22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2" customFormat="1" x14ac:dyDescent="0.2">
      <c r="A60" s="137" t="str">
        <f t="shared" si="15"/>
        <v>Option 4</v>
      </c>
      <c r="B60" s="137"/>
      <c r="C60" s="58" t="str">
        <f>Option4!C$83</f>
        <v>Annualised capex</v>
      </c>
      <c r="D60" s="38" t="str">
        <f t="shared" si="14"/>
        <v>Option 4Annualised capex</v>
      </c>
      <c r="E60" s="1"/>
      <c r="F60" s="97">
        <f>SUMPRODUCT($H60:$AG60, $H$5:$AG$5)</f>
        <v>-19560256.001532845</v>
      </c>
      <c r="G60" s="228">
        <f t="shared" ref="G60:G67" si="16">output_dollars</f>
        <v>46203</v>
      </c>
      <c r="H60" s="31"/>
      <c r="I60" s="31">
        <f>Option4!I$83*conv_2026*I$7</f>
        <v>0</v>
      </c>
      <c r="J60" s="31">
        <f>Option4!J$83*conv_2026*J$7</f>
        <v>-579303.12319902901</v>
      </c>
      <c r="K60" s="31">
        <f>Option4!K$83*conv_2026*K$7</f>
        <v>-1372715.3120919245</v>
      </c>
      <c r="L60" s="31">
        <f>Option4!L$83*conv_2026*L$7</f>
        <v>-1381911.1989602568</v>
      </c>
      <c r="M60" s="31">
        <f>Option4!M$83*conv_2026*M$7</f>
        <v>-1381911.1989602568</v>
      </c>
      <c r="N60" s="31">
        <f>Option4!N$83*conv_2026*N$7</f>
        <v>-1381911.1989602568</v>
      </c>
      <c r="O60" s="31">
        <f>Option4!O$83*conv_2026*O$7</f>
        <v>-1457827.3502246784</v>
      </c>
      <c r="P60" s="31">
        <f>Option4!P$83*conv_2026*P$7</f>
        <v>-1457827.3502246784</v>
      </c>
      <c r="Q60" s="31">
        <f>Option4!Q$83*conv_2026*Q$7</f>
        <v>-1533743.5014891</v>
      </c>
      <c r="R60" s="31">
        <f>Option4!R$83*conv_2026*R$7</f>
        <v>-1533743.5014891</v>
      </c>
      <c r="S60" s="31">
        <f>Option4!S$83*conv_2026*S$7</f>
        <v>-1609659.6527535215</v>
      </c>
      <c r="T60" s="31">
        <f>Option4!T$83*conv_2026*T$7</f>
        <v>-1609659.6527535215</v>
      </c>
      <c r="U60" s="31">
        <f>Option4!U$83*conv_2026*U$7</f>
        <v>-1609659.6527535215</v>
      </c>
      <c r="V60" s="31">
        <f>Option4!V$83*conv_2026*V$7</f>
        <v>-1609659.6527535215</v>
      </c>
      <c r="W60" s="31">
        <f>Option4!W$83*conv_2026*W$7</f>
        <v>-1609659.6527535215</v>
      </c>
      <c r="X60" s="31">
        <f>Option4!X$83*conv_2026*X$7</f>
        <v>-1609659.6527535215</v>
      </c>
      <c r="Y60" s="31">
        <f>Option4!Y$83*conv_2026*Y$7</f>
        <v>-1609659.6527535215</v>
      </c>
      <c r="Z60" s="31">
        <f>Option4!Z$83*conv_2026*Z$7</f>
        <v>-1609659.6527535215</v>
      </c>
      <c r="AA60" s="31">
        <f>Option4!AA$83*conv_2026*AA$7</f>
        <v>-1609659.6527535215</v>
      </c>
      <c r="AB60" s="31">
        <f>Option4!AB$83*conv_2026*AB$7</f>
        <v>-1609659.6527535215</v>
      </c>
      <c r="AC60" s="31">
        <f>Option4!AC$83*conv_2026*AC$7</f>
        <v>0</v>
      </c>
      <c r="AD60" s="31">
        <f>Option4!AD$83*conv_2026*AD$7</f>
        <v>0</v>
      </c>
      <c r="AE60" s="31">
        <f>Option4!AE$83*conv_2026*AE$7</f>
        <v>0</v>
      </c>
      <c r="AF60" s="31">
        <f>Option4!AF$83*conv_2026*AF$7</f>
        <v>0</v>
      </c>
      <c r="AG60" s="31">
        <f>Option4!AG$83*conv_2026*AG$7</f>
        <v>0</v>
      </c>
    </row>
    <row r="61" spans="1:33" s="2" customFormat="1" x14ac:dyDescent="0.2">
      <c r="A61" s="137" t="str">
        <f t="shared" si="15"/>
        <v>Option 4</v>
      </c>
      <c r="B61" s="137"/>
      <c r="C61" s="58" t="str">
        <f>Option4!C$84</f>
        <v>Operating expenditure</v>
      </c>
      <c r="D61" s="38" t="str">
        <f t="shared" si="14"/>
        <v>Option 4Operating expenditure</v>
      </c>
      <c r="E61" s="1"/>
      <c r="F61" s="97">
        <f>SUMPRODUCT($H61:$AG61, $H$5:$AG$5)</f>
        <v>0</v>
      </c>
      <c r="G61" s="228">
        <f t="shared" si="16"/>
        <v>46203</v>
      </c>
      <c r="H61" s="31"/>
      <c r="I61" s="31">
        <f>Option4!I$84*conv_2026*I$7</f>
        <v>0</v>
      </c>
      <c r="J61" s="31">
        <f>Option4!J$84*conv_2026*J$7</f>
        <v>0</v>
      </c>
      <c r="K61" s="31">
        <f>Option4!K$84*conv_2026*K$7</f>
        <v>0</v>
      </c>
      <c r="L61" s="31">
        <f>Option4!L$84*conv_2026*L$7</f>
        <v>0</v>
      </c>
      <c r="M61" s="31">
        <f>Option4!M$84*conv_2026*M$7</f>
        <v>0</v>
      </c>
      <c r="N61" s="31">
        <f>Option4!N$84*conv_2026*N$7</f>
        <v>0</v>
      </c>
      <c r="O61" s="31">
        <f>Option4!O$84*conv_2026*O$7</f>
        <v>0</v>
      </c>
      <c r="P61" s="31">
        <f>Option4!P$84*conv_2026*P$7</f>
        <v>0</v>
      </c>
      <c r="Q61" s="31">
        <f>Option4!Q$84*conv_2026*Q$7</f>
        <v>0</v>
      </c>
      <c r="R61" s="31">
        <f>Option4!R$84*conv_2026*R$7</f>
        <v>0</v>
      </c>
      <c r="S61" s="31">
        <f>Option4!S$84*conv_2026*S$7</f>
        <v>0</v>
      </c>
      <c r="T61" s="31">
        <f>Option4!T$84*conv_2026*T$7</f>
        <v>0</v>
      </c>
      <c r="U61" s="31">
        <f>Option4!U$84*conv_2026*U$7</f>
        <v>0</v>
      </c>
      <c r="V61" s="31">
        <f>Option4!V$84*conv_2026*V$7</f>
        <v>0</v>
      </c>
      <c r="W61" s="31">
        <f>Option4!W$84*conv_2026*W$7</f>
        <v>0</v>
      </c>
      <c r="X61" s="31">
        <f>Option4!X$84*conv_2026*X$7</f>
        <v>0</v>
      </c>
      <c r="Y61" s="31">
        <f>Option4!Y$84*conv_2026*Y$7</f>
        <v>0</v>
      </c>
      <c r="Z61" s="31">
        <f>Option4!Z$84*conv_2026*Z$7</f>
        <v>0</v>
      </c>
      <c r="AA61" s="31">
        <f>Option4!AA$84*conv_2026*AA$7</f>
        <v>0</v>
      </c>
      <c r="AB61" s="31">
        <f>Option4!AB$84*conv_2026*AB$7</f>
        <v>0</v>
      </c>
      <c r="AC61" s="31">
        <f>Option4!AC$84*conv_2026*AC$7</f>
        <v>0</v>
      </c>
      <c r="AD61" s="31">
        <f>Option4!AD$84*conv_2026*AD$7</f>
        <v>0</v>
      </c>
      <c r="AE61" s="31">
        <f>Option4!AE$84*conv_2026*AE$7</f>
        <v>0</v>
      </c>
      <c r="AF61" s="31">
        <f>Option4!AF$84*conv_2026*AF$7</f>
        <v>0</v>
      </c>
      <c r="AG61" s="31">
        <f>Option4!AG$84*conv_2026*AG$7</f>
        <v>0</v>
      </c>
    </row>
    <row r="62" spans="1:33" s="2" customFormat="1" x14ac:dyDescent="0.2">
      <c r="A62" s="137" t="str">
        <f t="shared" si="15"/>
        <v>Option 4</v>
      </c>
      <c r="B62" s="137"/>
      <c r="C62" s="58" t="str">
        <f>Option4!C$85</f>
        <v>Risk mitigated</v>
      </c>
      <c r="D62" s="38" t="str">
        <f t="shared" si="14"/>
        <v>Option 4Risk mitigated</v>
      </c>
      <c r="E62" s="1"/>
      <c r="F62" s="97">
        <f>SUMPRODUCT($H62:$AG62, $H$5:$AG$5)</f>
        <v>44317492.085787117</v>
      </c>
      <c r="G62" s="228">
        <f t="shared" si="16"/>
        <v>46203</v>
      </c>
      <c r="H62" s="31"/>
      <c r="I62" s="31">
        <f>Option4!I$85*conv_2026*I$7</f>
        <v>0</v>
      </c>
      <c r="J62" s="31">
        <f>Option4!J$85*conv_2026*J$7</f>
        <v>0</v>
      </c>
      <c r="K62" s="31">
        <f>Option4!K$85*conv_2026*K$7</f>
        <v>20032427.635498744</v>
      </c>
      <c r="L62" s="31">
        <f>Option4!L$85*conv_2026*L$7</f>
        <v>2234172.137681318</v>
      </c>
      <c r="M62" s="31">
        <f>Option4!M$85*conv_2026*M$7</f>
        <v>2234172.137681318</v>
      </c>
      <c r="N62" s="31">
        <f>Option4!N$85*conv_2026*N$7</f>
        <v>2234172.137681318</v>
      </c>
      <c r="O62" s="31">
        <f>Option4!O$85*conv_2026*O$7</f>
        <v>2234172.137681318</v>
      </c>
      <c r="P62" s="31">
        <f>Option4!P$85*conv_2026*P$7</f>
        <v>2234172.137681318</v>
      </c>
      <c r="Q62" s="31">
        <f>Option4!Q$85*conv_2026*Q$7</f>
        <v>2234172.137681318</v>
      </c>
      <c r="R62" s="31">
        <f>Option4!R$85*conv_2026*R$7</f>
        <v>2234172.137681318</v>
      </c>
      <c r="S62" s="31">
        <f>Option4!S$85*conv_2026*S$7</f>
        <v>2234172.137681318</v>
      </c>
      <c r="T62" s="31">
        <f>Option4!T$85*conv_2026*T$7</f>
        <v>2234172.137681318</v>
      </c>
      <c r="U62" s="31">
        <f>Option4!U$85*conv_2026*U$7</f>
        <v>2234172.137681318</v>
      </c>
      <c r="V62" s="31">
        <f>Option4!V$85*conv_2026*V$7</f>
        <v>2234172.137681318</v>
      </c>
      <c r="W62" s="31">
        <f>Option4!W$85*conv_2026*W$7</f>
        <v>2234172.137681318</v>
      </c>
      <c r="X62" s="31">
        <f>Option4!X$85*conv_2026*X$7</f>
        <v>2234172.137681318</v>
      </c>
      <c r="Y62" s="31">
        <f>Option4!Y$85*conv_2026*Y$7</f>
        <v>2234172.137681318</v>
      </c>
      <c r="Z62" s="31">
        <f>Option4!Z$85*conv_2026*Z$7</f>
        <v>2234172.137681318</v>
      </c>
      <c r="AA62" s="31">
        <f>Option4!AA$85*conv_2026*AA$7</f>
        <v>2234172.137681318</v>
      </c>
      <c r="AB62" s="31">
        <f>Option4!AB$85*conv_2026*AB$7</f>
        <v>2234172.137681318</v>
      </c>
      <c r="AC62" s="31">
        <f>Option4!AC$85*conv_2026*AC$7</f>
        <v>0</v>
      </c>
      <c r="AD62" s="31">
        <f>Option4!AD$85*conv_2026*AD$7</f>
        <v>0</v>
      </c>
      <c r="AE62" s="31">
        <f>Option4!AE$85*conv_2026*AE$7</f>
        <v>0</v>
      </c>
      <c r="AF62" s="31">
        <f>Option4!AF$85*conv_2026*AF$7</f>
        <v>0</v>
      </c>
      <c r="AG62" s="31">
        <f>Option4!AG$85*conv_2026*AG$7</f>
        <v>0</v>
      </c>
    </row>
    <row r="63" spans="1:33" s="2" customFormat="1" x14ac:dyDescent="0.2">
      <c r="A63" s="137" t="str">
        <f t="shared" si="15"/>
        <v>Option 4</v>
      </c>
      <c r="B63" s="137"/>
      <c r="C63" s="58" t="str">
        <f>Option4!C$86</f>
        <v>Other benefits value</v>
      </c>
      <c r="D63" s="38" t="str">
        <f t="shared" si="14"/>
        <v>Option 4Other benefits value</v>
      </c>
      <c r="E63" s="1"/>
      <c r="F63" s="97">
        <f>SUMPRODUCT($H63:$AG63, $H$5:$AG$5)</f>
        <v>0</v>
      </c>
      <c r="G63" s="228">
        <f t="shared" si="16"/>
        <v>46203</v>
      </c>
      <c r="H63" s="31"/>
      <c r="I63" s="31">
        <f>Option4!I$86*conv_2026*I$7</f>
        <v>0</v>
      </c>
      <c r="J63" s="31">
        <f>Option4!J$86*conv_2026*J$7</f>
        <v>0</v>
      </c>
      <c r="K63" s="31">
        <f>Option4!K$86*conv_2026*K$7</f>
        <v>0</v>
      </c>
      <c r="L63" s="31">
        <f>Option4!L$86*conv_2026*L$7</f>
        <v>0</v>
      </c>
      <c r="M63" s="31">
        <f>Option4!M$86*conv_2026*M$7</f>
        <v>0</v>
      </c>
      <c r="N63" s="31">
        <f>Option4!N$86*conv_2026*N$7</f>
        <v>0</v>
      </c>
      <c r="O63" s="31">
        <f>Option4!O$86*conv_2026*O$7</f>
        <v>0</v>
      </c>
      <c r="P63" s="31">
        <f>Option4!P$86*conv_2026*P$7</f>
        <v>0</v>
      </c>
      <c r="Q63" s="31">
        <f>Option4!Q$86*conv_2026*Q$7</f>
        <v>0</v>
      </c>
      <c r="R63" s="31">
        <f>Option4!R$86*conv_2026*R$7</f>
        <v>0</v>
      </c>
      <c r="S63" s="31">
        <f>Option4!S$86*conv_2026*S$7</f>
        <v>0</v>
      </c>
      <c r="T63" s="31">
        <f>Option4!T$86*conv_2026*T$7</f>
        <v>0</v>
      </c>
      <c r="U63" s="31">
        <f>Option4!U$86*conv_2026*U$7</f>
        <v>0</v>
      </c>
      <c r="V63" s="31">
        <f>Option4!V$86*conv_2026*V$7</f>
        <v>0</v>
      </c>
      <c r="W63" s="31">
        <f>Option4!W$86*conv_2026*W$7</f>
        <v>0</v>
      </c>
      <c r="X63" s="31">
        <f>Option4!X$86*conv_2026*X$7</f>
        <v>0</v>
      </c>
      <c r="Y63" s="31">
        <f>Option4!Y$86*conv_2026*Y$7</f>
        <v>0</v>
      </c>
      <c r="Z63" s="31">
        <f>Option4!Z$86*conv_2026*Z$7</f>
        <v>0</v>
      </c>
      <c r="AA63" s="31">
        <f>Option4!AA$86*conv_2026*AA$7</f>
        <v>0</v>
      </c>
      <c r="AB63" s="31">
        <f>Option4!AB$86*conv_2026*AB$7</f>
        <v>0</v>
      </c>
      <c r="AC63" s="31">
        <f>Option4!AC$86*conv_2026*AC$7</f>
        <v>0</v>
      </c>
      <c r="AD63" s="31">
        <f>Option4!AD$86*conv_2026*AD$7</f>
        <v>0</v>
      </c>
      <c r="AE63" s="31">
        <f>Option4!AE$86*conv_2026*AE$7</f>
        <v>0</v>
      </c>
      <c r="AF63" s="31">
        <f>Option4!AF$86*conv_2026*AF$7</f>
        <v>0</v>
      </c>
      <c r="AG63" s="31">
        <f>Option4!AG$86*conv_2026*AG$7</f>
        <v>0</v>
      </c>
    </row>
    <row r="64" spans="1:33" s="2" customFormat="1" x14ac:dyDescent="0.2">
      <c r="A64" s="137" t="str">
        <f t="shared" si="15"/>
        <v>Option 4</v>
      </c>
      <c r="B64" s="137"/>
      <c r="C64" s="125" t="str">
        <f>Option4!C88</f>
        <v>Net benefits</v>
      </c>
      <c r="D64" s="109" t="str">
        <f t="shared" si="14"/>
        <v>Option 4Net benefits</v>
      </c>
      <c r="E64" s="110"/>
      <c r="F64" s="145"/>
      <c r="G64" s="230">
        <f t="shared" si="16"/>
        <v>46203</v>
      </c>
      <c r="H64" s="52"/>
      <c r="I64" s="52">
        <f t="shared" ref="I64:AB64" si="17">SUM(I60:I63)</f>
        <v>0</v>
      </c>
      <c r="J64" s="52">
        <f t="shared" si="17"/>
        <v>-579303.12319902901</v>
      </c>
      <c r="K64" s="52">
        <f t="shared" si="17"/>
        <v>18659712.323406819</v>
      </c>
      <c r="L64" s="52">
        <f t="shared" si="17"/>
        <v>852260.93872106122</v>
      </c>
      <c r="M64" s="52">
        <f t="shared" si="17"/>
        <v>852260.93872106122</v>
      </c>
      <c r="N64" s="52">
        <f t="shared" si="17"/>
        <v>852260.93872106122</v>
      </c>
      <c r="O64" s="52">
        <f t="shared" si="17"/>
        <v>776344.78745663958</v>
      </c>
      <c r="P64" s="52">
        <f t="shared" si="17"/>
        <v>776344.78745663958</v>
      </c>
      <c r="Q64" s="52">
        <f t="shared" si="17"/>
        <v>700428.63619221793</v>
      </c>
      <c r="R64" s="52">
        <f t="shared" si="17"/>
        <v>700428.63619221793</v>
      </c>
      <c r="S64" s="52">
        <f t="shared" si="17"/>
        <v>624512.48492779653</v>
      </c>
      <c r="T64" s="52">
        <f t="shared" si="17"/>
        <v>624512.48492779653</v>
      </c>
      <c r="U64" s="52">
        <f t="shared" si="17"/>
        <v>624512.48492779653</v>
      </c>
      <c r="V64" s="52">
        <f t="shared" si="17"/>
        <v>624512.48492779653</v>
      </c>
      <c r="W64" s="52">
        <f t="shared" si="17"/>
        <v>624512.48492779653</v>
      </c>
      <c r="X64" s="52">
        <f t="shared" si="17"/>
        <v>624512.48492779653</v>
      </c>
      <c r="Y64" s="52">
        <f t="shared" si="17"/>
        <v>624512.48492779653</v>
      </c>
      <c r="Z64" s="52">
        <f t="shared" si="17"/>
        <v>624512.48492779653</v>
      </c>
      <c r="AA64" s="52">
        <f t="shared" si="17"/>
        <v>624512.48492779653</v>
      </c>
      <c r="AB64" s="52">
        <f t="shared" si="17"/>
        <v>624512.48492779653</v>
      </c>
      <c r="AC64" s="52">
        <f>SUM(AC60:AC63)</f>
        <v>0</v>
      </c>
      <c r="AD64" s="52">
        <f>SUM(AD60:AD63)</f>
        <v>0</v>
      </c>
      <c r="AE64" s="52">
        <f>SUM(AE60:AE63)</f>
        <v>0</v>
      </c>
      <c r="AF64" s="52">
        <f>SUM(AF60:AF63)</f>
        <v>0</v>
      </c>
      <c r="AG64" s="52">
        <f>SUM(AG60:AG63)</f>
        <v>0</v>
      </c>
    </row>
    <row r="65" spans="1:33" s="2" customFormat="1" x14ac:dyDescent="0.2">
      <c r="A65" s="137" t="str">
        <f t="shared" si="15"/>
        <v>Option 4</v>
      </c>
      <c r="B65" s="137"/>
      <c r="C65" s="8" t="s">
        <v>120</v>
      </c>
      <c r="D65" s="38" t="str">
        <f t="shared" si="14"/>
        <v>Option 4NPV</v>
      </c>
      <c r="E65" s="1"/>
      <c r="F65" s="108" cm="1">
        <f t="array" ref="F65">SUMPRODUCT(($H64:$AG64)*($H$5:$AG$5)*($H$7:$AG$7))</f>
        <v>24757236.084254269</v>
      </c>
      <c r="G65" s="228">
        <f t="shared" si="16"/>
        <v>46203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s="2" customFormat="1" x14ac:dyDescent="0.2">
      <c r="A66" s="137" t="str">
        <f t="shared" si="15"/>
        <v>Option 4</v>
      </c>
      <c r="B66" s="137"/>
      <c r="C66" s="8" t="s">
        <v>190</v>
      </c>
      <c r="D66" s="38" t="str">
        <f t="shared" si="14"/>
        <v>Option 4PV of costs</v>
      </c>
      <c r="E66" s="1"/>
      <c r="F66" s="108">
        <f>SUM(F60:F61)</f>
        <v>-19560256.001532845</v>
      </c>
      <c r="G66" s="228">
        <f t="shared" si="16"/>
        <v>46203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 s="2" customFormat="1" x14ac:dyDescent="0.2">
      <c r="A67" s="137" t="str">
        <f t="shared" si="15"/>
        <v>Option 4</v>
      </c>
      <c r="B67" s="137"/>
      <c r="C67" s="8" t="s">
        <v>191</v>
      </c>
      <c r="D67" s="38" t="str">
        <f t="shared" si="14"/>
        <v>Option 4PV of benefits</v>
      </c>
      <c r="E67" s="1"/>
      <c r="F67" s="108">
        <f>SUM(F62:F63)</f>
        <v>44317492.085787117</v>
      </c>
      <c r="G67" s="228">
        <f t="shared" si="16"/>
        <v>46203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s="2" customFormat="1" x14ac:dyDescent="0.2">
      <c r="A68" s="137"/>
      <c r="B68" s="137"/>
      <c r="C68" s="1"/>
      <c r="D68" s="38"/>
      <c r="E68" s="1"/>
      <c r="F68" s="108"/>
      <c r="G68" s="231"/>
      <c r="H68" s="1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</row>
    <row r="69" spans="1:33" s="2" customFormat="1" x14ac:dyDescent="0.2">
      <c r="A69" s="123"/>
      <c r="B69" s="123"/>
      <c r="C69" s="123"/>
      <c r="D69" s="38" t="str">
        <f t="shared" ref="D69:D81" si="18">A69&amp;C69</f>
        <v/>
      </c>
      <c r="F69" s="118"/>
      <c r="G69" s="224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</row>
    <row r="70" spans="1:33" s="274" customFormat="1" x14ac:dyDescent="0.2">
      <c r="A70" s="272" t="str">
        <f>A71</f>
        <v>Option 5</v>
      </c>
      <c r="B70" s="272"/>
      <c r="C70" s="272" t="s">
        <v>125</v>
      </c>
      <c r="D70" s="273" t="str">
        <f t="shared" si="18"/>
        <v>Option 5Energy at risk value</v>
      </c>
      <c r="F70" s="97">
        <f>SUMPRODUCT($H70:$AG70, $H$5:$AG$5)</f>
        <v>0</v>
      </c>
      <c r="G70" s="275">
        <f>output_dollars</f>
        <v>46203</v>
      </c>
      <c r="H70" s="276"/>
      <c r="I70" s="31">
        <f>Option5!I$29*conv_2026</f>
        <v>0</v>
      </c>
      <c r="J70" s="31">
        <f>Option5!J$29*conv_2026</f>
        <v>0</v>
      </c>
      <c r="K70" s="31">
        <f>Option5!K$29*conv_2026</f>
        <v>0</v>
      </c>
      <c r="L70" s="31">
        <f>Option5!L$29*conv_2026</f>
        <v>0</v>
      </c>
      <c r="M70" s="31">
        <f>Option5!M$29*conv_2026</f>
        <v>0</v>
      </c>
      <c r="N70" s="31">
        <f>Option5!N$29*conv_2026</f>
        <v>0</v>
      </c>
      <c r="O70" s="31">
        <f>Option5!O$29*conv_2026</f>
        <v>0</v>
      </c>
      <c r="P70" s="31">
        <f>Option5!P$29*conv_2026</f>
        <v>0</v>
      </c>
      <c r="Q70" s="31">
        <f>Option5!Q$29*conv_2026</f>
        <v>0</v>
      </c>
      <c r="R70" s="31">
        <f>Option5!R$29*conv_2026</f>
        <v>0</v>
      </c>
      <c r="S70" s="31">
        <f>Option5!S$29*conv_2026</f>
        <v>0</v>
      </c>
      <c r="T70" s="31">
        <f>Option5!T$29*conv_2026</f>
        <v>0</v>
      </c>
      <c r="U70" s="31">
        <f>Option5!U$29*conv_2026</f>
        <v>0</v>
      </c>
      <c r="V70" s="31">
        <f>Option5!V$29*conv_2026</f>
        <v>0</v>
      </c>
      <c r="W70" s="31">
        <f>Option5!W$29*conv_2026</f>
        <v>0</v>
      </c>
      <c r="X70" s="31">
        <f>Option5!X$29*conv_2026</f>
        <v>0</v>
      </c>
      <c r="Y70" s="31">
        <f>Option5!Y$29*conv_2026</f>
        <v>0</v>
      </c>
      <c r="Z70" s="31">
        <f>Option5!Z$29*conv_2026</f>
        <v>0</v>
      </c>
      <c r="AA70" s="31">
        <f>Option5!AA$29*conv_2026</f>
        <v>0</v>
      </c>
      <c r="AB70" s="31">
        <f>Option5!AB$29*conv_2026</f>
        <v>0</v>
      </c>
      <c r="AC70" s="31">
        <f>Option5!AC$29*conv_2026</f>
        <v>0</v>
      </c>
      <c r="AD70" s="31">
        <f>Option5!AD$29*conv_2026</f>
        <v>0</v>
      </c>
      <c r="AE70" s="31">
        <f>Option5!AE$29*conv_2026</f>
        <v>0</v>
      </c>
      <c r="AF70" s="31">
        <f>Option5!AF$29*conv_2026</f>
        <v>0</v>
      </c>
      <c r="AG70" s="31">
        <f>Option5!AG$29*conv_2026</f>
        <v>0</v>
      </c>
    </row>
    <row r="71" spans="1:33" s="2" customFormat="1" x14ac:dyDescent="0.2">
      <c r="A71" s="137" t="str">
        <f>Data!B13</f>
        <v>Option 5</v>
      </c>
      <c r="B71" s="137"/>
      <c r="C71" s="58" t="str">
        <f>Option5!C$67</f>
        <v>Capital expenditure</v>
      </c>
      <c r="D71" s="38" t="str">
        <f t="shared" si="18"/>
        <v>Option 5Capital expenditure</v>
      </c>
      <c r="E71" s="1"/>
      <c r="F71" s="97">
        <f>SUMPRODUCT($H71:$AG71, $H$5:$AG$5)</f>
        <v>0</v>
      </c>
      <c r="G71" s="228">
        <f>output_dollars</f>
        <v>46203</v>
      </c>
      <c r="H71" s="31"/>
      <c r="I71" s="31">
        <f>SUM(Option5!I$68:I$70)*conv_2026*I$7</f>
        <v>0</v>
      </c>
      <c r="J71" s="31">
        <f>SUM(Option5!J$68:J$70)*conv_2026*J$7</f>
        <v>0</v>
      </c>
      <c r="K71" s="31">
        <f>SUM(Option5!K$68:K$70)*conv_2026*K$7</f>
        <v>0</v>
      </c>
      <c r="L71" s="31">
        <f>SUM(Option5!L$68:L$70)*conv_2026*L$7</f>
        <v>0</v>
      </c>
      <c r="M71" s="31">
        <f>SUM(Option5!M$68:M$70)*conv_2026*M$7</f>
        <v>0</v>
      </c>
      <c r="N71" s="31">
        <f>SUM(Option5!N$68:N$70)*conv_2026*N$7</f>
        <v>0</v>
      </c>
      <c r="O71" s="31">
        <f>SUM(Option5!O$68:O$70)*conv_2026*O$7</f>
        <v>0</v>
      </c>
      <c r="P71" s="31">
        <f>SUM(Option5!P$68:P$70)*conv_2026*P$7</f>
        <v>0</v>
      </c>
      <c r="Q71" s="31">
        <f>SUM(Option5!Q$68:Q$70)*conv_2026*Q$7</f>
        <v>0</v>
      </c>
      <c r="R71" s="31">
        <f>SUM(Option5!R$68:R$70)*conv_2026*R$7</f>
        <v>0</v>
      </c>
      <c r="S71" s="31">
        <f>SUM(Option5!S$68:S$70)*conv_2026*S$7</f>
        <v>0</v>
      </c>
      <c r="T71" s="31">
        <f>SUM(Option5!T$68:T$70)*conv_2026*T$7</f>
        <v>0</v>
      </c>
      <c r="U71" s="31">
        <f>SUM(Option5!U$68:U$70)*conv_2026*U$7</f>
        <v>0</v>
      </c>
      <c r="V71" s="31">
        <f>SUM(Option5!V$68:V$70)*conv_2026*V$7</f>
        <v>0</v>
      </c>
      <c r="W71" s="31">
        <f>SUM(Option5!W$68:W$70)*conv_2026*W$7</f>
        <v>0</v>
      </c>
      <c r="X71" s="31">
        <f>SUM(Option5!X$68:X$70)*conv_2026*X$7</f>
        <v>0</v>
      </c>
      <c r="Y71" s="31">
        <f>SUM(Option5!Y$68:Y$70)*conv_2026*Y$7</f>
        <v>0</v>
      </c>
      <c r="Z71" s="31">
        <f>SUM(Option5!Z$68:Z$70)*conv_2026*Z$7</f>
        <v>0</v>
      </c>
      <c r="AA71" s="31">
        <f>SUM(Option5!AA$68:AA$70)*conv_2026*AA$7</f>
        <v>0</v>
      </c>
      <c r="AB71" s="31">
        <f>SUM(Option5!AB$68:AB$70)*conv_2026*AB$7</f>
        <v>0</v>
      </c>
      <c r="AC71" s="31">
        <f>SUM(Option5!AC$68:AC$70)*conv_2026*AC$7</f>
        <v>0</v>
      </c>
      <c r="AD71" s="31">
        <f>SUM(Option5!AD$68:AD$70)*conv_2026*AD$7</f>
        <v>0</v>
      </c>
      <c r="AE71" s="31">
        <f>SUM(Option5!AE$68:AE$70)*conv_2026*AE$7</f>
        <v>0</v>
      </c>
      <c r="AF71" s="31">
        <f>SUM(Option5!AF$68:AF$70)*conv_2026*AF$7</f>
        <v>0</v>
      </c>
      <c r="AG71" s="31">
        <f>SUM(Option5!AG$68:AG$70)*conv_2026*AG$7</f>
        <v>0</v>
      </c>
    </row>
    <row r="72" spans="1:33" s="2" customFormat="1" x14ac:dyDescent="0.2">
      <c r="A72" s="137" t="str">
        <f t="shared" ref="A72:A81" si="19">A71</f>
        <v>Option 5</v>
      </c>
      <c r="B72" s="137"/>
      <c r="C72" s="58" t="str">
        <f>'Option1 (base case)'!C$37</f>
        <v>Total risk cost</v>
      </c>
      <c r="D72" s="38" t="str">
        <f t="shared" si="18"/>
        <v>Option 5Total risk cost</v>
      </c>
      <c r="E72" s="1"/>
      <c r="F72" s="97">
        <f>SUMPRODUCT($H72:$AG72, $H$5:$AG$5)</f>
        <v>0</v>
      </c>
      <c r="G72" s="228">
        <f>output_dollars</f>
        <v>46203</v>
      </c>
      <c r="H72" s="31"/>
      <c r="I72" s="31">
        <f>Option5!I$37*conv_2026*I$7</f>
        <v>0</v>
      </c>
      <c r="J72" s="31">
        <f>Option5!J$37*conv_2026*J$7</f>
        <v>0</v>
      </c>
      <c r="K72" s="31">
        <f>Option5!K$37*conv_2026*K$7</f>
        <v>0</v>
      </c>
      <c r="L72" s="31">
        <f>Option5!L$37*conv_2026*L$7</f>
        <v>0</v>
      </c>
      <c r="M72" s="31">
        <f>Option5!M$37*conv_2026*M$7</f>
        <v>0</v>
      </c>
      <c r="N72" s="31">
        <f>Option5!N$37*conv_2026*N$7</f>
        <v>0</v>
      </c>
      <c r="O72" s="31">
        <f>Option5!O$37*conv_2026*O$7</f>
        <v>0</v>
      </c>
      <c r="P72" s="31">
        <f>Option5!P$37*conv_2026*P$7</f>
        <v>0</v>
      </c>
      <c r="Q72" s="31">
        <f>Option5!Q$37*conv_2026*Q$7</f>
        <v>0</v>
      </c>
      <c r="R72" s="31">
        <f>Option5!R$37*conv_2026*R$7</f>
        <v>0</v>
      </c>
      <c r="S72" s="31">
        <f>Option5!S$37*conv_2026*S$7</f>
        <v>0</v>
      </c>
      <c r="T72" s="31">
        <f>Option5!T$37*conv_2026*T$7</f>
        <v>0</v>
      </c>
      <c r="U72" s="31">
        <f>Option5!U$37*conv_2026*U$7</f>
        <v>0</v>
      </c>
      <c r="V72" s="31">
        <f>Option5!V$37*conv_2026*V$7</f>
        <v>0</v>
      </c>
      <c r="W72" s="31">
        <f>Option5!W$37*conv_2026*W$7</f>
        <v>0</v>
      </c>
      <c r="X72" s="31">
        <f>Option5!X$37*conv_2026*X$7</f>
        <v>0</v>
      </c>
      <c r="Y72" s="31">
        <f>Option5!Y$37*conv_2026*Y$7</f>
        <v>0</v>
      </c>
      <c r="Z72" s="31">
        <f>Option5!Z$37*conv_2026*Z$7</f>
        <v>0</v>
      </c>
      <c r="AA72" s="31">
        <f>Option5!AA$37*conv_2026*AA$7</f>
        <v>0</v>
      </c>
      <c r="AB72" s="31">
        <f>Option5!AB$37*conv_2026*AB$7</f>
        <v>0</v>
      </c>
      <c r="AC72" s="31">
        <f>Option5!AC$37*conv_2026*AC$7</f>
        <v>0</v>
      </c>
      <c r="AD72" s="31">
        <f>Option5!AD$37*conv_2026*AD$7</f>
        <v>0</v>
      </c>
      <c r="AE72" s="31">
        <f>Option5!AE$37*conv_2026*AE$7</f>
        <v>0</v>
      </c>
      <c r="AF72" s="31">
        <f>Option5!AF$37*conv_2026*AF$7</f>
        <v>0</v>
      </c>
      <c r="AG72" s="31">
        <f>Option5!AG$37*conv_2026*AG$7</f>
        <v>0</v>
      </c>
    </row>
    <row r="73" spans="1:33" s="2" customFormat="1" x14ac:dyDescent="0.2">
      <c r="A73" s="137" t="str">
        <f t="shared" si="19"/>
        <v>Option 5</v>
      </c>
      <c r="B73" s="137"/>
      <c r="C73" s="75"/>
      <c r="D73" s="38" t="str">
        <f t="shared" si="18"/>
        <v>Option 5</v>
      </c>
      <c r="E73" s="1"/>
      <c r="F73"/>
      <c r="G73" s="22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2" customFormat="1" x14ac:dyDescent="0.2">
      <c r="A74" s="137" t="str">
        <f t="shared" si="19"/>
        <v>Option 5</v>
      </c>
      <c r="B74" s="137"/>
      <c r="C74" s="58" t="str">
        <f>Option5!C$83</f>
        <v>Annualised capex</v>
      </c>
      <c r="D74" s="38" t="str">
        <f t="shared" si="18"/>
        <v>Option 5Annualised capex</v>
      </c>
      <c r="E74" s="1"/>
      <c r="F74" s="108" cm="1">
        <f t="array" ref="F74">SUMPRODUCT(($H74:$AG74)*($H$5:$AG$5)*($H$7:$AG$7))</f>
        <v>0</v>
      </c>
      <c r="G74" s="228">
        <f t="shared" ref="G74:G81" si="20">output_dollars</f>
        <v>46203</v>
      </c>
      <c r="H74" s="31"/>
      <c r="I74" s="31">
        <f>Option5!I$83*conv_2026*I$7</f>
        <v>0</v>
      </c>
      <c r="J74" s="31">
        <f>Option5!J$83*conv_2026*J$7</f>
        <v>0</v>
      </c>
      <c r="K74" s="31">
        <f>Option5!K$83*conv_2026*K$7</f>
        <v>0</v>
      </c>
      <c r="L74" s="31">
        <f>Option5!L$83*conv_2026*L$7</f>
        <v>0</v>
      </c>
      <c r="M74" s="31">
        <f>Option5!M$83*conv_2026*M$7</f>
        <v>0</v>
      </c>
      <c r="N74" s="31">
        <f>Option5!N$83*conv_2026*N$7</f>
        <v>0</v>
      </c>
      <c r="O74" s="31">
        <f>Option5!O$83*conv_2026*O$7</f>
        <v>0</v>
      </c>
      <c r="P74" s="31">
        <f>Option5!P$83*conv_2026*P$7</f>
        <v>0</v>
      </c>
      <c r="Q74" s="31">
        <f>Option5!Q$83*conv_2026*Q$7</f>
        <v>0</v>
      </c>
      <c r="R74" s="31">
        <f>Option5!R$83*conv_2026*R$7</f>
        <v>0</v>
      </c>
      <c r="S74" s="31">
        <f>Option5!S$83*conv_2026*S$7</f>
        <v>0</v>
      </c>
      <c r="T74" s="31">
        <f>Option5!T$83*conv_2026*T$7</f>
        <v>0</v>
      </c>
      <c r="U74" s="31">
        <f>Option5!U$83*conv_2026*U$7</f>
        <v>0</v>
      </c>
      <c r="V74" s="31">
        <f>Option5!V$83*conv_2026*V$7</f>
        <v>0</v>
      </c>
      <c r="W74" s="31">
        <f>Option5!W$83*conv_2026*W$7</f>
        <v>0</v>
      </c>
      <c r="X74" s="31">
        <f>Option5!X$83*conv_2026*X$7</f>
        <v>0</v>
      </c>
      <c r="Y74" s="31">
        <f>Option5!Y$83*conv_2026*Y$7</f>
        <v>0</v>
      </c>
      <c r="Z74" s="31">
        <f>Option5!Z$83*conv_2026*Z$7</f>
        <v>0</v>
      </c>
      <c r="AA74" s="31">
        <f>Option5!AA$83*conv_2026*AA$7</f>
        <v>0</v>
      </c>
      <c r="AB74" s="31">
        <f>Option5!AB$83*conv_2026*AB$7</f>
        <v>0</v>
      </c>
      <c r="AC74" s="31">
        <f>Option5!AC$83*conv_2026*AC$7</f>
        <v>0</v>
      </c>
      <c r="AD74" s="31">
        <f>Option5!AD$83*conv_2026*AD$7</f>
        <v>0</v>
      </c>
      <c r="AE74" s="31">
        <f>Option5!AE$83*conv_2026*AE$7</f>
        <v>0</v>
      </c>
      <c r="AF74" s="31">
        <f>Option5!AF$83*conv_2026*AF$7</f>
        <v>0</v>
      </c>
      <c r="AG74" s="31">
        <f>Option5!AG$83*conv_2026*AG$7</f>
        <v>0</v>
      </c>
    </row>
    <row r="75" spans="1:33" s="2" customFormat="1" x14ac:dyDescent="0.2">
      <c r="A75" s="137" t="str">
        <f t="shared" si="19"/>
        <v>Option 5</v>
      </c>
      <c r="B75" s="137"/>
      <c r="C75" s="58" t="str">
        <f>Option5!C$84</f>
        <v>Operating expenditure</v>
      </c>
      <c r="D75" s="38" t="str">
        <f t="shared" si="18"/>
        <v>Option 5Operating expenditure</v>
      </c>
      <c r="E75" s="1"/>
      <c r="F75" s="108" cm="1">
        <f t="array" ref="F75">SUMPRODUCT(($H75:$AG75)*($H$5:$AG$5)*($H$7:$AG$7))</f>
        <v>0</v>
      </c>
      <c r="G75" s="228">
        <f t="shared" si="20"/>
        <v>46203</v>
      </c>
      <c r="H75" s="31"/>
      <c r="I75" s="31">
        <f>Option5!I$84*conv_2026*I$7</f>
        <v>0</v>
      </c>
      <c r="J75" s="31">
        <f>Option5!J$84*conv_2026*J$7</f>
        <v>0</v>
      </c>
      <c r="K75" s="31">
        <f>Option5!K$84*conv_2026*K$7</f>
        <v>0</v>
      </c>
      <c r="L75" s="31">
        <f>Option5!L$84*conv_2026*L$7</f>
        <v>0</v>
      </c>
      <c r="M75" s="31">
        <f>Option5!M$84*conv_2026*M$7</f>
        <v>0</v>
      </c>
      <c r="N75" s="31">
        <f>Option5!N$84*conv_2026*N$7</f>
        <v>0</v>
      </c>
      <c r="O75" s="31">
        <f>Option5!O$84*conv_2026*O$7</f>
        <v>0</v>
      </c>
      <c r="P75" s="31">
        <f>Option5!P$84*conv_2026*P$7</f>
        <v>0</v>
      </c>
      <c r="Q75" s="31">
        <f>Option5!Q$84*conv_2026*Q$7</f>
        <v>0</v>
      </c>
      <c r="R75" s="31">
        <f>Option5!R$84*conv_2026*R$7</f>
        <v>0</v>
      </c>
      <c r="S75" s="31">
        <f>Option5!S$84*conv_2026*S$7</f>
        <v>0</v>
      </c>
      <c r="T75" s="31">
        <f>Option5!T$84*conv_2026*T$7</f>
        <v>0</v>
      </c>
      <c r="U75" s="31">
        <f>Option5!U$84*conv_2026*U$7</f>
        <v>0</v>
      </c>
      <c r="V75" s="31">
        <f>Option5!V$84*conv_2026*V$7</f>
        <v>0</v>
      </c>
      <c r="W75" s="31">
        <f>Option5!W$84*conv_2026*W$7</f>
        <v>0</v>
      </c>
      <c r="X75" s="31">
        <f>Option5!X$84*conv_2026*X$7</f>
        <v>0</v>
      </c>
      <c r="Y75" s="31">
        <f>Option5!Y$84*conv_2026*Y$7</f>
        <v>0</v>
      </c>
      <c r="Z75" s="31">
        <f>Option5!Z$84*conv_2026*Z$7</f>
        <v>0</v>
      </c>
      <c r="AA75" s="31">
        <f>Option5!AA$84*conv_2026*AA$7</f>
        <v>0</v>
      </c>
      <c r="AB75" s="31">
        <f>Option5!AB$84*conv_2026*AB$7</f>
        <v>0</v>
      </c>
      <c r="AC75" s="31">
        <f>Option5!AC$84*conv_2026*AC$7</f>
        <v>0</v>
      </c>
      <c r="AD75" s="31">
        <f>Option5!AD$84*conv_2026*AD$7</f>
        <v>0</v>
      </c>
      <c r="AE75" s="31">
        <f>Option5!AE$84*conv_2026*AE$7</f>
        <v>0</v>
      </c>
      <c r="AF75" s="31">
        <f>Option5!AF$84*conv_2026*AF$7</f>
        <v>0</v>
      </c>
      <c r="AG75" s="31">
        <f>Option5!AG$84*conv_2026*AG$7</f>
        <v>0</v>
      </c>
    </row>
    <row r="76" spans="1:33" s="2" customFormat="1" x14ac:dyDescent="0.2">
      <c r="A76" s="137" t="str">
        <f t="shared" si="19"/>
        <v>Option 5</v>
      </c>
      <c r="B76" s="137"/>
      <c r="C76" s="58" t="str">
        <f>Option5!C$85</f>
        <v>Risk mitigated</v>
      </c>
      <c r="D76" s="38" t="str">
        <f t="shared" si="18"/>
        <v>Option 5Risk mitigated</v>
      </c>
      <c r="E76" s="1"/>
      <c r="F76" s="97">
        <f>SUMPRODUCT($H76:$AG76, $H$5:$AG$5)</f>
        <v>0</v>
      </c>
      <c r="G76" s="228">
        <f t="shared" si="20"/>
        <v>46203</v>
      </c>
      <c r="H76" s="31"/>
      <c r="I76" s="31">
        <f>Option5!I$85*conv_2026*I$7</f>
        <v>0</v>
      </c>
      <c r="J76" s="31">
        <f>Option5!J$85*conv_2026*J$7</f>
        <v>0</v>
      </c>
      <c r="K76" s="31">
        <f>Option5!K$85*conv_2026*K$7</f>
        <v>0</v>
      </c>
      <c r="L76" s="31">
        <f>Option5!L$85*conv_2026*L$7</f>
        <v>0</v>
      </c>
      <c r="M76" s="31">
        <f>Option5!M$85*conv_2026*M$7</f>
        <v>0</v>
      </c>
      <c r="N76" s="31">
        <f>Option5!N$85*conv_2026*N$7</f>
        <v>0</v>
      </c>
      <c r="O76" s="31">
        <f>Option5!O$85*conv_2026*O$7</f>
        <v>0</v>
      </c>
      <c r="P76" s="31">
        <f>Option5!P$85*conv_2026*P$7</f>
        <v>0</v>
      </c>
      <c r="Q76" s="31">
        <f>Option5!Q$85*conv_2026*Q$7</f>
        <v>0</v>
      </c>
      <c r="R76" s="31">
        <f>Option5!R$85*conv_2026*R$7</f>
        <v>0</v>
      </c>
      <c r="S76" s="31">
        <f>Option5!S$85*conv_2026*S$7</f>
        <v>0</v>
      </c>
      <c r="T76" s="31">
        <f>Option5!T$85*conv_2026*T$7</f>
        <v>0</v>
      </c>
      <c r="U76" s="31">
        <f>Option5!U$85*conv_2026*U$7</f>
        <v>0</v>
      </c>
      <c r="V76" s="31">
        <f>Option5!V$85*conv_2026*V$7</f>
        <v>0</v>
      </c>
      <c r="W76" s="31">
        <f>Option5!W$85*conv_2026*W$7</f>
        <v>0</v>
      </c>
      <c r="X76" s="31">
        <f>Option5!X$85*conv_2026*X$7</f>
        <v>0</v>
      </c>
      <c r="Y76" s="31">
        <f>Option5!Y$85*conv_2026*Y$7</f>
        <v>0</v>
      </c>
      <c r="Z76" s="31">
        <f>Option5!Z$85*conv_2026*Z$7</f>
        <v>0</v>
      </c>
      <c r="AA76" s="31">
        <f>Option5!AA$85*conv_2026*AA$7</f>
        <v>0</v>
      </c>
      <c r="AB76" s="31">
        <f>Option5!AB$85*conv_2026*AB$7</f>
        <v>0</v>
      </c>
      <c r="AC76" s="31">
        <f>Option5!AC$85*conv_2026*AC$7</f>
        <v>0</v>
      </c>
      <c r="AD76" s="31">
        <f>Option5!AD$85*conv_2026*AD$7</f>
        <v>0</v>
      </c>
      <c r="AE76" s="31">
        <f>Option5!AE$85*conv_2026*AE$7</f>
        <v>0</v>
      </c>
      <c r="AF76" s="31">
        <f>Option5!AF$85*conv_2026*AF$7</f>
        <v>0</v>
      </c>
      <c r="AG76" s="31">
        <f>Option5!AG$85*conv_2026*AG$7</f>
        <v>0</v>
      </c>
    </row>
    <row r="77" spans="1:33" s="2" customFormat="1" x14ac:dyDescent="0.2">
      <c r="A77" s="137" t="str">
        <f t="shared" si="19"/>
        <v>Option 5</v>
      </c>
      <c r="B77" s="137"/>
      <c r="C77" s="58" t="str">
        <f>Option5!C$86</f>
        <v>Other benefits value</v>
      </c>
      <c r="D77" s="38" t="str">
        <f t="shared" si="18"/>
        <v>Option 5Other benefits value</v>
      </c>
      <c r="E77" s="1"/>
      <c r="F77" s="97">
        <f>SUMPRODUCT($H77:$AG77, $H$5:$AG$5)</f>
        <v>0</v>
      </c>
      <c r="G77" s="228">
        <f t="shared" si="20"/>
        <v>46203</v>
      </c>
      <c r="H77" s="31"/>
      <c r="I77" s="31">
        <f>Option5!I$86*conv_2026*I$7</f>
        <v>0</v>
      </c>
      <c r="J77" s="31">
        <f>Option5!J$86*conv_2026*J$7</f>
        <v>0</v>
      </c>
      <c r="K77" s="31">
        <f>Option5!K$86*conv_2026*K$7</f>
        <v>0</v>
      </c>
      <c r="L77" s="31">
        <f>Option5!L$86*conv_2026*L$7</f>
        <v>0</v>
      </c>
      <c r="M77" s="31">
        <f>Option5!M$86*conv_2026*M$7</f>
        <v>0</v>
      </c>
      <c r="N77" s="31">
        <f>Option5!N$86*conv_2026*N$7</f>
        <v>0</v>
      </c>
      <c r="O77" s="31">
        <f>Option5!O$86*conv_2026*O$7</f>
        <v>0</v>
      </c>
      <c r="P77" s="31">
        <f>Option5!P$86*conv_2026*P$7</f>
        <v>0</v>
      </c>
      <c r="Q77" s="31">
        <f>Option5!Q$86*conv_2026*Q$7</f>
        <v>0</v>
      </c>
      <c r="R77" s="31">
        <f>Option5!R$86*conv_2026*R$7</f>
        <v>0</v>
      </c>
      <c r="S77" s="31">
        <f>Option5!S$86*conv_2026*S$7</f>
        <v>0</v>
      </c>
      <c r="T77" s="31">
        <f>Option5!T$86*conv_2026*T$7</f>
        <v>0</v>
      </c>
      <c r="U77" s="31">
        <f>Option5!U$86*conv_2026*U$7</f>
        <v>0</v>
      </c>
      <c r="V77" s="31">
        <f>Option5!V$86*conv_2026*V$7</f>
        <v>0</v>
      </c>
      <c r="W77" s="31">
        <f>Option5!W$86*conv_2026*W$7</f>
        <v>0</v>
      </c>
      <c r="X77" s="31">
        <f>Option5!X$86*conv_2026*X$7</f>
        <v>0</v>
      </c>
      <c r="Y77" s="31">
        <f>Option5!Y$86*conv_2026*Y$7</f>
        <v>0</v>
      </c>
      <c r="Z77" s="31">
        <f>Option5!Z$86*conv_2026*Z$7</f>
        <v>0</v>
      </c>
      <c r="AA77" s="31">
        <f>Option5!AA$86*conv_2026*AA$7</f>
        <v>0</v>
      </c>
      <c r="AB77" s="31">
        <f>Option5!AB$86*conv_2026*AB$7</f>
        <v>0</v>
      </c>
      <c r="AC77" s="31">
        <f>Option5!AC$86*conv_2026*AC$7</f>
        <v>0</v>
      </c>
      <c r="AD77" s="31">
        <f>Option5!AD$86*conv_2026*AD$7</f>
        <v>0</v>
      </c>
      <c r="AE77" s="31">
        <f>Option5!AE$86*conv_2026*AE$7</f>
        <v>0</v>
      </c>
      <c r="AF77" s="31">
        <f>Option5!AF$86*conv_2026*AF$7</f>
        <v>0</v>
      </c>
      <c r="AG77" s="31">
        <f>Option5!AG$86*conv_2026*AG$7</f>
        <v>0</v>
      </c>
    </row>
    <row r="78" spans="1:33" s="2" customFormat="1" x14ac:dyDescent="0.2">
      <c r="A78" s="137" t="str">
        <f t="shared" si="19"/>
        <v>Option 5</v>
      </c>
      <c r="B78" s="137"/>
      <c r="C78" s="125" t="str">
        <f>Option5!C88</f>
        <v>Net benefits</v>
      </c>
      <c r="D78" s="109" t="str">
        <f t="shared" si="18"/>
        <v>Option 5Net benefits</v>
      </c>
      <c r="E78" s="110"/>
      <c r="F78" s="145"/>
      <c r="G78" s="230">
        <f t="shared" si="20"/>
        <v>46203</v>
      </c>
      <c r="H78" s="52"/>
      <c r="I78" s="52">
        <f t="shared" ref="I78:AB78" si="21">SUM(I74:I77)</f>
        <v>0</v>
      </c>
      <c r="J78" s="52">
        <f t="shared" si="21"/>
        <v>0</v>
      </c>
      <c r="K78" s="52">
        <f t="shared" si="21"/>
        <v>0</v>
      </c>
      <c r="L78" s="52">
        <f t="shared" si="21"/>
        <v>0</v>
      </c>
      <c r="M78" s="52">
        <f t="shared" si="21"/>
        <v>0</v>
      </c>
      <c r="N78" s="52">
        <f t="shared" si="21"/>
        <v>0</v>
      </c>
      <c r="O78" s="52">
        <f t="shared" si="21"/>
        <v>0</v>
      </c>
      <c r="P78" s="52">
        <f t="shared" si="21"/>
        <v>0</v>
      </c>
      <c r="Q78" s="52">
        <f t="shared" si="21"/>
        <v>0</v>
      </c>
      <c r="R78" s="52">
        <f t="shared" si="21"/>
        <v>0</v>
      </c>
      <c r="S78" s="52">
        <f t="shared" si="21"/>
        <v>0</v>
      </c>
      <c r="T78" s="52">
        <f t="shared" si="21"/>
        <v>0</v>
      </c>
      <c r="U78" s="52">
        <f t="shared" si="21"/>
        <v>0</v>
      </c>
      <c r="V78" s="52">
        <f t="shared" si="21"/>
        <v>0</v>
      </c>
      <c r="W78" s="52">
        <f t="shared" si="21"/>
        <v>0</v>
      </c>
      <c r="X78" s="52">
        <f t="shared" si="21"/>
        <v>0</v>
      </c>
      <c r="Y78" s="52">
        <f t="shared" si="21"/>
        <v>0</v>
      </c>
      <c r="Z78" s="52">
        <f t="shared" si="21"/>
        <v>0</v>
      </c>
      <c r="AA78" s="52">
        <f t="shared" si="21"/>
        <v>0</v>
      </c>
      <c r="AB78" s="52">
        <f t="shared" si="21"/>
        <v>0</v>
      </c>
      <c r="AC78" s="52">
        <f>SUM(AC74:AC77)</f>
        <v>0</v>
      </c>
      <c r="AD78" s="52">
        <f>SUM(AD74:AD77)</f>
        <v>0</v>
      </c>
      <c r="AE78" s="52">
        <f>SUM(AE74:AE77)</f>
        <v>0</v>
      </c>
      <c r="AF78" s="52">
        <f>SUM(AF74:AF77)</f>
        <v>0</v>
      </c>
      <c r="AG78" s="52">
        <f>SUM(AG74:AG77)</f>
        <v>0</v>
      </c>
    </row>
    <row r="79" spans="1:33" s="2" customFormat="1" x14ac:dyDescent="0.2">
      <c r="A79" s="137" t="str">
        <f t="shared" si="19"/>
        <v>Option 5</v>
      </c>
      <c r="B79" s="137"/>
      <c r="C79" s="8" t="s">
        <v>120</v>
      </c>
      <c r="D79" s="38" t="str">
        <f t="shared" si="18"/>
        <v>Option 5NPV</v>
      </c>
      <c r="E79" s="1"/>
      <c r="F79" s="108" cm="1">
        <f t="array" ref="F79">SUMPRODUCT(($H78:$AG78)*($H$5:$AG$5)*($H$7:$AG$7))</f>
        <v>0</v>
      </c>
      <c r="G79" s="228">
        <f t="shared" si="20"/>
        <v>46203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1:33" s="2" customFormat="1" x14ac:dyDescent="0.2">
      <c r="A80" s="137" t="str">
        <f t="shared" si="19"/>
        <v>Option 5</v>
      </c>
      <c r="B80" s="137"/>
      <c r="C80" s="8" t="s">
        <v>190</v>
      </c>
      <c r="D80" s="38" t="str">
        <f t="shared" si="18"/>
        <v>Option 5PV of costs</v>
      </c>
      <c r="E80" s="1"/>
      <c r="F80" s="108">
        <f>SUM(F74:F75)</f>
        <v>0</v>
      </c>
      <c r="G80" s="228">
        <f t="shared" si="20"/>
        <v>46203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3" s="2" customFormat="1" x14ac:dyDescent="0.2">
      <c r="A81" s="137" t="str">
        <f t="shared" si="19"/>
        <v>Option 5</v>
      </c>
      <c r="B81" s="137"/>
      <c r="C81" s="8" t="s">
        <v>191</v>
      </c>
      <c r="D81" s="38" t="str">
        <f t="shared" si="18"/>
        <v>Option 5PV of benefits</v>
      </c>
      <c r="E81" s="1"/>
      <c r="F81" s="108">
        <f>SUM(F76:F77)</f>
        <v>0</v>
      </c>
      <c r="G81" s="228">
        <f t="shared" si="20"/>
        <v>46203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 s="2" customFormat="1" x14ac:dyDescent="0.2">
      <c r="A82" s="124"/>
      <c r="B82" s="124"/>
      <c r="C82" s="124"/>
      <c r="D82" s="38" t="str">
        <f>A82&amp;C82</f>
        <v/>
      </c>
      <c r="F82" s="118"/>
      <c r="G82" s="224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</row>
    <row r="83" spans="1:33" ht="12" x14ac:dyDescent="0.2">
      <c r="E83" s="84"/>
      <c r="G83" s="232"/>
    </row>
    <row r="84" spans="1:33" ht="12" x14ac:dyDescent="0.2">
      <c r="E84" s="84"/>
      <c r="G84" s="232"/>
    </row>
    <row r="85" spans="1:33" ht="12" x14ac:dyDescent="0.2">
      <c r="E85" s="84"/>
      <c r="G85" s="232"/>
    </row>
    <row r="86" spans="1:33" ht="12" x14ac:dyDescent="0.2">
      <c r="E86" s="84"/>
      <c r="G86" s="232"/>
    </row>
    <row r="87" spans="1:33" ht="12" x14ac:dyDescent="0.2">
      <c r="E87" s="10"/>
      <c r="G87" s="232"/>
    </row>
    <row r="88" spans="1:33" ht="15" x14ac:dyDescent="0.25">
      <c r="A88" s="205" t="s">
        <v>203</v>
      </c>
      <c r="B88" s="54"/>
      <c r="C88" s="19"/>
      <c r="D88" s="19"/>
      <c r="E88" s="83"/>
      <c r="F88" s="19"/>
      <c r="G88" s="226"/>
      <c r="H88" s="226"/>
      <c r="I88" s="202" t="str">
        <f>"FY"&amp;RIGHT(I$9,2)</f>
        <v>FY27</v>
      </c>
      <c r="J88" s="202" t="str">
        <f t="shared" ref="J88:AG88" si="22">"FY"&amp;RIGHT(J$9,2)</f>
        <v>FY28</v>
      </c>
      <c r="K88" s="202" t="str">
        <f t="shared" si="22"/>
        <v>FY29</v>
      </c>
      <c r="L88" s="202" t="str">
        <f t="shared" si="22"/>
        <v>FY30</v>
      </c>
      <c r="M88" s="202" t="str">
        <f t="shared" si="22"/>
        <v>FY31</v>
      </c>
      <c r="N88" s="202" t="str">
        <f t="shared" si="22"/>
        <v>FY32</v>
      </c>
      <c r="O88" s="202" t="str">
        <f t="shared" si="22"/>
        <v>FY33</v>
      </c>
      <c r="P88" s="202" t="str">
        <f t="shared" si="22"/>
        <v>FY34</v>
      </c>
      <c r="Q88" s="202" t="str">
        <f t="shared" si="22"/>
        <v>FY35</v>
      </c>
      <c r="R88" s="202" t="str">
        <f t="shared" si="22"/>
        <v>FY36</v>
      </c>
      <c r="S88" s="202" t="str">
        <f t="shared" si="22"/>
        <v>FY37</v>
      </c>
      <c r="T88" s="202" t="str">
        <f t="shared" si="22"/>
        <v>FY38</v>
      </c>
      <c r="U88" s="202" t="str">
        <f t="shared" si="22"/>
        <v>FY39</v>
      </c>
      <c r="V88" s="202" t="str">
        <f t="shared" si="22"/>
        <v>FY40</v>
      </c>
      <c r="W88" s="202" t="str">
        <f t="shared" si="22"/>
        <v>FY41</v>
      </c>
      <c r="X88" s="202" t="str">
        <f t="shared" si="22"/>
        <v>FY42</v>
      </c>
      <c r="Y88" s="202" t="str">
        <f t="shared" si="22"/>
        <v>FY43</v>
      </c>
      <c r="Z88" s="202" t="str">
        <f t="shared" si="22"/>
        <v>FY44</v>
      </c>
      <c r="AA88" s="202" t="str">
        <f t="shared" si="22"/>
        <v>FY45</v>
      </c>
      <c r="AB88" s="202" t="str">
        <f t="shared" si="22"/>
        <v>FY46</v>
      </c>
      <c r="AC88" s="202" t="str">
        <f t="shared" si="22"/>
        <v>FY47</v>
      </c>
      <c r="AD88" s="202" t="str">
        <f t="shared" si="22"/>
        <v>FY48</v>
      </c>
      <c r="AE88" s="202" t="str">
        <f t="shared" si="22"/>
        <v>FY49</v>
      </c>
      <c r="AF88" s="202" t="str">
        <f t="shared" si="22"/>
        <v>FY50</v>
      </c>
      <c r="AG88" s="202" t="str">
        <f t="shared" si="22"/>
        <v>FY51</v>
      </c>
    </row>
    <row r="89" spans="1:33" ht="12" x14ac:dyDescent="0.2">
      <c r="E89" s="84"/>
      <c r="G89" s="232"/>
    </row>
    <row r="90" spans="1:33" ht="12" x14ac:dyDescent="0.2">
      <c r="E90" s="84"/>
    </row>
    <row r="91" spans="1:33" x14ac:dyDescent="0.2">
      <c r="A91" s="201" t="str">
        <f>Summary!$C$26</f>
        <v>Option 3</v>
      </c>
      <c r="B91" s="141"/>
      <c r="C91" s="199" t="s">
        <v>92</v>
      </c>
      <c r="D91" s="118">
        <f>INDEX(Data!$C$30:$C$36, MATCH(C91, Data!$B$30:$B$36,0))</f>
        <v>-1</v>
      </c>
      <c r="E91" s="2"/>
      <c r="F91" s="118"/>
      <c r="G91" s="119"/>
      <c r="H91" s="119" t="str">
        <f>A91&amp;" "&amp;LOWER(C91)</f>
        <v>Option 3 annualised capex</v>
      </c>
      <c r="I91" s="301" cm="1">
        <f t="array" ref="I91">MAX($D91*INDEX(I$15:W$81, MATCH($A91&amp;$C91, $D$15:$D$81,0),))/mill_conv</f>
        <v>0.8516843219977297</v>
      </c>
      <c r="J91" s="301" cm="1">
        <f t="array" ref="J91">MAX($D91*INDEX(J$15:X$81, MATCH($A91&amp;$C91, $D$15:$D$81,0),))/mill_conv</f>
        <v>0.8516843219977297</v>
      </c>
      <c r="K91" s="301" cm="1">
        <f t="array" ref="K91">MAX($D91*INDEX(K$15:Y$81, MATCH($A91&amp;$C91, $D$15:$D$81,0),))/mill_conv</f>
        <v>0.8516843219977297</v>
      </c>
      <c r="L91" s="301" cm="1">
        <f t="array" ref="L91">MAX($D91*INDEX(L$15:Z$81, MATCH($A91&amp;$C91, $D$15:$D$81,0),))/mill_conv</f>
        <v>0.8516843219977297</v>
      </c>
      <c r="M91" s="301" cm="1">
        <f t="array" ref="M91">MAX($D91*INDEX(M$15:AA$81, MATCH($A91&amp;$C91, $D$15:$D$81,0),))/mill_conv</f>
        <v>0.8516843219977297</v>
      </c>
      <c r="N91" s="301" cm="1">
        <f t="array" ref="N91">MAX($D91*INDEX(N$15:AB$81, MATCH($A91&amp;$C91, $D$15:$D$81,0),))/mill_conv</f>
        <v>0.8516843219977297</v>
      </c>
      <c r="O91" s="301" cm="1">
        <f t="array" ref="O91">MAX($D91*INDEX(O$15:AC$81, MATCH($A91&amp;$C91, $D$15:$D$81,0),))/mill_conv</f>
        <v>0.8516843219977297</v>
      </c>
      <c r="P91" s="301" cm="1">
        <f t="array" ref="P91">MAX($D91*INDEX(P$15:AD$81, MATCH($A91&amp;$C91, $D$15:$D$81,0),))/mill_conv</f>
        <v>0.8516843219977297</v>
      </c>
      <c r="Q91" s="301" cm="1">
        <f t="array" ref="Q91">MAX($D91*INDEX(Q$15:AE$81, MATCH($A91&amp;$C91, $D$15:$D$81,0),))/mill_conv</f>
        <v>0.8516843219977297</v>
      </c>
      <c r="R91" s="301" cm="1">
        <f t="array" ref="R91">MAX($D91*INDEX(R$15:AF$81, MATCH($A91&amp;$C91, $D$15:$D$81,0),))/mill_conv</f>
        <v>0.8516843219977297</v>
      </c>
      <c r="S91" s="301" cm="1">
        <f t="array" ref="S91">MAX($D91*INDEX(S$15:AG$81, MATCH($A91&amp;$C91, $D$15:$D$81,0),))/mill_conv</f>
        <v>0.8516843219977297</v>
      </c>
      <c r="T91" s="301" cm="1">
        <f t="array" ref="T91">MAX($D91*INDEX(T$15:AH$81, MATCH($A91&amp;$C91, $D$15:$D$81,0),))/mill_conv</f>
        <v>0.8516843219977297</v>
      </c>
      <c r="U91" s="301" cm="1">
        <f t="array" ref="U91">MAX($D91*INDEX(U$15:AI$81, MATCH($A91&amp;$C91, $D$15:$D$81,0),))/mill_conv</f>
        <v>0.8516843219977297</v>
      </c>
      <c r="V91" s="301" cm="1">
        <f t="array" ref="V91">MAX($D91*INDEX(V$15:AJ$81, MATCH($A91&amp;$C91, $D$15:$D$81,0),))/mill_conv</f>
        <v>0.8516843219977297</v>
      </c>
      <c r="W91" s="301" cm="1">
        <f t="array" ref="W91">MAX($D91*INDEX(W$15:AK$81, MATCH($A91&amp;$C91, $D$15:$D$81,0),))/mill_conv</f>
        <v>0.8516843219977297</v>
      </c>
      <c r="X91" s="301" cm="1">
        <f t="array" ref="X91">MAX($D91*INDEX(X$15:AL$81, MATCH($A91&amp;$C91, $D$15:$D$81,0),))/mill_conv</f>
        <v>0.8516843219977297</v>
      </c>
      <c r="Y91" s="301" cm="1">
        <f t="array" ref="Y91">MAX($D91*INDEX(Y$15:AM$81, MATCH($A91&amp;$C91, $D$15:$D$81,0),))/mill_conv</f>
        <v>0.8516843219977297</v>
      </c>
      <c r="Z91" s="301" cm="1">
        <f t="array" ref="Z91">MAX($D91*INDEX(Z$15:AN$81, MATCH($A91&amp;$C91, $D$15:$D$81,0),))/mill_conv</f>
        <v>0.8516843219977297</v>
      </c>
      <c r="AA91" s="301" cm="1">
        <f t="array" ref="AA91">MAX($D91*INDEX(AA$15:AO$81, MATCH($A91&amp;$C91, $D$15:$D$81,0),))/mill_conv</f>
        <v>0.8516843219977297</v>
      </c>
      <c r="AB91" s="301" cm="1">
        <f t="array" ref="AB91">MAX($D91*INDEX(AB$15:AP$81, MATCH($A91&amp;$C91, $D$15:$D$81,0),))/mill_conv</f>
        <v>0.8516843219977297</v>
      </c>
      <c r="AC91" s="301" cm="1">
        <f t="array" ref="AC91">MAX($D91*INDEX(AC$15:AQ$81, MATCH($A91&amp;$C91, $D$15:$D$81,0),))/mill_conv</f>
        <v>0</v>
      </c>
      <c r="AD91" s="301" cm="1">
        <f t="array" ref="AD91">MAX($D91*INDEX(AD$15:AR$81, MATCH($A91&amp;$C91, $D$15:$D$81,0),))/mill_conv</f>
        <v>0</v>
      </c>
      <c r="AE91" s="301" cm="1">
        <f t="array" ref="AE91">MAX($D91*INDEX(AE$15:AS$81, MATCH($A91&amp;$C91, $D$15:$D$81,0),))/mill_conv</f>
        <v>0</v>
      </c>
      <c r="AF91" s="301" cm="1">
        <f t="array" ref="AF91">MAX($D91*INDEX(AF$15:AT$81, MATCH($A91&amp;$C91, $D$15:$D$81,0),))/mill_conv</f>
        <v>0</v>
      </c>
      <c r="AG91" s="301" cm="1">
        <f t="array" ref="AG91">MAX($D91*INDEX(AG$15:AU$81, MATCH($A91&amp;$C91, $D$15:$D$81,0),))/mill_conv</f>
        <v>0</v>
      </c>
    </row>
    <row r="92" spans="1:33" x14ac:dyDescent="0.2">
      <c r="A92" s="200" t="str">
        <f>A16</f>
        <v>Option 1 (base case)</v>
      </c>
      <c r="B92" s="141"/>
      <c r="C92" s="200" t="s">
        <v>174</v>
      </c>
      <c r="D92" s="118">
        <f>INDEX(Data!$C$30:$C$36, MATCH(C92, Data!$B$30:$B$36,0))</f>
        <v>1</v>
      </c>
      <c r="E92" s="84"/>
      <c r="H92" s="119" t="str">
        <f>A92&amp;" risk cost"</f>
        <v>Option 1 (base case) risk cost</v>
      </c>
      <c r="I92" s="301">
        <f t="shared" ref="I92:R92" si="23">$D92*INDEX(I$15:I$81, MATCH($A92&amp;$C92, $D$15:$D$81,0))/mill_conv</f>
        <v>0</v>
      </c>
      <c r="J92" s="301">
        <f t="shared" si="23"/>
        <v>0</v>
      </c>
      <c r="K92" s="301">
        <f t="shared" si="23"/>
        <v>20.032427635498742</v>
      </c>
      <c r="L92" s="301">
        <f t="shared" si="23"/>
        <v>2.2341721376813179</v>
      </c>
      <c r="M92" s="301">
        <f t="shared" si="23"/>
        <v>2.2341721376813179</v>
      </c>
      <c r="N92" s="301">
        <f t="shared" si="23"/>
        <v>2.2341721376813179</v>
      </c>
      <c r="O92" s="301">
        <f t="shared" si="23"/>
        <v>2.2341721376813179</v>
      </c>
      <c r="P92" s="301">
        <f t="shared" si="23"/>
        <v>2.2341721376813179</v>
      </c>
      <c r="Q92" s="301">
        <f t="shared" si="23"/>
        <v>2.2341721376813179</v>
      </c>
      <c r="R92" s="301">
        <f t="shared" si="23"/>
        <v>2.2341721376813179</v>
      </c>
      <c r="S92" s="301">
        <f t="shared" ref="S92:AG92" si="24">$D92*INDEX(S$15:S$81, MATCH($A92&amp;$C92, $D$15:$D$81,0))/mill_conv</f>
        <v>2.2341721376813179</v>
      </c>
      <c r="T92" s="301">
        <f t="shared" si="24"/>
        <v>2.2341721376813179</v>
      </c>
      <c r="U92" s="301">
        <f t="shared" si="24"/>
        <v>2.2341721376813179</v>
      </c>
      <c r="V92" s="301">
        <f t="shared" si="24"/>
        <v>2.2341721376813179</v>
      </c>
      <c r="W92" s="301">
        <f t="shared" si="24"/>
        <v>2.2341721376813179</v>
      </c>
      <c r="X92" s="301">
        <f t="shared" si="24"/>
        <v>2.2341721376813179</v>
      </c>
      <c r="Y92" s="301">
        <f t="shared" si="24"/>
        <v>2.2341721376813179</v>
      </c>
      <c r="Z92" s="301">
        <f t="shared" si="24"/>
        <v>2.2341721376813179</v>
      </c>
      <c r="AA92" s="301">
        <f t="shared" si="24"/>
        <v>2.2341721376813179</v>
      </c>
      <c r="AB92" s="301">
        <f t="shared" si="24"/>
        <v>2.2341721376813179</v>
      </c>
      <c r="AC92" s="301">
        <f t="shared" si="24"/>
        <v>2.2341721376813179</v>
      </c>
      <c r="AD92" s="301">
        <f t="shared" si="24"/>
        <v>2.2341721376813179</v>
      </c>
      <c r="AE92" s="301">
        <f t="shared" si="24"/>
        <v>2.2341721376813179</v>
      </c>
      <c r="AF92" s="301">
        <f t="shared" si="24"/>
        <v>2.2341721376813179</v>
      </c>
      <c r="AG92" s="301">
        <f t="shared" si="24"/>
        <v>2.2341721376813179</v>
      </c>
    </row>
    <row r="93" spans="1:33" ht="12" x14ac:dyDescent="0.2">
      <c r="E93" s="84"/>
      <c r="I93" s="152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152"/>
      <c r="U93" s="152"/>
      <c r="V93" s="152"/>
      <c r="W93" s="152"/>
      <c r="X93" s="152"/>
      <c r="Y93" s="152"/>
      <c r="Z93" s="152"/>
      <c r="AA93" s="152"/>
      <c r="AB93" s="152"/>
      <c r="AC93" s="152"/>
      <c r="AD93" s="152"/>
      <c r="AE93" s="152"/>
      <c r="AF93" s="152"/>
      <c r="AG93" s="152"/>
    </row>
    <row r="94" spans="1:33" ht="12" x14ac:dyDescent="0.2">
      <c r="E94" s="84"/>
    </row>
    <row r="95" spans="1:33" ht="12" x14ac:dyDescent="0.2">
      <c r="E95" s="84"/>
    </row>
    <row r="96" spans="1:33" ht="12" x14ac:dyDescent="0.2">
      <c r="E96" s="84"/>
    </row>
    <row r="97" spans="1:33" ht="12" x14ac:dyDescent="0.2">
      <c r="E97" s="84"/>
      <c r="I97" s="298" t="str">
        <f>I88</f>
        <v>FY27</v>
      </c>
      <c r="J97" s="298" t="str">
        <f t="shared" ref="J97:AG97" si="25">J88</f>
        <v>FY28</v>
      </c>
      <c r="K97" s="298" t="str">
        <f t="shared" si="25"/>
        <v>FY29</v>
      </c>
      <c r="L97" s="298" t="str">
        <f t="shared" si="25"/>
        <v>FY30</v>
      </c>
      <c r="M97" s="298" t="str">
        <f t="shared" si="25"/>
        <v>FY31</v>
      </c>
      <c r="N97" s="298" t="str">
        <f t="shared" si="25"/>
        <v>FY32</v>
      </c>
      <c r="O97" s="298" t="str">
        <f t="shared" si="25"/>
        <v>FY33</v>
      </c>
      <c r="P97" s="298" t="str">
        <f t="shared" si="25"/>
        <v>FY34</v>
      </c>
      <c r="Q97" s="298" t="str">
        <f t="shared" si="25"/>
        <v>FY35</v>
      </c>
      <c r="R97" s="298" t="str">
        <f t="shared" si="25"/>
        <v>FY36</v>
      </c>
      <c r="S97" s="298" t="str">
        <f t="shared" si="25"/>
        <v>FY37</v>
      </c>
      <c r="T97" s="298" t="str">
        <f t="shared" si="25"/>
        <v>FY38</v>
      </c>
      <c r="U97" s="298" t="str">
        <f t="shared" si="25"/>
        <v>FY39</v>
      </c>
      <c r="V97" s="298" t="str">
        <f t="shared" si="25"/>
        <v>FY40</v>
      </c>
      <c r="W97" s="298" t="str">
        <f t="shared" si="25"/>
        <v>FY41</v>
      </c>
      <c r="X97" s="298" t="str">
        <f t="shared" si="25"/>
        <v>FY42</v>
      </c>
      <c r="Y97" s="298" t="str">
        <f t="shared" si="25"/>
        <v>FY43</v>
      </c>
      <c r="Z97" s="298" t="str">
        <f t="shared" si="25"/>
        <v>FY44</v>
      </c>
      <c r="AA97" s="298" t="str">
        <f t="shared" si="25"/>
        <v>FY45</v>
      </c>
      <c r="AB97" s="298" t="str">
        <f t="shared" si="25"/>
        <v>FY46</v>
      </c>
      <c r="AC97" s="298" t="str">
        <f t="shared" si="25"/>
        <v>FY47</v>
      </c>
      <c r="AD97" s="298" t="str">
        <f t="shared" si="25"/>
        <v>FY48</v>
      </c>
      <c r="AE97" s="298" t="str">
        <f t="shared" si="25"/>
        <v>FY49</v>
      </c>
      <c r="AF97" s="298" t="str">
        <f t="shared" si="25"/>
        <v>FY50</v>
      </c>
      <c r="AG97" s="298" t="str">
        <f t="shared" si="25"/>
        <v>FY51</v>
      </c>
    </row>
    <row r="98" spans="1:33" x14ac:dyDescent="0.2">
      <c r="A98" s="201" t="s">
        <v>234</v>
      </c>
      <c r="B98" s="141"/>
      <c r="C98" s="199" t="s">
        <v>124</v>
      </c>
      <c r="D98" s="193">
        <f>MAX(H98:AG98)</f>
        <v>0</v>
      </c>
      <c r="E98" s="297"/>
      <c r="F98" s="118"/>
      <c r="G98" s="119"/>
      <c r="H98" s="119" t="str">
        <f>A98&amp;" "&amp;LOWER(C98)</f>
        <v>Energy at risk energy at risk (weighted)</v>
      </c>
      <c r="I98" s="119">
        <f>INDEX('Option1 (base case)'!I$14:I$88, MATCH($C98, 'Option1 (base case)'!$C$14:$C$88,0))</f>
        <v>0</v>
      </c>
      <c r="J98" s="119">
        <f>INDEX('Option1 (base case)'!J$14:J$88, MATCH($C98, 'Option1 (base case)'!$C$14:$C$88,0))</f>
        <v>0</v>
      </c>
      <c r="K98" s="119">
        <f>INDEX('Option1 (base case)'!K$14:K$88, MATCH($C98, 'Option1 (base case)'!$C$14:$C$88,0))</f>
        <v>0</v>
      </c>
      <c r="L98" s="119">
        <f>INDEX('Option1 (base case)'!L$14:L$88, MATCH($C98, 'Option1 (base case)'!$C$14:$C$88,0))</f>
        <v>0</v>
      </c>
      <c r="M98" s="119">
        <f>INDEX('Option1 (base case)'!M$14:M$88, MATCH($C98, 'Option1 (base case)'!$C$14:$C$88,0))</f>
        <v>0</v>
      </c>
      <c r="N98" s="119">
        <f>INDEX('Option1 (base case)'!N$14:N$88, MATCH($C98, 'Option1 (base case)'!$C$14:$C$88,0))</f>
        <v>0</v>
      </c>
      <c r="O98" s="119">
        <f>INDEX('Option1 (base case)'!O$14:O$88, MATCH($C98, 'Option1 (base case)'!$C$14:$C$88,0))</f>
        <v>0</v>
      </c>
      <c r="P98" s="119">
        <f>INDEX('Option1 (base case)'!P$14:P$88, MATCH($C98, 'Option1 (base case)'!$C$14:$C$88,0))</f>
        <v>0</v>
      </c>
      <c r="Q98" s="119">
        <f>INDEX('Option1 (base case)'!Q$14:Q$88, MATCH($C98, 'Option1 (base case)'!$C$14:$C$88,0))</f>
        <v>0</v>
      </c>
      <c r="R98" s="119">
        <f>INDEX('Option1 (base case)'!R$14:R$88, MATCH($C98, 'Option1 (base case)'!$C$14:$C$88,0))</f>
        <v>0</v>
      </c>
      <c r="S98" s="119">
        <f>INDEX('Option1 (base case)'!S$14:S$88, MATCH($C98, 'Option1 (base case)'!$C$14:$C$88,0))</f>
        <v>0</v>
      </c>
      <c r="T98" s="119">
        <f>INDEX('Option1 (base case)'!T$14:T$88, MATCH($C98, 'Option1 (base case)'!$C$14:$C$88,0))</f>
        <v>0</v>
      </c>
      <c r="U98" s="119">
        <f>INDEX('Option1 (base case)'!U$14:U$88, MATCH($C98, 'Option1 (base case)'!$C$14:$C$88,0))</f>
        <v>0</v>
      </c>
      <c r="V98" s="119">
        <f>INDEX('Option1 (base case)'!V$14:V$88, MATCH($C98, 'Option1 (base case)'!$C$14:$C$88,0))</f>
        <v>0</v>
      </c>
      <c r="W98" s="119">
        <f>INDEX('Option1 (base case)'!W$14:W$88, MATCH($C98, 'Option1 (base case)'!$C$14:$C$88,0))</f>
        <v>0</v>
      </c>
      <c r="X98" s="119">
        <f>INDEX('Option1 (base case)'!X$14:X$88, MATCH($C98, 'Option1 (base case)'!$C$14:$C$88,0))</f>
        <v>0</v>
      </c>
      <c r="Y98" s="119">
        <f>INDEX('Option1 (base case)'!Y$14:Y$88, MATCH($C98, 'Option1 (base case)'!$C$14:$C$88,0))</f>
        <v>0</v>
      </c>
      <c r="Z98" s="119">
        <f>INDEX('Option1 (base case)'!Z$14:Z$88, MATCH($C98, 'Option1 (base case)'!$C$14:$C$88,0))</f>
        <v>0</v>
      </c>
      <c r="AA98" s="119">
        <f>INDEX('Option1 (base case)'!AA$14:AA$88, MATCH($C98, 'Option1 (base case)'!$C$14:$C$88,0))</f>
        <v>0</v>
      </c>
      <c r="AB98" s="119">
        <f>INDEX('Option1 (base case)'!AB$14:AB$88, MATCH($C98, 'Option1 (base case)'!$C$14:$C$88,0))</f>
        <v>0</v>
      </c>
      <c r="AC98" s="119">
        <f>INDEX('Option1 (base case)'!AC$14:AC$88, MATCH($C98, 'Option1 (base case)'!$C$14:$C$88,0))</f>
        <v>0</v>
      </c>
      <c r="AD98" s="119">
        <f>INDEX('Option1 (base case)'!AD$14:AD$88, MATCH($C98, 'Option1 (base case)'!$C$14:$C$88,0))</f>
        <v>0</v>
      </c>
      <c r="AE98" s="119">
        <f>INDEX('Option1 (base case)'!AE$14:AE$88, MATCH($C98, 'Option1 (base case)'!$C$14:$C$88,0))</f>
        <v>0</v>
      </c>
      <c r="AF98" s="119">
        <f>INDEX('Option1 (base case)'!AF$14:AF$88, MATCH($C98, 'Option1 (base case)'!$C$14:$C$88,0))</f>
        <v>0</v>
      </c>
      <c r="AG98" s="119">
        <f>INDEX('Option1 (base case)'!AG$14:AG$88, MATCH($C98, 'Option1 (base case)'!$C$14:$C$88,0))</f>
        <v>0</v>
      </c>
    </row>
    <row r="99" spans="1:33" x14ac:dyDescent="0.2">
      <c r="A99" s="200" t="str">
        <f>A23</f>
        <v>Option 1 (base case)</v>
      </c>
      <c r="B99" s="141"/>
      <c r="C99" s="200" t="s">
        <v>125</v>
      </c>
      <c r="D99" s="193">
        <f>MAX(H99:AG99)</f>
        <v>0</v>
      </c>
      <c r="E99" s="297"/>
      <c r="H99" s="119" t="str">
        <f>A99&amp;" risk cost"</f>
        <v>Option 1 (base case) risk cost</v>
      </c>
      <c r="I99" s="119">
        <f>INDEX('Option1 (base case)'!I$14:I$88, MATCH($C99, 'Option1 (base case)'!$C$14:$C$88,0))/10^6</f>
        <v>0</v>
      </c>
      <c r="J99" s="119">
        <f>INDEX('Option1 (base case)'!J$14:J$88, MATCH($C99, 'Option1 (base case)'!$C$14:$C$88,0))/10^6</f>
        <v>0</v>
      </c>
      <c r="K99" s="119">
        <f>INDEX('Option1 (base case)'!K$14:K$88, MATCH($C99, 'Option1 (base case)'!$C$14:$C$88,0))/10^6</f>
        <v>0</v>
      </c>
      <c r="L99" s="119">
        <f>INDEX('Option1 (base case)'!L$14:L$88, MATCH($C99, 'Option1 (base case)'!$C$14:$C$88,0))/10^6</f>
        <v>0</v>
      </c>
      <c r="M99" s="119">
        <f>INDEX('Option1 (base case)'!M$14:M$88, MATCH($C99, 'Option1 (base case)'!$C$14:$C$88,0))/10^6</f>
        <v>0</v>
      </c>
      <c r="N99" s="119">
        <f>INDEX('Option1 (base case)'!N$14:N$88, MATCH($C99, 'Option1 (base case)'!$C$14:$C$88,0))/10^6</f>
        <v>0</v>
      </c>
      <c r="O99" s="119">
        <f>INDEX('Option1 (base case)'!O$14:O$88, MATCH($C99, 'Option1 (base case)'!$C$14:$C$88,0))/10^6</f>
        <v>0</v>
      </c>
      <c r="P99" s="119">
        <f>INDEX('Option1 (base case)'!P$14:P$88, MATCH($C99, 'Option1 (base case)'!$C$14:$C$88,0))/10^6</f>
        <v>0</v>
      </c>
      <c r="Q99" s="119">
        <f>INDEX('Option1 (base case)'!Q$14:Q$88, MATCH($C99, 'Option1 (base case)'!$C$14:$C$88,0))/10^6</f>
        <v>0</v>
      </c>
      <c r="R99" s="119">
        <f>INDEX('Option1 (base case)'!R$14:R$88, MATCH($C99, 'Option1 (base case)'!$C$14:$C$88,0))/10^6</f>
        <v>0</v>
      </c>
      <c r="S99" s="119">
        <f>INDEX('Option1 (base case)'!S$14:S$88, MATCH($C99, 'Option1 (base case)'!$C$14:$C$88,0))/10^6</f>
        <v>0</v>
      </c>
      <c r="T99" s="119">
        <f>INDEX('Option1 (base case)'!T$14:T$88, MATCH($C99, 'Option1 (base case)'!$C$14:$C$88,0))/10^6</f>
        <v>0</v>
      </c>
      <c r="U99" s="119">
        <f>INDEX('Option1 (base case)'!U$14:U$88, MATCH($C99, 'Option1 (base case)'!$C$14:$C$88,0))/10^6</f>
        <v>0</v>
      </c>
      <c r="V99" s="119">
        <f>INDEX('Option1 (base case)'!V$14:V$88, MATCH($C99, 'Option1 (base case)'!$C$14:$C$88,0))/10^6</f>
        <v>0</v>
      </c>
      <c r="W99" s="119">
        <f>INDEX('Option1 (base case)'!W$14:W$88, MATCH($C99, 'Option1 (base case)'!$C$14:$C$88,0))/10^6</f>
        <v>0</v>
      </c>
      <c r="X99" s="119">
        <f>INDEX('Option1 (base case)'!X$14:X$88, MATCH($C99, 'Option1 (base case)'!$C$14:$C$88,0))/10^6</f>
        <v>0</v>
      </c>
      <c r="Y99" s="119">
        <f>INDEX('Option1 (base case)'!Y$14:Y$88, MATCH($C99, 'Option1 (base case)'!$C$14:$C$88,0))/10^6</f>
        <v>0</v>
      </c>
      <c r="Z99" s="119">
        <f>INDEX('Option1 (base case)'!Z$14:Z$88, MATCH($C99, 'Option1 (base case)'!$C$14:$C$88,0))/10^6</f>
        <v>0</v>
      </c>
      <c r="AA99" s="119">
        <f>INDEX('Option1 (base case)'!AA$14:AA$88, MATCH($C99, 'Option1 (base case)'!$C$14:$C$88,0))/10^6</f>
        <v>0</v>
      </c>
      <c r="AB99" s="119">
        <f>INDEX('Option1 (base case)'!AB$14:AB$88, MATCH($C99, 'Option1 (base case)'!$C$14:$C$88,0))/10^6</f>
        <v>0</v>
      </c>
      <c r="AC99" s="119">
        <f>INDEX('Option1 (base case)'!AC$14:AC$88, MATCH($C99, 'Option1 (base case)'!$C$14:$C$88,0))/10^6</f>
        <v>0</v>
      </c>
      <c r="AD99" s="119">
        <f>INDEX('Option1 (base case)'!AD$14:AD$88, MATCH($C99, 'Option1 (base case)'!$C$14:$C$88,0))/10^6</f>
        <v>0</v>
      </c>
      <c r="AE99" s="119">
        <f>INDEX('Option1 (base case)'!AE$14:AE$88, MATCH($C99, 'Option1 (base case)'!$C$14:$C$88,0))/10^6</f>
        <v>0</v>
      </c>
      <c r="AF99" s="119">
        <f>INDEX('Option1 (base case)'!AF$14:AF$88, MATCH($C99, 'Option1 (base case)'!$C$14:$C$88,0))/10^6</f>
        <v>0</v>
      </c>
      <c r="AG99" s="119">
        <f>INDEX('Option1 (base case)'!AG$14:AG$88, MATCH($C99, 'Option1 (base case)'!$C$14:$C$88,0))/10^6</f>
        <v>0</v>
      </c>
    </row>
    <row r="100" spans="1:33" ht="12" x14ac:dyDescent="0.2">
      <c r="E100" s="10"/>
    </row>
    <row r="101" spans="1:33" s="299" customFormat="1" ht="12" x14ac:dyDescent="0.2"/>
    <row r="102" spans="1:33" ht="12" x14ac:dyDescent="0.2">
      <c r="E102" s="10"/>
    </row>
    <row r="103" spans="1:33" ht="12" x14ac:dyDescent="0.2">
      <c r="E103" s="10"/>
      <c r="I103" s="299"/>
    </row>
    <row r="104" spans="1:33" ht="12" x14ac:dyDescent="0.2">
      <c r="E104" s="10"/>
      <c r="H104" s="152"/>
    </row>
    <row r="105" spans="1:33" ht="12" x14ac:dyDescent="0.2">
      <c r="E105" s="10"/>
      <c r="H105" s="152"/>
    </row>
    <row r="106" spans="1:33" ht="12" x14ac:dyDescent="0.2">
      <c r="D106" s="193"/>
      <c r="E106" s="10"/>
    </row>
    <row r="107" spans="1:33" ht="12" x14ac:dyDescent="0.2">
      <c r="D107" s="193"/>
      <c r="E107" s="10"/>
    </row>
    <row r="108" spans="1:33" ht="12" x14ac:dyDescent="0.2">
      <c r="D108" s="193"/>
      <c r="E108" s="84"/>
    </row>
    <row r="109" spans="1:33" ht="12" x14ac:dyDescent="0.2">
      <c r="C109" s="124"/>
      <c r="D109" s="193"/>
      <c r="E109" s="193"/>
    </row>
    <row r="110" spans="1:33" ht="12" x14ac:dyDescent="0.2">
      <c r="D110" s="193"/>
      <c r="E110" s="84"/>
    </row>
    <row r="111" spans="1:33" ht="12" x14ac:dyDescent="0.2">
      <c r="D111" s="193"/>
      <c r="E111" s="84"/>
    </row>
    <row r="112" spans="1:33" ht="12" x14ac:dyDescent="0.2">
      <c r="D112" s="193"/>
      <c r="E112" s="84"/>
    </row>
    <row r="113" spans="4:5" ht="12" x14ac:dyDescent="0.2">
      <c r="D113" s="193"/>
      <c r="E113" s="84"/>
    </row>
    <row r="114" spans="4:5" ht="12" x14ac:dyDescent="0.2">
      <c r="D114" s="193"/>
      <c r="E114" s="84"/>
    </row>
    <row r="115" spans="4:5" ht="12" x14ac:dyDescent="0.2">
      <c r="D115" s="193"/>
      <c r="E115" s="84"/>
    </row>
    <row r="116" spans="4:5" ht="12" x14ac:dyDescent="0.2">
      <c r="D116" s="193"/>
      <c r="E116" s="84"/>
    </row>
    <row r="117" spans="4:5" ht="12" x14ac:dyDescent="0.2">
      <c r="D117" s="193"/>
      <c r="E117" s="84"/>
    </row>
    <row r="118" spans="4:5" ht="12" x14ac:dyDescent="0.2">
      <c r="D118" s="193"/>
      <c r="E118" s="84"/>
    </row>
    <row r="119" spans="4:5" ht="12" x14ac:dyDescent="0.2">
      <c r="D119" s="193"/>
      <c r="E119" s="84"/>
    </row>
    <row r="120" spans="4:5" ht="12" x14ac:dyDescent="0.2">
      <c r="D120" s="193"/>
      <c r="E120" s="84"/>
    </row>
    <row r="121" spans="4:5" ht="12" x14ac:dyDescent="0.2">
      <c r="D121" s="193"/>
      <c r="E121" s="84"/>
    </row>
    <row r="122" spans="4:5" ht="12" x14ac:dyDescent="0.2">
      <c r="D122" s="193"/>
      <c r="E122" s="84"/>
    </row>
    <row r="123" spans="4:5" ht="12" x14ac:dyDescent="0.2">
      <c r="D123" s="193"/>
      <c r="E123" s="84"/>
    </row>
    <row r="124" spans="4:5" ht="12" x14ac:dyDescent="0.2">
      <c r="D124" s="193"/>
      <c r="E124" s="84"/>
    </row>
    <row r="125" spans="4:5" ht="12" x14ac:dyDescent="0.2">
      <c r="D125" s="193"/>
      <c r="E125" s="84"/>
    </row>
    <row r="126" spans="4:5" ht="12" x14ac:dyDescent="0.2">
      <c r="D126" s="193"/>
      <c r="E126" s="84"/>
    </row>
    <row r="127" spans="4:5" ht="12" x14ac:dyDescent="0.2">
      <c r="D127" s="193"/>
      <c r="E127" s="84"/>
    </row>
    <row r="128" spans="4:5" ht="12" x14ac:dyDescent="0.2">
      <c r="D128" s="193"/>
      <c r="E128" s="84"/>
    </row>
    <row r="129" spans="4:5" ht="12" x14ac:dyDescent="0.2">
      <c r="D129" s="193"/>
      <c r="E129" s="84"/>
    </row>
    <row r="130" spans="4:5" ht="12" x14ac:dyDescent="0.2">
      <c r="D130" s="193"/>
      <c r="E130" s="84"/>
    </row>
    <row r="131" spans="4:5" ht="12" x14ac:dyDescent="0.2">
      <c r="D131" s="193"/>
      <c r="E131" s="84"/>
    </row>
    <row r="132" spans="4:5" ht="12" x14ac:dyDescent="0.2">
      <c r="D132" s="193"/>
      <c r="E132" s="84"/>
    </row>
    <row r="133" spans="4:5" ht="12" x14ac:dyDescent="0.2">
      <c r="D133" s="193"/>
      <c r="E133" s="84"/>
    </row>
    <row r="134" spans="4:5" ht="12" x14ac:dyDescent="0.2">
      <c r="D134" s="193"/>
      <c r="E134" s="84"/>
    </row>
    <row r="135" spans="4:5" ht="12" x14ac:dyDescent="0.2">
      <c r="D135" s="193"/>
      <c r="E135" s="84"/>
    </row>
    <row r="136" spans="4:5" ht="12" x14ac:dyDescent="0.2">
      <c r="D136" s="193"/>
      <c r="E136" s="84"/>
    </row>
    <row r="137" spans="4:5" ht="12" x14ac:dyDescent="0.2">
      <c r="D137" s="193"/>
      <c r="E137" s="84"/>
    </row>
    <row r="138" spans="4:5" ht="12" x14ac:dyDescent="0.2">
      <c r="E138" s="84"/>
    </row>
    <row r="139" spans="4:5" ht="12" x14ac:dyDescent="0.2">
      <c r="E139" s="84"/>
    </row>
    <row r="140" spans="4:5" ht="12" x14ac:dyDescent="0.2">
      <c r="E140" s="84"/>
    </row>
    <row r="141" spans="4:5" ht="12" x14ac:dyDescent="0.2">
      <c r="E141" s="84"/>
    </row>
    <row r="142" spans="4:5" ht="12" x14ac:dyDescent="0.2">
      <c r="E142" s="84"/>
    </row>
    <row r="143" spans="4:5" ht="12" x14ac:dyDescent="0.2">
      <c r="E143" s="84"/>
    </row>
    <row r="144" spans="4:5" ht="12" x14ac:dyDescent="0.2">
      <c r="E144" s="84"/>
    </row>
    <row r="145" spans="5:5" ht="12" x14ac:dyDescent="0.2">
      <c r="E145" s="84"/>
    </row>
    <row r="146" spans="5:5" ht="12" x14ac:dyDescent="0.2">
      <c r="E146" s="84"/>
    </row>
    <row r="147" spans="5:5" ht="12" x14ac:dyDescent="0.2">
      <c r="E147" s="84"/>
    </row>
    <row r="148" spans="5:5" ht="12" x14ac:dyDescent="0.2">
      <c r="E148" s="84"/>
    </row>
    <row r="149" spans="5:5" ht="12" x14ac:dyDescent="0.2">
      <c r="E149" s="84"/>
    </row>
    <row r="150" spans="5:5" ht="12" x14ac:dyDescent="0.2">
      <c r="E150" s="84"/>
    </row>
    <row r="151" spans="5:5" ht="12" x14ac:dyDescent="0.2">
      <c r="E151" s="84"/>
    </row>
    <row r="152" spans="5:5" ht="12" x14ac:dyDescent="0.2">
      <c r="E152" s="84"/>
    </row>
    <row r="153" spans="5:5" ht="12" x14ac:dyDescent="0.2">
      <c r="E153" s="84"/>
    </row>
    <row r="154" spans="5:5" ht="12" x14ac:dyDescent="0.2">
      <c r="E154" s="84"/>
    </row>
    <row r="155" spans="5:5" ht="12" x14ac:dyDescent="0.2">
      <c r="E155" s="84"/>
    </row>
    <row r="156" spans="5:5" ht="12" x14ac:dyDescent="0.2">
      <c r="E156" s="84"/>
    </row>
    <row r="157" spans="5:5" ht="12" x14ac:dyDescent="0.2">
      <c r="E157" s="84"/>
    </row>
    <row r="158" spans="5:5" ht="12" x14ac:dyDescent="0.2">
      <c r="E158" s="84"/>
    </row>
    <row r="159" spans="5:5" ht="12" x14ac:dyDescent="0.2">
      <c r="E159" s="84"/>
    </row>
    <row r="160" spans="5:5" ht="12" x14ac:dyDescent="0.2">
      <c r="E160" s="84"/>
    </row>
    <row r="161" spans="5:5" ht="12" x14ac:dyDescent="0.2">
      <c r="E161" s="84"/>
    </row>
    <row r="162" spans="5:5" ht="12" x14ac:dyDescent="0.2">
      <c r="E162" s="84"/>
    </row>
    <row r="163" spans="5:5" ht="12" x14ac:dyDescent="0.2">
      <c r="E163" s="84"/>
    </row>
    <row r="164" spans="5:5" ht="12" x14ac:dyDescent="0.2">
      <c r="E164" s="84"/>
    </row>
    <row r="165" spans="5:5" ht="12" x14ac:dyDescent="0.2">
      <c r="E165" s="84"/>
    </row>
    <row r="166" spans="5:5" ht="12" x14ac:dyDescent="0.2">
      <c r="E166" s="84"/>
    </row>
    <row r="167" spans="5:5" ht="12" x14ac:dyDescent="0.2">
      <c r="E167" s="84"/>
    </row>
    <row r="168" spans="5:5" ht="12" x14ac:dyDescent="0.2">
      <c r="E168" s="84"/>
    </row>
    <row r="169" spans="5:5" ht="12" x14ac:dyDescent="0.2">
      <c r="E169" s="84"/>
    </row>
    <row r="170" spans="5:5" ht="12" x14ac:dyDescent="0.2">
      <c r="E170" s="84"/>
    </row>
    <row r="171" spans="5:5" ht="12" x14ac:dyDescent="0.2">
      <c r="E171" s="84"/>
    </row>
    <row r="172" spans="5:5" ht="12" x14ac:dyDescent="0.2">
      <c r="E172" s="84"/>
    </row>
    <row r="173" spans="5:5" ht="12" x14ac:dyDescent="0.2">
      <c r="E173" s="84"/>
    </row>
    <row r="174" spans="5:5" ht="12" x14ac:dyDescent="0.2">
      <c r="E174" s="84"/>
    </row>
    <row r="175" spans="5:5" ht="12" x14ac:dyDescent="0.2">
      <c r="E175" s="84"/>
    </row>
    <row r="176" spans="5:5" ht="12" x14ac:dyDescent="0.2">
      <c r="E176" s="84"/>
    </row>
    <row r="177" spans="5:5" ht="12" x14ac:dyDescent="0.2">
      <c r="E177" s="84"/>
    </row>
    <row r="178" spans="5:5" ht="12" x14ac:dyDescent="0.2">
      <c r="E178" s="84"/>
    </row>
    <row r="179" spans="5:5" ht="12" x14ac:dyDescent="0.2">
      <c r="E179" s="84"/>
    </row>
    <row r="180" spans="5:5" ht="12" x14ac:dyDescent="0.2">
      <c r="E180" s="84"/>
    </row>
    <row r="181" spans="5:5" ht="12" x14ac:dyDescent="0.2">
      <c r="E181" s="84"/>
    </row>
    <row r="182" spans="5:5" ht="12" x14ac:dyDescent="0.2">
      <c r="E182" s="84"/>
    </row>
    <row r="183" spans="5:5" ht="12" x14ac:dyDescent="0.2">
      <c r="E183" s="84"/>
    </row>
    <row r="184" spans="5:5" ht="12" x14ac:dyDescent="0.2">
      <c r="E184" s="84"/>
    </row>
    <row r="185" spans="5:5" ht="12" x14ac:dyDescent="0.2">
      <c r="E185" s="84"/>
    </row>
    <row r="186" spans="5:5" ht="12" x14ac:dyDescent="0.2">
      <c r="E186" s="84"/>
    </row>
    <row r="187" spans="5:5" ht="12" x14ac:dyDescent="0.2">
      <c r="E187" s="84"/>
    </row>
    <row r="188" spans="5:5" ht="12" x14ac:dyDescent="0.2">
      <c r="E188" s="84"/>
    </row>
    <row r="189" spans="5:5" ht="12" x14ac:dyDescent="0.2">
      <c r="E189" s="84"/>
    </row>
    <row r="190" spans="5:5" ht="12" x14ac:dyDescent="0.2">
      <c r="E190" s="84"/>
    </row>
    <row r="191" spans="5:5" ht="12" x14ac:dyDescent="0.2">
      <c r="E191" s="84"/>
    </row>
    <row r="192" spans="5:5" ht="12" x14ac:dyDescent="0.2">
      <c r="E192" s="84"/>
    </row>
    <row r="193" spans="5:5" ht="12" x14ac:dyDescent="0.2">
      <c r="E193" s="84"/>
    </row>
    <row r="194" spans="5:5" ht="12" x14ac:dyDescent="0.2">
      <c r="E194" s="84"/>
    </row>
    <row r="195" spans="5:5" ht="12" x14ac:dyDescent="0.2">
      <c r="E195" s="84"/>
    </row>
    <row r="196" spans="5:5" ht="12" x14ac:dyDescent="0.2">
      <c r="E196" s="84"/>
    </row>
    <row r="197" spans="5:5" ht="12" x14ac:dyDescent="0.2">
      <c r="E197" s="84"/>
    </row>
    <row r="198" spans="5:5" ht="12" x14ac:dyDescent="0.2">
      <c r="E198" s="84"/>
    </row>
    <row r="199" spans="5:5" ht="12" x14ac:dyDescent="0.2">
      <c r="E199" s="84"/>
    </row>
    <row r="200" spans="5:5" ht="12" x14ac:dyDescent="0.2">
      <c r="E200" s="84"/>
    </row>
    <row r="201" spans="5:5" ht="12" x14ac:dyDescent="0.2">
      <c r="E201" s="84"/>
    </row>
    <row r="202" spans="5:5" ht="12" x14ac:dyDescent="0.2">
      <c r="E202" s="84"/>
    </row>
    <row r="203" spans="5:5" ht="12" x14ac:dyDescent="0.2">
      <c r="E203" s="84"/>
    </row>
    <row r="204" spans="5:5" ht="12" x14ac:dyDescent="0.2">
      <c r="E204" s="84"/>
    </row>
    <row r="205" spans="5:5" ht="12" x14ac:dyDescent="0.2">
      <c r="E205" s="84"/>
    </row>
    <row r="206" spans="5:5" ht="12" x14ac:dyDescent="0.2">
      <c r="E206" s="84"/>
    </row>
    <row r="207" spans="5:5" ht="12" x14ac:dyDescent="0.2">
      <c r="E207" s="84"/>
    </row>
    <row r="208" spans="5:5" ht="12" x14ac:dyDescent="0.2">
      <c r="E208" s="84"/>
    </row>
    <row r="209" spans="5:5" ht="12" x14ac:dyDescent="0.2">
      <c r="E209" s="84"/>
    </row>
    <row r="210" spans="5:5" ht="12" x14ac:dyDescent="0.2">
      <c r="E210" s="84"/>
    </row>
    <row r="211" spans="5:5" ht="12" x14ac:dyDescent="0.2">
      <c r="E211" s="84"/>
    </row>
    <row r="212" spans="5:5" ht="12" x14ac:dyDescent="0.2">
      <c r="E212" s="84"/>
    </row>
    <row r="213" spans="5:5" ht="12" x14ac:dyDescent="0.2">
      <c r="E213" s="84"/>
    </row>
    <row r="214" spans="5:5" ht="12" x14ac:dyDescent="0.2">
      <c r="E214" s="84"/>
    </row>
    <row r="215" spans="5:5" ht="12" x14ac:dyDescent="0.2">
      <c r="E215" s="84"/>
    </row>
    <row r="216" spans="5:5" ht="12" x14ac:dyDescent="0.2">
      <c r="E216" s="84"/>
    </row>
    <row r="217" spans="5:5" ht="12" x14ac:dyDescent="0.2">
      <c r="E217" s="84"/>
    </row>
    <row r="218" spans="5:5" ht="12" x14ac:dyDescent="0.2">
      <c r="E218" s="84"/>
    </row>
    <row r="219" spans="5:5" ht="12" x14ac:dyDescent="0.2">
      <c r="E219" s="84"/>
    </row>
    <row r="220" spans="5:5" ht="12" x14ac:dyDescent="0.2">
      <c r="E220" s="84"/>
    </row>
    <row r="221" spans="5:5" ht="12" x14ac:dyDescent="0.2">
      <c r="E221" s="84"/>
    </row>
    <row r="222" spans="5:5" ht="12" x14ac:dyDescent="0.2">
      <c r="E222" s="84"/>
    </row>
    <row r="223" spans="5:5" ht="12" x14ac:dyDescent="0.2">
      <c r="E223" s="84"/>
    </row>
    <row r="224" spans="5:5" ht="12" x14ac:dyDescent="0.2">
      <c r="E224" s="84"/>
    </row>
    <row r="225" spans="5:5" ht="12" x14ac:dyDescent="0.2">
      <c r="E225" s="84"/>
    </row>
    <row r="226" spans="5:5" ht="12" x14ac:dyDescent="0.2">
      <c r="E226" s="84"/>
    </row>
    <row r="227" spans="5:5" ht="12" x14ac:dyDescent="0.2">
      <c r="E227" s="84"/>
    </row>
    <row r="228" spans="5:5" ht="12" x14ac:dyDescent="0.2">
      <c r="E228" s="84"/>
    </row>
    <row r="229" spans="5:5" ht="12" x14ac:dyDescent="0.2">
      <c r="E229" s="84"/>
    </row>
    <row r="230" spans="5:5" ht="12" x14ac:dyDescent="0.2">
      <c r="E230" s="84"/>
    </row>
    <row r="231" spans="5:5" ht="12" x14ac:dyDescent="0.2">
      <c r="E231" s="84"/>
    </row>
    <row r="232" spans="5:5" ht="12" x14ac:dyDescent="0.2">
      <c r="E232" s="84"/>
    </row>
    <row r="233" spans="5:5" ht="12" x14ac:dyDescent="0.2">
      <c r="E233" s="84"/>
    </row>
    <row r="234" spans="5:5" ht="12" x14ac:dyDescent="0.2">
      <c r="E234" s="84"/>
    </row>
    <row r="235" spans="5:5" ht="12" x14ac:dyDescent="0.2">
      <c r="E235" s="84"/>
    </row>
    <row r="236" spans="5:5" ht="12" x14ac:dyDescent="0.2">
      <c r="E236" s="84"/>
    </row>
    <row r="237" spans="5:5" ht="12" x14ac:dyDescent="0.2">
      <c r="E237" s="84"/>
    </row>
    <row r="238" spans="5:5" ht="12" x14ac:dyDescent="0.2">
      <c r="E238" s="84"/>
    </row>
    <row r="239" spans="5:5" ht="12" x14ac:dyDescent="0.2">
      <c r="E239" s="84"/>
    </row>
    <row r="240" spans="5:5" ht="12" x14ac:dyDescent="0.2">
      <c r="E240" s="84"/>
    </row>
    <row r="241" spans="5:5" ht="12" x14ac:dyDescent="0.2">
      <c r="E241" s="84"/>
    </row>
    <row r="242" spans="5:5" ht="12" x14ac:dyDescent="0.2">
      <c r="E242" s="84"/>
    </row>
    <row r="243" spans="5:5" ht="12" x14ac:dyDescent="0.2">
      <c r="E243" s="84"/>
    </row>
    <row r="244" spans="5:5" ht="12" x14ac:dyDescent="0.2">
      <c r="E244" s="84"/>
    </row>
    <row r="245" spans="5:5" ht="12" x14ac:dyDescent="0.2">
      <c r="E245" s="84"/>
    </row>
    <row r="246" spans="5:5" ht="12" x14ac:dyDescent="0.2">
      <c r="E246" s="84"/>
    </row>
    <row r="247" spans="5:5" ht="12" x14ac:dyDescent="0.2">
      <c r="E247" s="84"/>
    </row>
    <row r="248" spans="5:5" ht="12" x14ac:dyDescent="0.2">
      <c r="E248" s="84"/>
    </row>
    <row r="249" spans="5:5" ht="12" x14ac:dyDescent="0.2">
      <c r="E249" s="84"/>
    </row>
    <row r="250" spans="5:5" ht="12" x14ac:dyDescent="0.2">
      <c r="E250" s="84"/>
    </row>
    <row r="251" spans="5:5" ht="12" x14ac:dyDescent="0.2">
      <c r="E251" s="84"/>
    </row>
    <row r="252" spans="5:5" x14ac:dyDescent="0.2"/>
    <row r="253" spans="5:5" x14ac:dyDescent="0.2"/>
    <row r="254" spans="5:5" x14ac:dyDescent="0.2"/>
    <row r="255" spans="5:5" x14ac:dyDescent="0.2"/>
    <row r="256" spans="5:5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</sheetData>
  <pageMargins left="0.25" right="0.25" top="0.75" bottom="0.75" header="0.3" footer="0.3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1737E-41CF-42A2-A119-76A4B8382B50}">
  <sheetPr codeName="Sheet19">
    <tabColor rgb="FFFFFF00"/>
    <pageSetUpPr fitToPage="1"/>
  </sheetPr>
  <dimension ref="A1:AK1328"/>
  <sheetViews>
    <sheetView showGridLines="0" zoomScale="70" zoomScaleNormal="7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20.75" style="10" customWidth="1"/>
    <col min="3" max="3" width="20.5" style="10" customWidth="1"/>
    <col min="4" max="4" width="16.875" style="10" bestFit="1" customWidth="1"/>
    <col min="5" max="5" width="12.375" style="10" customWidth="1"/>
    <col min="6" max="6" width="14.25" customWidth="1"/>
    <col min="7" max="7" width="11.625" style="10" customWidth="1"/>
    <col min="8" max="8" width="10" style="10" customWidth="1"/>
    <col min="9" max="33" width="11" style="10" customWidth="1"/>
    <col min="34" max="35" width="9" style="10" customWidth="1"/>
    <col min="36" max="37" width="0" style="10" hidden="1" customWidth="1"/>
    <col min="38" max="16384" width="9" style="10" hidden="1"/>
  </cols>
  <sheetData>
    <row r="1" spans="1:33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s="8" customFormat="1" ht="18.75" x14ac:dyDescent="0.3">
      <c r="A2" s="56" t="str">
        <f>proj</f>
        <v>REFCL BAE compliance</v>
      </c>
      <c r="B2" s="56"/>
      <c r="C2" s="56"/>
      <c r="D2" s="5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s="2" customFormat="1" ht="18.75" x14ac:dyDescent="0.3">
      <c r="A3" s="206" t="s">
        <v>223</v>
      </c>
      <c r="B3" s="5"/>
      <c r="D3" s="34"/>
      <c r="E3" s="34"/>
      <c r="F3" s="3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3" s="2" customFormat="1" ht="6.75" customHeight="1" x14ac:dyDescent="0.2">
      <c r="A4" s="115"/>
      <c r="B4" s="115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3" s="2" customFormat="1" hidden="1" outlineLevel="1" x14ac:dyDescent="0.2">
      <c r="A5" s="116" t="s">
        <v>195</v>
      </c>
      <c r="B5" s="116"/>
      <c r="D5" s="117"/>
      <c r="E5" s="116"/>
      <c r="F5" s="116"/>
      <c r="G5" s="101"/>
      <c r="H5" s="191">
        <f>Consol!H5</f>
        <v>0</v>
      </c>
      <c r="I5" s="191">
        <f>Consol!I5</f>
        <v>0.98294637436598087</v>
      </c>
      <c r="J5" s="191">
        <f>Consol!J5</f>
        <v>0.94970664189949849</v>
      </c>
      <c r="K5" s="191">
        <f>Consol!K5</f>
        <v>0.91759095835700344</v>
      </c>
      <c r="L5" s="191">
        <f>Consol!L5</f>
        <v>0.88656131242222558</v>
      </c>
      <c r="M5" s="191">
        <f>Consol!M5</f>
        <v>0.85658097818572532</v>
      </c>
      <c r="N5" s="191">
        <f>Consol!N5</f>
        <v>0.8276144716770294</v>
      </c>
      <c r="O5" s="191">
        <f>Consol!O5</f>
        <v>0.79962750886669509</v>
      </c>
      <c r="P5" s="191">
        <f>Consol!P5</f>
        <v>0.77258696508859437</v>
      </c>
      <c r="Q5" s="191">
        <f>Consol!Q5</f>
        <v>0.74646083583439071</v>
      </c>
      <c r="R5" s="191">
        <f>Consol!R5</f>
        <v>0.72121819887380756</v>
      </c>
      <c r="S5" s="191">
        <f>Consol!S5</f>
        <v>0.69682917765585273</v>
      </c>
      <c r="T5" s="191">
        <f>Consol!T5</f>
        <v>0.67326490594768384</v>
      </c>
      <c r="U5" s="191">
        <f>Consol!U5</f>
        <v>0.6504974936692598</v>
      </c>
      <c r="V5" s="191">
        <f>Consol!V5</f>
        <v>0.62849999388334288</v>
      </c>
      <c r="W5" s="191">
        <f>Consol!W5</f>
        <v>0.60724637090178057</v>
      </c>
      <c r="X5" s="191">
        <f>Consol!X5</f>
        <v>0.58671146947031949</v>
      </c>
      <c r="Y5" s="191">
        <f>Consol!Y5</f>
        <v>0.56687098499547783</v>
      </c>
      <c r="Z5" s="191">
        <f>Consol!Z5</f>
        <v>0.54770143477823952</v>
      </c>
      <c r="AA5" s="191">
        <f>Consol!AA5</f>
        <v>0.52918013022052135</v>
      </c>
      <c r="AB5" s="191">
        <f>Consol!AB5</f>
        <v>0.5112851499715183</v>
      </c>
      <c r="AC5" s="191">
        <f>Consol!AC5</f>
        <v>0.4939953139821433</v>
      </c>
      <c r="AD5" s="191">
        <f>Consol!AD5</f>
        <v>0.47729015843685346</v>
      </c>
      <c r="AE5" s="191">
        <f>Consol!AE5</f>
        <v>0.46114991153319179</v>
      </c>
      <c r="AF5" s="191">
        <f>Consol!AF5</f>
        <v>0.4455554700803786</v>
      </c>
      <c r="AG5" s="191">
        <f>Consol!AG5</f>
        <v>0.43048837688925473</v>
      </c>
    </row>
    <row r="6" spans="1:33" s="2" customFormat="1" hidden="1" outlineLevel="1" x14ac:dyDescent="0.2">
      <c r="A6" s="192" t="str">
        <f>'Option1 (base case)'!A6</f>
        <v>Count</v>
      </c>
      <c r="B6" s="116"/>
      <c r="D6" s="117"/>
      <c r="E6" s="116"/>
      <c r="F6" s="116"/>
      <c r="G6" s="101"/>
      <c r="H6" s="192">
        <f>Consol!H6</f>
        <v>0</v>
      </c>
      <c r="I6" s="192">
        <f>Consol!I6</f>
        <v>1</v>
      </c>
      <c r="J6" s="192">
        <f>Consol!J6</f>
        <v>2</v>
      </c>
      <c r="K6" s="192">
        <f>Consol!K6</f>
        <v>3</v>
      </c>
      <c r="L6" s="192">
        <f>Consol!L6</f>
        <v>4</v>
      </c>
      <c r="M6" s="192">
        <f>Consol!M6</f>
        <v>5</v>
      </c>
      <c r="N6" s="192">
        <f>Consol!N6</f>
        <v>6</v>
      </c>
      <c r="O6" s="192">
        <f>Consol!O6</f>
        <v>7</v>
      </c>
      <c r="P6" s="192">
        <f>Consol!P6</f>
        <v>8</v>
      </c>
      <c r="Q6" s="192">
        <f>Consol!Q6</f>
        <v>9</v>
      </c>
      <c r="R6" s="192">
        <f>Consol!R6</f>
        <v>10</v>
      </c>
      <c r="S6" s="192">
        <f>Consol!S6</f>
        <v>11</v>
      </c>
      <c r="T6" s="192">
        <f>Consol!T6</f>
        <v>12</v>
      </c>
      <c r="U6" s="192">
        <f>Consol!U6</f>
        <v>13</v>
      </c>
      <c r="V6" s="192">
        <f>Consol!V6</f>
        <v>14</v>
      </c>
      <c r="W6" s="192">
        <f>Consol!W6</f>
        <v>15</v>
      </c>
      <c r="X6" s="192">
        <f>Consol!X6</f>
        <v>16</v>
      </c>
      <c r="Y6" s="192">
        <f>Consol!Y6</f>
        <v>17</v>
      </c>
      <c r="Z6" s="192">
        <f>Consol!Z6</f>
        <v>18</v>
      </c>
      <c r="AA6" s="192">
        <f>Consol!AA6</f>
        <v>19</v>
      </c>
      <c r="AB6" s="192">
        <f>Consol!AB6</f>
        <v>20</v>
      </c>
      <c r="AC6" s="192">
        <f>Consol!AC6</f>
        <v>21</v>
      </c>
      <c r="AD6" s="192">
        <f>Consol!AD6</f>
        <v>22</v>
      </c>
      <c r="AE6" s="192">
        <f>Consol!AE6</f>
        <v>23</v>
      </c>
      <c r="AF6" s="192">
        <f>Consol!AF6</f>
        <v>24</v>
      </c>
      <c r="AG6" s="192">
        <f>Consol!AG6</f>
        <v>25</v>
      </c>
    </row>
    <row r="7" spans="1:33" s="2" customFormat="1" collapsed="1" x14ac:dyDescent="0.2">
      <c r="A7" s="116" t="s">
        <v>196</v>
      </c>
      <c r="B7" s="116"/>
      <c r="D7" s="117"/>
      <c r="E7" s="116"/>
      <c r="F7" s="116"/>
      <c r="G7" s="101"/>
      <c r="H7" s="259" t="b">
        <f>Consol!H7</f>
        <v>1</v>
      </c>
      <c r="I7" s="259" t="b">
        <f>Consol!I7</f>
        <v>1</v>
      </c>
      <c r="J7" s="259" t="b">
        <f>Consol!J7</f>
        <v>1</v>
      </c>
      <c r="K7" s="259" t="b">
        <f>Consol!K7</f>
        <v>1</v>
      </c>
      <c r="L7" s="259" t="b">
        <f>Consol!L7</f>
        <v>1</v>
      </c>
      <c r="M7" s="259" t="b">
        <f>Consol!M7</f>
        <v>1</v>
      </c>
      <c r="N7" s="259" t="b">
        <f>Consol!N7</f>
        <v>1</v>
      </c>
      <c r="O7" s="259" t="b">
        <f>Consol!O7</f>
        <v>1</v>
      </c>
      <c r="P7" s="259" t="b">
        <f>Consol!P7</f>
        <v>1</v>
      </c>
      <c r="Q7" s="259" t="b">
        <f>Consol!Q7</f>
        <v>1</v>
      </c>
      <c r="R7" s="259" t="b">
        <f>Consol!R7</f>
        <v>1</v>
      </c>
      <c r="S7" s="259" t="b">
        <f>Consol!S7</f>
        <v>1</v>
      </c>
      <c r="T7" s="259" t="b">
        <f>Consol!T7</f>
        <v>1</v>
      </c>
      <c r="U7" s="259" t="b">
        <f>Consol!U7</f>
        <v>1</v>
      </c>
      <c r="V7" s="259" t="b">
        <f>Consol!V7</f>
        <v>1</v>
      </c>
      <c r="W7" s="259" t="b">
        <f>Consol!W7</f>
        <v>1</v>
      </c>
      <c r="X7" s="259" t="b">
        <f>Consol!X7</f>
        <v>1</v>
      </c>
      <c r="Y7" s="259" t="b">
        <f>Consol!Y7</f>
        <v>1</v>
      </c>
      <c r="Z7" s="259" t="b">
        <f>Consol!Z7</f>
        <v>1</v>
      </c>
      <c r="AA7" s="259" t="b">
        <f>Consol!AA7</f>
        <v>1</v>
      </c>
      <c r="AB7" s="259" t="b">
        <f>Consol!AB7</f>
        <v>1</v>
      </c>
      <c r="AC7" s="259" t="b">
        <f>Consol!AC7</f>
        <v>0</v>
      </c>
      <c r="AD7" s="259" t="b">
        <f>Consol!AD7</f>
        <v>0</v>
      </c>
      <c r="AE7" s="259" t="b">
        <f>Consol!AE7</f>
        <v>0</v>
      </c>
      <c r="AF7" s="259" t="b">
        <f>Consol!AF7</f>
        <v>0</v>
      </c>
      <c r="AG7" s="259" t="b">
        <f>Consol!AG7</f>
        <v>0</v>
      </c>
    </row>
    <row r="8" spans="1:33" s="2" customFormat="1" ht="4.5" customHeight="1" x14ac:dyDescent="0.2"/>
    <row r="9" spans="1:33" s="2" customFormat="1" ht="15" x14ac:dyDescent="0.25">
      <c r="A9" s="19"/>
      <c r="B9" s="19"/>
      <c r="C9" s="19"/>
      <c r="D9" s="19"/>
      <c r="E9" s="19"/>
      <c r="F9" s="83"/>
      <c r="G9" s="20"/>
      <c r="H9" s="20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3" s="2" customFormat="1" x14ac:dyDescent="0.2">
      <c r="D10" s="118"/>
      <c r="E10" s="118"/>
      <c r="G10" s="224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3" s="2" customFormat="1" ht="15" x14ac:dyDescent="0.2">
      <c r="A11" s="120"/>
      <c r="B11" s="120"/>
      <c r="C11" s="120"/>
      <c r="D11" s="121"/>
      <c r="E11" s="121"/>
      <c r="F11" s="70" t="s">
        <v>156</v>
      </c>
      <c r="G11" s="225"/>
      <c r="H11" s="122" t="str" cm="1">
        <f t="array" ref="H11">IF(H6=$D$4,UPPER($A$4),IF(H6=end,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3" s="7" customFormat="1" x14ac:dyDescent="0.2">
      <c r="A12" s="249"/>
      <c r="B12" s="249"/>
      <c r="C12" s="249"/>
      <c r="D12" s="249"/>
      <c r="E12" s="249"/>
      <c r="F12" s="249"/>
      <c r="G12" s="250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>
        <f>Consol!AA36</f>
        <v>926990.908097059</v>
      </c>
      <c r="AA12" s="31">
        <f>Consol!AB36</f>
        <v>926990.908097059</v>
      </c>
      <c r="AB12" s="31">
        <f>Consol!AC36</f>
        <v>0</v>
      </c>
      <c r="AC12" s="31">
        <f>Consol!AD36</f>
        <v>0</v>
      </c>
      <c r="AD12" s="31">
        <f>Consol!AE36</f>
        <v>0</v>
      </c>
      <c r="AE12" s="31">
        <f>Consol!AF36</f>
        <v>0</v>
      </c>
      <c r="AF12" s="31">
        <f>Consol!AG36</f>
        <v>0</v>
      </c>
      <c r="AG12" s="250"/>
    </row>
    <row r="13" spans="1:33" s="7" customFormat="1" x14ac:dyDescent="0.2">
      <c r="A13" s="249"/>
      <c r="B13" s="249"/>
      <c r="C13" s="249"/>
      <c r="D13" s="249"/>
      <c r="E13" s="249"/>
      <c r="F13" s="249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50"/>
      <c r="AG13" s="250"/>
    </row>
    <row r="14" spans="1:33" s="7" customFormat="1" x14ac:dyDescent="0.2">
      <c r="A14" s="257" t="s">
        <v>145</v>
      </c>
      <c r="B14" s="257" t="s">
        <v>120</v>
      </c>
      <c r="C14" s="257" t="s">
        <v>189</v>
      </c>
      <c r="D14" s="257" t="str">
        <f>A14&amp;B14</f>
        <v>OPTION 1 (base case)NPV</v>
      </c>
      <c r="E14" s="258"/>
      <c r="F14" s="31">
        <f>SUMPRODUCT($H14:$AG14, $H$5:$AG$5)</f>
        <v>0</v>
      </c>
      <c r="G14" s="250"/>
      <c r="H14" s="31">
        <f>'Option1 (base case)'!I88*conv_2026</f>
        <v>0</v>
      </c>
      <c r="I14" s="31">
        <f>'Option1 (base case)'!J88*conv_2026</f>
        <v>0</v>
      </c>
      <c r="J14" s="31">
        <f>'Option1 (base case)'!K88*conv_2026</f>
        <v>0</v>
      </c>
      <c r="K14" s="31">
        <f>'Option1 (base case)'!L88*conv_2026</f>
        <v>0</v>
      </c>
      <c r="L14" s="31">
        <f>'Option1 (base case)'!M88*conv_2026</f>
        <v>0</v>
      </c>
      <c r="M14" s="31">
        <f>'Option1 (base case)'!N88*conv_2026</f>
        <v>0</v>
      </c>
      <c r="N14" s="31">
        <f>'Option1 (base case)'!O88*conv_2026</f>
        <v>0</v>
      </c>
      <c r="O14" s="31">
        <f>'Option1 (base case)'!P88*conv_2026</f>
        <v>0</v>
      </c>
      <c r="P14" s="31">
        <f>'Option1 (base case)'!Q88*conv_2026</f>
        <v>0</v>
      </c>
      <c r="Q14" s="31">
        <f>'Option1 (base case)'!R88*conv_2026</f>
        <v>0</v>
      </c>
      <c r="R14" s="31">
        <f>'Option1 (base case)'!S88*conv_2026</f>
        <v>0</v>
      </c>
      <c r="S14" s="31">
        <f>'Option1 (base case)'!T88*conv_2026</f>
        <v>0</v>
      </c>
      <c r="T14" s="31">
        <f>'Option1 (base case)'!U88*conv_2026</f>
        <v>0</v>
      </c>
      <c r="U14" s="31">
        <f>'Option1 (base case)'!V88*conv_2026</f>
        <v>0</v>
      </c>
      <c r="V14" s="31">
        <f>'Option1 (base case)'!W88*conv_2026</f>
        <v>0</v>
      </c>
      <c r="W14" s="31">
        <f>'Option1 (base case)'!X88*conv_2026</f>
        <v>0</v>
      </c>
      <c r="X14" s="31">
        <f>'Option1 (base case)'!Y88*conv_2026</f>
        <v>0</v>
      </c>
      <c r="Y14" s="31">
        <f>'Option1 (base case)'!Z88*conv_2026</f>
        <v>0</v>
      </c>
      <c r="Z14" s="31">
        <f>'Option1 (base case)'!AA88*conv_2026</f>
        <v>0</v>
      </c>
      <c r="AA14" s="31">
        <f>'Option1 (base case)'!AB88*conv_2026</f>
        <v>0</v>
      </c>
      <c r="AB14" s="31">
        <f>'Option1 (base case)'!AC88*conv_2026</f>
        <v>0</v>
      </c>
      <c r="AC14" s="31">
        <f>'Option1 (base case)'!AD88*conv_2026</f>
        <v>0</v>
      </c>
      <c r="AD14" s="31">
        <f>'Option1 (base case)'!AE88*conv_2026</f>
        <v>0</v>
      </c>
      <c r="AE14" s="31">
        <f>'Option1 (base case)'!AF88*conv_2026</f>
        <v>0</v>
      </c>
      <c r="AF14" s="31">
        <f>'Option1 (base case)'!AG88*conv_2026</f>
        <v>0</v>
      </c>
      <c r="AG14" s="31">
        <f>'Option1 (base case)'!AH88*conv_2026</f>
        <v>0</v>
      </c>
    </row>
    <row r="15" spans="1:33" s="7" customFormat="1" x14ac:dyDescent="0.2">
      <c r="A15" s="249"/>
      <c r="B15" s="249"/>
      <c r="C15" s="249"/>
      <c r="D15" s="249"/>
      <c r="E15" s="249"/>
      <c r="F15" s="249"/>
      <c r="G15" s="250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 spans="1:33" s="7" customFormat="1" x14ac:dyDescent="0.2">
      <c r="A16" s="257" t="s">
        <v>145</v>
      </c>
      <c r="B16" s="257" t="str">
        <f>'Option1 (base case)'!A111</f>
        <v>sens1</v>
      </c>
      <c r="C16" s="257" t="str">
        <f>'Option1 (base case)'!C111</f>
        <v>Capex 10% higher</v>
      </c>
      <c r="D16" s="257" t="str">
        <f t="shared" ref="D16:D23" si="0">A16&amp;B16</f>
        <v>OPTION 1 (base case)sens1</v>
      </c>
      <c r="E16" s="258"/>
      <c r="F16" s="31">
        <f>SUMPRODUCT($H16:$AG16, $H$5:$AG$5)</f>
        <v>0</v>
      </c>
      <c r="G16" s="250"/>
      <c r="H16" s="31">
        <f>(INDEX('Option1 (base case)'!H$107:H$118, MATCH($D16, 'Option1 (base case)'!$G$107:$G$118,0)))*conv_2026*H$7</f>
        <v>0</v>
      </c>
      <c r="I16" s="31">
        <f>(INDEX('Option1 (base case)'!I$107:I$118, MATCH($D16, 'Option1 (base case)'!$G$107:$G$118,0)))*conv_2026*I$7</f>
        <v>0</v>
      </c>
      <c r="J16" s="31">
        <f>(INDEX('Option1 (base case)'!J$107:J$118, MATCH($D16, 'Option1 (base case)'!$G$107:$G$118,0)))*conv_2026*J$7</f>
        <v>0</v>
      </c>
      <c r="K16" s="31">
        <f>(INDEX('Option1 (base case)'!K$107:K$118, MATCH($D16, 'Option1 (base case)'!$G$107:$G$118,0)))*conv_2026*K$7</f>
        <v>0</v>
      </c>
      <c r="L16" s="31">
        <f>(INDEX('Option1 (base case)'!L$107:L$118, MATCH($D16, 'Option1 (base case)'!$G$107:$G$118,0)))*conv_2026*L$7</f>
        <v>0</v>
      </c>
      <c r="M16" s="31">
        <f>(INDEX('Option1 (base case)'!M$107:M$118, MATCH($D16, 'Option1 (base case)'!$G$107:$G$118,0)))*conv_2026*M$7</f>
        <v>0</v>
      </c>
      <c r="N16" s="31">
        <f>(INDEX('Option1 (base case)'!N$107:N$118, MATCH($D16, 'Option1 (base case)'!$G$107:$G$118,0)))*conv_2026*N$7</f>
        <v>0</v>
      </c>
      <c r="O16" s="31">
        <f>(INDEX('Option1 (base case)'!O$107:O$118, MATCH($D16, 'Option1 (base case)'!$G$107:$G$118,0)))*conv_2026*O$7</f>
        <v>0</v>
      </c>
      <c r="P16" s="31">
        <f>(INDEX('Option1 (base case)'!P$107:P$118, MATCH($D16, 'Option1 (base case)'!$G$107:$G$118,0)))*conv_2026*P$7</f>
        <v>0</v>
      </c>
      <c r="Q16" s="31">
        <f>(INDEX('Option1 (base case)'!Q$107:Q$118, MATCH($D16, 'Option1 (base case)'!$G$107:$G$118,0)))*conv_2026*Q$7</f>
        <v>0</v>
      </c>
      <c r="R16" s="31">
        <f>(INDEX('Option1 (base case)'!R$107:R$118, MATCH($D16, 'Option1 (base case)'!$G$107:$G$118,0)))*conv_2026*R$7</f>
        <v>0</v>
      </c>
      <c r="S16" s="31">
        <f>(INDEX('Option1 (base case)'!S$107:S$118, MATCH($D16, 'Option1 (base case)'!$G$107:$G$118,0)))*conv_2026*S$7</f>
        <v>0</v>
      </c>
      <c r="T16" s="31">
        <f>(INDEX('Option1 (base case)'!T$107:T$118, MATCH($D16, 'Option1 (base case)'!$G$107:$G$118,0)))*conv_2026*T$7</f>
        <v>0</v>
      </c>
      <c r="U16" s="31">
        <f>(INDEX('Option1 (base case)'!U$107:U$118, MATCH($D16, 'Option1 (base case)'!$G$107:$G$118,0)))*conv_2026*U$7</f>
        <v>0</v>
      </c>
      <c r="V16" s="31">
        <f>(INDEX('Option1 (base case)'!V$107:V$118, MATCH($D16, 'Option1 (base case)'!$G$107:$G$118,0)))*conv_2026*V$7</f>
        <v>0</v>
      </c>
      <c r="W16" s="31">
        <f>(INDEX('Option1 (base case)'!W$107:W$118, MATCH($D16, 'Option1 (base case)'!$G$107:$G$118,0)))*conv_2026*W$7</f>
        <v>0</v>
      </c>
      <c r="X16" s="31">
        <f>(INDEX('Option1 (base case)'!X$107:X$118, MATCH($D16, 'Option1 (base case)'!$G$107:$G$118,0)))*conv_2026*X$7</f>
        <v>0</v>
      </c>
      <c r="Y16" s="31">
        <f>(INDEX('Option1 (base case)'!Y$107:Y$118, MATCH($D16, 'Option1 (base case)'!$G$107:$G$118,0)))*conv_2026*Y$7</f>
        <v>0</v>
      </c>
      <c r="Z16" s="31">
        <f>(INDEX('Option1 (base case)'!Z$107:Z$118, MATCH($D16, 'Option1 (base case)'!$G$107:$G$118,0)))*conv_2026*Z$7</f>
        <v>0</v>
      </c>
      <c r="AA16" s="31">
        <f>(INDEX('Option1 (base case)'!AA$107:AA$118, MATCH($D16, 'Option1 (base case)'!$G$107:$G$118,0)))*conv_2026*AA$7</f>
        <v>0</v>
      </c>
      <c r="AB16" s="31">
        <f>(INDEX('Option1 (base case)'!AB$107:AB$118, MATCH($D16, 'Option1 (base case)'!$G$107:$G$118,0)))*conv_2026*AB$7</f>
        <v>0</v>
      </c>
      <c r="AC16" s="31">
        <f>(INDEX('Option1 (base case)'!AC$107:AC$118, MATCH($D16, 'Option1 (base case)'!$G$107:$G$118,0)))*conv_2026*AC$7</f>
        <v>0</v>
      </c>
      <c r="AD16" s="31">
        <f>(INDEX('Option1 (base case)'!AD$107:AD$118, MATCH($D16, 'Option1 (base case)'!$G$107:$G$118,0)))*conv_2026*AD$7</f>
        <v>0</v>
      </c>
      <c r="AE16" s="31">
        <f>(INDEX('Option1 (base case)'!AE$107:AE$118, MATCH($D16, 'Option1 (base case)'!$G$107:$G$118,0)))*conv_2026*AE$7</f>
        <v>0</v>
      </c>
      <c r="AF16" s="31">
        <f>(INDEX('Option1 (base case)'!AF$107:AF$118, MATCH($D16, 'Option1 (base case)'!$G$107:$G$118,0)))*conv_2026*AF$7</f>
        <v>0</v>
      </c>
      <c r="AG16" s="31">
        <f>(INDEX('Option1 (base case)'!AG$107:AG$118, MATCH($D16, 'Option1 (base case)'!$G$107:$G$118,0)))*conv_2026*AG$7</f>
        <v>0</v>
      </c>
    </row>
    <row r="17" spans="1:35" s="7" customFormat="1" x14ac:dyDescent="0.2">
      <c r="A17" s="257" t="s">
        <v>145</v>
      </c>
      <c r="B17" s="257" t="str">
        <f>'Option1 (base case)'!A112</f>
        <v>sens2</v>
      </c>
      <c r="C17" s="257" t="str">
        <f>'Option1 (base case)'!C112</f>
        <v>Capex 10% lower</v>
      </c>
      <c r="D17" s="257" t="str">
        <f t="shared" si="0"/>
        <v>OPTION 1 (base case)sens2</v>
      </c>
      <c r="E17" s="258"/>
      <c r="F17" s="31">
        <f t="shared" ref="F17:F23" si="1">SUMPRODUCT($H17:$AG17, $H$5:$AG$5)</f>
        <v>0</v>
      </c>
      <c r="G17" s="257"/>
      <c r="H17" s="31">
        <f>(INDEX('Option1 (base case)'!H$107:H$118, MATCH($D17, 'Option1 (base case)'!$G$107:$G$118,0)))*conv_2026*H$7</f>
        <v>0</v>
      </c>
      <c r="I17" s="31">
        <f>(INDEX('Option1 (base case)'!I$107:I$118, MATCH($D17, 'Option1 (base case)'!$G$107:$G$118,0)))*conv_2026*I$7</f>
        <v>0</v>
      </c>
      <c r="J17" s="31">
        <f>(INDEX('Option1 (base case)'!J$107:J$118, MATCH($D17, 'Option1 (base case)'!$G$107:$G$118,0)))*conv_2026*J$7</f>
        <v>0</v>
      </c>
      <c r="K17" s="31">
        <f>(INDEX('Option1 (base case)'!K$107:K$118, MATCH($D17, 'Option1 (base case)'!$G$107:$G$118,0)))*conv_2026*K$7</f>
        <v>0</v>
      </c>
      <c r="L17" s="31">
        <f>(INDEX('Option1 (base case)'!L$107:L$118, MATCH($D17, 'Option1 (base case)'!$G$107:$G$118,0)))*conv_2026*L$7</f>
        <v>0</v>
      </c>
      <c r="M17" s="31">
        <f>(INDEX('Option1 (base case)'!M$107:M$118, MATCH($D17, 'Option1 (base case)'!$G$107:$G$118,0)))*conv_2026*M$7</f>
        <v>0</v>
      </c>
      <c r="N17" s="31">
        <f>(INDEX('Option1 (base case)'!N$107:N$118, MATCH($D17, 'Option1 (base case)'!$G$107:$G$118,0)))*conv_2026*N$7</f>
        <v>0</v>
      </c>
      <c r="O17" s="31">
        <f>(INDEX('Option1 (base case)'!O$107:O$118, MATCH($D17, 'Option1 (base case)'!$G$107:$G$118,0)))*conv_2026*O$7</f>
        <v>0</v>
      </c>
      <c r="P17" s="31">
        <f>(INDEX('Option1 (base case)'!P$107:P$118, MATCH($D17, 'Option1 (base case)'!$G$107:$G$118,0)))*conv_2026*P$7</f>
        <v>0</v>
      </c>
      <c r="Q17" s="31">
        <f>(INDEX('Option1 (base case)'!Q$107:Q$118, MATCH($D17, 'Option1 (base case)'!$G$107:$G$118,0)))*conv_2026*Q$7</f>
        <v>0</v>
      </c>
      <c r="R17" s="31">
        <f>(INDEX('Option1 (base case)'!R$107:R$118, MATCH($D17, 'Option1 (base case)'!$G$107:$G$118,0)))*conv_2026*R$7</f>
        <v>0</v>
      </c>
      <c r="S17" s="31">
        <f>(INDEX('Option1 (base case)'!S$107:S$118, MATCH($D17, 'Option1 (base case)'!$G$107:$G$118,0)))*conv_2026*S$7</f>
        <v>0</v>
      </c>
      <c r="T17" s="31">
        <f>(INDEX('Option1 (base case)'!T$107:T$118, MATCH($D17, 'Option1 (base case)'!$G$107:$G$118,0)))*conv_2026*T$7</f>
        <v>0</v>
      </c>
      <c r="U17" s="31">
        <f>(INDEX('Option1 (base case)'!U$107:U$118, MATCH($D17, 'Option1 (base case)'!$G$107:$G$118,0)))*conv_2026*U$7</f>
        <v>0</v>
      </c>
      <c r="V17" s="31">
        <f>(INDEX('Option1 (base case)'!V$107:V$118, MATCH($D17, 'Option1 (base case)'!$G$107:$G$118,0)))*conv_2026*V$7</f>
        <v>0</v>
      </c>
      <c r="W17" s="31">
        <f>(INDEX('Option1 (base case)'!W$107:W$118, MATCH($D17, 'Option1 (base case)'!$G$107:$G$118,0)))*conv_2026*W$7</f>
        <v>0</v>
      </c>
      <c r="X17" s="31">
        <f>(INDEX('Option1 (base case)'!X$107:X$118, MATCH($D17, 'Option1 (base case)'!$G$107:$G$118,0)))*conv_2026*X$7</f>
        <v>0</v>
      </c>
      <c r="Y17" s="31">
        <f>(INDEX('Option1 (base case)'!Y$107:Y$118, MATCH($D17, 'Option1 (base case)'!$G$107:$G$118,0)))*conv_2026*Y$7</f>
        <v>0</v>
      </c>
      <c r="Z17" s="31">
        <f>(INDEX('Option1 (base case)'!Z$107:Z$118, MATCH($D17, 'Option1 (base case)'!$G$107:$G$118,0)))*conv_2026*Z$7</f>
        <v>0</v>
      </c>
      <c r="AA17" s="31">
        <f>(INDEX('Option1 (base case)'!AA$107:AA$118, MATCH($D17, 'Option1 (base case)'!$G$107:$G$118,0)))*conv_2026*AA$7</f>
        <v>0</v>
      </c>
      <c r="AB17" s="31">
        <f>(INDEX('Option1 (base case)'!AB$107:AB$118, MATCH($D17, 'Option1 (base case)'!$G$107:$G$118,0)))*conv_2026*AB$7</f>
        <v>0</v>
      </c>
      <c r="AC17" s="31">
        <f>(INDEX('Option1 (base case)'!AC$107:AC$118, MATCH($D17, 'Option1 (base case)'!$G$107:$G$118,0)))*conv_2026*AC$7</f>
        <v>0</v>
      </c>
      <c r="AD17" s="31">
        <f>(INDEX('Option1 (base case)'!AD$107:AD$118, MATCH($D17, 'Option1 (base case)'!$G$107:$G$118,0)))*conv_2026*AD$7</f>
        <v>0</v>
      </c>
      <c r="AE17" s="31">
        <f>(INDEX('Option1 (base case)'!AE$107:AE$118, MATCH($D17, 'Option1 (base case)'!$G$107:$G$118,0)))*conv_2026*AE$7</f>
        <v>0</v>
      </c>
      <c r="AF17" s="31">
        <f>(INDEX('Option1 (base case)'!AF$107:AF$118, MATCH($D17, 'Option1 (base case)'!$G$107:$G$118,0)))*conv_2026*AF$7</f>
        <v>0</v>
      </c>
      <c r="AG17" s="31">
        <f>(INDEX('Option1 (base case)'!AG$107:AG$118, MATCH($D17, 'Option1 (base case)'!$G$107:$G$118,0)))*conv_2026*AG$7</f>
        <v>0</v>
      </c>
      <c r="AH17" s="8"/>
      <c r="AI17" s="8"/>
    </row>
    <row r="18" spans="1:35" s="7" customFormat="1" x14ac:dyDescent="0.2">
      <c r="A18" s="257" t="s">
        <v>145</v>
      </c>
      <c r="B18" s="257" t="str">
        <f>'Option1 (base case)'!A113</f>
        <v>sens3</v>
      </c>
      <c r="C18" s="257" t="str">
        <f>'Option1 (base case)'!C113</f>
        <v>Total benefits 10% higher</v>
      </c>
      <c r="D18" s="257" t="str">
        <f t="shared" si="0"/>
        <v>OPTION 1 (base case)sens3</v>
      </c>
      <c r="E18" s="258"/>
      <c r="F18" s="31">
        <f t="shared" si="1"/>
        <v>0</v>
      </c>
      <c r="G18" s="8"/>
      <c r="H18" s="31">
        <f>(INDEX('Option1 (base case)'!H$107:H$118, MATCH($D18, 'Option1 (base case)'!$G$107:$G$118,0)))*conv_2026*H$7</f>
        <v>0</v>
      </c>
      <c r="I18" s="31">
        <f>(INDEX('Option1 (base case)'!I$107:I$118, MATCH($D18, 'Option1 (base case)'!$G$107:$G$118,0)))*conv_2026*I$7</f>
        <v>0</v>
      </c>
      <c r="J18" s="31">
        <f>(INDEX('Option1 (base case)'!J$107:J$118, MATCH($D18, 'Option1 (base case)'!$G$107:$G$118,0)))*conv_2026*J$7</f>
        <v>0</v>
      </c>
      <c r="K18" s="31">
        <f>(INDEX('Option1 (base case)'!K$107:K$118, MATCH($D18, 'Option1 (base case)'!$G$107:$G$118,0)))*conv_2026*K$7</f>
        <v>0</v>
      </c>
      <c r="L18" s="31">
        <f>(INDEX('Option1 (base case)'!L$107:L$118, MATCH($D18, 'Option1 (base case)'!$G$107:$G$118,0)))*conv_2026*L$7</f>
        <v>0</v>
      </c>
      <c r="M18" s="31">
        <f>(INDEX('Option1 (base case)'!M$107:M$118, MATCH($D18, 'Option1 (base case)'!$G$107:$G$118,0)))*conv_2026*M$7</f>
        <v>0</v>
      </c>
      <c r="N18" s="31">
        <f>(INDEX('Option1 (base case)'!N$107:N$118, MATCH($D18, 'Option1 (base case)'!$G$107:$G$118,0)))*conv_2026*N$7</f>
        <v>0</v>
      </c>
      <c r="O18" s="31">
        <f>(INDEX('Option1 (base case)'!O$107:O$118, MATCH($D18, 'Option1 (base case)'!$G$107:$G$118,0)))*conv_2026*O$7</f>
        <v>0</v>
      </c>
      <c r="P18" s="31">
        <f>(INDEX('Option1 (base case)'!P$107:P$118, MATCH($D18, 'Option1 (base case)'!$G$107:$G$118,0)))*conv_2026*P$7</f>
        <v>0</v>
      </c>
      <c r="Q18" s="31">
        <f>(INDEX('Option1 (base case)'!Q$107:Q$118, MATCH($D18, 'Option1 (base case)'!$G$107:$G$118,0)))*conv_2026*Q$7</f>
        <v>0</v>
      </c>
      <c r="R18" s="31">
        <f>(INDEX('Option1 (base case)'!R$107:R$118, MATCH($D18, 'Option1 (base case)'!$G$107:$G$118,0)))*conv_2026*R$7</f>
        <v>0</v>
      </c>
      <c r="S18" s="31">
        <f>(INDEX('Option1 (base case)'!S$107:S$118, MATCH($D18, 'Option1 (base case)'!$G$107:$G$118,0)))*conv_2026*S$7</f>
        <v>0</v>
      </c>
      <c r="T18" s="31">
        <f>(INDEX('Option1 (base case)'!T$107:T$118, MATCH($D18, 'Option1 (base case)'!$G$107:$G$118,0)))*conv_2026*T$7</f>
        <v>0</v>
      </c>
      <c r="U18" s="31">
        <f>(INDEX('Option1 (base case)'!U$107:U$118, MATCH($D18, 'Option1 (base case)'!$G$107:$G$118,0)))*conv_2026*U$7</f>
        <v>0</v>
      </c>
      <c r="V18" s="31">
        <f>(INDEX('Option1 (base case)'!V$107:V$118, MATCH($D18, 'Option1 (base case)'!$G$107:$G$118,0)))*conv_2026*V$7</f>
        <v>0</v>
      </c>
      <c r="W18" s="31">
        <f>(INDEX('Option1 (base case)'!W$107:W$118, MATCH($D18, 'Option1 (base case)'!$G$107:$G$118,0)))*conv_2026*W$7</f>
        <v>0</v>
      </c>
      <c r="X18" s="31">
        <f>(INDEX('Option1 (base case)'!X$107:X$118, MATCH($D18, 'Option1 (base case)'!$G$107:$G$118,0)))*conv_2026*X$7</f>
        <v>0</v>
      </c>
      <c r="Y18" s="31">
        <f>(INDEX('Option1 (base case)'!Y$107:Y$118, MATCH($D18, 'Option1 (base case)'!$G$107:$G$118,0)))*conv_2026*Y$7</f>
        <v>0</v>
      </c>
      <c r="Z18" s="31">
        <f>(INDEX('Option1 (base case)'!Z$107:Z$118, MATCH($D18, 'Option1 (base case)'!$G$107:$G$118,0)))*conv_2026*Z$7</f>
        <v>0</v>
      </c>
      <c r="AA18" s="31">
        <f>(INDEX('Option1 (base case)'!AA$107:AA$118, MATCH($D18, 'Option1 (base case)'!$G$107:$G$118,0)))*conv_2026*AA$7</f>
        <v>0</v>
      </c>
      <c r="AB18" s="31">
        <f>(INDEX('Option1 (base case)'!AB$107:AB$118, MATCH($D18, 'Option1 (base case)'!$G$107:$G$118,0)))*conv_2026*AB$7</f>
        <v>0</v>
      </c>
      <c r="AC18" s="31">
        <f>(INDEX('Option1 (base case)'!AC$107:AC$118, MATCH($D18, 'Option1 (base case)'!$G$107:$G$118,0)))*conv_2026*AC$7</f>
        <v>0</v>
      </c>
      <c r="AD18" s="31">
        <f>(INDEX('Option1 (base case)'!AD$107:AD$118, MATCH($D18, 'Option1 (base case)'!$G$107:$G$118,0)))*conv_2026*AD$7</f>
        <v>0</v>
      </c>
      <c r="AE18" s="31">
        <f>(INDEX('Option1 (base case)'!AE$107:AE$118, MATCH($D18, 'Option1 (base case)'!$G$107:$G$118,0)))*conv_2026*AE$7</f>
        <v>0</v>
      </c>
      <c r="AF18" s="31">
        <f>(INDEX('Option1 (base case)'!AF$107:AF$118, MATCH($D18, 'Option1 (base case)'!$G$107:$G$118,0)))*conv_2026*AF$7</f>
        <v>0</v>
      </c>
      <c r="AG18" s="31">
        <f>(INDEX('Option1 (base case)'!AG$107:AG$118, MATCH($D18, 'Option1 (base case)'!$G$107:$G$118,0)))*conv_2026*AG$7</f>
        <v>0</v>
      </c>
      <c r="AH18" s="8"/>
      <c r="AI18" s="8"/>
    </row>
    <row r="19" spans="1:35" s="7" customFormat="1" x14ac:dyDescent="0.2">
      <c r="A19" s="257" t="s">
        <v>145</v>
      </c>
      <c r="B19" s="257" t="str">
        <f>'Option1 (base case)'!A114</f>
        <v>sens4</v>
      </c>
      <c r="C19" s="257" t="str">
        <f>'Option1 (base case)'!C114</f>
        <v>Total benefits 10% lower</v>
      </c>
      <c r="D19" s="257" t="str">
        <f t="shared" si="0"/>
        <v>OPTION 1 (base case)sens4</v>
      </c>
      <c r="E19" s="258"/>
      <c r="F19" s="31">
        <f t="shared" si="1"/>
        <v>0</v>
      </c>
      <c r="G19" s="8"/>
      <c r="H19" s="31">
        <f>(INDEX('Option1 (base case)'!H$107:H$118, MATCH($D19, 'Option1 (base case)'!$G$107:$G$118,0)))*conv_2026*H$7</f>
        <v>0</v>
      </c>
      <c r="I19" s="31">
        <f>(INDEX('Option1 (base case)'!I$107:I$118, MATCH($D19, 'Option1 (base case)'!$G$107:$G$118,0)))*conv_2026*I$7</f>
        <v>0</v>
      </c>
      <c r="J19" s="31">
        <f>(INDEX('Option1 (base case)'!J$107:J$118, MATCH($D19, 'Option1 (base case)'!$G$107:$G$118,0)))*conv_2026*J$7</f>
        <v>0</v>
      </c>
      <c r="K19" s="31">
        <f>(INDEX('Option1 (base case)'!K$107:K$118, MATCH($D19, 'Option1 (base case)'!$G$107:$G$118,0)))*conv_2026*K$7</f>
        <v>0</v>
      </c>
      <c r="L19" s="31">
        <f>(INDEX('Option1 (base case)'!L$107:L$118, MATCH($D19, 'Option1 (base case)'!$G$107:$G$118,0)))*conv_2026*L$7</f>
        <v>0</v>
      </c>
      <c r="M19" s="31">
        <f>(INDEX('Option1 (base case)'!M$107:M$118, MATCH($D19, 'Option1 (base case)'!$G$107:$G$118,0)))*conv_2026*M$7</f>
        <v>0</v>
      </c>
      <c r="N19" s="31">
        <f>(INDEX('Option1 (base case)'!N$107:N$118, MATCH($D19, 'Option1 (base case)'!$G$107:$G$118,0)))*conv_2026*N$7</f>
        <v>0</v>
      </c>
      <c r="O19" s="31">
        <f>(INDEX('Option1 (base case)'!O$107:O$118, MATCH($D19, 'Option1 (base case)'!$G$107:$G$118,0)))*conv_2026*O$7</f>
        <v>0</v>
      </c>
      <c r="P19" s="31">
        <f>(INDEX('Option1 (base case)'!P$107:P$118, MATCH($D19, 'Option1 (base case)'!$G$107:$G$118,0)))*conv_2026*P$7</f>
        <v>0</v>
      </c>
      <c r="Q19" s="31">
        <f>(INDEX('Option1 (base case)'!Q$107:Q$118, MATCH($D19, 'Option1 (base case)'!$G$107:$G$118,0)))*conv_2026*Q$7</f>
        <v>0</v>
      </c>
      <c r="R19" s="31">
        <f>(INDEX('Option1 (base case)'!R$107:R$118, MATCH($D19, 'Option1 (base case)'!$G$107:$G$118,0)))*conv_2026*R$7</f>
        <v>0</v>
      </c>
      <c r="S19" s="31">
        <f>(INDEX('Option1 (base case)'!S$107:S$118, MATCH($D19, 'Option1 (base case)'!$G$107:$G$118,0)))*conv_2026*S$7</f>
        <v>0</v>
      </c>
      <c r="T19" s="31">
        <f>(INDEX('Option1 (base case)'!T$107:T$118, MATCH($D19, 'Option1 (base case)'!$G$107:$G$118,0)))*conv_2026*T$7</f>
        <v>0</v>
      </c>
      <c r="U19" s="31">
        <f>(INDEX('Option1 (base case)'!U$107:U$118, MATCH($D19, 'Option1 (base case)'!$G$107:$G$118,0)))*conv_2026*U$7</f>
        <v>0</v>
      </c>
      <c r="V19" s="31">
        <f>(INDEX('Option1 (base case)'!V$107:V$118, MATCH($D19, 'Option1 (base case)'!$G$107:$G$118,0)))*conv_2026*V$7</f>
        <v>0</v>
      </c>
      <c r="W19" s="31">
        <f>(INDEX('Option1 (base case)'!W$107:W$118, MATCH($D19, 'Option1 (base case)'!$G$107:$G$118,0)))*conv_2026*W$7</f>
        <v>0</v>
      </c>
      <c r="X19" s="31">
        <f>(INDEX('Option1 (base case)'!X$107:X$118, MATCH($D19, 'Option1 (base case)'!$G$107:$G$118,0)))*conv_2026*X$7</f>
        <v>0</v>
      </c>
      <c r="Y19" s="31">
        <f>(INDEX('Option1 (base case)'!Y$107:Y$118, MATCH($D19, 'Option1 (base case)'!$G$107:$G$118,0)))*conv_2026*Y$7</f>
        <v>0</v>
      </c>
      <c r="Z19" s="31">
        <f>(INDEX('Option1 (base case)'!Z$107:Z$118, MATCH($D19, 'Option1 (base case)'!$G$107:$G$118,0)))*conv_2026*Z$7</f>
        <v>0</v>
      </c>
      <c r="AA19" s="31">
        <f>(INDEX('Option1 (base case)'!AA$107:AA$118, MATCH($D19, 'Option1 (base case)'!$G$107:$G$118,0)))*conv_2026*AA$7</f>
        <v>0</v>
      </c>
      <c r="AB19" s="31">
        <f>(INDEX('Option1 (base case)'!AB$107:AB$118, MATCH($D19, 'Option1 (base case)'!$G$107:$G$118,0)))*conv_2026*AB$7</f>
        <v>0</v>
      </c>
      <c r="AC19" s="31">
        <f>(INDEX('Option1 (base case)'!AC$107:AC$118, MATCH($D19, 'Option1 (base case)'!$G$107:$G$118,0)))*conv_2026*AC$7</f>
        <v>0</v>
      </c>
      <c r="AD19" s="31">
        <f>(INDEX('Option1 (base case)'!AD$107:AD$118, MATCH($D19, 'Option1 (base case)'!$G$107:$G$118,0)))*conv_2026*AD$7</f>
        <v>0</v>
      </c>
      <c r="AE19" s="31">
        <f>(INDEX('Option1 (base case)'!AE$107:AE$118, MATCH($D19, 'Option1 (base case)'!$G$107:$G$118,0)))*conv_2026*AE$7</f>
        <v>0</v>
      </c>
      <c r="AF19" s="31">
        <f>(INDEX('Option1 (base case)'!AF$107:AF$118, MATCH($D19, 'Option1 (base case)'!$G$107:$G$118,0)))*conv_2026*AF$7</f>
        <v>0</v>
      </c>
      <c r="AG19" s="31">
        <f>(INDEX('Option1 (base case)'!AG$107:AG$118, MATCH($D19, 'Option1 (base case)'!$G$107:$G$118,0)))*conv_2026*AG$7</f>
        <v>0</v>
      </c>
      <c r="AH19" s="8"/>
      <c r="AI19" s="8"/>
    </row>
    <row r="20" spans="1:35" s="7" customFormat="1" x14ac:dyDescent="0.2">
      <c r="A20" s="257" t="s">
        <v>145</v>
      </c>
      <c r="B20" s="257" t="str">
        <f>'Option1 (base case)'!A115</f>
        <v>sens5</v>
      </c>
      <c r="C20" s="257" t="str">
        <f>'Option1 (base case)'!C115</f>
        <v>Capex 10% higher &amp; Total benefits 10% lower</v>
      </c>
      <c r="D20" s="257" t="str">
        <f t="shared" si="0"/>
        <v>OPTION 1 (base case)sens5</v>
      </c>
      <c r="E20" s="258"/>
      <c r="F20" s="31">
        <f t="shared" si="1"/>
        <v>0</v>
      </c>
      <c r="G20" s="8"/>
      <c r="H20" s="31">
        <f>(INDEX('Option1 (base case)'!H$107:H$118, MATCH($D20, 'Option1 (base case)'!$G$107:$G$118,0)))*conv_2026*H$7</f>
        <v>0</v>
      </c>
      <c r="I20" s="31">
        <f>(INDEX('Option1 (base case)'!I$107:I$118, MATCH($D20, 'Option1 (base case)'!$G$107:$G$118,0)))*conv_2026*I$7</f>
        <v>0</v>
      </c>
      <c r="J20" s="31">
        <f>(INDEX('Option1 (base case)'!J$107:J$118, MATCH($D20, 'Option1 (base case)'!$G$107:$G$118,0)))*conv_2026*J$7</f>
        <v>0</v>
      </c>
      <c r="K20" s="31">
        <f>(INDEX('Option1 (base case)'!K$107:K$118, MATCH($D20, 'Option1 (base case)'!$G$107:$G$118,0)))*conv_2026*K$7</f>
        <v>0</v>
      </c>
      <c r="L20" s="31">
        <f>(INDEX('Option1 (base case)'!L$107:L$118, MATCH($D20, 'Option1 (base case)'!$G$107:$G$118,0)))*conv_2026*L$7</f>
        <v>0</v>
      </c>
      <c r="M20" s="31">
        <f>(INDEX('Option1 (base case)'!M$107:M$118, MATCH($D20, 'Option1 (base case)'!$G$107:$G$118,0)))*conv_2026*M$7</f>
        <v>0</v>
      </c>
      <c r="N20" s="31">
        <f>(INDEX('Option1 (base case)'!N$107:N$118, MATCH($D20, 'Option1 (base case)'!$G$107:$G$118,0)))*conv_2026*N$7</f>
        <v>0</v>
      </c>
      <c r="O20" s="31">
        <f>(INDEX('Option1 (base case)'!O$107:O$118, MATCH($D20, 'Option1 (base case)'!$G$107:$G$118,0)))*conv_2026*O$7</f>
        <v>0</v>
      </c>
      <c r="P20" s="31">
        <f>(INDEX('Option1 (base case)'!P$107:P$118, MATCH($D20, 'Option1 (base case)'!$G$107:$G$118,0)))*conv_2026*P$7</f>
        <v>0</v>
      </c>
      <c r="Q20" s="31">
        <f>(INDEX('Option1 (base case)'!Q$107:Q$118, MATCH($D20, 'Option1 (base case)'!$G$107:$G$118,0)))*conv_2026*Q$7</f>
        <v>0</v>
      </c>
      <c r="R20" s="31">
        <f>(INDEX('Option1 (base case)'!R$107:R$118, MATCH($D20, 'Option1 (base case)'!$G$107:$G$118,0)))*conv_2026*R$7</f>
        <v>0</v>
      </c>
      <c r="S20" s="31">
        <f>(INDEX('Option1 (base case)'!S$107:S$118, MATCH($D20, 'Option1 (base case)'!$G$107:$G$118,0)))*conv_2026*S$7</f>
        <v>0</v>
      </c>
      <c r="T20" s="31">
        <f>(INDEX('Option1 (base case)'!T$107:T$118, MATCH($D20, 'Option1 (base case)'!$G$107:$G$118,0)))*conv_2026*T$7</f>
        <v>0</v>
      </c>
      <c r="U20" s="31">
        <f>(INDEX('Option1 (base case)'!U$107:U$118, MATCH($D20, 'Option1 (base case)'!$G$107:$G$118,0)))*conv_2026*U$7</f>
        <v>0</v>
      </c>
      <c r="V20" s="31">
        <f>(INDEX('Option1 (base case)'!V$107:V$118, MATCH($D20, 'Option1 (base case)'!$G$107:$G$118,0)))*conv_2026*V$7</f>
        <v>0</v>
      </c>
      <c r="W20" s="31">
        <f>(INDEX('Option1 (base case)'!W$107:W$118, MATCH($D20, 'Option1 (base case)'!$G$107:$G$118,0)))*conv_2026*W$7</f>
        <v>0</v>
      </c>
      <c r="X20" s="31">
        <f>(INDEX('Option1 (base case)'!X$107:X$118, MATCH($D20, 'Option1 (base case)'!$G$107:$G$118,0)))*conv_2026*X$7</f>
        <v>0</v>
      </c>
      <c r="Y20" s="31">
        <f>(INDEX('Option1 (base case)'!Y$107:Y$118, MATCH($D20, 'Option1 (base case)'!$G$107:$G$118,0)))*conv_2026*Y$7</f>
        <v>0</v>
      </c>
      <c r="Z20" s="31">
        <f>(INDEX('Option1 (base case)'!Z$107:Z$118, MATCH($D20, 'Option1 (base case)'!$G$107:$G$118,0)))*conv_2026*Z$7</f>
        <v>0</v>
      </c>
      <c r="AA20" s="31">
        <f>(INDEX('Option1 (base case)'!AA$107:AA$118, MATCH($D20, 'Option1 (base case)'!$G$107:$G$118,0)))*conv_2026*AA$7</f>
        <v>0</v>
      </c>
      <c r="AB20" s="31">
        <f>(INDEX('Option1 (base case)'!AB$107:AB$118, MATCH($D20, 'Option1 (base case)'!$G$107:$G$118,0)))*conv_2026*AB$7</f>
        <v>0</v>
      </c>
      <c r="AC20" s="31">
        <f>(INDEX('Option1 (base case)'!AC$107:AC$118, MATCH($D20, 'Option1 (base case)'!$G$107:$G$118,0)))*conv_2026*AC$7</f>
        <v>0</v>
      </c>
      <c r="AD20" s="31">
        <f>(INDEX('Option1 (base case)'!AD$107:AD$118, MATCH($D20, 'Option1 (base case)'!$G$107:$G$118,0)))*conv_2026*AD$7</f>
        <v>0</v>
      </c>
      <c r="AE20" s="31">
        <f>(INDEX('Option1 (base case)'!AE$107:AE$118, MATCH($D20, 'Option1 (base case)'!$G$107:$G$118,0)))*conv_2026*AE$7</f>
        <v>0</v>
      </c>
      <c r="AF20" s="31">
        <f>(INDEX('Option1 (base case)'!AF$107:AF$118, MATCH($D20, 'Option1 (base case)'!$G$107:$G$118,0)))*conv_2026*AF$7</f>
        <v>0</v>
      </c>
      <c r="AG20" s="31">
        <f>(INDEX('Option1 (base case)'!AG$107:AG$118, MATCH($D20, 'Option1 (base case)'!$G$107:$G$118,0)))*conv_2026*AG$7</f>
        <v>0</v>
      </c>
      <c r="AH20" s="8"/>
      <c r="AI20" s="8"/>
    </row>
    <row r="21" spans="1:35" s="7" customFormat="1" x14ac:dyDescent="0.2">
      <c r="A21" s="257" t="s">
        <v>145</v>
      </c>
      <c r="B21" s="257" t="str">
        <f>'Option1 (base case)'!A116</f>
        <v>sens</v>
      </c>
      <c r="C21" s="257">
        <f>'Option1 (base case)'!C116</f>
        <v>0</v>
      </c>
      <c r="D21" s="257" t="str">
        <f t="shared" si="0"/>
        <v>OPTION 1 (base case)sens</v>
      </c>
      <c r="E21" s="258"/>
      <c r="F21" s="31">
        <f t="shared" si="1"/>
        <v>0</v>
      </c>
      <c r="G21" s="8"/>
      <c r="H21" s="31">
        <f>(INDEX('Option1 (base case)'!H$107:H$118, MATCH($D21, 'Option1 (base case)'!$G$107:$G$118,0)))*conv_2026*H$7</f>
        <v>0</v>
      </c>
      <c r="I21" s="31">
        <f>(INDEX('Option1 (base case)'!I$107:I$118, MATCH($D21, 'Option1 (base case)'!$G$107:$G$118,0)))*conv_2026*I$7</f>
        <v>0</v>
      </c>
      <c r="J21" s="31">
        <f>(INDEX('Option1 (base case)'!J$107:J$118, MATCH($D21, 'Option1 (base case)'!$G$107:$G$118,0)))*conv_2026*J$7</f>
        <v>0</v>
      </c>
      <c r="K21" s="31">
        <f>(INDEX('Option1 (base case)'!K$107:K$118, MATCH($D21, 'Option1 (base case)'!$G$107:$G$118,0)))*conv_2026*K$7</f>
        <v>0</v>
      </c>
      <c r="L21" s="31">
        <f>(INDEX('Option1 (base case)'!L$107:L$118, MATCH($D21, 'Option1 (base case)'!$G$107:$G$118,0)))*conv_2026*L$7</f>
        <v>0</v>
      </c>
      <c r="M21" s="31">
        <f>(INDEX('Option1 (base case)'!M$107:M$118, MATCH($D21, 'Option1 (base case)'!$G$107:$G$118,0)))*conv_2026*M$7</f>
        <v>0</v>
      </c>
      <c r="N21" s="31">
        <f>(INDEX('Option1 (base case)'!N$107:N$118, MATCH($D21, 'Option1 (base case)'!$G$107:$G$118,0)))*conv_2026*N$7</f>
        <v>0</v>
      </c>
      <c r="O21" s="31">
        <f>(INDEX('Option1 (base case)'!O$107:O$118, MATCH($D21, 'Option1 (base case)'!$G$107:$G$118,0)))*conv_2026*O$7</f>
        <v>0</v>
      </c>
      <c r="P21" s="31">
        <f>(INDEX('Option1 (base case)'!P$107:P$118, MATCH($D21, 'Option1 (base case)'!$G$107:$G$118,0)))*conv_2026*P$7</f>
        <v>0</v>
      </c>
      <c r="Q21" s="31">
        <f>(INDEX('Option1 (base case)'!Q$107:Q$118, MATCH($D21, 'Option1 (base case)'!$G$107:$G$118,0)))*conv_2026*Q$7</f>
        <v>0</v>
      </c>
      <c r="R21" s="31">
        <f>(INDEX('Option1 (base case)'!R$107:R$118, MATCH($D21, 'Option1 (base case)'!$G$107:$G$118,0)))*conv_2026*R$7</f>
        <v>0</v>
      </c>
      <c r="S21" s="31">
        <f>(INDEX('Option1 (base case)'!S$107:S$118, MATCH($D21, 'Option1 (base case)'!$G$107:$G$118,0)))*conv_2026*S$7</f>
        <v>0</v>
      </c>
      <c r="T21" s="31">
        <f>(INDEX('Option1 (base case)'!T$107:T$118, MATCH($D21, 'Option1 (base case)'!$G$107:$G$118,0)))*conv_2026*T$7</f>
        <v>0</v>
      </c>
      <c r="U21" s="31">
        <f>(INDEX('Option1 (base case)'!U$107:U$118, MATCH($D21, 'Option1 (base case)'!$G$107:$G$118,0)))*conv_2026*U$7</f>
        <v>0</v>
      </c>
      <c r="V21" s="31">
        <f>(INDEX('Option1 (base case)'!V$107:V$118, MATCH($D21, 'Option1 (base case)'!$G$107:$G$118,0)))*conv_2026*V$7</f>
        <v>0</v>
      </c>
      <c r="W21" s="31">
        <f>(INDEX('Option1 (base case)'!W$107:W$118, MATCH($D21, 'Option1 (base case)'!$G$107:$G$118,0)))*conv_2026*W$7</f>
        <v>0</v>
      </c>
      <c r="X21" s="31">
        <f>(INDEX('Option1 (base case)'!X$107:X$118, MATCH($D21, 'Option1 (base case)'!$G$107:$G$118,0)))*conv_2026*X$7</f>
        <v>0</v>
      </c>
      <c r="Y21" s="31">
        <f>(INDEX('Option1 (base case)'!Y$107:Y$118, MATCH($D21, 'Option1 (base case)'!$G$107:$G$118,0)))*conv_2026*Y$7</f>
        <v>0</v>
      </c>
      <c r="Z21" s="31">
        <f>(INDEX('Option1 (base case)'!Z$107:Z$118, MATCH($D21, 'Option1 (base case)'!$G$107:$G$118,0)))*conv_2026*Z$7</f>
        <v>0</v>
      </c>
      <c r="AA21" s="31">
        <f>(INDEX('Option1 (base case)'!AA$107:AA$118, MATCH($D21, 'Option1 (base case)'!$G$107:$G$118,0)))*conv_2026*AA$7</f>
        <v>0</v>
      </c>
      <c r="AB21" s="31">
        <f>(INDEX('Option1 (base case)'!AB$107:AB$118, MATCH($D21, 'Option1 (base case)'!$G$107:$G$118,0)))*conv_2026*AB$7</f>
        <v>0</v>
      </c>
      <c r="AC21" s="31">
        <f>(INDEX('Option1 (base case)'!AC$107:AC$118, MATCH($D21, 'Option1 (base case)'!$G$107:$G$118,0)))*conv_2026*AC$7</f>
        <v>0</v>
      </c>
      <c r="AD21" s="31">
        <f>(INDEX('Option1 (base case)'!AD$107:AD$118, MATCH($D21, 'Option1 (base case)'!$G$107:$G$118,0)))*conv_2026*AD$7</f>
        <v>0</v>
      </c>
      <c r="AE21" s="31">
        <f>(INDEX('Option1 (base case)'!AE$107:AE$118, MATCH($D21, 'Option1 (base case)'!$G$107:$G$118,0)))*conv_2026*AE$7</f>
        <v>0</v>
      </c>
      <c r="AF21" s="31">
        <f>(INDEX('Option1 (base case)'!AF$107:AF$118, MATCH($D21, 'Option1 (base case)'!$G$107:$G$118,0)))*conv_2026*AF$7</f>
        <v>0</v>
      </c>
      <c r="AG21" s="31">
        <f>(INDEX('Option1 (base case)'!AG$107:AG$118, MATCH($D21, 'Option1 (base case)'!$G$107:$G$118,0)))*conv_2026*AG$7</f>
        <v>0</v>
      </c>
      <c r="AH21" s="8"/>
      <c r="AI21" s="8"/>
    </row>
    <row r="22" spans="1:35" s="7" customFormat="1" x14ac:dyDescent="0.2">
      <c r="A22" s="257" t="s">
        <v>145</v>
      </c>
      <c r="B22" s="257" t="str">
        <f>'Option1 (base case)'!A117</f>
        <v>sens</v>
      </c>
      <c r="C22" s="257">
        <f>'Option1 (base case)'!C117</f>
        <v>0</v>
      </c>
      <c r="D22" s="257" t="str">
        <f t="shared" si="0"/>
        <v>OPTION 1 (base case)sens</v>
      </c>
      <c r="E22" s="258"/>
      <c r="F22" s="31">
        <f t="shared" si="1"/>
        <v>0</v>
      </c>
      <c r="G22" s="8"/>
      <c r="H22" s="31">
        <f>(INDEX('Option1 (base case)'!H$107:H$118, MATCH($D22, 'Option1 (base case)'!$G$107:$G$118,0)))*conv_2026*H$7</f>
        <v>0</v>
      </c>
      <c r="I22" s="31">
        <f>(INDEX('Option1 (base case)'!I$107:I$118, MATCH($D22, 'Option1 (base case)'!$G$107:$G$118,0)))*conv_2026*I$7</f>
        <v>0</v>
      </c>
      <c r="J22" s="31">
        <f>(INDEX('Option1 (base case)'!J$107:J$118, MATCH($D22, 'Option1 (base case)'!$G$107:$G$118,0)))*conv_2026*J$7</f>
        <v>0</v>
      </c>
      <c r="K22" s="31">
        <f>(INDEX('Option1 (base case)'!K$107:K$118, MATCH($D22, 'Option1 (base case)'!$G$107:$G$118,0)))*conv_2026*K$7</f>
        <v>0</v>
      </c>
      <c r="L22" s="31">
        <f>(INDEX('Option1 (base case)'!L$107:L$118, MATCH($D22, 'Option1 (base case)'!$G$107:$G$118,0)))*conv_2026*L$7</f>
        <v>0</v>
      </c>
      <c r="M22" s="31">
        <f>(INDEX('Option1 (base case)'!M$107:M$118, MATCH($D22, 'Option1 (base case)'!$G$107:$G$118,0)))*conv_2026*M$7</f>
        <v>0</v>
      </c>
      <c r="N22" s="31">
        <f>(INDEX('Option1 (base case)'!N$107:N$118, MATCH($D22, 'Option1 (base case)'!$G$107:$G$118,0)))*conv_2026*N$7</f>
        <v>0</v>
      </c>
      <c r="O22" s="31">
        <f>(INDEX('Option1 (base case)'!O$107:O$118, MATCH($D22, 'Option1 (base case)'!$G$107:$G$118,0)))*conv_2026*O$7</f>
        <v>0</v>
      </c>
      <c r="P22" s="31">
        <f>(INDEX('Option1 (base case)'!P$107:P$118, MATCH($D22, 'Option1 (base case)'!$G$107:$G$118,0)))*conv_2026*P$7</f>
        <v>0</v>
      </c>
      <c r="Q22" s="31">
        <f>(INDEX('Option1 (base case)'!Q$107:Q$118, MATCH($D22, 'Option1 (base case)'!$G$107:$G$118,0)))*conv_2026*Q$7</f>
        <v>0</v>
      </c>
      <c r="R22" s="31">
        <f>(INDEX('Option1 (base case)'!R$107:R$118, MATCH($D22, 'Option1 (base case)'!$G$107:$G$118,0)))*conv_2026*R$7</f>
        <v>0</v>
      </c>
      <c r="S22" s="31">
        <f>(INDEX('Option1 (base case)'!S$107:S$118, MATCH($D22, 'Option1 (base case)'!$G$107:$G$118,0)))*conv_2026*S$7</f>
        <v>0</v>
      </c>
      <c r="T22" s="31">
        <f>(INDEX('Option1 (base case)'!T$107:T$118, MATCH($D22, 'Option1 (base case)'!$G$107:$G$118,0)))*conv_2026*T$7</f>
        <v>0</v>
      </c>
      <c r="U22" s="31">
        <f>(INDEX('Option1 (base case)'!U$107:U$118, MATCH($D22, 'Option1 (base case)'!$G$107:$G$118,0)))*conv_2026*U$7</f>
        <v>0</v>
      </c>
      <c r="V22" s="31">
        <f>(INDEX('Option1 (base case)'!V$107:V$118, MATCH($D22, 'Option1 (base case)'!$G$107:$G$118,0)))*conv_2026*V$7</f>
        <v>0</v>
      </c>
      <c r="W22" s="31">
        <f>(INDEX('Option1 (base case)'!W$107:W$118, MATCH($D22, 'Option1 (base case)'!$G$107:$G$118,0)))*conv_2026*W$7</f>
        <v>0</v>
      </c>
      <c r="X22" s="31">
        <f>(INDEX('Option1 (base case)'!X$107:X$118, MATCH($D22, 'Option1 (base case)'!$G$107:$G$118,0)))*conv_2026*X$7</f>
        <v>0</v>
      </c>
      <c r="Y22" s="31">
        <f>(INDEX('Option1 (base case)'!Y$107:Y$118, MATCH($D22, 'Option1 (base case)'!$G$107:$G$118,0)))*conv_2026*Y$7</f>
        <v>0</v>
      </c>
      <c r="Z22" s="31">
        <f>(INDEX('Option1 (base case)'!Z$107:Z$118, MATCH($D22, 'Option1 (base case)'!$G$107:$G$118,0)))*conv_2026*Z$7</f>
        <v>0</v>
      </c>
      <c r="AA22" s="31">
        <f>(INDEX('Option1 (base case)'!AA$107:AA$118, MATCH($D22, 'Option1 (base case)'!$G$107:$G$118,0)))*conv_2026*AA$7</f>
        <v>0</v>
      </c>
      <c r="AB22" s="31">
        <f>(INDEX('Option1 (base case)'!AB$107:AB$118, MATCH($D22, 'Option1 (base case)'!$G$107:$G$118,0)))*conv_2026*AB$7</f>
        <v>0</v>
      </c>
      <c r="AC22" s="31">
        <f>(INDEX('Option1 (base case)'!AC$107:AC$118, MATCH($D22, 'Option1 (base case)'!$G$107:$G$118,0)))*conv_2026*AC$7</f>
        <v>0</v>
      </c>
      <c r="AD22" s="31">
        <f>(INDEX('Option1 (base case)'!AD$107:AD$118, MATCH($D22, 'Option1 (base case)'!$G$107:$G$118,0)))*conv_2026*AD$7</f>
        <v>0</v>
      </c>
      <c r="AE22" s="31">
        <f>(INDEX('Option1 (base case)'!AE$107:AE$118, MATCH($D22, 'Option1 (base case)'!$G$107:$G$118,0)))*conv_2026*AE$7</f>
        <v>0</v>
      </c>
      <c r="AF22" s="31">
        <f>(INDEX('Option1 (base case)'!AF$107:AF$118, MATCH($D22, 'Option1 (base case)'!$G$107:$G$118,0)))*conv_2026*AF$7</f>
        <v>0</v>
      </c>
      <c r="AG22" s="31">
        <f>(INDEX('Option1 (base case)'!AG$107:AG$118, MATCH($D22, 'Option1 (base case)'!$G$107:$G$118,0)))*conv_2026*AG$7</f>
        <v>0</v>
      </c>
      <c r="AH22" s="8"/>
      <c r="AI22" s="8"/>
    </row>
    <row r="23" spans="1:35" s="7" customFormat="1" x14ac:dyDescent="0.2">
      <c r="A23" s="257" t="s">
        <v>145</v>
      </c>
      <c r="B23" s="257" t="str">
        <f>'Option1 (base case)'!A118</f>
        <v>sens</v>
      </c>
      <c r="C23" s="257">
        <f>'Option1 (base case)'!C118</f>
        <v>0</v>
      </c>
      <c r="D23" s="257" t="str">
        <f t="shared" si="0"/>
        <v>OPTION 1 (base case)sens</v>
      </c>
      <c r="E23" s="258"/>
      <c r="F23" s="31">
        <f t="shared" si="1"/>
        <v>0</v>
      </c>
      <c r="G23" s="8"/>
      <c r="H23" s="31">
        <f>(INDEX('Option1 (base case)'!H$107:H$118, MATCH($D23, 'Option1 (base case)'!$G$107:$G$118,0)))*conv_2026*H$7</f>
        <v>0</v>
      </c>
      <c r="I23" s="31">
        <f>(INDEX('Option1 (base case)'!I$107:I$118, MATCH($D23, 'Option1 (base case)'!$G$107:$G$118,0)))*conv_2026*I$7</f>
        <v>0</v>
      </c>
      <c r="J23" s="31">
        <f>(INDEX('Option1 (base case)'!J$107:J$118, MATCH($D23, 'Option1 (base case)'!$G$107:$G$118,0)))*conv_2026*J$7</f>
        <v>0</v>
      </c>
      <c r="K23" s="31">
        <f>(INDEX('Option1 (base case)'!K$107:K$118, MATCH($D23, 'Option1 (base case)'!$G$107:$G$118,0)))*conv_2026*K$7</f>
        <v>0</v>
      </c>
      <c r="L23" s="31">
        <f>(INDEX('Option1 (base case)'!L$107:L$118, MATCH($D23, 'Option1 (base case)'!$G$107:$G$118,0)))*conv_2026*L$7</f>
        <v>0</v>
      </c>
      <c r="M23" s="31">
        <f>(INDEX('Option1 (base case)'!M$107:M$118, MATCH($D23, 'Option1 (base case)'!$G$107:$G$118,0)))*conv_2026*M$7</f>
        <v>0</v>
      </c>
      <c r="N23" s="31">
        <f>(INDEX('Option1 (base case)'!N$107:N$118, MATCH($D23, 'Option1 (base case)'!$G$107:$G$118,0)))*conv_2026*N$7</f>
        <v>0</v>
      </c>
      <c r="O23" s="31">
        <f>(INDEX('Option1 (base case)'!O$107:O$118, MATCH($D23, 'Option1 (base case)'!$G$107:$G$118,0)))*conv_2026*O$7</f>
        <v>0</v>
      </c>
      <c r="P23" s="31">
        <f>(INDEX('Option1 (base case)'!P$107:P$118, MATCH($D23, 'Option1 (base case)'!$G$107:$G$118,0)))*conv_2026*P$7</f>
        <v>0</v>
      </c>
      <c r="Q23" s="31">
        <f>(INDEX('Option1 (base case)'!Q$107:Q$118, MATCH($D23, 'Option1 (base case)'!$G$107:$G$118,0)))*conv_2026*Q$7</f>
        <v>0</v>
      </c>
      <c r="R23" s="31">
        <f>(INDEX('Option1 (base case)'!R$107:R$118, MATCH($D23, 'Option1 (base case)'!$G$107:$G$118,0)))*conv_2026*R$7</f>
        <v>0</v>
      </c>
      <c r="S23" s="31">
        <f>(INDEX('Option1 (base case)'!S$107:S$118, MATCH($D23, 'Option1 (base case)'!$G$107:$G$118,0)))*conv_2026*S$7</f>
        <v>0</v>
      </c>
      <c r="T23" s="31">
        <f>(INDEX('Option1 (base case)'!T$107:T$118, MATCH($D23, 'Option1 (base case)'!$G$107:$G$118,0)))*conv_2026*T$7</f>
        <v>0</v>
      </c>
      <c r="U23" s="31">
        <f>(INDEX('Option1 (base case)'!U$107:U$118, MATCH($D23, 'Option1 (base case)'!$G$107:$G$118,0)))*conv_2026*U$7</f>
        <v>0</v>
      </c>
      <c r="V23" s="31">
        <f>(INDEX('Option1 (base case)'!V$107:V$118, MATCH($D23, 'Option1 (base case)'!$G$107:$G$118,0)))*conv_2026*V$7</f>
        <v>0</v>
      </c>
      <c r="W23" s="31">
        <f>(INDEX('Option1 (base case)'!W$107:W$118, MATCH($D23, 'Option1 (base case)'!$G$107:$G$118,0)))*conv_2026*W$7</f>
        <v>0</v>
      </c>
      <c r="X23" s="31">
        <f>(INDEX('Option1 (base case)'!X$107:X$118, MATCH($D23, 'Option1 (base case)'!$G$107:$G$118,0)))*conv_2026*X$7</f>
        <v>0</v>
      </c>
      <c r="Y23" s="31">
        <f>(INDEX('Option1 (base case)'!Y$107:Y$118, MATCH($D23, 'Option1 (base case)'!$G$107:$G$118,0)))*conv_2026*Y$7</f>
        <v>0</v>
      </c>
      <c r="Z23" s="31">
        <f>(INDEX('Option1 (base case)'!Z$107:Z$118, MATCH($D23, 'Option1 (base case)'!$G$107:$G$118,0)))*conv_2026*Z$7</f>
        <v>0</v>
      </c>
      <c r="AA23" s="31">
        <f>(INDEX('Option1 (base case)'!AA$107:AA$118, MATCH($D23, 'Option1 (base case)'!$G$107:$G$118,0)))*conv_2026*AA$7</f>
        <v>0</v>
      </c>
      <c r="AB23" s="31">
        <f>(INDEX('Option1 (base case)'!AB$107:AB$118, MATCH($D23, 'Option1 (base case)'!$G$107:$G$118,0)))*conv_2026*AB$7</f>
        <v>0</v>
      </c>
      <c r="AC23" s="31">
        <f>(INDEX('Option1 (base case)'!AC$107:AC$118, MATCH($D23, 'Option1 (base case)'!$G$107:$G$118,0)))*conv_2026*AC$7</f>
        <v>0</v>
      </c>
      <c r="AD23" s="31">
        <f>(INDEX('Option1 (base case)'!AD$107:AD$118, MATCH($D23, 'Option1 (base case)'!$G$107:$G$118,0)))*conv_2026*AD$7</f>
        <v>0</v>
      </c>
      <c r="AE23" s="31">
        <f>(INDEX('Option1 (base case)'!AE$107:AE$118, MATCH($D23, 'Option1 (base case)'!$G$107:$G$118,0)))*conv_2026*AE$7</f>
        <v>0</v>
      </c>
      <c r="AF23" s="31">
        <f>(INDEX('Option1 (base case)'!AF$107:AF$118, MATCH($D23, 'Option1 (base case)'!$G$107:$G$118,0)))*conv_2026*AF$7</f>
        <v>0</v>
      </c>
      <c r="AG23" s="31">
        <f>(INDEX('Option1 (base case)'!AG$107:AG$118, MATCH($D23, 'Option1 (base case)'!$G$107:$G$118,0)))*conv_2026*AG$7</f>
        <v>0</v>
      </c>
      <c r="AH23" s="8"/>
      <c r="AI23" s="8"/>
    </row>
    <row r="24" spans="1:35" s="7" customFormat="1" x14ac:dyDescent="0.2">
      <c r="A24" s="249"/>
      <c r="B24" s="249"/>
      <c r="C24" s="249"/>
      <c r="D24" s="249"/>
      <c r="E24" s="249"/>
      <c r="F24" s="249"/>
      <c r="G24" s="250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 spans="1:35" s="7" customFormat="1" x14ac:dyDescent="0.2">
      <c r="A25" s="249"/>
      <c r="B25" s="249"/>
      <c r="C25" s="249"/>
      <c r="D25" s="249"/>
      <c r="E25" s="249"/>
      <c r="F25" s="249"/>
      <c r="G25" s="250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 spans="1:35" s="7" customFormat="1" x14ac:dyDescent="0.2">
      <c r="A26" s="249"/>
      <c r="B26" s="249"/>
      <c r="C26" s="249"/>
      <c r="D26" s="249"/>
      <c r="E26" s="249"/>
      <c r="F26" s="249"/>
      <c r="G26" s="250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 spans="1:35" s="7" customFormat="1" x14ac:dyDescent="0.2">
      <c r="A27" s="249"/>
      <c r="B27" s="249"/>
      <c r="C27" s="249"/>
      <c r="D27" s="249"/>
      <c r="E27" s="249"/>
      <c r="F27" s="249"/>
      <c r="G27" s="250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1:35" s="7" customFormat="1" x14ac:dyDescent="0.2">
      <c r="A28" s="257" t="s">
        <v>132</v>
      </c>
      <c r="B28" s="257" t="s">
        <v>120</v>
      </c>
      <c r="C28" s="257" t="s">
        <v>189</v>
      </c>
      <c r="D28" s="257" t="str">
        <f>A28&amp;B28</f>
        <v>Option 2NPV</v>
      </c>
      <c r="E28" s="258"/>
      <c r="F28" s="31">
        <f>SUMPRODUCT($H28:$AG28, $H$5:$AG$5)</f>
        <v>32261575.313539691</v>
      </c>
      <c r="G28" s="250"/>
      <c r="H28" s="31">
        <f>(INDEX(Option2!H$107:H$118, MATCH($D28, Option2!$G$107:$G$118,0)))*conv_2026*H$7</f>
        <v>0</v>
      </c>
      <c r="I28" s="31">
        <f>(INDEX(Option2!I$107:I$118, MATCH($D28, Option2!$G$107:$G$118,0)))*conv_2026*I$7</f>
        <v>0</v>
      </c>
      <c r="J28" s="31">
        <f>(INDEX(Option2!J$107:J$118, MATCH($D28, Option2!$G$107:$G$118,0)))*conv_2026*J$7</f>
        <v>-94895.189080526994</v>
      </c>
      <c r="K28" s="31">
        <f>(INDEX(Option2!K$107:K$118, MATCH($D28, Option2!$G$107:$G$118,0)))*conv_2026*K$7</f>
        <v>19576930.72791221</v>
      </c>
      <c r="L28" s="31">
        <f>(INDEX(Option2!L$107:L$118, MATCH($D28, Option2!$G$107:$G$118,0)))*conv_2026*L$7</f>
        <v>1778675.2300947886</v>
      </c>
      <c r="M28" s="31">
        <f>(INDEX(Option2!M$107:M$118, MATCH($D28, Option2!$G$107:$G$118,0)))*conv_2026*M$7</f>
        <v>1702759.078830367</v>
      </c>
      <c r="N28" s="31">
        <f>(INDEX(Option2!N$107:N$118, MATCH($D28, Option2!$G$107:$G$118,0)))*conv_2026*N$7</f>
        <v>1702759.078830367</v>
      </c>
      <c r="O28" s="31">
        <f>(INDEX(Option2!O$107:O$118, MATCH($D28, Option2!$G$107:$G$118,0)))*conv_2026*O$7</f>
        <v>1626842.9275659453</v>
      </c>
      <c r="P28" s="31">
        <f>(INDEX(Option2!P$107:P$118, MATCH($D28, Option2!$G$107:$G$118,0)))*conv_2026*P$7</f>
        <v>1626842.9275659453</v>
      </c>
      <c r="Q28" s="31">
        <f>(INDEX(Option2!Q$107:Q$118, MATCH($D28, Option2!$G$107:$G$118,0)))*conv_2026*Q$7</f>
        <v>1519729.9828913007</v>
      </c>
      <c r="R28" s="31">
        <f>(INDEX(Option2!R$107:R$118, MATCH($D28, Option2!$G$107:$G$118,0)))*conv_2026*R$7</f>
        <v>958187.70150728233</v>
      </c>
      <c r="S28" s="31">
        <f>(INDEX(Option2!S$107:S$118, MATCH($D28, Option2!$G$107:$G$118,0)))*conv_2026*S$7</f>
        <v>926990.90809705912</v>
      </c>
      <c r="T28" s="31">
        <f>(INDEX(Option2!T$107:T$118, MATCH($D28, Option2!$G$107:$G$118,0)))*conv_2026*T$7</f>
        <v>926990.90809705912</v>
      </c>
      <c r="U28" s="31">
        <f>(INDEX(Option2!U$107:U$118, MATCH($D28, Option2!$G$107:$G$118,0)))*conv_2026*U$7</f>
        <v>926990.90809705912</v>
      </c>
      <c r="V28" s="31">
        <f>(INDEX(Option2!V$107:V$118, MATCH($D28, Option2!$G$107:$G$118,0)))*conv_2026*V$7</f>
        <v>926990.90809705912</v>
      </c>
      <c r="W28" s="31">
        <f>(INDEX(Option2!W$107:W$118, MATCH($D28, Option2!$G$107:$G$118,0)))*conv_2026*W$7</f>
        <v>926990.90809705912</v>
      </c>
      <c r="X28" s="31">
        <f>(INDEX(Option2!X$107:X$118, MATCH($D28, Option2!$G$107:$G$118,0)))*conv_2026*X$7</f>
        <v>926990.90809705912</v>
      </c>
      <c r="Y28" s="31">
        <f>(INDEX(Option2!Y$107:Y$118, MATCH($D28, Option2!$G$107:$G$118,0)))*conv_2026*Y$7</f>
        <v>926990.90809705912</v>
      </c>
      <c r="Z28" s="31">
        <f>(INDEX(Option2!Z$107:Z$118, MATCH($D28, Option2!$G$107:$G$118,0)))*conv_2026*Z$7</f>
        <v>926990.90809705912</v>
      </c>
      <c r="AA28" s="31">
        <f>(INDEX(Option2!AA$107:AA$118, MATCH($D28, Option2!$G$107:$G$118,0)))*conv_2026*AA$7</f>
        <v>926990.90809705912</v>
      </c>
      <c r="AB28" s="31">
        <f>(INDEX(Option2!AB$107:AB$118, MATCH($D28, Option2!$G$107:$G$118,0)))*conv_2026*AB$7</f>
        <v>926990.90809705912</v>
      </c>
      <c r="AC28" s="31">
        <f>(INDEX(Option2!AC$107:AC$118, MATCH($D28, Option2!$G$107:$G$118,0)))*conv_2026*AC$7</f>
        <v>0</v>
      </c>
      <c r="AD28" s="31">
        <f>(INDEX(Option2!AD$107:AD$118, MATCH($D28, Option2!$G$107:$G$118,0)))*conv_2026*AD$7</f>
        <v>0</v>
      </c>
      <c r="AE28" s="31">
        <f>(INDEX(Option2!AE$107:AE$118, MATCH($D28, Option2!$G$107:$G$118,0)))*conv_2026*AE$7</f>
        <v>0</v>
      </c>
      <c r="AF28" s="31">
        <f>(INDEX(Option2!AF$107:AF$118, MATCH($D28, Option2!$G$107:$G$118,0)))*conv_2026*AF$7</f>
        <v>0</v>
      </c>
      <c r="AG28" s="31">
        <f>(INDEX(Option2!AG$107:AG$118, MATCH($D28, Option2!$G$107:$G$118,0)))*conv_2026*AG$7</f>
        <v>0</v>
      </c>
    </row>
    <row r="29" spans="1:35" s="7" customFormat="1" x14ac:dyDescent="0.2">
      <c r="A29" s="249"/>
      <c r="B29" s="249"/>
      <c r="C29" s="249"/>
      <c r="D29" s="249"/>
      <c r="E29" s="249"/>
      <c r="F29" s="249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250"/>
      <c r="W29" s="250"/>
      <c r="X29" s="250"/>
      <c r="Y29" s="250"/>
      <c r="Z29" s="250"/>
      <c r="AA29" s="250"/>
      <c r="AB29" s="250"/>
      <c r="AC29" s="250"/>
      <c r="AD29" s="250"/>
      <c r="AE29" s="250"/>
      <c r="AF29" s="250"/>
      <c r="AG29" s="250"/>
    </row>
    <row r="30" spans="1:35" s="7" customFormat="1" x14ac:dyDescent="0.2">
      <c r="A30" s="257" t="s">
        <v>132</v>
      </c>
      <c r="B30" s="257" t="str">
        <f>Option2!A111</f>
        <v>sens1</v>
      </c>
      <c r="C30" s="257" t="str">
        <f>Option2!C111</f>
        <v>Capex 10% higher</v>
      </c>
      <c r="D30" s="257" t="str">
        <f t="shared" ref="D30:D37" si="2">A30&amp;B30</f>
        <v>Option 2sens1</v>
      </c>
      <c r="E30" s="258"/>
      <c r="F30" s="31">
        <f>SUMPRODUCT($H30:$AG30, $H$5:$AG$5)</f>
        <v>31055983.636314943</v>
      </c>
      <c r="G30" s="250"/>
      <c r="H30" s="31">
        <f>IF($B30=0,0, (INDEX(Option2!H$107:H$118, MATCH($D30, Option2!$G$107:$G$118,0)))*conv_2026*H$7)</f>
        <v>0</v>
      </c>
      <c r="I30" s="31">
        <f>IF($B30=0,0, (INDEX(Option2!I$107:I$118, MATCH($D30, Option2!$G$107:$G$118,0)))*conv_2026*I$7)</f>
        <v>0</v>
      </c>
      <c r="J30" s="31">
        <f>IF($B30=0,0, (INDEX(Option2!J$107:J$118, MATCH($D30, Option2!$G$107:$G$118,0)))*conv_2026*J$7)</f>
        <v>-104384.7079885797</v>
      </c>
      <c r="K30" s="31">
        <f>IF($B30=0,0, (INDEX(Option2!K$107:K$118, MATCH($D30, Option2!$G$107:$G$118,0)))*conv_2026*K$7)</f>
        <v>19531381.037153561</v>
      </c>
      <c r="L30" s="31">
        <f>IF($B30=0,0, (INDEX(Option2!L$107:L$118, MATCH($D30, Option2!$G$107:$G$118,0)))*conv_2026*L$7)</f>
        <v>1733125.5393361354</v>
      </c>
      <c r="M30" s="31">
        <f>IF($B30=0,0, (INDEX(Option2!M$107:M$118, MATCH($D30, Option2!$G$107:$G$118,0)))*conv_2026*M$7)</f>
        <v>1649617.772945272</v>
      </c>
      <c r="N30" s="31">
        <f>IF($B30=0,0, (INDEX(Option2!N$107:N$118, MATCH($D30, Option2!$G$107:$G$118,0)))*conv_2026*N$7)</f>
        <v>1649617.772945272</v>
      </c>
      <c r="O30" s="31">
        <f>IF($B30=0,0, (INDEX(Option2!O$107:O$118, MATCH($D30, Option2!$G$107:$G$118,0)))*conv_2026*O$7)</f>
        <v>1566110.006554408</v>
      </c>
      <c r="P30" s="31">
        <f>IF($B30=0,0, (INDEX(Option2!P$107:P$118, MATCH($D30, Option2!$G$107:$G$118,0)))*conv_2026*P$7)</f>
        <v>1566110.006554408</v>
      </c>
      <c r="Q30" s="31">
        <f>IF($B30=0,0, (INDEX(Option2!Q$107:Q$118, MATCH($D30, Option2!$G$107:$G$118,0)))*conv_2026*Q$7)</f>
        <v>1448285.7674122988</v>
      </c>
      <c r="R30" s="31">
        <f>IF($B30=0,0, (INDEX(Option2!R$107:R$118, MATCH($D30, Option2!$G$107:$G$118,0)))*conv_2026*R$7)</f>
        <v>830589.2578898787</v>
      </c>
      <c r="S30" s="31">
        <f>IF($B30=0,0, (INDEX(Option2!S$107:S$118, MATCH($D30, Option2!$G$107:$G$118,0)))*conv_2026*S$7)</f>
        <v>796272.78513863322</v>
      </c>
      <c r="T30" s="31">
        <f>IF($B30=0,0, (INDEX(Option2!T$107:T$118, MATCH($D30, Option2!$G$107:$G$118,0)))*conv_2026*T$7)</f>
        <v>796272.78513863322</v>
      </c>
      <c r="U30" s="31">
        <f>IF($B30=0,0, (INDEX(Option2!U$107:U$118, MATCH($D30, Option2!$G$107:$G$118,0)))*conv_2026*U$7)</f>
        <v>796272.78513863322</v>
      </c>
      <c r="V30" s="31">
        <f>IF($B30=0,0, (INDEX(Option2!V$107:V$118, MATCH($D30, Option2!$G$107:$G$118,0)))*conv_2026*V$7)</f>
        <v>796272.78513863322</v>
      </c>
      <c r="W30" s="31">
        <f>IF($B30=0,0, (INDEX(Option2!W$107:W$118, MATCH($D30, Option2!$G$107:$G$118,0)))*conv_2026*W$7)</f>
        <v>796272.78513863322</v>
      </c>
      <c r="X30" s="31">
        <f>IF($B30=0,0, (INDEX(Option2!X$107:X$118, MATCH($D30, Option2!$G$107:$G$118,0)))*conv_2026*X$7)</f>
        <v>796272.78513863322</v>
      </c>
      <c r="Y30" s="31">
        <f>IF($B30=0,0, (INDEX(Option2!Y$107:Y$118, MATCH($D30, Option2!$G$107:$G$118,0)))*conv_2026*Y$7)</f>
        <v>796272.78513863322</v>
      </c>
      <c r="Z30" s="31">
        <f>IF($B30=0,0, (INDEX(Option2!Z$107:Z$118, MATCH($D30, Option2!$G$107:$G$118,0)))*conv_2026*Z$7)</f>
        <v>796272.78513863322</v>
      </c>
      <c r="AA30" s="31">
        <f>IF($B30=0,0, (INDEX(Option2!AA$107:AA$118, MATCH($D30, Option2!$G$107:$G$118,0)))*conv_2026*AA$7)</f>
        <v>796272.78513863322</v>
      </c>
      <c r="AB30" s="31">
        <f>IF($B30=0,0, (INDEX(Option2!AB$107:AB$118, MATCH($D30, Option2!$G$107:$G$118,0)))*conv_2026*AB$7)</f>
        <v>796272.78513863322</v>
      </c>
      <c r="AC30" s="31">
        <f>IF($B30=0,0, (INDEX(Option2!AC$107:AC$118, MATCH($D30, Option2!$G$107:$G$118,0)))*conv_2026*AC$7)</f>
        <v>0</v>
      </c>
      <c r="AD30" s="31">
        <f>IF($B30=0,0, (INDEX(Option2!AD$107:AD$118, MATCH($D30, Option2!$G$107:$G$118,0)))*conv_2026*AD$7)</f>
        <v>0</v>
      </c>
      <c r="AE30" s="31">
        <f>IF($B30=0,0, (INDEX(Option2!AE$107:AE$118, MATCH($D30, Option2!$G$107:$G$118,0)))*conv_2026*AE$7)</f>
        <v>0</v>
      </c>
      <c r="AF30" s="31">
        <f>IF($B30=0,0, (INDEX(Option2!AF$107:AF$118, MATCH($D30, Option2!$G$107:$G$118,0)))*conv_2026*AF$7)</f>
        <v>0</v>
      </c>
      <c r="AG30" s="31">
        <f>IF($B30=0,0, (INDEX(Option2!AG$107:AG$118, MATCH($D30, Option2!$G$107:$G$118,0)))*conv_2026*AG$7)</f>
        <v>0</v>
      </c>
    </row>
    <row r="31" spans="1:35" s="8" customFormat="1" x14ac:dyDescent="0.2">
      <c r="A31" s="257" t="s">
        <v>132</v>
      </c>
      <c r="B31" s="257" t="str">
        <f>Option2!A112</f>
        <v>sens2</v>
      </c>
      <c r="C31" s="257" t="str">
        <f>Option2!C112</f>
        <v>Capex 10% lower</v>
      </c>
      <c r="D31" s="257" t="str">
        <f t="shared" si="2"/>
        <v>Option 2sens2</v>
      </c>
      <c r="E31" s="258"/>
      <c r="F31" s="31">
        <f t="shared" ref="F31:F37" si="3">SUMPRODUCT($H31:$AG31, $H$5:$AG$5)</f>
        <v>33467166.990764432</v>
      </c>
      <c r="G31" s="257"/>
      <c r="H31" s="31">
        <f>IF($B31=0,0, (INDEX(Option2!H$107:H$118, MATCH($D31, Option2!$G$107:$G$118,0)))*conv_2026*H$7)</f>
        <v>0</v>
      </c>
      <c r="I31" s="31">
        <f>IF($B31=0,0, (INDEX(Option2!I$107:I$118, MATCH($D31, Option2!$G$107:$G$118,0)))*conv_2026*I$7)</f>
        <v>0</v>
      </c>
      <c r="J31" s="31">
        <f>IF($B31=0,0, (INDEX(Option2!J$107:J$118, MATCH($D31, Option2!$G$107:$G$118,0)))*conv_2026*J$7)</f>
        <v>-85405.670172474303</v>
      </c>
      <c r="K31" s="31">
        <f>IF($B31=0,0, (INDEX(Option2!K$107:K$118, MATCH($D31, Option2!$G$107:$G$118,0)))*conv_2026*K$7)</f>
        <v>19622480.418670863</v>
      </c>
      <c r="L31" s="31">
        <f>IF($B31=0,0, (INDEX(Option2!L$107:L$118, MATCH($D31, Option2!$G$107:$G$118,0)))*conv_2026*L$7)</f>
        <v>1824224.9208534416</v>
      </c>
      <c r="M31" s="31">
        <f>IF($B31=0,0, (INDEX(Option2!M$107:M$118, MATCH($D31, Option2!$G$107:$G$118,0)))*conv_2026*M$7)</f>
        <v>1755900.3847154621</v>
      </c>
      <c r="N31" s="31">
        <f>IF($B31=0,0, (INDEX(Option2!N$107:N$118, MATCH($D31, Option2!$G$107:$G$118,0)))*conv_2026*N$7)</f>
        <v>1755900.3847154621</v>
      </c>
      <c r="O31" s="31">
        <f>IF($B31=0,0, (INDEX(Option2!O$107:O$118, MATCH($D31, Option2!$G$107:$G$118,0)))*conv_2026*O$7)</f>
        <v>1687575.8485774826</v>
      </c>
      <c r="P31" s="31">
        <f>IF($B31=0,0, (INDEX(Option2!P$107:P$118, MATCH($D31, Option2!$G$107:$G$118,0)))*conv_2026*P$7)</f>
        <v>1687575.8485774826</v>
      </c>
      <c r="Q31" s="31">
        <f>IF($B31=0,0, (INDEX(Option2!Q$107:Q$118, MATCH($D31, Option2!$G$107:$G$118,0)))*conv_2026*Q$7)</f>
        <v>1591174.1983703023</v>
      </c>
      <c r="R31" s="31">
        <f>IF($B31=0,0, (INDEX(Option2!R$107:R$118, MATCH($D31, Option2!$G$107:$G$118,0)))*conv_2026*R$7)</f>
        <v>1085786.145124686</v>
      </c>
      <c r="S31" s="31">
        <f>IF($B31=0,0, (INDEX(Option2!S$107:S$118, MATCH($D31, Option2!$G$107:$G$118,0)))*conv_2026*S$7)</f>
        <v>1057709.0310554849</v>
      </c>
      <c r="T31" s="31">
        <f>IF($B31=0,0, (INDEX(Option2!T$107:T$118, MATCH($D31, Option2!$G$107:$G$118,0)))*conv_2026*T$7)</f>
        <v>1057709.0310554849</v>
      </c>
      <c r="U31" s="31">
        <f>IF($B31=0,0, (INDEX(Option2!U$107:U$118, MATCH($D31, Option2!$G$107:$G$118,0)))*conv_2026*U$7)</f>
        <v>1057709.0310554849</v>
      </c>
      <c r="V31" s="31">
        <f>IF($B31=0,0, (INDEX(Option2!V$107:V$118, MATCH($D31, Option2!$G$107:$G$118,0)))*conv_2026*V$7)</f>
        <v>1057709.0310554849</v>
      </c>
      <c r="W31" s="31">
        <f>IF($B31=0,0, (INDEX(Option2!W$107:W$118, MATCH($D31, Option2!$G$107:$G$118,0)))*conv_2026*W$7)</f>
        <v>1057709.0310554849</v>
      </c>
      <c r="X31" s="31">
        <f>IF($B31=0,0, (INDEX(Option2!X$107:X$118, MATCH($D31, Option2!$G$107:$G$118,0)))*conv_2026*X$7)</f>
        <v>1057709.0310554849</v>
      </c>
      <c r="Y31" s="31">
        <f>IF($B31=0,0, (INDEX(Option2!Y$107:Y$118, MATCH($D31, Option2!$G$107:$G$118,0)))*conv_2026*Y$7)</f>
        <v>1057709.0310554849</v>
      </c>
      <c r="Z31" s="31">
        <f>IF($B31=0,0, (INDEX(Option2!Z$107:Z$118, MATCH($D31, Option2!$G$107:$G$118,0)))*conv_2026*Z$7)</f>
        <v>1057709.0310554849</v>
      </c>
      <c r="AA31" s="31">
        <f>IF($B31=0,0, (INDEX(Option2!AA$107:AA$118, MATCH($D31, Option2!$G$107:$G$118,0)))*conv_2026*AA$7)</f>
        <v>1057709.0310554849</v>
      </c>
      <c r="AB31" s="31">
        <f>IF($B31=0,0, (INDEX(Option2!AB$107:AB$118, MATCH($D31, Option2!$G$107:$G$118,0)))*conv_2026*AB$7)</f>
        <v>1057709.0310554849</v>
      </c>
      <c r="AC31" s="31">
        <f>IF($B31=0,0, (INDEX(Option2!AC$107:AC$118, MATCH($D31, Option2!$G$107:$G$118,0)))*conv_2026*AC$7)</f>
        <v>0</v>
      </c>
      <c r="AD31" s="31">
        <f>IF($B31=0,0, (INDEX(Option2!AD$107:AD$118, MATCH($D31, Option2!$G$107:$G$118,0)))*conv_2026*AD$7)</f>
        <v>0</v>
      </c>
      <c r="AE31" s="31">
        <f>IF($B31=0,0, (INDEX(Option2!AE$107:AE$118, MATCH($D31, Option2!$G$107:$G$118,0)))*conv_2026*AE$7)</f>
        <v>0</v>
      </c>
      <c r="AF31" s="31">
        <f>IF($B31=0,0, (INDEX(Option2!AF$107:AF$118, MATCH($D31, Option2!$G$107:$G$118,0)))*conv_2026*AF$7)</f>
        <v>0</v>
      </c>
      <c r="AG31" s="31">
        <f>IF($B31=0,0, (INDEX(Option2!AG$107:AG$118, MATCH($D31, Option2!$G$107:$G$118,0)))*conv_2026*AG$7)</f>
        <v>0</v>
      </c>
    </row>
    <row r="32" spans="1:35" s="8" customFormat="1" x14ac:dyDescent="0.2">
      <c r="A32" s="257" t="s">
        <v>132</v>
      </c>
      <c r="B32" s="257" t="str">
        <f>Option2!A113</f>
        <v>sens3</v>
      </c>
      <c r="C32" s="257" t="str">
        <f>Option2!C113</f>
        <v>Total benefits 10% higher</v>
      </c>
      <c r="D32" s="257" t="str">
        <f t="shared" si="2"/>
        <v>Option 2sens3</v>
      </c>
      <c r="E32" s="258"/>
      <c r="F32" s="31">
        <f t="shared" si="3"/>
        <v>36693324.522118405</v>
      </c>
      <c r="H32" s="31">
        <f>IF($B32=0,0, (INDEX(Option2!H$107:H$118, MATCH($D32, Option2!$G$107:$G$118,0)))*conv_2026*H$7)</f>
        <v>0</v>
      </c>
      <c r="I32" s="31">
        <f>IF($B32=0,0, (INDEX(Option2!I$107:I$118, MATCH($D32, Option2!$G$107:$G$118,0)))*conv_2026*I$7)</f>
        <v>0</v>
      </c>
      <c r="J32" s="31">
        <f>IF($B32=0,0, (INDEX(Option2!J$107:J$118, MATCH($D32, Option2!$G$107:$G$118,0)))*conv_2026*J$7)</f>
        <v>-94895.189080526994</v>
      </c>
      <c r="K32" s="31">
        <f>IF($B32=0,0, (INDEX(Option2!K$107:K$118, MATCH($D32, Option2!$G$107:$G$118,0)))*conv_2026*K$7)</f>
        <v>21580173.491462085</v>
      </c>
      <c r="L32" s="31">
        <f>IF($B32=0,0, (INDEX(Option2!L$107:L$118, MATCH($D32, Option2!$G$107:$G$118,0)))*conv_2026*L$7)</f>
        <v>2002092.4438629204</v>
      </c>
      <c r="M32" s="31">
        <f>IF($B32=0,0, (INDEX(Option2!M$107:M$118, MATCH($D32, Option2!$G$107:$G$118,0)))*conv_2026*M$7)</f>
        <v>1926176.2925984988</v>
      </c>
      <c r="N32" s="31">
        <f>IF($B32=0,0, (INDEX(Option2!N$107:N$118, MATCH($D32, Option2!$G$107:$G$118,0)))*conv_2026*N$7)</f>
        <v>1926176.2925984988</v>
      </c>
      <c r="O32" s="31">
        <f>IF($B32=0,0, (INDEX(Option2!O$107:O$118, MATCH($D32, Option2!$G$107:$G$118,0)))*conv_2026*O$7)</f>
        <v>1850260.1413340771</v>
      </c>
      <c r="P32" s="31">
        <f>IF($B32=0,0, (INDEX(Option2!P$107:P$118, MATCH($D32, Option2!$G$107:$G$118,0)))*conv_2026*P$7)</f>
        <v>1850260.1413340771</v>
      </c>
      <c r="Q32" s="31">
        <f>IF($B32=0,0, (INDEX(Option2!Q$107:Q$118, MATCH($D32, Option2!$G$107:$G$118,0)))*conv_2026*Q$7)</f>
        <v>1743147.1966594325</v>
      </c>
      <c r="R32" s="31">
        <f>IF($B32=0,0, (INDEX(Option2!R$107:R$118, MATCH($D32, Option2!$G$107:$G$118,0)))*conv_2026*R$7)</f>
        <v>1181604.9152754142</v>
      </c>
      <c r="S32" s="31">
        <f>IF($B32=0,0, (INDEX(Option2!S$107:S$118, MATCH($D32, Option2!$G$107:$G$118,0)))*conv_2026*S$7)</f>
        <v>1150408.1218651908</v>
      </c>
      <c r="T32" s="31">
        <f>IF($B32=0,0, (INDEX(Option2!T$107:T$118, MATCH($D32, Option2!$G$107:$G$118,0)))*conv_2026*T$7)</f>
        <v>1150408.1218651908</v>
      </c>
      <c r="U32" s="31">
        <f>IF($B32=0,0, (INDEX(Option2!U$107:U$118, MATCH($D32, Option2!$G$107:$G$118,0)))*conv_2026*U$7)</f>
        <v>1150408.1218651908</v>
      </c>
      <c r="V32" s="31">
        <f>IF($B32=0,0, (INDEX(Option2!V$107:V$118, MATCH($D32, Option2!$G$107:$G$118,0)))*conv_2026*V$7)</f>
        <v>1150408.1218651908</v>
      </c>
      <c r="W32" s="31">
        <f>IF($B32=0,0, (INDEX(Option2!W$107:W$118, MATCH($D32, Option2!$G$107:$G$118,0)))*conv_2026*W$7)</f>
        <v>1150408.1218651908</v>
      </c>
      <c r="X32" s="31">
        <f>IF($B32=0,0, (INDEX(Option2!X$107:X$118, MATCH($D32, Option2!$G$107:$G$118,0)))*conv_2026*X$7)</f>
        <v>1150408.1218651908</v>
      </c>
      <c r="Y32" s="31">
        <f>IF($B32=0,0, (INDEX(Option2!Y$107:Y$118, MATCH($D32, Option2!$G$107:$G$118,0)))*conv_2026*Y$7)</f>
        <v>1150408.1218651908</v>
      </c>
      <c r="Z32" s="31">
        <f>IF($B32=0,0, (INDEX(Option2!Z$107:Z$118, MATCH($D32, Option2!$G$107:$G$118,0)))*conv_2026*Z$7)</f>
        <v>1150408.1218651908</v>
      </c>
      <c r="AA32" s="31">
        <f>IF($B32=0,0, (INDEX(Option2!AA$107:AA$118, MATCH($D32, Option2!$G$107:$G$118,0)))*conv_2026*AA$7)</f>
        <v>1150408.1218651908</v>
      </c>
      <c r="AB32" s="31">
        <f>IF($B32=0,0, (INDEX(Option2!AB$107:AB$118, MATCH($D32, Option2!$G$107:$G$118,0)))*conv_2026*AB$7)</f>
        <v>1150408.1218651908</v>
      </c>
      <c r="AC32" s="31">
        <f>IF($B32=0,0, (INDEX(Option2!AC$107:AC$118, MATCH($D32, Option2!$G$107:$G$118,0)))*conv_2026*AC$7)</f>
        <v>0</v>
      </c>
      <c r="AD32" s="31">
        <f>IF($B32=0,0, (INDEX(Option2!AD$107:AD$118, MATCH($D32, Option2!$G$107:$G$118,0)))*conv_2026*AD$7)</f>
        <v>0</v>
      </c>
      <c r="AE32" s="31">
        <f>IF($B32=0,0, (INDEX(Option2!AE$107:AE$118, MATCH($D32, Option2!$G$107:$G$118,0)))*conv_2026*AE$7)</f>
        <v>0</v>
      </c>
      <c r="AF32" s="31">
        <f>IF($B32=0,0, (INDEX(Option2!AF$107:AF$118, MATCH($D32, Option2!$G$107:$G$118,0)))*conv_2026*AF$7)</f>
        <v>0</v>
      </c>
      <c r="AG32" s="31">
        <f>IF($B32=0,0, (INDEX(Option2!AG$107:AG$118, MATCH($D32, Option2!$G$107:$G$118,0)))*conv_2026*AG$7)</f>
        <v>0</v>
      </c>
    </row>
    <row r="33" spans="1:35" s="8" customFormat="1" x14ac:dyDescent="0.2">
      <c r="A33" s="257" t="s">
        <v>132</v>
      </c>
      <c r="B33" s="257" t="str">
        <f>Option2!A114</f>
        <v>sens4</v>
      </c>
      <c r="C33" s="257" t="str">
        <f>Option2!C114</f>
        <v>Total benefits 10% lower</v>
      </c>
      <c r="D33" s="257" t="str">
        <f t="shared" si="2"/>
        <v>Option 2sens4</v>
      </c>
      <c r="E33" s="258"/>
      <c r="F33" s="31">
        <f t="shared" si="3"/>
        <v>27829826.104960982</v>
      </c>
      <c r="H33" s="31">
        <f>IF($B33=0,0, (INDEX(Option2!H$107:H$118, MATCH($D33, Option2!$G$107:$G$118,0)))*conv_2026*H$7)</f>
        <v>0</v>
      </c>
      <c r="I33" s="31">
        <f>IF($B33=0,0, (INDEX(Option2!I$107:I$118, MATCH($D33, Option2!$G$107:$G$118,0)))*conv_2026*I$7)</f>
        <v>0</v>
      </c>
      <c r="J33" s="31">
        <f>IF($B33=0,0, (INDEX(Option2!J$107:J$118, MATCH($D33, Option2!$G$107:$G$118,0)))*conv_2026*J$7)</f>
        <v>-94895.189080526994</v>
      </c>
      <c r="K33" s="31">
        <f>IF($B33=0,0, (INDEX(Option2!K$107:K$118, MATCH($D33, Option2!$G$107:$G$118,0)))*conv_2026*K$7)</f>
        <v>17573687.964362338</v>
      </c>
      <c r="L33" s="31">
        <f>IF($B33=0,0, (INDEX(Option2!L$107:L$118, MATCH($D33, Option2!$G$107:$G$118,0)))*conv_2026*L$7)</f>
        <v>1555258.0163266568</v>
      </c>
      <c r="M33" s="31">
        <f>IF($B33=0,0, (INDEX(Option2!M$107:M$118, MATCH($D33, Option2!$G$107:$G$118,0)))*conv_2026*M$7)</f>
        <v>1479341.8650622352</v>
      </c>
      <c r="N33" s="31">
        <f>IF($B33=0,0, (INDEX(Option2!N$107:N$118, MATCH($D33, Option2!$G$107:$G$118,0)))*conv_2026*N$7)</f>
        <v>1479341.8650622352</v>
      </c>
      <c r="O33" s="31">
        <f>IF($B33=0,0, (INDEX(Option2!O$107:O$118, MATCH($D33, Option2!$G$107:$G$118,0)))*conv_2026*O$7)</f>
        <v>1403425.7137978135</v>
      </c>
      <c r="P33" s="31">
        <f>IF($B33=0,0, (INDEX(Option2!P$107:P$118, MATCH($D33, Option2!$G$107:$G$118,0)))*conv_2026*P$7)</f>
        <v>1403425.7137978135</v>
      </c>
      <c r="Q33" s="31">
        <f>IF($B33=0,0, (INDEX(Option2!Q$107:Q$118, MATCH($D33, Option2!$G$107:$G$118,0)))*conv_2026*Q$7)</f>
        <v>1296312.7691231687</v>
      </c>
      <c r="R33" s="31">
        <f>IF($B33=0,0, (INDEX(Option2!R$107:R$118, MATCH($D33, Option2!$G$107:$G$118,0)))*conv_2026*R$7)</f>
        <v>734770.48773915053</v>
      </c>
      <c r="S33" s="31">
        <f>IF($B33=0,0, (INDEX(Option2!S$107:S$118, MATCH($D33, Option2!$G$107:$G$118,0)))*conv_2026*S$7)</f>
        <v>703573.69432892732</v>
      </c>
      <c r="T33" s="31">
        <f>IF($B33=0,0, (INDEX(Option2!T$107:T$118, MATCH($D33, Option2!$G$107:$G$118,0)))*conv_2026*T$7)</f>
        <v>703573.69432892732</v>
      </c>
      <c r="U33" s="31">
        <f>IF($B33=0,0, (INDEX(Option2!U$107:U$118, MATCH($D33, Option2!$G$107:$G$118,0)))*conv_2026*U$7)</f>
        <v>703573.69432892732</v>
      </c>
      <c r="V33" s="31">
        <f>IF($B33=0,0, (INDEX(Option2!V$107:V$118, MATCH($D33, Option2!$G$107:$G$118,0)))*conv_2026*V$7)</f>
        <v>703573.69432892732</v>
      </c>
      <c r="W33" s="31">
        <f>IF($B33=0,0, (INDEX(Option2!W$107:W$118, MATCH($D33, Option2!$G$107:$G$118,0)))*conv_2026*W$7)</f>
        <v>703573.69432892732</v>
      </c>
      <c r="X33" s="31">
        <f>IF($B33=0,0, (INDEX(Option2!X$107:X$118, MATCH($D33, Option2!$G$107:$G$118,0)))*conv_2026*X$7)</f>
        <v>703573.69432892732</v>
      </c>
      <c r="Y33" s="31">
        <f>IF($B33=0,0, (INDEX(Option2!Y$107:Y$118, MATCH($D33, Option2!$G$107:$G$118,0)))*conv_2026*Y$7)</f>
        <v>703573.69432892732</v>
      </c>
      <c r="Z33" s="31">
        <f>IF($B33=0,0, (INDEX(Option2!Z$107:Z$118, MATCH($D33, Option2!$G$107:$G$118,0)))*conv_2026*Z$7)</f>
        <v>703573.69432892732</v>
      </c>
      <c r="AA33" s="31">
        <f>IF($B33=0,0, (INDEX(Option2!AA$107:AA$118, MATCH($D33, Option2!$G$107:$G$118,0)))*conv_2026*AA$7)</f>
        <v>703573.69432892732</v>
      </c>
      <c r="AB33" s="31">
        <f>IF($B33=0,0, (INDEX(Option2!AB$107:AB$118, MATCH($D33, Option2!$G$107:$G$118,0)))*conv_2026*AB$7)</f>
        <v>703573.69432892732</v>
      </c>
      <c r="AC33" s="31">
        <f>IF($B33=0,0, (INDEX(Option2!AC$107:AC$118, MATCH($D33, Option2!$G$107:$G$118,0)))*conv_2026*AC$7)</f>
        <v>0</v>
      </c>
      <c r="AD33" s="31">
        <f>IF($B33=0,0, (INDEX(Option2!AD$107:AD$118, MATCH($D33, Option2!$G$107:$G$118,0)))*conv_2026*AD$7)</f>
        <v>0</v>
      </c>
      <c r="AE33" s="31">
        <f>IF($B33=0,0, (INDEX(Option2!AE$107:AE$118, MATCH($D33, Option2!$G$107:$G$118,0)))*conv_2026*AE$7)</f>
        <v>0</v>
      </c>
      <c r="AF33" s="31">
        <f>IF($B33=0,0, (INDEX(Option2!AF$107:AF$118, MATCH($D33, Option2!$G$107:$G$118,0)))*conv_2026*AF$7)</f>
        <v>0</v>
      </c>
      <c r="AG33" s="31">
        <f>IF($B33=0,0, (INDEX(Option2!AG$107:AG$118, MATCH($D33, Option2!$G$107:$G$118,0)))*conv_2026*AG$7)</f>
        <v>0</v>
      </c>
    </row>
    <row r="34" spans="1:35" s="8" customFormat="1" x14ac:dyDescent="0.2">
      <c r="A34" s="257" t="s">
        <v>132</v>
      </c>
      <c r="B34" s="257" t="str">
        <f>Option2!A115</f>
        <v>sens5</v>
      </c>
      <c r="C34" s="257" t="str">
        <f>Option2!C115</f>
        <v>Capex 10% higher &amp; Total benefits 10% lower</v>
      </c>
      <c r="D34" s="257" t="str">
        <f t="shared" si="2"/>
        <v>Option 2sens5</v>
      </c>
      <c r="E34" s="258"/>
      <c r="F34" s="31">
        <f t="shared" si="3"/>
        <v>26624234.427736241</v>
      </c>
      <c r="H34" s="31">
        <f>IF($B34=0,0, (INDEX(Option2!H$107:H$118, MATCH($D34, Option2!$G$107:$G$118,0)))*conv_2026*H$7)</f>
        <v>0</v>
      </c>
      <c r="I34" s="31">
        <f>IF($B34=0,0, (INDEX(Option2!I$107:I$118, MATCH($D34, Option2!$G$107:$G$118,0)))*conv_2026*I$7)</f>
        <v>0</v>
      </c>
      <c r="J34" s="31">
        <f>IF($B34=0,0, (INDEX(Option2!J$107:J$118, MATCH($D34, Option2!$G$107:$G$118,0)))*conv_2026*J$7)</f>
        <v>-104384.7079885797</v>
      </c>
      <c r="K34" s="31">
        <f>IF($B34=0,0, (INDEX(Option2!K$107:K$118, MATCH($D34, Option2!$G$107:$G$118,0)))*conv_2026*K$7)</f>
        <v>17528138.273603685</v>
      </c>
      <c r="L34" s="31">
        <f>IF($B34=0,0, (INDEX(Option2!L$107:L$118, MATCH($D34, Option2!$G$107:$G$118,0)))*conv_2026*L$7)</f>
        <v>1509708.3255680036</v>
      </c>
      <c r="M34" s="31">
        <f>IF($B34=0,0, (INDEX(Option2!M$107:M$118, MATCH($D34, Option2!$G$107:$G$118,0)))*conv_2026*M$7)</f>
        <v>1426200.5591771402</v>
      </c>
      <c r="N34" s="31">
        <f>IF($B34=0,0, (INDEX(Option2!N$107:N$118, MATCH($D34, Option2!$G$107:$G$118,0)))*conv_2026*N$7)</f>
        <v>1426200.5591771402</v>
      </c>
      <c r="O34" s="31">
        <f>IF($B34=0,0, (INDEX(Option2!O$107:O$118, MATCH($D34, Option2!$G$107:$G$118,0)))*conv_2026*O$7)</f>
        <v>1342692.7927862762</v>
      </c>
      <c r="P34" s="31">
        <f>IF($B34=0,0, (INDEX(Option2!P$107:P$118, MATCH($D34, Option2!$G$107:$G$118,0)))*conv_2026*P$7)</f>
        <v>1342692.7927862762</v>
      </c>
      <c r="Q34" s="31">
        <f>IF($B34=0,0, (INDEX(Option2!Q$107:Q$118, MATCH($D34, Option2!$G$107:$G$118,0)))*conv_2026*Q$7)</f>
        <v>1224868.553644167</v>
      </c>
      <c r="R34" s="31">
        <f>IF($B34=0,0, (INDEX(Option2!R$107:R$118, MATCH($D34, Option2!$G$107:$G$118,0)))*conv_2026*R$7)</f>
        <v>607172.04412174691</v>
      </c>
      <c r="S34" s="31">
        <f>IF($B34=0,0, (INDEX(Option2!S$107:S$118, MATCH($D34, Option2!$G$107:$G$118,0)))*conv_2026*S$7)</f>
        <v>572855.57137050142</v>
      </c>
      <c r="T34" s="31">
        <f>IF($B34=0,0, (INDEX(Option2!T$107:T$118, MATCH($D34, Option2!$G$107:$G$118,0)))*conv_2026*T$7)</f>
        <v>572855.57137050142</v>
      </c>
      <c r="U34" s="31">
        <f>IF($B34=0,0, (INDEX(Option2!U$107:U$118, MATCH($D34, Option2!$G$107:$G$118,0)))*conv_2026*U$7)</f>
        <v>572855.57137050142</v>
      </c>
      <c r="V34" s="31">
        <f>IF($B34=0,0, (INDEX(Option2!V$107:V$118, MATCH($D34, Option2!$G$107:$G$118,0)))*conv_2026*V$7)</f>
        <v>572855.57137050142</v>
      </c>
      <c r="W34" s="31">
        <f>IF($B34=0,0, (INDEX(Option2!W$107:W$118, MATCH($D34, Option2!$G$107:$G$118,0)))*conv_2026*W$7)</f>
        <v>572855.57137050142</v>
      </c>
      <c r="X34" s="31">
        <f>IF($B34=0,0, (INDEX(Option2!X$107:X$118, MATCH($D34, Option2!$G$107:$G$118,0)))*conv_2026*X$7)</f>
        <v>572855.57137050142</v>
      </c>
      <c r="Y34" s="31">
        <f>IF($B34=0,0, (INDEX(Option2!Y$107:Y$118, MATCH($D34, Option2!$G$107:$G$118,0)))*conv_2026*Y$7)</f>
        <v>572855.57137050142</v>
      </c>
      <c r="Z34" s="31">
        <f>IF($B34=0,0, (INDEX(Option2!Z$107:Z$118, MATCH($D34, Option2!$G$107:$G$118,0)))*conv_2026*Z$7)</f>
        <v>572855.57137050142</v>
      </c>
      <c r="AA34" s="31">
        <f>IF($B34=0,0, (INDEX(Option2!AA$107:AA$118, MATCH($D34, Option2!$G$107:$G$118,0)))*conv_2026*AA$7)</f>
        <v>572855.57137050142</v>
      </c>
      <c r="AB34" s="31">
        <f>IF($B34=0,0, (INDEX(Option2!AB$107:AB$118, MATCH($D34, Option2!$G$107:$G$118,0)))*conv_2026*AB$7)</f>
        <v>572855.57137050142</v>
      </c>
      <c r="AC34" s="31">
        <f>IF($B34=0,0, (INDEX(Option2!AC$107:AC$118, MATCH($D34, Option2!$G$107:$G$118,0)))*conv_2026*AC$7)</f>
        <v>0</v>
      </c>
      <c r="AD34" s="31">
        <f>IF($B34=0,0, (INDEX(Option2!AD$107:AD$118, MATCH($D34, Option2!$G$107:$G$118,0)))*conv_2026*AD$7)</f>
        <v>0</v>
      </c>
      <c r="AE34" s="31">
        <f>IF($B34=0,0, (INDEX(Option2!AE$107:AE$118, MATCH($D34, Option2!$G$107:$G$118,0)))*conv_2026*AE$7)</f>
        <v>0</v>
      </c>
      <c r="AF34" s="31">
        <f>IF($B34=0,0, (INDEX(Option2!AF$107:AF$118, MATCH($D34, Option2!$G$107:$G$118,0)))*conv_2026*AF$7)</f>
        <v>0</v>
      </c>
      <c r="AG34" s="31">
        <f>IF($B34=0,0, (INDEX(Option2!AG$107:AG$118, MATCH($D34, Option2!$G$107:$G$118,0)))*conv_2026*AG$7)</f>
        <v>0</v>
      </c>
    </row>
    <row r="35" spans="1:35" s="8" customFormat="1" x14ac:dyDescent="0.2">
      <c r="A35" s="257" t="s">
        <v>132</v>
      </c>
      <c r="B35" s="257" t="str">
        <f>Option2!A116</f>
        <v>sens</v>
      </c>
      <c r="C35" s="257">
        <f>Option2!C116</f>
        <v>0</v>
      </c>
      <c r="D35" s="257" t="str">
        <f t="shared" si="2"/>
        <v>Option 2sens</v>
      </c>
      <c r="E35" s="258"/>
      <c r="F35" s="31">
        <f t="shared" si="3"/>
        <v>32261575.313539691</v>
      </c>
      <c r="H35" s="31">
        <f>IF($B35=0,0, (INDEX(Option2!H$107:H$118, MATCH($D35, Option2!$G$107:$G$118,0)))*conv_2026*H$7)</f>
        <v>0</v>
      </c>
      <c r="I35" s="31">
        <f>IF($B35=0,0, (INDEX(Option2!I$107:I$118, MATCH($D35, Option2!$G$107:$G$118,0)))*conv_2026*I$7)</f>
        <v>0</v>
      </c>
      <c r="J35" s="31">
        <f>IF($B35=0,0, (INDEX(Option2!J$107:J$118, MATCH($D35, Option2!$G$107:$G$118,0)))*conv_2026*J$7)</f>
        <v>-94895.189080526994</v>
      </c>
      <c r="K35" s="31">
        <f>IF($B35=0,0, (INDEX(Option2!K$107:K$118, MATCH($D35, Option2!$G$107:$G$118,0)))*conv_2026*K$7)</f>
        <v>19576930.72791221</v>
      </c>
      <c r="L35" s="31">
        <f>IF($B35=0,0, (INDEX(Option2!L$107:L$118, MATCH($D35, Option2!$G$107:$G$118,0)))*conv_2026*L$7)</f>
        <v>1778675.2300947886</v>
      </c>
      <c r="M35" s="31">
        <f>IF($B35=0,0, (INDEX(Option2!M$107:M$118, MATCH($D35, Option2!$G$107:$G$118,0)))*conv_2026*M$7)</f>
        <v>1702759.078830367</v>
      </c>
      <c r="N35" s="31">
        <f>IF($B35=0,0, (INDEX(Option2!N$107:N$118, MATCH($D35, Option2!$G$107:$G$118,0)))*conv_2026*N$7)</f>
        <v>1702759.078830367</v>
      </c>
      <c r="O35" s="31">
        <f>IF($B35=0,0, (INDEX(Option2!O$107:O$118, MATCH($D35, Option2!$G$107:$G$118,0)))*conv_2026*O$7)</f>
        <v>1626842.9275659453</v>
      </c>
      <c r="P35" s="31">
        <f>IF($B35=0,0, (INDEX(Option2!P$107:P$118, MATCH($D35, Option2!$G$107:$G$118,0)))*conv_2026*P$7)</f>
        <v>1626842.9275659453</v>
      </c>
      <c r="Q35" s="31">
        <f>IF($B35=0,0, (INDEX(Option2!Q$107:Q$118, MATCH($D35, Option2!$G$107:$G$118,0)))*conv_2026*Q$7)</f>
        <v>1519729.9828913007</v>
      </c>
      <c r="R35" s="31">
        <f>IF($B35=0,0, (INDEX(Option2!R$107:R$118, MATCH($D35, Option2!$G$107:$G$118,0)))*conv_2026*R$7)</f>
        <v>958187.70150728233</v>
      </c>
      <c r="S35" s="31">
        <f>IF($B35=0,0, (INDEX(Option2!S$107:S$118, MATCH($D35, Option2!$G$107:$G$118,0)))*conv_2026*S$7)</f>
        <v>926990.90809705912</v>
      </c>
      <c r="T35" s="31">
        <f>IF($B35=0,0, (INDEX(Option2!T$107:T$118, MATCH($D35, Option2!$G$107:$G$118,0)))*conv_2026*T$7)</f>
        <v>926990.90809705912</v>
      </c>
      <c r="U35" s="31">
        <f>IF($B35=0,0, (INDEX(Option2!U$107:U$118, MATCH($D35, Option2!$G$107:$G$118,0)))*conv_2026*U$7)</f>
        <v>926990.90809705912</v>
      </c>
      <c r="V35" s="31">
        <f>IF($B35=0,0, (INDEX(Option2!V$107:V$118, MATCH($D35, Option2!$G$107:$G$118,0)))*conv_2026*V$7)</f>
        <v>926990.90809705912</v>
      </c>
      <c r="W35" s="31">
        <f>IF($B35=0,0, (INDEX(Option2!W$107:W$118, MATCH($D35, Option2!$G$107:$G$118,0)))*conv_2026*W$7)</f>
        <v>926990.90809705912</v>
      </c>
      <c r="X35" s="31">
        <f>IF($B35=0,0, (INDEX(Option2!X$107:X$118, MATCH($D35, Option2!$G$107:$G$118,0)))*conv_2026*X$7)</f>
        <v>926990.90809705912</v>
      </c>
      <c r="Y35" s="31">
        <f>IF($B35=0,0, (INDEX(Option2!Y$107:Y$118, MATCH($D35, Option2!$G$107:$G$118,0)))*conv_2026*Y$7)</f>
        <v>926990.90809705912</v>
      </c>
      <c r="Z35" s="31">
        <f>IF($B35=0,0, (INDEX(Option2!Z$107:Z$118, MATCH($D35, Option2!$G$107:$G$118,0)))*conv_2026*Z$7)</f>
        <v>926990.90809705912</v>
      </c>
      <c r="AA35" s="31">
        <f>IF($B35=0,0, (INDEX(Option2!AA$107:AA$118, MATCH($D35, Option2!$G$107:$G$118,0)))*conv_2026*AA$7)</f>
        <v>926990.90809705912</v>
      </c>
      <c r="AB35" s="31">
        <f>IF($B35=0,0, (INDEX(Option2!AB$107:AB$118, MATCH($D35, Option2!$G$107:$G$118,0)))*conv_2026*AB$7)</f>
        <v>926990.90809705912</v>
      </c>
      <c r="AC35" s="31">
        <f>IF($B35=0,0, (INDEX(Option2!AC$107:AC$118, MATCH($D35, Option2!$G$107:$G$118,0)))*conv_2026*AC$7)</f>
        <v>0</v>
      </c>
      <c r="AD35" s="31">
        <f>IF($B35=0,0, (INDEX(Option2!AD$107:AD$118, MATCH($D35, Option2!$G$107:$G$118,0)))*conv_2026*AD$7)</f>
        <v>0</v>
      </c>
      <c r="AE35" s="31">
        <f>IF($B35=0,0, (INDEX(Option2!AE$107:AE$118, MATCH($D35, Option2!$G$107:$G$118,0)))*conv_2026*AE$7)</f>
        <v>0</v>
      </c>
      <c r="AF35" s="31">
        <f>IF($B35=0,0, (INDEX(Option2!AF$107:AF$118, MATCH($D35, Option2!$G$107:$G$118,0)))*conv_2026*AF$7)</f>
        <v>0</v>
      </c>
      <c r="AG35" s="31">
        <f>IF($B35=0,0, (INDEX(Option2!AG$107:AG$118, MATCH($D35, Option2!$G$107:$G$118,0)))*conv_2026*AG$7)</f>
        <v>0</v>
      </c>
    </row>
    <row r="36" spans="1:35" s="8" customFormat="1" x14ac:dyDescent="0.2">
      <c r="A36" s="257" t="s">
        <v>132</v>
      </c>
      <c r="B36" s="257" t="str">
        <f>Option2!A117</f>
        <v>sens</v>
      </c>
      <c r="C36" s="257">
        <f>Option2!C117</f>
        <v>0</v>
      </c>
      <c r="D36" s="257" t="str">
        <f t="shared" si="2"/>
        <v>Option 2sens</v>
      </c>
      <c r="E36" s="258"/>
      <c r="F36" s="31">
        <f t="shared" si="3"/>
        <v>32261575.313539691</v>
      </c>
      <c r="H36" s="31">
        <f>IF($B36=0,0, (INDEX(Option2!H$107:H$118, MATCH($D36, Option2!$G$107:$G$118,0)))*conv_2026*H$7)</f>
        <v>0</v>
      </c>
      <c r="I36" s="31">
        <f>IF($B36=0,0, (INDEX(Option2!I$107:I$118, MATCH($D36, Option2!$G$107:$G$118,0)))*conv_2026*I$7)</f>
        <v>0</v>
      </c>
      <c r="J36" s="31">
        <f>IF($B36=0,0, (INDEX(Option2!J$107:J$118, MATCH($D36, Option2!$G$107:$G$118,0)))*conv_2026*J$7)</f>
        <v>-94895.189080526994</v>
      </c>
      <c r="K36" s="31">
        <f>IF($B36=0,0, (INDEX(Option2!K$107:K$118, MATCH($D36, Option2!$G$107:$G$118,0)))*conv_2026*K$7)</f>
        <v>19576930.72791221</v>
      </c>
      <c r="L36" s="31">
        <f>IF($B36=0,0, (INDEX(Option2!L$107:L$118, MATCH($D36, Option2!$G$107:$G$118,0)))*conv_2026*L$7)</f>
        <v>1778675.2300947886</v>
      </c>
      <c r="M36" s="31">
        <f>IF($B36=0,0, (INDEX(Option2!M$107:M$118, MATCH($D36, Option2!$G$107:$G$118,0)))*conv_2026*M$7)</f>
        <v>1702759.078830367</v>
      </c>
      <c r="N36" s="31">
        <f>IF($B36=0,0, (INDEX(Option2!N$107:N$118, MATCH($D36, Option2!$G$107:$G$118,0)))*conv_2026*N$7)</f>
        <v>1702759.078830367</v>
      </c>
      <c r="O36" s="31">
        <f>IF($B36=0,0, (INDEX(Option2!O$107:O$118, MATCH($D36, Option2!$G$107:$G$118,0)))*conv_2026*O$7)</f>
        <v>1626842.9275659453</v>
      </c>
      <c r="P36" s="31">
        <f>IF($B36=0,0, (INDEX(Option2!P$107:P$118, MATCH($D36, Option2!$G$107:$G$118,0)))*conv_2026*P$7)</f>
        <v>1626842.9275659453</v>
      </c>
      <c r="Q36" s="31">
        <f>IF($B36=0,0, (INDEX(Option2!Q$107:Q$118, MATCH($D36, Option2!$G$107:$G$118,0)))*conv_2026*Q$7)</f>
        <v>1519729.9828913007</v>
      </c>
      <c r="R36" s="31">
        <f>IF($B36=0,0, (INDEX(Option2!R$107:R$118, MATCH($D36, Option2!$G$107:$G$118,0)))*conv_2026*R$7)</f>
        <v>958187.70150728233</v>
      </c>
      <c r="S36" s="31">
        <f>IF($B36=0,0, (INDEX(Option2!S$107:S$118, MATCH($D36, Option2!$G$107:$G$118,0)))*conv_2026*S$7)</f>
        <v>926990.90809705912</v>
      </c>
      <c r="T36" s="31">
        <f>IF($B36=0,0, (INDEX(Option2!T$107:T$118, MATCH($D36, Option2!$G$107:$G$118,0)))*conv_2026*T$7)</f>
        <v>926990.90809705912</v>
      </c>
      <c r="U36" s="31">
        <f>IF($B36=0,0, (INDEX(Option2!U$107:U$118, MATCH($D36, Option2!$G$107:$G$118,0)))*conv_2026*U$7)</f>
        <v>926990.90809705912</v>
      </c>
      <c r="V36" s="31">
        <f>IF($B36=0,0, (INDEX(Option2!V$107:V$118, MATCH($D36, Option2!$G$107:$G$118,0)))*conv_2026*V$7)</f>
        <v>926990.90809705912</v>
      </c>
      <c r="W36" s="31">
        <f>IF($B36=0,0, (INDEX(Option2!W$107:W$118, MATCH($D36, Option2!$G$107:$G$118,0)))*conv_2026*W$7)</f>
        <v>926990.90809705912</v>
      </c>
      <c r="X36" s="31">
        <f>IF($B36=0,0, (INDEX(Option2!X$107:X$118, MATCH($D36, Option2!$G$107:$G$118,0)))*conv_2026*X$7)</f>
        <v>926990.90809705912</v>
      </c>
      <c r="Y36" s="31">
        <f>IF($B36=0,0, (INDEX(Option2!Y$107:Y$118, MATCH($D36, Option2!$G$107:$G$118,0)))*conv_2026*Y$7)</f>
        <v>926990.90809705912</v>
      </c>
      <c r="Z36" s="31">
        <f>IF($B36=0,0, (INDEX(Option2!Z$107:Z$118, MATCH($D36, Option2!$G$107:$G$118,0)))*conv_2026*Z$7)</f>
        <v>926990.90809705912</v>
      </c>
      <c r="AA36" s="31">
        <f>IF($B36=0,0, (INDEX(Option2!AA$107:AA$118, MATCH($D36, Option2!$G$107:$G$118,0)))*conv_2026*AA$7)</f>
        <v>926990.90809705912</v>
      </c>
      <c r="AB36" s="31">
        <f>IF($B36=0,0, (INDEX(Option2!AB$107:AB$118, MATCH($D36, Option2!$G$107:$G$118,0)))*conv_2026*AB$7)</f>
        <v>926990.90809705912</v>
      </c>
      <c r="AC36" s="31">
        <f>IF($B36=0,0, (INDEX(Option2!AC$107:AC$118, MATCH($D36, Option2!$G$107:$G$118,0)))*conv_2026*AC$7)</f>
        <v>0</v>
      </c>
      <c r="AD36" s="31">
        <f>IF($B36=0,0, (INDEX(Option2!AD$107:AD$118, MATCH($D36, Option2!$G$107:$G$118,0)))*conv_2026*AD$7)</f>
        <v>0</v>
      </c>
      <c r="AE36" s="31">
        <f>IF($B36=0,0, (INDEX(Option2!AE$107:AE$118, MATCH($D36, Option2!$G$107:$G$118,0)))*conv_2026*AE$7)</f>
        <v>0</v>
      </c>
      <c r="AF36" s="31">
        <f>IF($B36=0,0, (INDEX(Option2!AF$107:AF$118, MATCH($D36, Option2!$G$107:$G$118,0)))*conv_2026*AF$7)</f>
        <v>0</v>
      </c>
      <c r="AG36" s="31">
        <f>IF($B36=0,0, (INDEX(Option2!AG$107:AG$118, MATCH($D36, Option2!$G$107:$G$118,0)))*conv_2026*AG$7)</f>
        <v>0</v>
      </c>
    </row>
    <row r="37" spans="1:35" s="8" customFormat="1" x14ac:dyDescent="0.2">
      <c r="A37" s="257" t="s">
        <v>132</v>
      </c>
      <c r="B37" s="257" t="str">
        <f>Option2!A118</f>
        <v>sens</v>
      </c>
      <c r="C37" s="257">
        <f>Option2!C118</f>
        <v>0</v>
      </c>
      <c r="D37" s="257" t="str">
        <f t="shared" si="2"/>
        <v>Option 2sens</v>
      </c>
      <c r="E37" s="258"/>
      <c r="F37" s="31">
        <f t="shared" si="3"/>
        <v>32261575.313539691</v>
      </c>
      <c r="H37" s="31">
        <f>IF($B37=0,0, (INDEX(Option2!H$107:H$118, MATCH($D37, Option2!$G$107:$G$118,0)))*conv_2026*H$7)</f>
        <v>0</v>
      </c>
      <c r="I37" s="31">
        <f>IF($B37=0,0, (INDEX(Option2!I$107:I$118, MATCH($D37, Option2!$G$107:$G$118,0)))*conv_2026*I$7)</f>
        <v>0</v>
      </c>
      <c r="J37" s="31">
        <f>IF($B37=0,0, (INDEX(Option2!J$107:J$118, MATCH($D37, Option2!$G$107:$G$118,0)))*conv_2026*J$7)</f>
        <v>-94895.189080526994</v>
      </c>
      <c r="K37" s="31">
        <f>IF($B37=0,0, (INDEX(Option2!K$107:K$118, MATCH($D37, Option2!$G$107:$G$118,0)))*conv_2026*K$7)</f>
        <v>19576930.72791221</v>
      </c>
      <c r="L37" s="31">
        <f>IF($B37=0,0, (INDEX(Option2!L$107:L$118, MATCH($D37, Option2!$G$107:$G$118,0)))*conv_2026*L$7)</f>
        <v>1778675.2300947886</v>
      </c>
      <c r="M37" s="31">
        <f>IF($B37=0,0, (INDEX(Option2!M$107:M$118, MATCH($D37, Option2!$G$107:$G$118,0)))*conv_2026*M$7)</f>
        <v>1702759.078830367</v>
      </c>
      <c r="N37" s="31">
        <f>IF($B37=0,0, (INDEX(Option2!N$107:N$118, MATCH($D37, Option2!$G$107:$G$118,0)))*conv_2026*N$7)</f>
        <v>1702759.078830367</v>
      </c>
      <c r="O37" s="31">
        <f>IF($B37=0,0, (INDEX(Option2!O$107:O$118, MATCH($D37, Option2!$G$107:$G$118,0)))*conv_2026*O$7)</f>
        <v>1626842.9275659453</v>
      </c>
      <c r="P37" s="31">
        <f>IF($B37=0,0, (INDEX(Option2!P$107:P$118, MATCH($D37, Option2!$G$107:$G$118,0)))*conv_2026*P$7)</f>
        <v>1626842.9275659453</v>
      </c>
      <c r="Q37" s="31">
        <f>IF($B37=0,0, (INDEX(Option2!Q$107:Q$118, MATCH($D37, Option2!$G$107:$G$118,0)))*conv_2026*Q$7)</f>
        <v>1519729.9828913007</v>
      </c>
      <c r="R37" s="31">
        <f>IF($B37=0,0, (INDEX(Option2!R$107:R$118, MATCH($D37, Option2!$G$107:$G$118,0)))*conv_2026*R$7)</f>
        <v>958187.70150728233</v>
      </c>
      <c r="S37" s="31">
        <f>IF($B37=0,0, (INDEX(Option2!S$107:S$118, MATCH($D37, Option2!$G$107:$G$118,0)))*conv_2026*S$7)</f>
        <v>926990.90809705912</v>
      </c>
      <c r="T37" s="31">
        <f>IF($B37=0,0, (INDEX(Option2!T$107:T$118, MATCH($D37, Option2!$G$107:$G$118,0)))*conv_2026*T$7)</f>
        <v>926990.90809705912</v>
      </c>
      <c r="U37" s="31">
        <f>IF($B37=0,0, (INDEX(Option2!U$107:U$118, MATCH($D37, Option2!$G$107:$G$118,0)))*conv_2026*U$7)</f>
        <v>926990.90809705912</v>
      </c>
      <c r="V37" s="31">
        <f>IF($B37=0,0, (INDEX(Option2!V$107:V$118, MATCH($D37, Option2!$G$107:$G$118,0)))*conv_2026*V$7)</f>
        <v>926990.90809705912</v>
      </c>
      <c r="W37" s="31">
        <f>IF($B37=0,0, (INDEX(Option2!W$107:W$118, MATCH($D37, Option2!$G$107:$G$118,0)))*conv_2026*W$7)</f>
        <v>926990.90809705912</v>
      </c>
      <c r="X37" s="31">
        <f>IF($B37=0,0, (INDEX(Option2!X$107:X$118, MATCH($D37, Option2!$G$107:$G$118,0)))*conv_2026*X$7)</f>
        <v>926990.90809705912</v>
      </c>
      <c r="Y37" s="31">
        <f>IF($B37=0,0, (INDEX(Option2!Y$107:Y$118, MATCH($D37, Option2!$G$107:$G$118,0)))*conv_2026*Y$7)</f>
        <v>926990.90809705912</v>
      </c>
      <c r="Z37" s="31">
        <f>IF($B37=0,0, (INDEX(Option2!Z$107:Z$118, MATCH($D37, Option2!$G$107:$G$118,0)))*conv_2026*Z$7)</f>
        <v>926990.90809705912</v>
      </c>
      <c r="AA37" s="31">
        <f>IF($B37=0,0, (INDEX(Option2!AA$107:AA$118, MATCH($D37, Option2!$G$107:$G$118,0)))*conv_2026*AA$7)</f>
        <v>926990.90809705912</v>
      </c>
      <c r="AB37" s="31">
        <f>IF($B37=0,0, (INDEX(Option2!AB$107:AB$118, MATCH($D37, Option2!$G$107:$G$118,0)))*conv_2026*AB$7)</f>
        <v>926990.90809705912</v>
      </c>
      <c r="AC37" s="31">
        <f>IF($B37=0,0, (INDEX(Option2!AC$107:AC$118, MATCH($D37, Option2!$G$107:$G$118,0)))*conv_2026*AC$7)</f>
        <v>0</v>
      </c>
      <c r="AD37" s="31">
        <f>IF($B37=0,0, (INDEX(Option2!AD$107:AD$118, MATCH($D37, Option2!$G$107:$G$118,0)))*conv_2026*AD$7)</f>
        <v>0</v>
      </c>
      <c r="AE37" s="31">
        <f>IF($B37=0,0, (INDEX(Option2!AE$107:AE$118, MATCH($D37, Option2!$G$107:$G$118,0)))*conv_2026*AE$7)</f>
        <v>0</v>
      </c>
      <c r="AF37" s="31">
        <f>IF($B37=0,0, (INDEX(Option2!AF$107:AF$118, MATCH($D37, Option2!$G$107:$G$118,0)))*conv_2026*AF$7)</f>
        <v>0</v>
      </c>
      <c r="AG37" s="31">
        <f>IF($B37=0,0, (INDEX(Option2!AG$107:AG$118, MATCH($D37, Option2!$G$107:$G$118,0)))*conv_2026*AG$7)</f>
        <v>0</v>
      </c>
    </row>
    <row r="38" spans="1:35" s="8" customFormat="1" x14ac:dyDescent="0.2">
      <c r="A38" s="257"/>
      <c r="B38" s="257"/>
      <c r="C38" s="257"/>
      <c r="D38" s="257"/>
      <c r="E38" s="257"/>
      <c r="F38" s="31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57"/>
      <c r="Z38" s="257"/>
      <c r="AA38" s="257"/>
      <c r="AB38" s="257"/>
      <c r="AC38" s="257"/>
      <c r="AD38" s="257"/>
      <c r="AE38" s="257"/>
      <c r="AF38" s="257"/>
      <c r="AG38" s="257"/>
    </row>
    <row r="39" spans="1:35" s="8" customFormat="1" x14ac:dyDescent="0.2">
      <c r="A39" s="257"/>
      <c r="B39" s="257"/>
      <c r="C39" s="257"/>
      <c r="D39" s="257"/>
      <c r="E39" s="257"/>
      <c r="F39" s="31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  <c r="AF39" s="257"/>
      <c r="AG39" s="257"/>
    </row>
    <row r="40" spans="1:35" s="8" customFormat="1" x14ac:dyDescent="0.2">
      <c r="A40" s="257"/>
      <c r="B40" s="257"/>
      <c r="C40" s="257"/>
      <c r="D40" s="257"/>
      <c r="E40" s="257"/>
      <c r="F40" s="31"/>
      <c r="H40" s="31">
        <f>Consol!H50</f>
        <v>0</v>
      </c>
      <c r="I40" s="31">
        <f>Consol!I50</f>
        <v>0</v>
      </c>
      <c r="J40" s="31">
        <f>Consol!J50</f>
        <v>-31196.79341022325</v>
      </c>
      <c r="K40" s="31">
        <f>Consol!K50</f>
        <v>19439688.560704503</v>
      </c>
      <c r="L40" s="31">
        <f>Consol!L50</f>
        <v>1610236.2694768531</v>
      </c>
      <c r="M40" s="31">
        <f>Consol!M50</f>
        <v>1610236.2694768531</v>
      </c>
      <c r="N40" s="31">
        <f>Consol!N50</f>
        <v>1610236.2694768531</v>
      </c>
      <c r="O40" s="31">
        <f>Consol!O50</f>
        <v>1534320.1182124317</v>
      </c>
      <c r="P40" s="31">
        <f>Consol!P50</f>
        <v>1534320.1182124317</v>
      </c>
      <c r="Q40" s="31">
        <f>Consol!Q50</f>
        <v>1458403.96694801</v>
      </c>
      <c r="R40" s="31">
        <f>Consol!R50</f>
        <v>1458403.96694801</v>
      </c>
      <c r="S40" s="31">
        <f>Consol!S50</f>
        <v>1382487.8156835884</v>
      </c>
      <c r="T40" s="31">
        <f>Consol!T50</f>
        <v>1382487.8156835884</v>
      </c>
      <c r="U40" s="31">
        <f>Consol!U50</f>
        <v>1382487.8156835884</v>
      </c>
      <c r="V40" s="31">
        <f>Consol!V50</f>
        <v>1382487.8156835884</v>
      </c>
      <c r="W40" s="31">
        <f>Consol!W50</f>
        <v>1382487.8156835884</v>
      </c>
      <c r="X40" s="31">
        <f>Consol!X50</f>
        <v>1382487.8156835884</v>
      </c>
      <c r="Y40" s="31">
        <f>Consol!Y50</f>
        <v>1382487.8156835884</v>
      </c>
      <c r="Z40" s="31">
        <f>Consol!Z50</f>
        <v>1382487.8156835884</v>
      </c>
      <c r="AA40" s="31">
        <f>Consol!AA50</f>
        <v>1382487.8156835884</v>
      </c>
      <c r="AB40" s="31">
        <f>Consol!AB50</f>
        <v>1382487.8156835884</v>
      </c>
      <c r="AC40" s="31">
        <f>Consol!AC50</f>
        <v>0</v>
      </c>
      <c r="AD40" s="31">
        <f>Consol!AD50</f>
        <v>0</v>
      </c>
      <c r="AE40" s="31">
        <f>Consol!AE50</f>
        <v>0</v>
      </c>
      <c r="AF40" s="31">
        <f>Consol!AF50</f>
        <v>0</v>
      </c>
      <c r="AG40" s="31">
        <f>Consol!AG50</f>
        <v>0</v>
      </c>
    </row>
    <row r="41" spans="1:35" s="8" customFormat="1" x14ac:dyDescent="0.2">
      <c r="A41" s="257"/>
      <c r="B41" s="257"/>
      <c r="C41" s="257"/>
      <c r="D41" s="257"/>
      <c r="E41" s="257"/>
      <c r="F41" s="31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</row>
    <row r="42" spans="1:35" s="8" customFormat="1" x14ac:dyDescent="0.2">
      <c r="A42" s="257" t="s">
        <v>133</v>
      </c>
      <c r="B42" s="257" t="s">
        <v>120</v>
      </c>
      <c r="C42" s="257" t="s">
        <v>189</v>
      </c>
      <c r="D42" s="257" t="str">
        <f>A42&amp;B42</f>
        <v>Option 3NPV</v>
      </c>
      <c r="E42" s="258"/>
      <c r="F42" s="31">
        <f t="shared" ref="F42:F51" si="4">SUMPRODUCT($H42:$AG42, $H$5:$AG$5)</f>
        <v>34792612.006313488</v>
      </c>
      <c r="G42" s="250"/>
      <c r="H42" s="31">
        <f>(INDEX(Option3!H$107:H$118, MATCH($D42, Option3!$G$107:$G$118,0)))*conv_2026*H$7</f>
        <v>0</v>
      </c>
      <c r="I42" s="31">
        <f>(INDEX(Option3!I$107:I$118, MATCH($D42, Option3!$G$107:$G$118,0)))*conv_2026*I$7</f>
        <v>0</v>
      </c>
      <c r="J42" s="31">
        <f>(INDEX(Option3!J$107:J$118, MATCH($D42, Option3!$G$107:$G$118,0)))*conv_2026*J$7</f>
        <v>-31196.79341022325</v>
      </c>
      <c r="K42" s="31">
        <f>(INDEX(Option3!K$107:K$118, MATCH($D42, Option3!$G$107:$G$118,0)))*conv_2026*K$7</f>
        <v>19439688.560704499</v>
      </c>
      <c r="L42" s="31">
        <f>(INDEX(Option3!L$107:L$118, MATCH($D42, Option3!$G$107:$G$118,0)))*conv_2026*L$7</f>
        <v>1610236.2694768531</v>
      </c>
      <c r="M42" s="31">
        <f>(INDEX(Option3!M$107:M$118, MATCH($D42, Option3!$G$107:$G$118,0)))*conv_2026*M$7</f>
        <v>1610236.2694768531</v>
      </c>
      <c r="N42" s="31">
        <f>(INDEX(Option3!N$107:N$118, MATCH($D42, Option3!$G$107:$G$118,0)))*conv_2026*N$7</f>
        <v>1610236.2694768531</v>
      </c>
      <c r="O42" s="31">
        <f>(INDEX(Option3!O$107:O$118, MATCH($D42, Option3!$G$107:$G$118,0)))*conv_2026*O$7</f>
        <v>1534320.1182124317</v>
      </c>
      <c r="P42" s="31">
        <f>(INDEX(Option3!P$107:P$118, MATCH($D42, Option3!$G$107:$G$118,0)))*conv_2026*P$7</f>
        <v>1534320.1182124317</v>
      </c>
      <c r="Q42" s="31">
        <f>(INDEX(Option3!Q$107:Q$118, MATCH($D42, Option3!$G$107:$G$118,0)))*conv_2026*Q$7</f>
        <v>1458403.9669480103</v>
      </c>
      <c r="R42" s="31">
        <f>(INDEX(Option3!R$107:R$118, MATCH($D42, Option3!$G$107:$G$118,0)))*conv_2026*R$7</f>
        <v>1458403.9669480103</v>
      </c>
      <c r="S42" s="31">
        <f>(INDEX(Option3!S$107:S$118, MATCH($D42, Option3!$G$107:$G$118,0)))*conv_2026*S$7</f>
        <v>1382487.8156835884</v>
      </c>
      <c r="T42" s="31">
        <f>(INDEX(Option3!T$107:T$118, MATCH($D42, Option3!$G$107:$G$118,0)))*conv_2026*T$7</f>
        <v>1382487.8156835884</v>
      </c>
      <c r="U42" s="31">
        <f>(INDEX(Option3!U$107:U$118, MATCH($D42, Option3!$G$107:$G$118,0)))*conv_2026*U$7</f>
        <v>1382487.8156835884</v>
      </c>
      <c r="V42" s="31">
        <f>(INDEX(Option3!V$107:V$118, MATCH($D42, Option3!$G$107:$G$118,0)))*conv_2026*V$7</f>
        <v>1382487.8156835884</v>
      </c>
      <c r="W42" s="31">
        <f>(INDEX(Option3!W$107:W$118, MATCH($D42, Option3!$G$107:$G$118,0)))*conv_2026*W$7</f>
        <v>1382487.8156835884</v>
      </c>
      <c r="X42" s="31">
        <f>(INDEX(Option3!X$107:X$118, MATCH($D42, Option3!$G$107:$G$118,0)))*conv_2026*X$7</f>
        <v>1382487.8156835884</v>
      </c>
      <c r="Y42" s="31">
        <f>(INDEX(Option3!Y$107:Y$118, MATCH($D42, Option3!$G$107:$G$118,0)))*conv_2026*Y$7</f>
        <v>1382487.8156835884</v>
      </c>
      <c r="Z42" s="31">
        <f>(INDEX(Option3!Z$107:Z$118, MATCH($D42, Option3!$G$107:$G$118,0)))*conv_2026*Z$7</f>
        <v>1382487.8156835884</v>
      </c>
      <c r="AA42" s="31">
        <f>(INDEX(Option3!AA$107:AA$118, MATCH($D42, Option3!$G$107:$G$118,0)))*conv_2026*AA$7</f>
        <v>1382487.8156835884</v>
      </c>
      <c r="AB42" s="31">
        <f>(INDEX(Option3!AB$107:AB$118, MATCH($D42, Option3!$G$107:$G$118,0)))*conv_2026*AB$7</f>
        <v>1382487.8156835884</v>
      </c>
      <c r="AC42" s="31">
        <f>(INDEX(Option3!AC$107:AC$118, MATCH($D42, Option3!$G$107:$G$118,0)))*conv_2026*AC$7</f>
        <v>0</v>
      </c>
      <c r="AD42" s="31">
        <f>(INDEX(Option3!AD$107:AD$118, MATCH($D42, Option3!$G$107:$G$118,0)))*conv_2026*AD$7</f>
        <v>0</v>
      </c>
      <c r="AE42" s="31">
        <f>(INDEX(Option3!AE$107:AE$118, MATCH($D42, Option3!$G$107:$G$118,0)))*conv_2026*AE$7</f>
        <v>0</v>
      </c>
      <c r="AF42" s="31">
        <f>(INDEX(Option3!AF$107:AF$118, MATCH($D42, Option3!$G$107:$G$118,0)))*conv_2026*AF$7</f>
        <v>0</v>
      </c>
      <c r="AG42" s="31">
        <f>(INDEX(Option3!AG$107:AG$118, MATCH($D42, Option3!$G$107:$G$118,0)))*conv_2026*AG$7</f>
        <v>0</v>
      </c>
      <c r="AH42" s="7"/>
      <c r="AI42" s="7"/>
    </row>
    <row r="43" spans="1:35" s="8" customFormat="1" x14ac:dyDescent="0.2">
      <c r="A43" s="249"/>
      <c r="B43" s="249"/>
      <c r="C43" s="249"/>
      <c r="D43" s="249"/>
      <c r="E43" s="249"/>
      <c r="F43" s="249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X43" s="250"/>
      <c r="Y43" s="250"/>
      <c r="Z43" s="250"/>
      <c r="AA43" s="250"/>
      <c r="AB43" s="250"/>
      <c r="AC43" s="250"/>
      <c r="AD43" s="250"/>
      <c r="AE43" s="250"/>
      <c r="AF43" s="250"/>
      <c r="AG43" s="250"/>
      <c r="AH43" s="7"/>
      <c r="AI43" s="7"/>
    </row>
    <row r="44" spans="1:35" s="8" customFormat="1" x14ac:dyDescent="0.2">
      <c r="A44" s="257" t="s">
        <v>133</v>
      </c>
      <c r="B44" s="257" t="str">
        <f>Option3!A111</f>
        <v>sens1</v>
      </c>
      <c r="C44" s="257" t="str">
        <f>Option3!C111</f>
        <v>Capex 10% higher</v>
      </c>
      <c r="D44" s="257" t="str">
        <f t="shared" ref="D44:D51" si="5">A44&amp;B44</f>
        <v>Option 3sens1</v>
      </c>
      <c r="E44" s="258"/>
      <c r="F44" s="31">
        <f t="shared" si="4"/>
        <v>33840123.998366117</v>
      </c>
      <c r="G44" s="250"/>
      <c r="H44" s="31">
        <f>(INDEX(Option3!H$107:H$118, MATCH($D44, Option3!$G$107:$G$118,0)))*conv_2026*H$7</f>
        <v>0</v>
      </c>
      <c r="I44" s="31">
        <f>(INDEX(Option3!I$107:I$118, MATCH($D44, Option3!$G$107:$G$118,0)))*conv_2026*I$7</f>
        <v>0</v>
      </c>
      <c r="J44" s="31">
        <f>(INDEX(Option3!J$107:J$118, MATCH($D44, Option3!$G$107:$G$118,0)))*conv_2026*J$7</f>
        <v>-34316.472751245579</v>
      </c>
      <c r="K44" s="31">
        <f>(INDEX(Option3!K$107:K$118, MATCH($D44, Option3!$G$107:$G$118,0)))*conv_2026*K$7</f>
        <v>19380414.653225079</v>
      </c>
      <c r="L44" s="31">
        <f>(INDEX(Option3!L$107:L$118, MATCH($D44, Option3!$G$107:$G$118,0)))*conv_2026*L$7</f>
        <v>1547842.6826564067</v>
      </c>
      <c r="M44" s="31">
        <f>(INDEX(Option3!M$107:M$118, MATCH($D44, Option3!$G$107:$G$118,0)))*conv_2026*M$7</f>
        <v>1547842.6826564067</v>
      </c>
      <c r="N44" s="31">
        <f>(INDEX(Option3!N$107:N$118, MATCH($D44, Option3!$G$107:$G$118,0)))*conv_2026*N$7</f>
        <v>1547842.6826564067</v>
      </c>
      <c r="O44" s="31">
        <f>(INDEX(Option3!O$107:O$118, MATCH($D44, Option3!$G$107:$G$118,0)))*conv_2026*O$7</f>
        <v>1464334.9162655429</v>
      </c>
      <c r="P44" s="31">
        <f>(INDEX(Option3!P$107:P$118, MATCH($D44, Option3!$G$107:$G$118,0)))*conv_2026*P$7</f>
        <v>1464334.9162655429</v>
      </c>
      <c r="Q44" s="31">
        <f>(INDEX(Option3!Q$107:Q$118, MATCH($D44, Option3!$G$107:$G$118,0)))*conv_2026*Q$7</f>
        <v>1380827.1498746795</v>
      </c>
      <c r="R44" s="31">
        <f>(INDEX(Option3!R$107:R$118, MATCH($D44, Option3!$G$107:$G$118,0)))*conv_2026*R$7</f>
        <v>1380827.1498746795</v>
      </c>
      <c r="S44" s="31">
        <f>(INDEX(Option3!S$107:S$118, MATCH($D44, Option3!$G$107:$G$118,0)))*conv_2026*S$7</f>
        <v>1297319.3834838155</v>
      </c>
      <c r="T44" s="31">
        <f>(INDEX(Option3!T$107:T$118, MATCH($D44, Option3!$G$107:$G$118,0)))*conv_2026*T$7</f>
        <v>1297319.3834838155</v>
      </c>
      <c r="U44" s="31">
        <f>(INDEX(Option3!U$107:U$118, MATCH($D44, Option3!$G$107:$G$118,0)))*conv_2026*U$7</f>
        <v>1297319.3834838155</v>
      </c>
      <c r="V44" s="31">
        <f>(INDEX(Option3!V$107:V$118, MATCH($D44, Option3!$G$107:$G$118,0)))*conv_2026*V$7</f>
        <v>1297319.3834838155</v>
      </c>
      <c r="W44" s="31">
        <f>(INDEX(Option3!W$107:W$118, MATCH($D44, Option3!$G$107:$G$118,0)))*conv_2026*W$7</f>
        <v>1297319.3834838155</v>
      </c>
      <c r="X44" s="31">
        <f>(INDEX(Option3!X$107:X$118, MATCH($D44, Option3!$G$107:$G$118,0)))*conv_2026*X$7</f>
        <v>1297319.3834838155</v>
      </c>
      <c r="Y44" s="31">
        <f>(INDEX(Option3!Y$107:Y$118, MATCH($D44, Option3!$G$107:$G$118,0)))*conv_2026*Y$7</f>
        <v>1297319.3834838155</v>
      </c>
      <c r="Z44" s="31">
        <f>(INDEX(Option3!Z$107:Z$118, MATCH($D44, Option3!$G$107:$G$118,0)))*conv_2026*Z$7</f>
        <v>1297319.3834838155</v>
      </c>
      <c r="AA44" s="31">
        <f>(INDEX(Option3!AA$107:AA$118, MATCH($D44, Option3!$G$107:$G$118,0)))*conv_2026*AA$7</f>
        <v>1297319.3834838155</v>
      </c>
      <c r="AB44" s="31">
        <f>(INDEX(Option3!AB$107:AB$118, MATCH($D44, Option3!$G$107:$G$118,0)))*conv_2026*AB$7</f>
        <v>1297319.3834838155</v>
      </c>
      <c r="AC44" s="31">
        <f>(INDEX(Option3!AC$107:AC$118, MATCH($D44, Option3!$G$107:$G$118,0)))*conv_2026*AC$7</f>
        <v>0</v>
      </c>
      <c r="AD44" s="31">
        <f>(INDEX(Option3!AD$107:AD$118, MATCH($D44, Option3!$G$107:$G$118,0)))*conv_2026*AD$7</f>
        <v>0</v>
      </c>
      <c r="AE44" s="31">
        <f>(INDEX(Option3!AE$107:AE$118, MATCH($D44, Option3!$G$107:$G$118,0)))*conv_2026*AE$7</f>
        <v>0</v>
      </c>
      <c r="AF44" s="31">
        <f>(INDEX(Option3!AF$107:AF$118, MATCH($D44, Option3!$G$107:$G$118,0)))*conv_2026*AF$7</f>
        <v>0</v>
      </c>
      <c r="AG44" s="31">
        <f>(INDEX(Option3!AG$107:AG$118, MATCH($D44, Option3!$G$107:$G$118,0)))*conv_2026*AG$7</f>
        <v>0</v>
      </c>
      <c r="AH44" s="7"/>
      <c r="AI44" s="7"/>
    </row>
    <row r="45" spans="1:35" s="8" customFormat="1" x14ac:dyDescent="0.2">
      <c r="A45" s="257" t="s">
        <v>133</v>
      </c>
      <c r="B45" s="257" t="str">
        <f>Option3!A112</f>
        <v>sens2</v>
      </c>
      <c r="C45" s="257" t="str">
        <f>Option3!C112</f>
        <v>Capex 10% lower</v>
      </c>
      <c r="D45" s="257" t="str">
        <f t="shared" si="5"/>
        <v>Option 3sens2</v>
      </c>
      <c r="E45" s="258"/>
      <c r="F45" s="31">
        <f t="shared" si="4"/>
        <v>35745100.014260851</v>
      </c>
      <c r="G45" s="257"/>
      <c r="H45" s="31">
        <f>(INDEX(Option3!H$107:H$118, MATCH($D45, Option3!$G$107:$G$118,0)))*conv_2026*H$7</f>
        <v>0</v>
      </c>
      <c r="I45" s="31">
        <f>(INDEX(Option3!I$107:I$118, MATCH($D45, Option3!$G$107:$G$118,0)))*conv_2026*I$7</f>
        <v>0</v>
      </c>
      <c r="J45" s="31">
        <f>(INDEX(Option3!J$107:J$118, MATCH($D45, Option3!$G$107:$G$118,0)))*conv_2026*J$7</f>
        <v>-28077.114069200925</v>
      </c>
      <c r="K45" s="31">
        <f>(INDEX(Option3!K$107:K$118, MATCH($D45, Option3!$G$107:$G$118,0)))*conv_2026*K$7</f>
        <v>19498962.468183924</v>
      </c>
      <c r="L45" s="31">
        <f>(INDEX(Option3!L$107:L$118, MATCH($D45, Option3!$G$107:$G$118,0)))*conv_2026*L$7</f>
        <v>1672629.8562972995</v>
      </c>
      <c r="M45" s="31">
        <f>(INDEX(Option3!M$107:M$118, MATCH($D45, Option3!$G$107:$G$118,0)))*conv_2026*M$7</f>
        <v>1672629.8562972995</v>
      </c>
      <c r="N45" s="31">
        <f>(INDEX(Option3!N$107:N$118, MATCH($D45, Option3!$G$107:$G$118,0)))*conv_2026*N$7</f>
        <v>1672629.8562972995</v>
      </c>
      <c r="O45" s="31">
        <f>(INDEX(Option3!O$107:O$118, MATCH($D45, Option3!$G$107:$G$118,0)))*conv_2026*O$7</f>
        <v>1604305.3201593203</v>
      </c>
      <c r="P45" s="31">
        <f>(INDEX(Option3!P$107:P$118, MATCH($D45, Option3!$G$107:$G$118,0)))*conv_2026*P$7</f>
        <v>1604305.3201593203</v>
      </c>
      <c r="Q45" s="31">
        <f>(INDEX(Option3!Q$107:Q$118, MATCH($D45, Option3!$G$107:$G$118,0)))*conv_2026*Q$7</f>
        <v>1535980.7840213408</v>
      </c>
      <c r="R45" s="31">
        <f>(INDEX(Option3!R$107:R$118, MATCH($D45, Option3!$G$107:$G$118,0)))*conv_2026*R$7</f>
        <v>1535980.7840213408</v>
      </c>
      <c r="S45" s="31">
        <f>(INDEX(Option3!S$107:S$118, MATCH($D45, Option3!$G$107:$G$118,0)))*conv_2026*S$7</f>
        <v>1467656.2478833613</v>
      </c>
      <c r="T45" s="31">
        <f>(INDEX(Option3!T$107:T$118, MATCH($D45, Option3!$G$107:$G$118,0)))*conv_2026*T$7</f>
        <v>1467656.2478833613</v>
      </c>
      <c r="U45" s="31">
        <f>(INDEX(Option3!U$107:U$118, MATCH($D45, Option3!$G$107:$G$118,0)))*conv_2026*U$7</f>
        <v>1467656.2478833613</v>
      </c>
      <c r="V45" s="31">
        <f>(INDEX(Option3!V$107:V$118, MATCH($D45, Option3!$G$107:$G$118,0)))*conv_2026*V$7</f>
        <v>1467656.2478833613</v>
      </c>
      <c r="W45" s="31">
        <f>(INDEX(Option3!W$107:W$118, MATCH($D45, Option3!$G$107:$G$118,0)))*conv_2026*W$7</f>
        <v>1467656.2478833613</v>
      </c>
      <c r="X45" s="31">
        <f>(INDEX(Option3!X$107:X$118, MATCH($D45, Option3!$G$107:$G$118,0)))*conv_2026*X$7</f>
        <v>1467656.2478833613</v>
      </c>
      <c r="Y45" s="31">
        <f>(INDEX(Option3!Y$107:Y$118, MATCH($D45, Option3!$G$107:$G$118,0)))*conv_2026*Y$7</f>
        <v>1467656.2478833613</v>
      </c>
      <c r="Z45" s="31">
        <f>(INDEX(Option3!Z$107:Z$118, MATCH($D45, Option3!$G$107:$G$118,0)))*conv_2026*Z$7</f>
        <v>1467656.2478833613</v>
      </c>
      <c r="AA45" s="31">
        <f>(INDEX(Option3!AA$107:AA$118, MATCH($D45, Option3!$G$107:$G$118,0)))*conv_2026*AA$7</f>
        <v>1467656.2478833613</v>
      </c>
      <c r="AB45" s="31">
        <f>(INDEX(Option3!AB$107:AB$118, MATCH($D45, Option3!$G$107:$G$118,0)))*conv_2026*AB$7</f>
        <v>1467656.2478833613</v>
      </c>
      <c r="AC45" s="31">
        <f>(INDEX(Option3!AC$107:AC$118, MATCH($D45, Option3!$G$107:$G$118,0)))*conv_2026*AC$7</f>
        <v>0</v>
      </c>
      <c r="AD45" s="31">
        <f>(INDEX(Option3!AD$107:AD$118, MATCH($D45, Option3!$G$107:$G$118,0)))*conv_2026*AD$7</f>
        <v>0</v>
      </c>
      <c r="AE45" s="31">
        <f>(INDEX(Option3!AE$107:AE$118, MATCH($D45, Option3!$G$107:$G$118,0)))*conv_2026*AE$7</f>
        <v>0</v>
      </c>
      <c r="AF45" s="31">
        <f>(INDEX(Option3!AF$107:AF$118, MATCH($D45, Option3!$G$107:$G$118,0)))*conv_2026*AF$7</f>
        <v>0</v>
      </c>
      <c r="AG45" s="31">
        <f>(INDEX(Option3!AG$107:AG$118, MATCH($D45, Option3!$G$107:$G$118,0)))*conv_2026*AG$7</f>
        <v>0</v>
      </c>
    </row>
    <row r="46" spans="1:35" s="8" customFormat="1" x14ac:dyDescent="0.2">
      <c r="A46" s="257" t="s">
        <v>133</v>
      </c>
      <c r="B46" s="257" t="str">
        <f>Option3!A113</f>
        <v>sens3</v>
      </c>
      <c r="C46" s="257" t="str">
        <f>Option3!C113</f>
        <v>Total benefits 10% higher</v>
      </c>
      <c r="D46" s="257" t="str">
        <f t="shared" si="5"/>
        <v>Option 3sens3</v>
      </c>
      <c r="E46" s="258"/>
      <c r="F46" s="31">
        <f t="shared" si="4"/>
        <v>39224361.214892194</v>
      </c>
      <c r="H46" s="31">
        <f>(INDEX(Option3!H$107:H$118, MATCH($D46, Option3!$G$107:$G$118,0)))*conv_2026*H$7</f>
        <v>0</v>
      </c>
      <c r="I46" s="31">
        <f>(INDEX(Option3!I$107:I$118, MATCH($D46, Option3!$G$107:$G$118,0)))*conv_2026*I$7</f>
        <v>0</v>
      </c>
      <c r="J46" s="31">
        <f>(INDEX(Option3!J$107:J$118, MATCH($D46, Option3!$G$107:$G$118,0)))*conv_2026*J$7</f>
        <v>-31196.79341022325</v>
      </c>
      <c r="K46" s="31">
        <f>(INDEX(Option3!K$107:K$118, MATCH($D46, Option3!$G$107:$G$118,0)))*conv_2026*K$7</f>
        <v>21442931.324254375</v>
      </c>
      <c r="L46" s="31">
        <f>(INDEX(Option3!L$107:L$118, MATCH($D46, Option3!$G$107:$G$118,0)))*conv_2026*L$7</f>
        <v>1833653.4832449849</v>
      </c>
      <c r="M46" s="31">
        <f>(INDEX(Option3!M$107:M$118, MATCH($D46, Option3!$G$107:$G$118,0)))*conv_2026*M$7</f>
        <v>1833653.4832449849</v>
      </c>
      <c r="N46" s="31">
        <f>(INDEX(Option3!N$107:N$118, MATCH($D46, Option3!$G$107:$G$118,0)))*conv_2026*N$7</f>
        <v>1833653.4832449849</v>
      </c>
      <c r="O46" s="31">
        <f>(INDEX(Option3!O$107:O$118, MATCH($D46, Option3!$G$107:$G$118,0)))*conv_2026*O$7</f>
        <v>1757737.3319805635</v>
      </c>
      <c r="P46" s="31">
        <f>(INDEX(Option3!P$107:P$118, MATCH($D46, Option3!$G$107:$G$118,0)))*conv_2026*P$7</f>
        <v>1757737.3319805635</v>
      </c>
      <c r="Q46" s="31">
        <f>(INDEX(Option3!Q$107:Q$118, MATCH($D46, Option3!$G$107:$G$118,0)))*conv_2026*Q$7</f>
        <v>1681821.1807161421</v>
      </c>
      <c r="R46" s="31">
        <f>(INDEX(Option3!R$107:R$118, MATCH($D46, Option3!$G$107:$G$118,0)))*conv_2026*R$7</f>
        <v>1681821.1807161421</v>
      </c>
      <c r="S46" s="31">
        <f>(INDEX(Option3!S$107:S$118, MATCH($D46, Option3!$G$107:$G$118,0)))*conv_2026*S$7</f>
        <v>1605905.0294517202</v>
      </c>
      <c r="T46" s="31">
        <f>(INDEX(Option3!T$107:T$118, MATCH($D46, Option3!$G$107:$G$118,0)))*conv_2026*T$7</f>
        <v>1605905.0294517202</v>
      </c>
      <c r="U46" s="31">
        <f>(INDEX(Option3!U$107:U$118, MATCH($D46, Option3!$G$107:$G$118,0)))*conv_2026*U$7</f>
        <v>1605905.0294517202</v>
      </c>
      <c r="V46" s="31">
        <f>(INDEX(Option3!V$107:V$118, MATCH($D46, Option3!$G$107:$G$118,0)))*conv_2026*V$7</f>
        <v>1605905.0294517202</v>
      </c>
      <c r="W46" s="31">
        <f>(INDEX(Option3!W$107:W$118, MATCH($D46, Option3!$G$107:$G$118,0)))*conv_2026*W$7</f>
        <v>1605905.0294517202</v>
      </c>
      <c r="X46" s="31">
        <f>(INDEX(Option3!X$107:X$118, MATCH($D46, Option3!$G$107:$G$118,0)))*conv_2026*X$7</f>
        <v>1605905.0294517202</v>
      </c>
      <c r="Y46" s="31">
        <f>(INDEX(Option3!Y$107:Y$118, MATCH($D46, Option3!$G$107:$G$118,0)))*conv_2026*Y$7</f>
        <v>1605905.0294517202</v>
      </c>
      <c r="Z46" s="31">
        <f>(INDEX(Option3!Z$107:Z$118, MATCH($D46, Option3!$G$107:$G$118,0)))*conv_2026*Z$7</f>
        <v>1605905.0294517202</v>
      </c>
      <c r="AA46" s="31">
        <f>(INDEX(Option3!AA$107:AA$118, MATCH($D46, Option3!$G$107:$G$118,0)))*conv_2026*AA$7</f>
        <v>1605905.0294517202</v>
      </c>
      <c r="AB46" s="31">
        <f>(INDEX(Option3!AB$107:AB$118, MATCH($D46, Option3!$G$107:$G$118,0)))*conv_2026*AB$7</f>
        <v>1605905.0294517202</v>
      </c>
      <c r="AC46" s="31">
        <f>(INDEX(Option3!AC$107:AC$118, MATCH($D46, Option3!$G$107:$G$118,0)))*conv_2026*AC$7</f>
        <v>0</v>
      </c>
      <c r="AD46" s="31">
        <f>(INDEX(Option3!AD$107:AD$118, MATCH($D46, Option3!$G$107:$G$118,0)))*conv_2026*AD$7</f>
        <v>0</v>
      </c>
      <c r="AE46" s="31">
        <f>(INDEX(Option3!AE$107:AE$118, MATCH($D46, Option3!$G$107:$G$118,0)))*conv_2026*AE$7</f>
        <v>0</v>
      </c>
      <c r="AF46" s="31">
        <f>(INDEX(Option3!AF$107:AF$118, MATCH($D46, Option3!$G$107:$G$118,0)))*conv_2026*AF$7</f>
        <v>0</v>
      </c>
      <c r="AG46" s="31">
        <f>(INDEX(Option3!AG$107:AG$118, MATCH($D46, Option3!$G$107:$G$118,0)))*conv_2026*AG$7</f>
        <v>0</v>
      </c>
    </row>
    <row r="47" spans="1:35" s="8" customFormat="1" x14ac:dyDescent="0.2">
      <c r="A47" s="257" t="s">
        <v>133</v>
      </c>
      <c r="B47" s="257" t="str">
        <f>Option3!A114</f>
        <v>sens4</v>
      </c>
      <c r="C47" s="257" t="str">
        <f>Option3!C114</f>
        <v>Total benefits 10% lower</v>
      </c>
      <c r="D47" s="257" t="str">
        <f t="shared" si="5"/>
        <v>Option 3sens4</v>
      </c>
      <c r="E47" s="258"/>
      <c r="F47" s="31">
        <f t="shared" si="4"/>
        <v>30360862.797734767</v>
      </c>
      <c r="H47" s="31">
        <f>(INDEX(Option3!H$107:H$118, MATCH($D47, Option3!$G$107:$G$118,0)))*conv_2026*H$7</f>
        <v>0</v>
      </c>
      <c r="I47" s="31">
        <f>(INDEX(Option3!I$107:I$118, MATCH($D47, Option3!$G$107:$G$118,0)))*conv_2026*I$7</f>
        <v>0</v>
      </c>
      <c r="J47" s="31">
        <f>(INDEX(Option3!J$107:J$118, MATCH($D47, Option3!$G$107:$G$118,0)))*conv_2026*J$7</f>
        <v>-31196.79341022325</v>
      </c>
      <c r="K47" s="31">
        <f>(INDEX(Option3!K$107:K$118, MATCH($D47, Option3!$G$107:$G$118,0)))*conv_2026*K$7</f>
        <v>17436445.797154628</v>
      </c>
      <c r="L47" s="31">
        <f>(INDEX(Option3!L$107:L$118, MATCH($D47, Option3!$G$107:$G$118,0)))*conv_2026*L$7</f>
        <v>1386819.0557087213</v>
      </c>
      <c r="M47" s="31">
        <f>(INDEX(Option3!M$107:M$118, MATCH($D47, Option3!$G$107:$G$118,0)))*conv_2026*M$7</f>
        <v>1386819.0557087213</v>
      </c>
      <c r="N47" s="31">
        <f>(INDEX(Option3!N$107:N$118, MATCH($D47, Option3!$G$107:$G$118,0)))*conv_2026*N$7</f>
        <v>1386819.0557087213</v>
      </c>
      <c r="O47" s="31">
        <f>(INDEX(Option3!O$107:O$118, MATCH($D47, Option3!$G$107:$G$118,0)))*conv_2026*O$7</f>
        <v>1310902.9044442999</v>
      </c>
      <c r="P47" s="31">
        <f>(INDEX(Option3!P$107:P$118, MATCH($D47, Option3!$G$107:$G$118,0)))*conv_2026*P$7</f>
        <v>1310902.9044442999</v>
      </c>
      <c r="Q47" s="31">
        <f>(INDEX(Option3!Q$107:Q$118, MATCH($D47, Option3!$G$107:$G$118,0)))*conv_2026*Q$7</f>
        <v>1234986.7531798785</v>
      </c>
      <c r="R47" s="31">
        <f>(INDEX(Option3!R$107:R$118, MATCH($D47, Option3!$G$107:$G$118,0)))*conv_2026*R$7</f>
        <v>1234986.7531798785</v>
      </c>
      <c r="S47" s="31">
        <f>(INDEX(Option3!S$107:S$118, MATCH($D47, Option3!$G$107:$G$118,0)))*conv_2026*S$7</f>
        <v>1159070.6019154566</v>
      </c>
      <c r="T47" s="31">
        <f>(INDEX(Option3!T$107:T$118, MATCH($D47, Option3!$G$107:$G$118,0)))*conv_2026*T$7</f>
        <v>1159070.6019154566</v>
      </c>
      <c r="U47" s="31">
        <f>(INDEX(Option3!U$107:U$118, MATCH($D47, Option3!$G$107:$G$118,0)))*conv_2026*U$7</f>
        <v>1159070.6019154566</v>
      </c>
      <c r="V47" s="31">
        <f>(INDEX(Option3!V$107:V$118, MATCH($D47, Option3!$G$107:$G$118,0)))*conv_2026*V$7</f>
        <v>1159070.6019154566</v>
      </c>
      <c r="W47" s="31">
        <f>(INDEX(Option3!W$107:W$118, MATCH($D47, Option3!$G$107:$G$118,0)))*conv_2026*W$7</f>
        <v>1159070.6019154566</v>
      </c>
      <c r="X47" s="31">
        <f>(INDEX(Option3!X$107:X$118, MATCH($D47, Option3!$G$107:$G$118,0)))*conv_2026*X$7</f>
        <v>1159070.6019154566</v>
      </c>
      <c r="Y47" s="31">
        <f>(INDEX(Option3!Y$107:Y$118, MATCH($D47, Option3!$G$107:$G$118,0)))*conv_2026*Y$7</f>
        <v>1159070.6019154566</v>
      </c>
      <c r="Z47" s="31">
        <f>(INDEX(Option3!Z$107:Z$118, MATCH($D47, Option3!$G$107:$G$118,0)))*conv_2026*Z$7</f>
        <v>1159070.6019154566</v>
      </c>
      <c r="AA47" s="31">
        <f>(INDEX(Option3!AA$107:AA$118, MATCH($D47, Option3!$G$107:$G$118,0)))*conv_2026*AA$7</f>
        <v>1159070.6019154566</v>
      </c>
      <c r="AB47" s="31">
        <f>(INDEX(Option3!AB$107:AB$118, MATCH($D47, Option3!$G$107:$G$118,0)))*conv_2026*AB$7</f>
        <v>1159070.6019154566</v>
      </c>
      <c r="AC47" s="31">
        <f>(INDEX(Option3!AC$107:AC$118, MATCH($D47, Option3!$G$107:$G$118,0)))*conv_2026*AC$7</f>
        <v>0</v>
      </c>
      <c r="AD47" s="31">
        <f>(INDEX(Option3!AD$107:AD$118, MATCH($D47, Option3!$G$107:$G$118,0)))*conv_2026*AD$7</f>
        <v>0</v>
      </c>
      <c r="AE47" s="31">
        <f>(INDEX(Option3!AE$107:AE$118, MATCH($D47, Option3!$G$107:$G$118,0)))*conv_2026*AE$7</f>
        <v>0</v>
      </c>
      <c r="AF47" s="31">
        <f>(INDEX(Option3!AF$107:AF$118, MATCH($D47, Option3!$G$107:$G$118,0)))*conv_2026*AF$7</f>
        <v>0</v>
      </c>
      <c r="AG47" s="31">
        <f>(INDEX(Option3!AG$107:AG$118, MATCH($D47, Option3!$G$107:$G$118,0)))*conv_2026*AG$7</f>
        <v>0</v>
      </c>
    </row>
    <row r="48" spans="1:35" s="8" customFormat="1" x14ac:dyDescent="0.2">
      <c r="A48" s="257" t="s">
        <v>133</v>
      </c>
      <c r="B48" s="257" t="str">
        <f>Option3!A115</f>
        <v>sens5</v>
      </c>
      <c r="C48" s="257" t="str">
        <f>Option3!C115</f>
        <v>Capex 10% higher &amp; Total benefits 10% lower</v>
      </c>
      <c r="D48" s="257" t="str">
        <f t="shared" si="5"/>
        <v>Option 3sens5</v>
      </c>
      <c r="E48" s="258"/>
      <c r="F48" s="31">
        <f t="shared" si="4"/>
        <v>29408374.789787408</v>
      </c>
      <c r="H48" s="31">
        <f>(INDEX(Option3!H$107:H$118, MATCH($D48, Option3!$G$107:$G$118,0)))*conv_2026*H$7</f>
        <v>0</v>
      </c>
      <c r="I48" s="31">
        <f>(INDEX(Option3!I$107:I$118, MATCH($D48, Option3!$G$107:$G$118,0)))*conv_2026*I$7</f>
        <v>0</v>
      </c>
      <c r="J48" s="31">
        <f>(INDEX(Option3!J$107:J$118, MATCH($D48, Option3!$G$107:$G$118,0)))*conv_2026*J$7</f>
        <v>-34316.472751245579</v>
      </c>
      <c r="K48" s="31">
        <f>(INDEX(Option3!K$107:K$118, MATCH($D48, Option3!$G$107:$G$118,0)))*conv_2026*K$7</f>
        <v>17377171.889675204</v>
      </c>
      <c r="L48" s="31">
        <f>(INDEX(Option3!L$107:L$118, MATCH($D48, Option3!$G$107:$G$118,0)))*conv_2026*L$7</f>
        <v>1324425.4688882749</v>
      </c>
      <c r="M48" s="31">
        <f>(INDEX(Option3!M$107:M$118, MATCH($D48, Option3!$G$107:$G$118,0)))*conv_2026*M$7</f>
        <v>1324425.4688882749</v>
      </c>
      <c r="N48" s="31">
        <f>(INDEX(Option3!N$107:N$118, MATCH($D48, Option3!$G$107:$G$118,0)))*conv_2026*N$7</f>
        <v>1324425.4688882749</v>
      </c>
      <c r="O48" s="31">
        <f>(INDEX(Option3!O$107:O$118, MATCH($D48, Option3!$G$107:$G$118,0)))*conv_2026*O$7</f>
        <v>1240917.7024974111</v>
      </c>
      <c r="P48" s="31">
        <f>(INDEX(Option3!P$107:P$118, MATCH($D48, Option3!$G$107:$G$118,0)))*conv_2026*P$7</f>
        <v>1240917.7024974111</v>
      </c>
      <c r="Q48" s="31">
        <f>(INDEX(Option3!Q$107:Q$118, MATCH($D48, Option3!$G$107:$G$118,0)))*conv_2026*Q$7</f>
        <v>1157409.9361065475</v>
      </c>
      <c r="R48" s="31">
        <f>(INDEX(Option3!R$107:R$118, MATCH($D48, Option3!$G$107:$G$118,0)))*conv_2026*R$7</f>
        <v>1157409.9361065475</v>
      </c>
      <c r="S48" s="31">
        <f>(INDEX(Option3!S$107:S$118, MATCH($D48, Option3!$G$107:$G$118,0)))*conv_2026*S$7</f>
        <v>1073902.1697156837</v>
      </c>
      <c r="T48" s="31">
        <f>(INDEX(Option3!T$107:T$118, MATCH($D48, Option3!$G$107:$G$118,0)))*conv_2026*T$7</f>
        <v>1073902.1697156837</v>
      </c>
      <c r="U48" s="31">
        <f>(INDEX(Option3!U$107:U$118, MATCH($D48, Option3!$G$107:$G$118,0)))*conv_2026*U$7</f>
        <v>1073902.1697156837</v>
      </c>
      <c r="V48" s="31">
        <f>(INDEX(Option3!V$107:V$118, MATCH($D48, Option3!$G$107:$G$118,0)))*conv_2026*V$7</f>
        <v>1073902.1697156837</v>
      </c>
      <c r="W48" s="31">
        <f>(INDEX(Option3!W$107:W$118, MATCH($D48, Option3!$G$107:$G$118,0)))*conv_2026*W$7</f>
        <v>1073902.1697156837</v>
      </c>
      <c r="X48" s="31">
        <f>(INDEX(Option3!X$107:X$118, MATCH($D48, Option3!$G$107:$G$118,0)))*conv_2026*X$7</f>
        <v>1073902.1697156837</v>
      </c>
      <c r="Y48" s="31">
        <f>(INDEX(Option3!Y$107:Y$118, MATCH($D48, Option3!$G$107:$G$118,0)))*conv_2026*Y$7</f>
        <v>1073902.1697156837</v>
      </c>
      <c r="Z48" s="31">
        <f>(INDEX(Option3!Z$107:Z$118, MATCH($D48, Option3!$G$107:$G$118,0)))*conv_2026*Z$7</f>
        <v>1073902.1697156837</v>
      </c>
      <c r="AA48" s="31">
        <f>(INDEX(Option3!AA$107:AA$118, MATCH($D48, Option3!$G$107:$G$118,0)))*conv_2026*AA$7</f>
        <v>1073902.1697156837</v>
      </c>
      <c r="AB48" s="31">
        <f>(INDEX(Option3!AB$107:AB$118, MATCH($D48, Option3!$G$107:$G$118,0)))*conv_2026*AB$7</f>
        <v>1073902.1697156837</v>
      </c>
      <c r="AC48" s="31">
        <f>(INDEX(Option3!AC$107:AC$118, MATCH($D48, Option3!$G$107:$G$118,0)))*conv_2026*AC$7</f>
        <v>0</v>
      </c>
      <c r="AD48" s="31">
        <f>(INDEX(Option3!AD$107:AD$118, MATCH($D48, Option3!$G$107:$G$118,0)))*conv_2026*AD$7</f>
        <v>0</v>
      </c>
      <c r="AE48" s="31">
        <f>(INDEX(Option3!AE$107:AE$118, MATCH($D48, Option3!$G$107:$G$118,0)))*conv_2026*AE$7</f>
        <v>0</v>
      </c>
      <c r="AF48" s="31">
        <f>(INDEX(Option3!AF$107:AF$118, MATCH($D48, Option3!$G$107:$G$118,0)))*conv_2026*AF$7</f>
        <v>0</v>
      </c>
      <c r="AG48" s="31">
        <f>(INDEX(Option3!AG$107:AG$118, MATCH($D48, Option3!$G$107:$G$118,0)))*conv_2026*AG$7</f>
        <v>0</v>
      </c>
    </row>
    <row r="49" spans="1:35" s="8" customFormat="1" x14ac:dyDescent="0.2">
      <c r="A49" s="257" t="s">
        <v>133</v>
      </c>
      <c r="B49" s="257" t="str">
        <f>Option3!A116</f>
        <v>sens</v>
      </c>
      <c r="C49" s="257">
        <f>Option3!C116</f>
        <v>0</v>
      </c>
      <c r="D49" s="257" t="str">
        <f t="shared" si="5"/>
        <v>Option 3sens</v>
      </c>
      <c r="E49" s="258"/>
      <c r="F49" s="31">
        <f t="shared" si="4"/>
        <v>34792612.006313488</v>
      </c>
      <c r="H49" s="31">
        <f>(INDEX(Option3!H$107:H$118, MATCH($D49, Option3!$G$107:$G$118,0)))*conv_2026*H$7</f>
        <v>0</v>
      </c>
      <c r="I49" s="31">
        <f>(INDEX(Option3!I$107:I$118, MATCH($D49, Option3!$G$107:$G$118,0)))*conv_2026*I$7</f>
        <v>0</v>
      </c>
      <c r="J49" s="31">
        <f>(INDEX(Option3!J$107:J$118, MATCH($D49, Option3!$G$107:$G$118,0)))*conv_2026*J$7</f>
        <v>-31196.79341022325</v>
      </c>
      <c r="K49" s="31">
        <f>(INDEX(Option3!K$107:K$118, MATCH($D49, Option3!$G$107:$G$118,0)))*conv_2026*K$7</f>
        <v>19439688.560704499</v>
      </c>
      <c r="L49" s="31">
        <f>(INDEX(Option3!L$107:L$118, MATCH($D49, Option3!$G$107:$G$118,0)))*conv_2026*L$7</f>
        <v>1610236.2694768531</v>
      </c>
      <c r="M49" s="31">
        <f>(INDEX(Option3!M$107:M$118, MATCH($D49, Option3!$G$107:$G$118,0)))*conv_2026*M$7</f>
        <v>1610236.2694768531</v>
      </c>
      <c r="N49" s="31">
        <f>(INDEX(Option3!N$107:N$118, MATCH($D49, Option3!$G$107:$G$118,0)))*conv_2026*N$7</f>
        <v>1610236.2694768531</v>
      </c>
      <c r="O49" s="31">
        <f>(INDEX(Option3!O$107:O$118, MATCH($D49, Option3!$G$107:$G$118,0)))*conv_2026*O$7</f>
        <v>1534320.1182124317</v>
      </c>
      <c r="P49" s="31">
        <f>(INDEX(Option3!P$107:P$118, MATCH($D49, Option3!$G$107:$G$118,0)))*conv_2026*P$7</f>
        <v>1534320.1182124317</v>
      </c>
      <c r="Q49" s="31">
        <f>(INDEX(Option3!Q$107:Q$118, MATCH($D49, Option3!$G$107:$G$118,0)))*conv_2026*Q$7</f>
        <v>1458403.9669480103</v>
      </c>
      <c r="R49" s="31">
        <f>(INDEX(Option3!R$107:R$118, MATCH($D49, Option3!$G$107:$G$118,0)))*conv_2026*R$7</f>
        <v>1458403.9669480103</v>
      </c>
      <c r="S49" s="31">
        <f>(INDEX(Option3!S$107:S$118, MATCH($D49, Option3!$G$107:$G$118,0)))*conv_2026*S$7</f>
        <v>1382487.8156835884</v>
      </c>
      <c r="T49" s="31">
        <f>(INDEX(Option3!T$107:T$118, MATCH($D49, Option3!$G$107:$G$118,0)))*conv_2026*T$7</f>
        <v>1382487.8156835884</v>
      </c>
      <c r="U49" s="31">
        <f>(INDEX(Option3!U$107:U$118, MATCH($D49, Option3!$G$107:$G$118,0)))*conv_2026*U$7</f>
        <v>1382487.8156835884</v>
      </c>
      <c r="V49" s="31">
        <f>(INDEX(Option3!V$107:V$118, MATCH($D49, Option3!$G$107:$G$118,0)))*conv_2026*V$7</f>
        <v>1382487.8156835884</v>
      </c>
      <c r="W49" s="31">
        <f>(INDEX(Option3!W$107:W$118, MATCH($D49, Option3!$G$107:$G$118,0)))*conv_2026*W$7</f>
        <v>1382487.8156835884</v>
      </c>
      <c r="X49" s="31">
        <f>(INDEX(Option3!X$107:X$118, MATCH($D49, Option3!$G$107:$G$118,0)))*conv_2026*X$7</f>
        <v>1382487.8156835884</v>
      </c>
      <c r="Y49" s="31">
        <f>(INDEX(Option3!Y$107:Y$118, MATCH($D49, Option3!$G$107:$G$118,0)))*conv_2026*Y$7</f>
        <v>1382487.8156835884</v>
      </c>
      <c r="Z49" s="31">
        <f>(INDEX(Option3!Z$107:Z$118, MATCH($D49, Option3!$G$107:$G$118,0)))*conv_2026*Z$7</f>
        <v>1382487.8156835884</v>
      </c>
      <c r="AA49" s="31">
        <f>(INDEX(Option3!AA$107:AA$118, MATCH($D49, Option3!$G$107:$G$118,0)))*conv_2026*AA$7</f>
        <v>1382487.8156835884</v>
      </c>
      <c r="AB49" s="31">
        <f>(INDEX(Option3!AB$107:AB$118, MATCH($D49, Option3!$G$107:$G$118,0)))*conv_2026*AB$7</f>
        <v>1382487.8156835884</v>
      </c>
      <c r="AC49" s="31">
        <f>(INDEX(Option3!AC$107:AC$118, MATCH($D49, Option3!$G$107:$G$118,0)))*conv_2026*AC$7</f>
        <v>0</v>
      </c>
      <c r="AD49" s="31">
        <f>(INDEX(Option3!AD$107:AD$118, MATCH($D49, Option3!$G$107:$G$118,0)))*conv_2026*AD$7</f>
        <v>0</v>
      </c>
      <c r="AE49" s="31">
        <f>(INDEX(Option3!AE$107:AE$118, MATCH($D49, Option3!$G$107:$G$118,0)))*conv_2026*AE$7</f>
        <v>0</v>
      </c>
      <c r="AF49" s="31">
        <f>(INDEX(Option3!AF$107:AF$118, MATCH($D49, Option3!$G$107:$G$118,0)))*conv_2026*AF$7</f>
        <v>0</v>
      </c>
      <c r="AG49" s="31">
        <f>(INDEX(Option3!AG$107:AG$118, MATCH($D49, Option3!$G$107:$G$118,0)))*conv_2026*AG$7</f>
        <v>0</v>
      </c>
    </row>
    <row r="50" spans="1:35" s="8" customFormat="1" x14ac:dyDescent="0.2">
      <c r="A50" s="257" t="s">
        <v>133</v>
      </c>
      <c r="B50" s="257" t="str">
        <f>Option3!A117</f>
        <v>sens</v>
      </c>
      <c r="C50" s="257">
        <f>Option3!C117</f>
        <v>0</v>
      </c>
      <c r="D50" s="257" t="str">
        <f t="shared" si="5"/>
        <v>Option 3sens</v>
      </c>
      <c r="E50" s="258"/>
      <c r="F50" s="31">
        <f t="shared" si="4"/>
        <v>34792612.006313488</v>
      </c>
      <c r="H50" s="31">
        <f>(INDEX(Option3!H$107:H$118, MATCH($D50, Option3!$G$107:$G$118,0)))*conv_2026*H$7</f>
        <v>0</v>
      </c>
      <c r="I50" s="31">
        <f>(INDEX(Option3!I$107:I$118, MATCH($D50, Option3!$G$107:$G$118,0)))*conv_2026*I$7</f>
        <v>0</v>
      </c>
      <c r="J50" s="31">
        <f>(INDEX(Option3!J$107:J$118, MATCH($D50, Option3!$G$107:$G$118,0)))*conv_2026*J$7</f>
        <v>-31196.79341022325</v>
      </c>
      <c r="K50" s="31">
        <f>(INDEX(Option3!K$107:K$118, MATCH($D50, Option3!$G$107:$G$118,0)))*conv_2026*K$7</f>
        <v>19439688.560704499</v>
      </c>
      <c r="L50" s="31">
        <f>(INDEX(Option3!L$107:L$118, MATCH($D50, Option3!$G$107:$G$118,0)))*conv_2026*L$7</f>
        <v>1610236.2694768531</v>
      </c>
      <c r="M50" s="31">
        <f>(INDEX(Option3!M$107:M$118, MATCH($D50, Option3!$G$107:$G$118,0)))*conv_2026*M$7</f>
        <v>1610236.2694768531</v>
      </c>
      <c r="N50" s="31">
        <f>(INDEX(Option3!N$107:N$118, MATCH($D50, Option3!$G$107:$G$118,0)))*conv_2026*N$7</f>
        <v>1610236.2694768531</v>
      </c>
      <c r="O50" s="31">
        <f>(INDEX(Option3!O$107:O$118, MATCH($D50, Option3!$G$107:$G$118,0)))*conv_2026*O$7</f>
        <v>1534320.1182124317</v>
      </c>
      <c r="P50" s="31">
        <f>(INDEX(Option3!P$107:P$118, MATCH($D50, Option3!$G$107:$G$118,0)))*conv_2026*P$7</f>
        <v>1534320.1182124317</v>
      </c>
      <c r="Q50" s="31">
        <f>(INDEX(Option3!Q$107:Q$118, MATCH($D50, Option3!$G$107:$G$118,0)))*conv_2026*Q$7</f>
        <v>1458403.9669480103</v>
      </c>
      <c r="R50" s="31">
        <f>(INDEX(Option3!R$107:R$118, MATCH($D50, Option3!$G$107:$G$118,0)))*conv_2026*R$7</f>
        <v>1458403.9669480103</v>
      </c>
      <c r="S50" s="31">
        <f>(INDEX(Option3!S$107:S$118, MATCH($D50, Option3!$G$107:$G$118,0)))*conv_2026*S$7</f>
        <v>1382487.8156835884</v>
      </c>
      <c r="T50" s="31">
        <f>(INDEX(Option3!T$107:T$118, MATCH($D50, Option3!$G$107:$G$118,0)))*conv_2026*T$7</f>
        <v>1382487.8156835884</v>
      </c>
      <c r="U50" s="31">
        <f>(INDEX(Option3!U$107:U$118, MATCH($D50, Option3!$G$107:$G$118,0)))*conv_2026*U$7</f>
        <v>1382487.8156835884</v>
      </c>
      <c r="V50" s="31">
        <f>(INDEX(Option3!V$107:V$118, MATCH($D50, Option3!$G$107:$G$118,0)))*conv_2026*V$7</f>
        <v>1382487.8156835884</v>
      </c>
      <c r="W50" s="31">
        <f>(INDEX(Option3!W$107:W$118, MATCH($D50, Option3!$G$107:$G$118,0)))*conv_2026*W$7</f>
        <v>1382487.8156835884</v>
      </c>
      <c r="X50" s="31">
        <f>(INDEX(Option3!X$107:X$118, MATCH($D50, Option3!$G$107:$G$118,0)))*conv_2026*X$7</f>
        <v>1382487.8156835884</v>
      </c>
      <c r="Y50" s="31">
        <f>(INDEX(Option3!Y$107:Y$118, MATCH($D50, Option3!$G$107:$G$118,0)))*conv_2026*Y$7</f>
        <v>1382487.8156835884</v>
      </c>
      <c r="Z50" s="31">
        <f>(INDEX(Option3!Z$107:Z$118, MATCH($D50, Option3!$G$107:$G$118,0)))*conv_2026*Z$7</f>
        <v>1382487.8156835884</v>
      </c>
      <c r="AA50" s="31">
        <f>(INDEX(Option3!AA$107:AA$118, MATCH($D50, Option3!$G$107:$G$118,0)))*conv_2026*AA$7</f>
        <v>1382487.8156835884</v>
      </c>
      <c r="AB50" s="31">
        <f>(INDEX(Option3!AB$107:AB$118, MATCH($D50, Option3!$G$107:$G$118,0)))*conv_2026*AB$7</f>
        <v>1382487.8156835884</v>
      </c>
      <c r="AC50" s="31">
        <f>(INDEX(Option3!AC$107:AC$118, MATCH($D50, Option3!$G$107:$G$118,0)))*conv_2026*AC$7</f>
        <v>0</v>
      </c>
      <c r="AD50" s="31">
        <f>(INDEX(Option3!AD$107:AD$118, MATCH($D50, Option3!$G$107:$G$118,0)))*conv_2026*AD$7</f>
        <v>0</v>
      </c>
      <c r="AE50" s="31">
        <f>(INDEX(Option3!AE$107:AE$118, MATCH($D50, Option3!$G$107:$G$118,0)))*conv_2026*AE$7</f>
        <v>0</v>
      </c>
      <c r="AF50" s="31">
        <f>(INDEX(Option3!AF$107:AF$118, MATCH($D50, Option3!$G$107:$G$118,0)))*conv_2026*AF$7</f>
        <v>0</v>
      </c>
      <c r="AG50" s="31">
        <f>(INDEX(Option3!AG$107:AG$118, MATCH($D50, Option3!$G$107:$G$118,0)))*conv_2026*AG$7</f>
        <v>0</v>
      </c>
    </row>
    <row r="51" spans="1:35" s="8" customFormat="1" x14ac:dyDescent="0.2">
      <c r="A51" s="257" t="s">
        <v>133</v>
      </c>
      <c r="B51" s="257" t="str">
        <f>Option3!A118</f>
        <v>sens</v>
      </c>
      <c r="C51" s="257">
        <f>Option3!C118</f>
        <v>0</v>
      </c>
      <c r="D51" s="257" t="str">
        <f t="shared" si="5"/>
        <v>Option 3sens</v>
      </c>
      <c r="E51" s="258"/>
      <c r="F51" s="31">
        <f t="shared" si="4"/>
        <v>34792612.006313488</v>
      </c>
      <c r="H51" s="31">
        <f>(INDEX(Option3!H$107:H$118, MATCH($D51, Option3!$G$107:$G$118,0)))*conv_2026*H$7</f>
        <v>0</v>
      </c>
      <c r="I51" s="31">
        <f>(INDEX(Option3!I$107:I$118, MATCH($D51, Option3!$G$107:$G$118,0)))*conv_2026*I$7</f>
        <v>0</v>
      </c>
      <c r="J51" s="31">
        <f>(INDEX(Option3!J$107:J$118, MATCH($D51, Option3!$G$107:$G$118,0)))*conv_2026*J$7</f>
        <v>-31196.79341022325</v>
      </c>
      <c r="K51" s="31">
        <f>(INDEX(Option3!K$107:K$118, MATCH($D51, Option3!$G$107:$G$118,0)))*conv_2026*K$7</f>
        <v>19439688.560704499</v>
      </c>
      <c r="L51" s="31">
        <f>(INDEX(Option3!L$107:L$118, MATCH($D51, Option3!$G$107:$G$118,0)))*conv_2026*L$7</f>
        <v>1610236.2694768531</v>
      </c>
      <c r="M51" s="31">
        <f>(INDEX(Option3!M$107:M$118, MATCH($D51, Option3!$G$107:$G$118,0)))*conv_2026*M$7</f>
        <v>1610236.2694768531</v>
      </c>
      <c r="N51" s="31">
        <f>(INDEX(Option3!N$107:N$118, MATCH($D51, Option3!$G$107:$G$118,0)))*conv_2026*N$7</f>
        <v>1610236.2694768531</v>
      </c>
      <c r="O51" s="31">
        <f>(INDEX(Option3!O$107:O$118, MATCH($D51, Option3!$G$107:$G$118,0)))*conv_2026*O$7</f>
        <v>1534320.1182124317</v>
      </c>
      <c r="P51" s="31">
        <f>(INDEX(Option3!P$107:P$118, MATCH($D51, Option3!$G$107:$G$118,0)))*conv_2026*P$7</f>
        <v>1534320.1182124317</v>
      </c>
      <c r="Q51" s="31">
        <f>(INDEX(Option3!Q$107:Q$118, MATCH($D51, Option3!$G$107:$G$118,0)))*conv_2026*Q$7</f>
        <v>1458403.9669480103</v>
      </c>
      <c r="R51" s="31">
        <f>(INDEX(Option3!R$107:R$118, MATCH($D51, Option3!$G$107:$G$118,0)))*conv_2026*R$7</f>
        <v>1458403.9669480103</v>
      </c>
      <c r="S51" s="31">
        <f>(INDEX(Option3!S$107:S$118, MATCH($D51, Option3!$G$107:$G$118,0)))*conv_2026*S$7</f>
        <v>1382487.8156835884</v>
      </c>
      <c r="T51" s="31">
        <f>(INDEX(Option3!T$107:T$118, MATCH($D51, Option3!$G$107:$G$118,0)))*conv_2026*T$7</f>
        <v>1382487.8156835884</v>
      </c>
      <c r="U51" s="31">
        <f>(INDEX(Option3!U$107:U$118, MATCH($D51, Option3!$G$107:$G$118,0)))*conv_2026*U$7</f>
        <v>1382487.8156835884</v>
      </c>
      <c r="V51" s="31">
        <f>(INDEX(Option3!V$107:V$118, MATCH($D51, Option3!$G$107:$G$118,0)))*conv_2026*V$7</f>
        <v>1382487.8156835884</v>
      </c>
      <c r="W51" s="31">
        <f>(INDEX(Option3!W$107:W$118, MATCH($D51, Option3!$G$107:$G$118,0)))*conv_2026*W$7</f>
        <v>1382487.8156835884</v>
      </c>
      <c r="X51" s="31">
        <f>(INDEX(Option3!X$107:X$118, MATCH($D51, Option3!$G$107:$G$118,0)))*conv_2026*X$7</f>
        <v>1382487.8156835884</v>
      </c>
      <c r="Y51" s="31">
        <f>(INDEX(Option3!Y$107:Y$118, MATCH($D51, Option3!$G$107:$G$118,0)))*conv_2026*Y$7</f>
        <v>1382487.8156835884</v>
      </c>
      <c r="Z51" s="31">
        <f>(INDEX(Option3!Z$107:Z$118, MATCH($D51, Option3!$G$107:$G$118,0)))*conv_2026*Z$7</f>
        <v>1382487.8156835884</v>
      </c>
      <c r="AA51" s="31">
        <f>(INDEX(Option3!AA$107:AA$118, MATCH($D51, Option3!$G$107:$G$118,0)))*conv_2026*AA$7</f>
        <v>1382487.8156835884</v>
      </c>
      <c r="AB51" s="31">
        <f>(INDEX(Option3!AB$107:AB$118, MATCH($D51, Option3!$G$107:$G$118,0)))*conv_2026*AB$7</f>
        <v>1382487.8156835884</v>
      </c>
      <c r="AC51" s="31">
        <f>(INDEX(Option3!AC$107:AC$118, MATCH($D51, Option3!$G$107:$G$118,0)))*conv_2026*AC$7</f>
        <v>0</v>
      </c>
      <c r="AD51" s="31">
        <f>(INDEX(Option3!AD$107:AD$118, MATCH($D51, Option3!$G$107:$G$118,0)))*conv_2026*AD$7</f>
        <v>0</v>
      </c>
      <c r="AE51" s="31">
        <f>(INDEX(Option3!AE$107:AE$118, MATCH($D51, Option3!$G$107:$G$118,0)))*conv_2026*AE$7</f>
        <v>0</v>
      </c>
      <c r="AF51" s="31">
        <f>(INDEX(Option3!AF$107:AF$118, MATCH($D51, Option3!$G$107:$G$118,0)))*conv_2026*AF$7</f>
        <v>0</v>
      </c>
      <c r="AG51" s="31">
        <f>(INDEX(Option3!AG$107:AG$118, MATCH($D51, Option3!$G$107:$G$118,0)))*conv_2026*AG$7</f>
        <v>0</v>
      </c>
    </row>
    <row r="52" spans="1:35" s="8" customFormat="1" x14ac:dyDescent="0.2">
      <c r="A52" s="257"/>
      <c r="B52" s="257"/>
      <c r="C52" s="257"/>
      <c r="D52" s="257"/>
      <c r="E52" s="257"/>
      <c r="F52" s="31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</row>
    <row r="53" spans="1:35" s="8" customFormat="1" x14ac:dyDescent="0.2">
      <c r="A53" s="257"/>
      <c r="B53" s="257"/>
      <c r="C53" s="257"/>
      <c r="D53" s="257"/>
      <c r="E53" s="257"/>
      <c r="F53" s="31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7"/>
      <c r="AE53" s="257"/>
      <c r="AF53" s="257"/>
      <c r="AG53" s="257"/>
    </row>
    <row r="54" spans="1:35" s="8" customFormat="1" x14ac:dyDescent="0.2">
      <c r="A54" s="257"/>
      <c r="B54" s="257"/>
      <c r="C54" s="257"/>
      <c r="D54" s="257"/>
      <c r="E54" s="257"/>
      <c r="F54" s="31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</row>
    <row r="55" spans="1:35" s="8" customFormat="1" x14ac:dyDescent="0.2">
      <c r="A55" s="257"/>
      <c r="B55" s="257"/>
      <c r="C55" s="257"/>
      <c r="D55" s="257"/>
      <c r="E55" s="257"/>
      <c r="F55" s="31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</row>
    <row r="56" spans="1:35" s="8" customFormat="1" x14ac:dyDescent="0.2">
      <c r="A56" s="257" t="s">
        <v>134</v>
      </c>
      <c r="B56" s="257" t="s">
        <v>120</v>
      </c>
      <c r="C56" s="257" t="s">
        <v>189</v>
      </c>
      <c r="D56" s="257" t="str">
        <f>A56&amp;B56</f>
        <v>Option 4NPV</v>
      </c>
      <c r="E56" s="258"/>
      <c r="F56" s="31">
        <f t="shared" ref="F56:F65" si="6">SUMPRODUCT($H56:$AG56, $H$5:$AG$5)</f>
        <v>24757236.084254269</v>
      </c>
      <c r="G56" s="250"/>
      <c r="H56" s="31">
        <f>(INDEX(Option4!H$107:H$118, MATCH($D56, Option4!$G$107:$G$118,0)))*conv_2026*H$7</f>
        <v>0</v>
      </c>
      <c r="I56" s="31">
        <f>(INDEX(Option4!I$107:I$118, MATCH($D56, Option4!$G$107:$G$118,0)))*conv_2026*I$7</f>
        <v>0</v>
      </c>
      <c r="J56" s="31">
        <f>(INDEX(Option4!J$107:J$118, MATCH($D56, Option4!$G$107:$G$118,0)))*conv_2026*J$7</f>
        <v>-579303.12319902901</v>
      </c>
      <c r="K56" s="31">
        <f>(INDEX(Option4!K$107:K$118, MATCH($D56, Option4!$G$107:$G$118,0)))*conv_2026*K$7</f>
        <v>18659712.323406816</v>
      </c>
      <c r="L56" s="31">
        <f>(INDEX(Option4!L$107:L$118, MATCH($D56, Option4!$G$107:$G$118,0)))*conv_2026*L$7</f>
        <v>852260.93872106133</v>
      </c>
      <c r="M56" s="31">
        <f>(INDEX(Option4!M$107:M$118, MATCH($D56, Option4!$G$107:$G$118,0)))*conv_2026*M$7</f>
        <v>852260.93872106133</v>
      </c>
      <c r="N56" s="31">
        <f>(INDEX(Option4!N$107:N$118, MATCH($D56, Option4!$G$107:$G$118,0)))*conv_2026*N$7</f>
        <v>852260.93872106133</v>
      </c>
      <c r="O56" s="31">
        <f>(INDEX(Option4!O$107:O$118, MATCH($D56, Option4!$G$107:$G$118,0)))*conv_2026*O$7</f>
        <v>776344.78745663981</v>
      </c>
      <c r="P56" s="31">
        <f>(INDEX(Option4!P$107:P$118, MATCH($D56, Option4!$G$107:$G$118,0)))*conv_2026*P$7</f>
        <v>776344.78745663981</v>
      </c>
      <c r="Q56" s="31">
        <f>(INDEX(Option4!Q$107:Q$118, MATCH($D56, Option4!$G$107:$G$118,0)))*conv_2026*Q$7</f>
        <v>700428.63619221805</v>
      </c>
      <c r="R56" s="31">
        <f>(INDEX(Option4!R$107:R$118, MATCH($D56, Option4!$G$107:$G$118,0)))*conv_2026*R$7</f>
        <v>700428.63619221805</v>
      </c>
      <c r="S56" s="31">
        <f>(INDEX(Option4!S$107:S$118, MATCH($D56, Option4!$G$107:$G$118,0)))*conv_2026*S$7</f>
        <v>624512.48492779664</v>
      </c>
      <c r="T56" s="31">
        <f>(INDEX(Option4!T$107:T$118, MATCH($D56, Option4!$G$107:$G$118,0)))*conv_2026*T$7</f>
        <v>624512.48492779664</v>
      </c>
      <c r="U56" s="31">
        <f>(INDEX(Option4!U$107:U$118, MATCH($D56, Option4!$G$107:$G$118,0)))*conv_2026*U$7</f>
        <v>624512.48492779664</v>
      </c>
      <c r="V56" s="31">
        <f>(INDEX(Option4!V$107:V$118, MATCH($D56, Option4!$G$107:$G$118,0)))*conv_2026*V$7</f>
        <v>624512.48492779664</v>
      </c>
      <c r="W56" s="31">
        <f>(INDEX(Option4!W$107:W$118, MATCH($D56, Option4!$G$107:$G$118,0)))*conv_2026*W$7</f>
        <v>624512.48492779664</v>
      </c>
      <c r="X56" s="31">
        <f>(INDEX(Option4!X$107:X$118, MATCH($D56, Option4!$G$107:$G$118,0)))*conv_2026*X$7</f>
        <v>624512.48492779664</v>
      </c>
      <c r="Y56" s="31">
        <f>(INDEX(Option4!Y$107:Y$118, MATCH($D56, Option4!$G$107:$G$118,0)))*conv_2026*Y$7</f>
        <v>624512.48492779664</v>
      </c>
      <c r="Z56" s="31">
        <f>(INDEX(Option4!Z$107:Z$118, MATCH($D56, Option4!$G$107:$G$118,0)))*conv_2026*Z$7</f>
        <v>624512.48492779664</v>
      </c>
      <c r="AA56" s="31">
        <f>(INDEX(Option4!AA$107:AA$118, MATCH($D56, Option4!$G$107:$G$118,0)))*conv_2026*AA$7</f>
        <v>624512.48492779664</v>
      </c>
      <c r="AB56" s="31">
        <f>(INDEX(Option4!AB$107:AB$118, MATCH($D56, Option4!$G$107:$G$118,0)))*conv_2026*AB$7</f>
        <v>624512.48492779664</v>
      </c>
      <c r="AC56" s="31">
        <f>(INDEX(Option4!AC$107:AC$118, MATCH($D56, Option4!$G$107:$G$118,0)))*conv_2026*AC$7</f>
        <v>0</v>
      </c>
      <c r="AD56" s="31">
        <f>(INDEX(Option4!AD$107:AD$118, MATCH($D56, Option4!$G$107:$G$118,0)))*conv_2026*AD$7</f>
        <v>0</v>
      </c>
      <c r="AE56" s="31">
        <f>(INDEX(Option4!AE$107:AE$118, MATCH($D56, Option4!$G$107:$G$118,0)))*conv_2026*AE$7</f>
        <v>0</v>
      </c>
      <c r="AF56" s="31">
        <f>(INDEX(Option4!AF$107:AF$118, MATCH($D56, Option4!$G$107:$G$118,0)))*conv_2026*AF$7</f>
        <v>0</v>
      </c>
      <c r="AG56" s="31">
        <f>(INDEX(Option4!AG$107:AG$118, MATCH($D56, Option4!$G$107:$G$118,0)))*conv_2026*AG$7</f>
        <v>0</v>
      </c>
      <c r="AH56" s="7"/>
      <c r="AI56" s="7"/>
    </row>
    <row r="57" spans="1:35" s="8" customFormat="1" x14ac:dyDescent="0.2">
      <c r="A57" s="249"/>
      <c r="B57" s="249"/>
      <c r="C57" s="249"/>
      <c r="D57" s="249"/>
      <c r="E57" s="249"/>
      <c r="F57" s="249"/>
      <c r="G57" s="250"/>
      <c r="H57" s="250"/>
      <c r="I57" s="250"/>
      <c r="J57" s="250"/>
      <c r="K57" s="250"/>
      <c r="L57" s="250"/>
      <c r="M57" s="250"/>
      <c r="N57" s="250"/>
      <c r="O57" s="250"/>
      <c r="P57" s="250"/>
      <c r="Q57" s="250"/>
      <c r="R57" s="250"/>
      <c r="S57" s="250"/>
      <c r="T57" s="250"/>
      <c r="U57" s="250"/>
      <c r="V57" s="250"/>
      <c r="W57" s="250"/>
      <c r="X57" s="250"/>
      <c r="Y57" s="250"/>
      <c r="Z57" s="250"/>
      <c r="AA57" s="250"/>
      <c r="AB57" s="250"/>
      <c r="AC57" s="250"/>
      <c r="AD57" s="250"/>
      <c r="AE57" s="250"/>
      <c r="AF57" s="250"/>
      <c r="AG57" s="250"/>
      <c r="AH57" s="7"/>
      <c r="AI57" s="7"/>
    </row>
    <row r="58" spans="1:35" s="8" customFormat="1" x14ac:dyDescent="0.2">
      <c r="A58" s="257" t="s">
        <v>134</v>
      </c>
      <c r="B58" s="257" t="str">
        <f>Option4!A111</f>
        <v>sens1</v>
      </c>
      <c r="C58" s="257" t="str">
        <f>Option4!C111</f>
        <v>Capex 10% higher</v>
      </c>
      <c r="D58" s="257" t="str">
        <f t="shared" ref="D58:D65" si="7">A58&amp;B58</f>
        <v>Option 4sens1</v>
      </c>
      <c r="E58" s="258"/>
      <c r="F58" s="31">
        <f t="shared" si="6"/>
        <v>22801210.484100983</v>
      </c>
      <c r="G58" s="250"/>
      <c r="H58" s="31">
        <f>(INDEX(Option4!H$107:H$118, MATCH($D58, Option4!$G$107:$G$118,0)))*conv_2026*H$7</f>
        <v>0</v>
      </c>
      <c r="I58" s="31">
        <f>(INDEX(Option4!I$107:I$118, MATCH($D58, Option4!$G$107:$G$118,0)))*conv_2026*I$7</f>
        <v>0</v>
      </c>
      <c r="J58" s="31">
        <f>(INDEX(Option4!J$107:J$118, MATCH($D58, Option4!$G$107:$G$118,0)))*conv_2026*J$7</f>
        <v>-637233.43551893195</v>
      </c>
      <c r="K58" s="31">
        <f>(INDEX(Option4!K$107:K$118, MATCH($D58, Option4!$G$107:$G$118,0)))*conv_2026*K$7</f>
        <v>18522440.792197622</v>
      </c>
      <c r="L58" s="31">
        <f>(INDEX(Option4!L$107:L$118, MATCH($D58, Option4!$G$107:$G$118,0)))*conv_2026*L$7</f>
        <v>714069.81882503559</v>
      </c>
      <c r="M58" s="31">
        <f>(INDEX(Option4!M$107:M$118, MATCH($D58, Option4!$G$107:$G$118,0)))*conv_2026*M$7</f>
        <v>714069.81882503559</v>
      </c>
      <c r="N58" s="31">
        <f>(INDEX(Option4!N$107:N$118, MATCH($D58, Option4!$G$107:$G$118,0)))*conv_2026*N$7</f>
        <v>714069.81882503559</v>
      </c>
      <c r="O58" s="31">
        <f>(INDEX(Option4!O$107:O$118, MATCH($D58, Option4!$G$107:$G$118,0)))*conv_2026*O$7</f>
        <v>630562.0524341719</v>
      </c>
      <c r="P58" s="31">
        <f>(INDEX(Option4!P$107:P$118, MATCH($D58, Option4!$G$107:$G$118,0)))*conv_2026*P$7</f>
        <v>630562.0524341719</v>
      </c>
      <c r="Q58" s="31">
        <f>(INDEX(Option4!Q$107:Q$118, MATCH($D58, Option4!$G$107:$G$118,0)))*conv_2026*Q$7</f>
        <v>547054.28604330809</v>
      </c>
      <c r="R58" s="31">
        <f>(INDEX(Option4!R$107:R$118, MATCH($D58, Option4!$G$107:$G$118,0)))*conv_2026*R$7</f>
        <v>547054.28604330809</v>
      </c>
      <c r="S58" s="31">
        <f>(INDEX(Option4!S$107:S$118, MATCH($D58, Option4!$G$107:$G$118,0)))*conv_2026*S$7</f>
        <v>463546.5196524444</v>
      </c>
      <c r="T58" s="31">
        <f>(INDEX(Option4!T$107:T$118, MATCH($D58, Option4!$G$107:$G$118,0)))*conv_2026*T$7</f>
        <v>463546.5196524444</v>
      </c>
      <c r="U58" s="31">
        <f>(INDEX(Option4!U$107:U$118, MATCH($D58, Option4!$G$107:$G$118,0)))*conv_2026*U$7</f>
        <v>463546.5196524444</v>
      </c>
      <c r="V58" s="31">
        <f>(INDEX(Option4!V$107:V$118, MATCH($D58, Option4!$G$107:$G$118,0)))*conv_2026*V$7</f>
        <v>463546.5196524444</v>
      </c>
      <c r="W58" s="31">
        <f>(INDEX(Option4!W$107:W$118, MATCH($D58, Option4!$G$107:$G$118,0)))*conv_2026*W$7</f>
        <v>463546.5196524444</v>
      </c>
      <c r="X58" s="31">
        <f>(INDEX(Option4!X$107:X$118, MATCH($D58, Option4!$G$107:$G$118,0)))*conv_2026*X$7</f>
        <v>463546.5196524444</v>
      </c>
      <c r="Y58" s="31">
        <f>(INDEX(Option4!Y$107:Y$118, MATCH($D58, Option4!$G$107:$G$118,0)))*conv_2026*Y$7</f>
        <v>463546.5196524444</v>
      </c>
      <c r="Z58" s="31">
        <f>(INDEX(Option4!Z$107:Z$118, MATCH($D58, Option4!$G$107:$G$118,0)))*conv_2026*Z$7</f>
        <v>463546.5196524444</v>
      </c>
      <c r="AA58" s="31">
        <f>(INDEX(Option4!AA$107:AA$118, MATCH($D58, Option4!$G$107:$G$118,0)))*conv_2026*AA$7</f>
        <v>463546.5196524444</v>
      </c>
      <c r="AB58" s="31">
        <f>(INDEX(Option4!AB$107:AB$118, MATCH($D58, Option4!$G$107:$G$118,0)))*conv_2026*AB$7</f>
        <v>463546.5196524444</v>
      </c>
      <c r="AC58" s="31">
        <f>(INDEX(Option4!AC$107:AC$118, MATCH($D58, Option4!$G$107:$G$118,0)))*conv_2026*AC$7</f>
        <v>0</v>
      </c>
      <c r="AD58" s="31">
        <f>(INDEX(Option4!AD$107:AD$118, MATCH($D58, Option4!$G$107:$G$118,0)))*conv_2026*AD$7</f>
        <v>0</v>
      </c>
      <c r="AE58" s="31">
        <f>(INDEX(Option4!AE$107:AE$118, MATCH($D58, Option4!$G$107:$G$118,0)))*conv_2026*AE$7</f>
        <v>0</v>
      </c>
      <c r="AF58" s="31">
        <f>(INDEX(Option4!AF$107:AF$118, MATCH($D58, Option4!$G$107:$G$118,0)))*conv_2026*AF$7</f>
        <v>0</v>
      </c>
      <c r="AG58" s="31">
        <f>(INDEX(Option4!AG$107:AG$118, MATCH($D58, Option4!$G$107:$G$118,0)))*conv_2026*AG$7</f>
        <v>0</v>
      </c>
      <c r="AH58" s="7"/>
      <c r="AI58" s="7"/>
    </row>
    <row r="59" spans="1:35" s="8" customFormat="1" x14ac:dyDescent="0.2">
      <c r="A59" s="257" t="s">
        <v>134</v>
      </c>
      <c r="B59" s="257" t="str">
        <f>Option4!A112</f>
        <v>sens2</v>
      </c>
      <c r="C59" s="257" t="str">
        <f>Option4!C112</f>
        <v>Capex 10% lower</v>
      </c>
      <c r="D59" s="257" t="str">
        <f t="shared" si="7"/>
        <v>Option 4sens2</v>
      </c>
      <c r="E59" s="258"/>
      <c r="F59" s="31">
        <f t="shared" si="6"/>
        <v>26713261.684407555</v>
      </c>
      <c r="G59" s="257"/>
      <c r="H59" s="31">
        <f>(INDEX(Option4!H$107:H$118, MATCH($D59, Option4!$G$107:$G$118,0)))*conv_2026*H$7</f>
        <v>0</v>
      </c>
      <c r="I59" s="31">
        <f>(INDEX(Option4!I$107:I$118, MATCH($D59, Option4!$G$107:$G$118,0)))*conv_2026*I$7</f>
        <v>0</v>
      </c>
      <c r="J59" s="31">
        <f>(INDEX(Option4!J$107:J$118, MATCH($D59, Option4!$G$107:$G$118,0)))*conv_2026*J$7</f>
        <v>-521372.81087912613</v>
      </c>
      <c r="K59" s="31">
        <f>(INDEX(Option4!K$107:K$118, MATCH($D59, Option4!$G$107:$G$118,0)))*conv_2026*K$7</f>
        <v>18796983.854616009</v>
      </c>
      <c r="L59" s="31">
        <f>(INDEX(Option4!L$107:L$118, MATCH($D59, Option4!$G$107:$G$118,0)))*conv_2026*L$7</f>
        <v>990452.05861708696</v>
      </c>
      <c r="M59" s="31">
        <f>(INDEX(Option4!M$107:M$118, MATCH($D59, Option4!$G$107:$G$118,0)))*conv_2026*M$7</f>
        <v>990452.05861708696</v>
      </c>
      <c r="N59" s="31">
        <f>(INDEX(Option4!N$107:N$118, MATCH($D59, Option4!$G$107:$G$118,0)))*conv_2026*N$7</f>
        <v>990452.05861708696</v>
      </c>
      <c r="O59" s="31">
        <f>(INDEX(Option4!O$107:O$118, MATCH($D59, Option4!$G$107:$G$118,0)))*conv_2026*O$7</f>
        <v>922127.52247910772</v>
      </c>
      <c r="P59" s="31">
        <f>(INDEX(Option4!P$107:P$118, MATCH($D59, Option4!$G$107:$G$118,0)))*conv_2026*P$7</f>
        <v>922127.52247910772</v>
      </c>
      <c r="Q59" s="31">
        <f>(INDEX(Option4!Q$107:Q$118, MATCH($D59, Option4!$G$107:$G$118,0)))*conv_2026*Q$7</f>
        <v>853802.98634112813</v>
      </c>
      <c r="R59" s="31">
        <f>(INDEX(Option4!R$107:R$118, MATCH($D59, Option4!$G$107:$G$118,0)))*conv_2026*R$7</f>
        <v>853802.98634112813</v>
      </c>
      <c r="S59" s="31">
        <f>(INDEX(Option4!S$107:S$118, MATCH($D59, Option4!$G$107:$G$118,0)))*conv_2026*S$7</f>
        <v>785478.45020314876</v>
      </c>
      <c r="T59" s="31">
        <f>(INDEX(Option4!T$107:T$118, MATCH($D59, Option4!$G$107:$G$118,0)))*conv_2026*T$7</f>
        <v>785478.45020314876</v>
      </c>
      <c r="U59" s="31">
        <f>(INDEX(Option4!U$107:U$118, MATCH($D59, Option4!$G$107:$G$118,0)))*conv_2026*U$7</f>
        <v>785478.45020314876</v>
      </c>
      <c r="V59" s="31">
        <f>(INDEX(Option4!V$107:V$118, MATCH($D59, Option4!$G$107:$G$118,0)))*conv_2026*V$7</f>
        <v>785478.45020314876</v>
      </c>
      <c r="W59" s="31">
        <f>(INDEX(Option4!W$107:W$118, MATCH($D59, Option4!$G$107:$G$118,0)))*conv_2026*W$7</f>
        <v>785478.45020314876</v>
      </c>
      <c r="X59" s="31">
        <f>(INDEX(Option4!X$107:X$118, MATCH($D59, Option4!$G$107:$G$118,0)))*conv_2026*X$7</f>
        <v>785478.45020314876</v>
      </c>
      <c r="Y59" s="31">
        <f>(INDEX(Option4!Y$107:Y$118, MATCH($D59, Option4!$G$107:$G$118,0)))*conv_2026*Y$7</f>
        <v>785478.45020314876</v>
      </c>
      <c r="Z59" s="31">
        <f>(INDEX(Option4!Z$107:Z$118, MATCH($D59, Option4!$G$107:$G$118,0)))*conv_2026*Z$7</f>
        <v>785478.45020314876</v>
      </c>
      <c r="AA59" s="31">
        <f>(INDEX(Option4!AA$107:AA$118, MATCH($D59, Option4!$G$107:$G$118,0)))*conv_2026*AA$7</f>
        <v>785478.45020314876</v>
      </c>
      <c r="AB59" s="31">
        <f>(INDEX(Option4!AB$107:AB$118, MATCH($D59, Option4!$G$107:$G$118,0)))*conv_2026*AB$7</f>
        <v>785478.45020314876</v>
      </c>
      <c r="AC59" s="31">
        <f>(INDEX(Option4!AC$107:AC$118, MATCH($D59, Option4!$G$107:$G$118,0)))*conv_2026*AC$7</f>
        <v>0</v>
      </c>
      <c r="AD59" s="31">
        <f>(INDEX(Option4!AD$107:AD$118, MATCH($D59, Option4!$G$107:$G$118,0)))*conv_2026*AD$7</f>
        <v>0</v>
      </c>
      <c r="AE59" s="31">
        <f>(INDEX(Option4!AE$107:AE$118, MATCH($D59, Option4!$G$107:$G$118,0)))*conv_2026*AE$7</f>
        <v>0</v>
      </c>
      <c r="AF59" s="31">
        <f>(INDEX(Option4!AF$107:AF$118, MATCH($D59, Option4!$G$107:$G$118,0)))*conv_2026*AF$7</f>
        <v>0</v>
      </c>
      <c r="AG59" s="31">
        <f>(INDEX(Option4!AG$107:AG$118, MATCH($D59, Option4!$G$107:$G$118,0)))*conv_2026*AG$7</f>
        <v>0</v>
      </c>
    </row>
    <row r="60" spans="1:35" s="8" customFormat="1" x14ac:dyDescent="0.2">
      <c r="A60" s="257" t="s">
        <v>134</v>
      </c>
      <c r="B60" s="257" t="str">
        <f>Option4!A113</f>
        <v>sens3</v>
      </c>
      <c r="C60" s="257" t="str">
        <f>Option4!C113</f>
        <v>Total benefits 10% higher</v>
      </c>
      <c r="D60" s="257" t="str">
        <f t="shared" si="7"/>
        <v>Option 4sens3</v>
      </c>
      <c r="E60" s="258"/>
      <c r="F60" s="31">
        <f t="shared" si="6"/>
        <v>29188985.292832986</v>
      </c>
      <c r="H60" s="31">
        <f>(INDEX(Option4!H$107:H$118, MATCH($D60, Option4!$G$107:$G$118,0)))*conv_2026*H$7</f>
        <v>0</v>
      </c>
      <c r="I60" s="31">
        <f>(INDEX(Option4!I$107:I$118, MATCH($D60, Option4!$G$107:$G$118,0)))*conv_2026*I$7</f>
        <v>0</v>
      </c>
      <c r="J60" s="31">
        <f>(INDEX(Option4!J$107:J$118, MATCH($D60, Option4!$G$107:$G$118,0)))*conv_2026*J$7</f>
        <v>-579303.12319902901</v>
      </c>
      <c r="K60" s="31">
        <f>(INDEX(Option4!K$107:K$118, MATCH($D60, Option4!$G$107:$G$118,0)))*conv_2026*K$7</f>
        <v>20662955.086956691</v>
      </c>
      <c r="L60" s="31">
        <f>(INDEX(Option4!L$107:L$118, MATCH($D60, Option4!$G$107:$G$118,0)))*conv_2026*L$7</f>
        <v>1075678.152489193</v>
      </c>
      <c r="M60" s="31">
        <f>(INDEX(Option4!M$107:M$118, MATCH($D60, Option4!$G$107:$G$118,0)))*conv_2026*M$7</f>
        <v>1075678.152489193</v>
      </c>
      <c r="N60" s="31">
        <f>(INDEX(Option4!N$107:N$118, MATCH($D60, Option4!$G$107:$G$118,0)))*conv_2026*N$7</f>
        <v>1075678.152489193</v>
      </c>
      <c r="O60" s="31">
        <f>(INDEX(Option4!O$107:O$118, MATCH($D60, Option4!$G$107:$G$118,0)))*conv_2026*O$7</f>
        <v>999762.00122477161</v>
      </c>
      <c r="P60" s="31">
        <f>(INDEX(Option4!P$107:P$118, MATCH($D60, Option4!$G$107:$G$118,0)))*conv_2026*P$7</f>
        <v>999762.00122477161</v>
      </c>
      <c r="Q60" s="31">
        <f>(INDEX(Option4!Q$107:Q$118, MATCH($D60, Option4!$G$107:$G$118,0)))*conv_2026*Q$7</f>
        <v>923845.84996034985</v>
      </c>
      <c r="R60" s="31">
        <f>(INDEX(Option4!R$107:R$118, MATCH($D60, Option4!$G$107:$G$118,0)))*conv_2026*R$7</f>
        <v>923845.84996034985</v>
      </c>
      <c r="S60" s="31">
        <f>(INDEX(Option4!S$107:S$118, MATCH($D60, Option4!$G$107:$G$118,0)))*conv_2026*S$7</f>
        <v>847929.69869592844</v>
      </c>
      <c r="T60" s="31">
        <f>(INDEX(Option4!T$107:T$118, MATCH($D60, Option4!$G$107:$G$118,0)))*conv_2026*T$7</f>
        <v>847929.69869592844</v>
      </c>
      <c r="U60" s="31">
        <f>(INDEX(Option4!U$107:U$118, MATCH($D60, Option4!$G$107:$G$118,0)))*conv_2026*U$7</f>
        <v>847929.69869592844</v>
      </c>
      <c r="V60" s="31">
        <f>(INDEX(Option4!V$107:V$118, MATCH($D60, Option4!$G$107:$G$118,0)))*conv_2026*V$7</f>
        <v>847929.69869592844</v>
      </c>
      <c r="W60" s="31">
        <f>(INDEX(Option4!W$107:W$118, MATCH($D60, Option4!$G$107:$G$118,0)))*conv_2026*W$7</f>
        <v>847929.69869592844</v>
      </c>
      <c r="X60" s="31">
        <f>(INDEX(Option4!X$107:X$118, MATCH($D60, Option4!$G$107:$G$118,0)))*conv_2026*X$7</f>
        <v>847929.69869592844</v>
      </c>
      <c r="Y60" s="31">
        <f>(INDEX(Option4!Y$107:Y$118, MATCH($D60, Option4!$G$107:$G$118,0)))*conv_2026*Y$7</f>
        <v>847929.69869592844</v>
      </c>
      <c r="Z60" s="31">
        <f>(INDEX(Option4!Z$107:Z$118, MATCH($D60, Option4!$G$107:$G$118,0)))*conv_2026*Z$7</f>
        <v>847929.69869592844</v>
      </c>
      <c r="AA60" s="31">
        <f>(INDEX(Option4!AA$107:AA$118, MATCH($D60, Option4!$G$107:$G$118,0)))*conv_2026*AA$7</f>
        <v>847929.69869592844</v>
      </c>
      <c r="AB60" s="31">
        <f>(INDEX(Option4!AB$107:AB$118, MATCH($D60, Option4!$G$107:$G$118,0)))*conv_2026*AB$7</f>
        <v>847929.69869592844</v>
      </c>
      <c r="AC60" s="31">
        <f>(INDEX(Option4!AC$107:AC$118, MATCH($D60, Option4!$G$107:$G$118,0)))*conv_2026*AC$7</f>
        <v>0</v>
      </c>
      <c r="AD60" s="31">
        <f>(INDEX(Option4!AD$107:AD$118, MATCH($D60, Option4!$G$107:$G$118,0)))*conv_2026*AD$7</f>
        <v>0</v>
      </c>
      <c r="AE60" s="31">
        <f>(INDEX(Option4!AE$107:AE$118, MATCH($D60, Option4!$G$107:$G$118,0)))*conv_2026*AE$7</f>
        <v>0</v>
      </c>
      <c r="AF60" s="31">
        <f>(INDEX(Option4!AF$107:AF$118, MATCH($D60, Option4!$G$107:$G$118,0)))*conv_2026*AF$7</f>
        <v>0</v>
      </c>
      <c r="AG60" s="31">
        <f>(INDEX(Option4!AG$107:AG$118, MATCH($D60, Option4!$G$107:$G$118,0)))*conv_2026*AG$7</f>
        <v>0</v>
      </c>
    </row>
    <row r="61" spans="1:35" s="8" customFormat="1" x14ac:dyDescent="0.2">
      <c r="A61" s="257" t="s">
        <v>134</v>
      </c>
      <c r="B61" s="257" t="str">
        <f>Option4!A114</f>
        <v>sens4</v>
      </c>
      <c r="C61" s="257" t="str">
        <f>Option4!C114</f>
        <v>Total benefits 10% lower</v>
      </c>
      <c r="D61" s="257" t="str">
        <f t="shared" si="7"/>
        <v>Option 4sens4</v>
      </c>
      <c r="E61" s="258"/>
      <c r="F61" s="31">
        <f t="shared" si="6"/>
        <v>20325486.875675555</v>
      </c>
      <c r="H61" s="31">
        <f>(INDEX(Option4!H$107:H$118, MATCH($D61, Option4!$G$107:$G$118,0)))*conv_2026*H$7</f>
        <v>0</v>
      </c>
      <c r="I61" s="31">
        <f>(INDEX(Option4!I$107:I$118, MATCH($D61, Option4!$G$107:$G$118,0)))*conv_2026*I$7</f>
        <v>0</v>
      </c>
      <c r="J61" s="31">
        <f>(INDEX(Option4!J$107:J$118, MATCH($D61, Option4!$G$107:$G$118,0)))*conv_2026*J$7</f>
        <v>-579303.12319902901</v>
      </c>
      <c r="K61" s="31">
        <f>(INDEX(Option4!K$107:K$118, MATCH($D61, Option4!$G$107:$G$118,0)))*conv_2026*K$7</f>
        <v>16656469.559856944</v>
      </c>
      <c r="L61" s="31">
        <f>(INDEX(Option4!L$107:L$118, MATCH($D61, Option4!$G$107:$G$118,0)))*conv_2026*L$7</f>
        <v>628843.72495292942</v>
      </c>
      <c r="M61" s="31">
        <f>(INDEX(Option4!M$107:M$118, MATCH($D61, Option4!$G$107:$G$118,0)))*conv_2026*M$7</f>
        <v>628843.72495292942</v>
      </c>
      <c r="N61" s="31">
        <f>(INDEX(Option4!N$107:N$118, MATCH($D61, Option4!$G$107:$G$118,0)))*conv_2026*N$7</f>
        <v>628843.72495292942</v>
      </c>
      <c r="O61" s="31">
        <f>(INDEX(Option4!O$107:O$118, MATCH($D61, Option4!$G$107:$G$118,0)))*conv_2026*O$7</f>
        <v>552927.57368850801</v>
      </c>
      <c r="P61" s="31">
        <f>(INDEX(Option4!P$107:P$118, MATCH($D61, Option4!$G$107:$G$118,0)))*conv_2026*P$7</f>
        <v>552927.57368850801</v>
      </c>
      <c r="Q61" s="31">
        <f>(INDEX(Option4!Q$107:Q$118, MATCH($D61, Option4!$G$107:$G$118,0)))*conv_2026*Q$7</f>
        <v>477011.42242408625</v>
      </c>
      <c r="R61" s="31">
        <f>(INDEX(Option4!R$107:R$118, MATCH($D61, Option4!$G$107:$G$118,0)))*conv_2026*R$7</f>
        <v>477011.42242408625</v>
      </c>
      <c r="S61" s="31">
        <f>(INDEX(Option4!S$107:S$118, MATCH($D61, Option4!$G$107:$G$118,0)))*conv_2026*S$7</f>
        <v>401095.27115966479</v>
      </c>
      <c r="T61" s="31">
        <f>(INDEX(Option4!T$107:T$118, MATCH($D61, Option4!$G$107:$G$118,0)))*conv_2026*T$7</f>
        <v>401095.27115966479</v>
      </c>
      <c r="U61" s="31">
        <f>(INDEX(Option4!U$107:U$118, MATCH($D61, Option4!$G$107:$G$118,0)))*conv_2026*U$7</f>
        <v>401095.27115966479</v>
      </c>
      <c r="V61" s="31">
        <f>(INDEX(Option4!V$107:V$118, MATCH($D61, Option4!$G$107:$G$118,0)))*conv_2026*V$7</f>
        <v>401095.27115966479</v>
      </c>
      <c r="W61" s="31">
        <f>(INDEX(Option4!W$107:W$118, MATCH($D61, Option4!$G$107:$G$118,0)))*conv_2026*W$7</f>
        <v>401095.27115966479</v>
      </c>
      <c r="X61" s="31">
        <f>(INDEX(Option4!X$107:X$118, MATCH($D61, Option4!$G$107:$G$118,0)))*conv_2026*X$7</f>
        <v>401095.27115966479</v>
      </c>
      <c r="Y61" s="31">
        <f>(INDEX(Option4!Y$107:Y$118, MATCH($D61, Option4!$G$107:$G$118,0)))*conv_2026*Y$7</f>
        <v>401095.27115966479</v>
      </c>
      <c r="Z61" s="31">
        <f>(INDEX(Option4!Z$107:Z$118, MATCH($D61, Option4!$G$107:$G$118,0)))*conv_2026*Z$7</f>
        <v>401095.27115966479</v>
      </c>
      <c r="AA61" s="31">
        <f>(INDEX(Option4!AA$107:AA$118, MATCH($D61, Option4!$G$107:$G$118,0)))*conv_2026*AA$7</f>
        <v>401095.27115966479</v>
      </c>
      <c r="AB61" s="31">
        <f>(INDEX(Option4!AB$107:AB$118, MATCH($D61, Option4!$G$107:$G$118,0)))*conv_2026*AB$7</f>
        <v>401095.27115966479</v>
      </c>
      <c r="AC61" s="31">
        <f>(INDEX(Option4!AC$107:AC$118, MATCH($D61, Option4!$G$107:$G$118,0)))*conv_2026*AC$7</f>
        <v>0</v>
      </c>
      <c r="AD61" s="31">
        <f>(INDEX(Option4!AD$107:AD$118, MATCH($D61, Option4!$G$107:$G$118,0)))*conv_2026*AD$7</f>
        <v>0</v>
      </c>
      <c r="AE61" s="31">
        <f>(INDEX(Option4!AE$107:AE$118, MATCH($D61, Option4!$G$107:$G$118,0)))*conv_2026*AE$7</f>
        <v>0</v>
      </c>
      <c r="AF61" s="31">
        <f>(INDEX(Option4!AF$107:AF$118, MATCH($D61, Option4!$G$107:$G$118,0)))*conv_2026*AF$7</f>
        <v>0</v>
      </c>
      <c r="AG61" s="31">
        <f>(INDEX(Option4!AG$107:AG$118, MATCH($D61, Option4!$G$107:$G$118,0)))*conv_2026*AG$7</f>
        <v>0</v>
      </c>
    </row>
    <row r="62" spans="1:35" s="8" customFormat="1" x14ac:dyDescent="0.2">
      <c r="A62" s="257" t="s">
        <v>134</v>
      </c>
      <c r="B62" s="257" t="str">
        <f>Option4!A115</f>
        <v>sens5</v>
      </c>
      <c r="C62" s="257" t="str">
        <f>Option4!C115</f>
        <v>Capex 10% higher &amp; Total benefits 10% lower</v>
      </c>
      <c r="D62" s="257" t="str">
        <f t="shared" si="7"/>
        <v>Option 4sens5</v>
      </c>
      <c r="E62" s="258"/>
      <c r="F62" s="31">
        <f t="shared" si="6"/>
        <v>18369461.275522273</v>
      </c>
      <c r="H62" s="31">
        <f>(INDEX(Option4!H$107:H$118, MATCH($D62, Option4!$G$107:$G$118,0)))*conv_2026*H$7</f>
        <v>0</v>
      </c>
      <c r="I62" s="31">
        <f>(INDEX(Option4!I$107:I$118, MATCH($D62, Option4!$G$107:$G$118,0)))*conv_2026*I$7</f>
        <v>0</v>
      </c>
      <c r="J62" s="31">
        <f>(INDEX(Option4!J$107:J$118, MATCH($D62, Option4!$G$107:$G$118,0)))*conv_2026*J$7</f>
        <v>-637233.43551893195</v>
      </c>
      <c r="K62" s="31">
        <f>(INDEX(Option4!K$107:K$118, MATCH($D62, Option4!$G$107:$G$118,0)))*conv_2026*K$7</f>
        <v>16519198.028647751</v>
      </c>
      <c r="L62" s="31">
        <f>(INDEX(Option4!L$107:L$118, MATCH($D62, Option4!$G$107:$G$118,0)))*conv_2026*L$7</f>
        <v>490652.60505690379</v>
      </c>
      <c r="M62" s="31">
        <f>(INDEX(Option4!M$107:M$118, MATCH($D62, Option4!$G$107:$G$118,0)))*conv_2026*M$7</f>
        <v>490652.60505690379</v>
      </c>
      <c r="N62" s="31">
        <f>(INDEX(Option4!N$107:N$118, MATCH($D62, Option4!$G$107:$G$118,0)))*conv_2026*N$7</f>
        <v>490652.60505690379</v>
      </c>
      <c r="O62" s="31">
        <f>(INDEX(Option4!O$107:O$118, MATCH($D62, Option4!$G$107:$G$118,0)))*conv_2026*O$7</f>
        <v>407144.83866604016</v>
      </c>
      <c r="P62" s="31">
        <f>(INDEX(Option4!P$107:P$118, MATCH($D62, Option4!$G$107:$G$118,0)))*conv_2026*P$7</f>
        <v>407144.83866604016</v>
      </c>
      <c r="Q62" s="31">
        <f>(INDEX(Option4!Q$107:Q$118, MATCH($D62, Option4!$G$107:$G$118,0)))*conv_2026*Q$7</f>
        <v>323637.07227517624</v>
      </c>
      <c r="R62" s="31">
        <f>(INDEX(Option4!R$107:R$118, MATCH($D62, Option4!$G$107:$G$118,0)))*conv_2026*R$7</f>
        <v>323637.07227517624</v>
      </c>
      <c r="S62" s="31">
        <f>(INDEX(Option4!S$107:S$118, MATCH($D62, Option4!$G$107:$G$118,0)))*conv_2026*S$7</f>
        <v>240129.30588431261</v>
      </c>
      <c r="T62" s="31">
        <f>(INDEX(Option4!T$107:T$118, MATCH($D62, Option4!$G$107:$G$118,0)))*conv_2026*T$7</f>
        <v>240129.30588431261</v>
      </c>
      <c r="U62" s="31">
        <f>(INDEX(Option4!U$107:U$118, MATCH($D62, Option4!$G$107:$G$118,0)))*conv_2026*U$7</f>
        <v>240129.30588431261</v>
      </c>
      <c r="V62" s="31">
        <f>(INDEX(Option4!V$107:V$118, MATCH($D62, Option4!$G$107:$G$118,0)))*conv_2026*V$7</f>
        <v>240129.30588431261</v>
      </c>
      <c r="W62" s="31">
        <f>(INDEX(Option4!W$107:W$118, MATCH($D62, Option4!$G$107:$G$118,0)))*conv_2026*W$7</f>
        <v>240129.30588431261</v>
      </c>
      <c r="X62" s="31">
        <f>(INDEX(Option4!X$107:X$118, MATCH($D62, Option4!$G$107:$G$118,0)))*conv_2026*X$7</f>
        <v>240129.30588431261</v>
      </c>
      <c r="Y62" s="31">
        <f>(INDEX(Option4!Y$107:Y$118, MATCH($D62, Option4!$G$107:$G$118,0)))*conv_2026*Y$7</f>
        <v>240129.30588431261</v>
      </c>
      <c r="Z62" s="31">
        <f>(INDEX(Option4!Z$107:Z$118, MATCH($D62, Option4!$G$107:$G$118,0)))*conv_2026*Z$7</f>
        <v>240129.30588431261</v>
      </c>
      <c r="AA62" s="31">
        <f>(INDEX(Option4!AA$107:AA$118, MATCH($D62, Option4!$G$107:$G$118,0)))*conv_2026*AA$7</f>
        <v>240129.30588431261</v>
      </c>
      <c r="AB62" s="31">
        <f>(INDEX(Option4!AB$107:AB$118, MATCH($D62, Option4!$G$107:$G$118,0)))*conv_2026*AB$7</f>
        <v>240129.30588431261</v>
      </c>
      <c r="AC62" s="31">
        <f>(INDEX(Option4!AC$107:AC$118, MATCH($D62, Option4!$G$107:$G$118,0)))*conv_2026*AC$7</f>
        <v>0</v>
      </c>
      <c r="AD62" s="31">
        <f>(INDEX(Option4!AD$107:AD$118, MATCH($D62, Option4!$G$107:$G$118,0)))*conv_2026*AD$7</f>
        <v>0</v>
      </c>
      <c r="AE62" s="31">
        <f>(INDEX(Option4!AE$107:AE$118, MATCH($D62, Option4!$G$107:$G$118,0)))*conv_2026*AE$7</f>
        <v>0</v>
      </c>
      <c r="AF62" s="31">
        <f>(INDEX(Option4!AF$107:AF$118, MATCH($D62, Option4!$G$107:$G$118,0)))*conv_2026*AF$7</f>
        <v>0</v>
      </c>
      <c r="AG62" s="31">
        <f>(INDEX(Option4!AG$107:AG$118, MATCH($D62, Option4!$G$107:$G$118,0)))*conv_2026*AG$7</f>
        <v>0</v>
      </c>
    </row>
    <row r="63" spans="1:35" s="8" customFormat="1" x14ac:dyDescent="0.2">
      <c r="A63" s="257" t="s">
        <v>134</v>
      </c>
      <c r="B63" s="257" t="str">
        <f>Option4!A116</f>
        <v>sens</v>
      </c>
      <c r="C63" s="257">
        <f>Option4!C116</f>
        <v>0</v>
      </c>
      <c r="D63" s="257" t="str">
        <f t="shared" si="7"/>
        <v>Option 4sens</v>
      </c>
      <c r="E63" s="258"/>
      <c r="F63" s="31">
        <f t="shared" si="6"/>
        <v>24757236.084254269</v>
      </c>
      <c r="H63" s="31">
        <f>(INDEX(Option4!H$107:H$118, MATCH($D63, Option4!$G$107:$G$118,0)))*conv_2026*H$7</f>
        <v>0</v>
      </c>
      <c r="I63" s="31">
        <f>(INDEX(Option4!I$107:I$118, MATCH($D63, Option4!$G$107:$G$118,0)))*conv_2026*I$7</f>
        <v>0</v>
      </c>
      <c r="J63" s="31">
        <f>(INDEX(Option4!J$107:J$118, MATCH($D63, Option4!$G$107:$G$118,0)))*conv_2026*J$7</f>
        <v>-579303.12319902901</v>
      </c>
      <c r="K63" s="31">
        <f>(INDEX(Option4!K$107:K$118, MATCH($D63, Option4!$G$107:$G$118,0)))*conv_2026*K$7</f>
        <v>18659712.323406816</v>
      </c>
      <c r="L63" s="31">
        <f>(INDEX(Option4!L$107:L$118, MATCH($D63, Option4!$G$107:$G$118,0)))*conv_2026*L$7</f>
        <v>852260.93872106133</v>
      </c>
      <c r="M63" s="31">
        <f>(INDEX(Option4!M$107:M$118, MATCH($D63, Option4!$G$107:$G$118,0)))*conv_2026*M$7</f>
        <v>852260.93872106133</v>
      </c>
      <c r="N63" s="31">
        <f>(INDEX(Option4!N$107:N$118, MATCH($D63, Option4!$G$107:$G$118,0)))*conv_2026*N$7</f>
        <v>852260.93872106133</v>
      </c>
      <c r="O63" s="31">
        <f>(INDEX(Option4!O$107:O$118, MATCH($D63, Option4!$G$107:$G$118,0)))*conv_2026*O$7</f>
        <v>776344.78745663981</v>
      </c>
      <c r="P63" s="31">
        <f>(INDEX(Option4!P$107:P$118, MATCH($D63, Option4!$G$107:$G$118,0)))*conv_2026*P$7</f>
        <v>776344.78745663981</v>
      </c>
      <c r="Q63" s="31">
        <f>(INDEX(Option4!Q$107:Q$118, MATCH($D63, Option4!$G$107:$G$118,0)))*conv_2026*Q$7</f>
        <v>700428.63619221805</v>
      </c>
      <c r="R63" s="31">
        <f>(INDEX(Option4!R$107:R$118, MATCH($D63, Option4!$G$107:$G$118,0)))*conv_2026*R$7</f>
        <v>700428.63619221805</v>
      </c>
      <c r="S63" s="31">
        <f>(INDEX(Option4!S$107:S$118, MATCH($D63, Option4!$G$107:$G$118,0)))*conv_2026*S$7</f>
        <v>624512.48492779664</v>
      </c>
      <c r="T63" s="31">
        <f>(INDEX(Option4!T$107:T$118, MATCH($D63, Option4!$G$107:$G$118,0)))*conv_2026*T$7</f>
        <v>624512.48492779664</v>
      </c>
      <c r="U63" s="31">
        <f>(INDEX(Option4!U$107:U$118, MATCH($D63, Option4!$G$107:$G$118,0)))*conv_2026*U$7</f>
        <v>624512.48492779664</v>
      </c>
      <c r="V63" s="31">
        <f>(INDEX(Option4!V$107:V$118, MATCH($D63, Option4!$G$107:$G$118,0)))*conv_2026*V$7</f>
        <v>624512.48492779664</v>
      </c>
      <c r="W63" s="31">
        <f>(INDEX(Option4!W$107:W$118, MATCH($D63, Option4!$G$107:$G$118,0)))*conv_2026*W$7</f>
        <v>624512.48492779664</v>
      </c>
      <c r="X63" s="31">
        <f>(INDEX(Option4!X$107:X$118, MATCH($D63, Option4!$G$107:$G$118,0)))*conv_2026*X$7</f>
        <v>624512.48492779664</v>
      </c>
      <c r="Y63" s="31">
        <f>(INDEX(Option4!Y$107:Y$118, MATCH($D63, Option4!$G$107:$G$118,0)))*conv_2026*Y$7</f>
        <v>624512.48492779664</v>
      </c>
      <c r="Z63" s="31">
        <f>(INDEX(Option4!Z$107:Z$118, MATCH($D63, Option4!$G$107:$G$118,0)))*conv_2026*Z$7</f>
        <v>624512.48492779664</v>
      </c>
      <c r="AA63" s="31">
        <f>(INDEX(Option4!AA$107:AA$118, MATCH($D63, Option4!$G$107:$G$118,0)))*conv_2026*AA$7</f>
        <v>624512.48492779664</v>
      </c>
      <c r="AB63" s="31">
        <f>(INDEX(Option4!AB$107:AB$118, MATCH($D63, Option4!$G$107:$G$118,0)))*conv_2026*AB$7</f>
        <v>624512.48492779664</v>
      </c>
      <c r="AC63" s="31">
        <f>(INDEX(Option4!AC$107:AC$118, MATCH($D63, Option4!$G$107:$G$118,0)))*conv_2026*AC$7</f>
        <v>0</v>
      </c>
      <c r="AD63" s="31">
        <f>(INDEX(Option4!AD$107:AD$118, MATCH($D63, Option4!$G$107:$G$118,0)))*conv_2026*AD$7</f>
        <v>0</v>
      </c>
      <c r="AE63" s="31">
        <f>(INDEX(Option4!AE$107:AE$118, MATCH($D63, Option4!$G$107:$G$118,0)))*conv_2026*AE$7</f>
        <v>0</v>
      </c>
      <c r="AF63" s="31">
        <f>(INDEX(Option4!AF$107:AF$118, MATCH($D63, Option4!$G$107:$G$118,0)))*conv_2026*AF$7</f>
        <v>0</v>
      </c>
      <c r="AG63" s="31">
        <f>(INDEX(Option4!AG$107:AG$118, MATCH($D63, Option4!$G$107:$G$118,0)))*conv_2026*AG$7</f>
        <v>0</v>
      </c>
    </row>
    <row r="64" spans="1:35" s="8" customFormat="1" x14ac:dyDescent="0.2">
      <c r="A64" s="257" t="s">
        <v>134</v>
      </c>
      <c r="B64" s="257" t="str">
        <f>Option4!A117</f>
        <v>sens</v>
      </c>
      <c r="C64" s="257">
        <f>Option4!C117</f>
        <v>0</v>
      </c>
      <c r="D64" s="257" t="str">
        <f t="shared" si="7"/>
        <v>Option 4sens</v>
      </c>
      <c r="E64" s="258"/>
      <c r="F64" s="31">
        <f t="shared" si="6"/>
        <v>24757236.084254269</v>
      </c>
      <c r="H64" s="31">
        <f>(INDEX(Option4!H$107:H$118, MATCH($D64, Option4!$G$107:$G$118,0)))*conv_2026*H$7</f>
        <v>0</v>
      </c>
      <c r="I64" s="31">
        <f>(INDEX(Option4!I$107:I$118, MATCH($D64, Option4!$G$107:$G$118,0)))*conv_2026*I$7</f>
        <v>0</v>
      </c>
      <c r="J64" s="31">
        <f>(INDEX(Option4!J$107:J$118, MATCH($D64, Option4!$G$107:$G$118,0)))*conv_2026*J$7</f>
        <v>-579303.12319902901</v>
      </c>
      <c r="K64" s="31">
        <f>(INDEX(Option4!K$107:K$118, MATCH($D64, Option4!$G$107:$G$118,0)))*conv_2026*K$7</f>
        <v>18659712.323406816</v>
      </c>
      <c r="L64" s="31">
        <f>(INDEX(Option4!L$107:L$118, MATCH($D64, Option4!$G$107:$G$118,0)))*conv_2026*L$7</f>
        <v>852260.93872106133</v>
      </c>
      <c r="M64" s="31">
        <f>(INDEX(Option4!M$107:M$118, MATCH($D64, Option4!$G$107:$G$118,0)))*conv_2026*M$7</f>
        <v>852260.93872106133</v>
      </c>
      <c r="N64" s="31">
        <f>(INDEX(Option4!N$107:N$118, MATCH($D64, Option4!$G$107:$G$118,0)))*conv_2026*N$7</f>
        <v>852260.93872106133</v>
      </c>
      <c r="O64" s="31">
        <f>(INDEX(Option4!O$107:O$118, MATCH($D64, Option4!$G$107:$G$118,0)))*conv_2026*O$7</f>
        <v>776344.78745663981</v>
      </c>
      <c r="P64" s="31">
        <f>(INDEX(Option4!P$107:P$118, MATCH($D64, Option4!$G$107:$G$118,0)))*conv_2026*P$7</f>
        <v>776344.78745663981</v>
      </c>
      <c r="Q64" s="31">
        <f>(INDEX(Option4!Q$107:Q$118, MATCH($D64, Option4!$G$107:$G$118,0)))*conv_2026*Q$7</f>
        <v>700428.63619221805</v>
      </c>
      <c r="R64" s="31">
        <f>(INDEX(Option4!R$107:R$118, MATCH($D64, Option4!$G$107:$G$118,0)))*conv_2026*R$7</f>
        <v>700428.63619221805</v>
      </c>
      <c r="S64" s="31">
        <f>(INDEX(Option4!S$107:S$118, MATCH($D64, Option4!$G$107:$G$118,0)))*conv_2026*S$7</f>
        <v>624512.48492779664</v>
      </c>
      <c r="T64" s="31">
        <f>(INDEX(Option4!T$107:T$118, MATCH($D64, Option4!$G$107:$G$118,0)))*conv_2026*T$7</f>
        <v>624512.48492779664</v>
      </c>
      <c r="U64" s="31">
        <f>(INDEX(Option4!U$107:U$118, MATCH($D64, Option4!$G$107:$G$118,0)))*conv_2026*U$7</f>
        <v>624512.48492779664</v>
      </c>
      <c r="V64" s="31">
        <f>(INDEX(Option4!V$107:V$118, MATCH($D64, Option4!$G$107:$G$118,0)))*conv_2026*V$7</f>
        <v>624512.48492779664</v>
      </c>
      <c r="W64" s="31">
        <f>(INDEX(Option4!W$107:W$118, MATCH($D64, Option4!$G$107:$G$118,0)))*conv_2026*W$7</f>
        <v>624512.48492779664</v>
      </c>
      <c r="X64" s="31">
        <f>(INDEX(Option4!X$107:X$118, MATCH($D64, Option4!$G$107:$G$118,0)))*conv_2026*X$7</f>
        <v>624512.48492779664</v>
      </c>
      <c r="Y64" s="31">
        <f>(INDEX(Option4!Y$107:Y$118, MATCH($D64, Option4!$G$107:$G$118,0)))*conv_2026*Y$7</f>
        <v>624512.48492779664</v>
      </c>
      <c r="Z64" s="31">
        <f>(INDEX(Option4!Z$107:Z$118, MATCH($D64, Option4!$G$107:$G$118,0)))*conv_2026*Z$7</f>
        <v>624512.48492779664</v>
      </c>
      <c r="AA64" s="31">
        <f>(INDEX(Option4!AA$107:AA$118, MATCH($D64, Option4!$G$107:$G$118,0)))*conv_2026*AA$7</f>
        <v>624512.48492779664</v>
      </c>
      <c r="AB64" s="31">
        <f>(INDEX(Option4!AB$107:AB$118, MATCH($D64, Option4!$G$107:$G$118,0)))*conv_2026*AB$7</f>
        <v>624512.48492779664</v>
      </c>
      <c r="AC64" s="31">
        <f>(INDEX(Option4!AC$107:AC$118, MATCH($D64, Option4!$G$107:$G$118,0)))*conv_2026*AC$7</f>
        <v>0</v>
      </c>
      <c r="AD64" s="31">
        <f>(INDEX(Option4!AD$107:AD$118, MATCH($D64, Option4!$G$107:$G$118,0)))*conv_2026*AD$7</f>
        <v>0</v>
      </c>
      <c r="AE64" s="31">
        <f>(INDEX(Option4!AE$107:AE$118, MATCH($D64, Option4!$G$107:$G$118,0)))*conv_2026*AE$7</f>
        <v>0</v>
      </c>
      <c r="AF64" s="31">
        <f>(INDEX(Option4!AF$107:AF$118, MATCH($D64, Option4!$G$107:$G$118,0)))*conv_2026*AF$7</f>
        <v>0</v>
      </c>
      <c r="AG64" s="31">
        <f>(INDEX(Option4!AG$107:AG$118, MATCH($D64, Option4!$G$107:$G$118,0)))*conv_2026*AG$7</f>
        <v>0</v>
      </c>
    </row>
    <row r="65" spans="1:35" s="8" customFormat="1" x14ac:dyDescent="0.2">
      <c r="A65" s="257" t="s">
        <v>134</v>
      </c>
      <c r="B65" s="257" t="str">
        <f>Option4!A118</f>
        <v>sens</v>
      </c>
      <c r="C65" s="257">
        <f>Option4!C118</f>
        <v>0</v>
      </c>
      <c r="D65" s="257" t="str">
        <f t="shared" si="7"/>
        <v>Option 4sens</v>
      </c>
      <c r="E65" s="258"/>
      <c r="F65" s="31">
        <f t="shared" si="6"/>
        <v>24757236.084254269</v>
      </c>
      <c r="H65" s="31">
        <f>(INDEX(Option4!H$107:H$118, MATCH($D65, Option4!$G$107:$G$118,0)))*conv_2026*H$7</f>
        <v>0</v>
      </c>
      <c r="I65" s="31">
        <f>(INDEX(Option4!I$107:I$118, MATCH($D65, Option4!$G$107:$G$118,0)))*conv_2026*I$7</f>
        <v>0</v>
      </c>
      <c r="J65" s="31">
        <f>(INDEX(Option4!J$107:J$118, MATCH($D65, Option4!$G$107:$G$118,0)))*conv_2026*J$7</f>
        <v>-579303.12319902901</v>
      </c>
      <c r="K65" s="31">
        <f>(INDEX(Option4!K$107:K$118, MATCH($D65, Option4!$G$107:$G$118,0)))*conv_2026*K$7</f>
        <v>18659712.323406816</v>
      </c>
      <c r="L65" s="31">
        <f>(INDEX(Option4!L$107:L$118, MATCH($D65, Option4!$G$107:$G$118,0)))*conv_2026*L$7</f>
        <v>852260.93872106133</v>
      </c>
      <c r="M65" s="31">
        <f>(INDEX(Option4!M$107:M$118, MATCH($D65, Option4!$G$107:$G$118,0)))*conv_2026*M$7</f>
        <v>852260.93872106133</v>
      </c>
      <c r="N65" s="31">
        <f>(INDEX(Option4!N$107:N$118, MATCH($D65, Option4!$G$107:$G$118,0)))*conv_2026*N$7</f>
        <v>852260.93872106133</v>
      </c>
      <c r="O65" s="31">
        <f>(INDEX(Option4!O$107:O$118, MATCH($D65, Option4!$G$107:$G$118,0)))*conv_2026*O$7</f>
        <v>776344.78745663981</v>
      </c>
      <c r="P65" s="31">
        <f>(INDEX(Option4!P$107:P$118, MATCH($D65, Option4!$G$107:$G$118,0)))*conv_2026*P$7</f>
        <v>776344.78745663981</v>
      </c>
      <c r="Q65" s="31">
        <f>(INDEX(Option4!Q$107:Q$118, MATCH($D65, Option4!$G$107:$G$118,0)))*conv_2026*Q$7</f>
        <v>700428.63619221805</v>
      </c>
      <c r="R65" s="31">
        <f>(INDEX(Option4!R$107:R$118, MATCH($D65, Option4!$G$107:$G$118,0)))*conv_2026*R$7</f>
        <v>700428.63619221805</v>
      </c>
      <c r="S65" s="31">
        <f>(INDEX(Option4!S$107:S$118, MATCH($D65, Option4!$G$107:$G$118,0)))*conv_2026*S$7</f>
        <v>624512.48492779664</v>
      </c>
      <c r="T65" s="31">
        <f>(INDEX(Option4!T$107:T$118, MATCH($D65, Option4!$G$107:$G$118,0)))*conv_2026*T$7</f>
        <v>624512.48492779664</v>
      </c>
      <c r="U65" s="31">
        <f>(INDEX(Option4!U$107:U$118, MATCH($D65, Option4!$G$107:$G$118,0)))*conv_2026*U$7</f>
        <v>624512.48492779664</v>
      </c>
      <c r="V65" s="31">
        <f>(INDEX(Option4!V$107:V$118, MATCH($D65, Option4!$G$107:$G$118,0)))*conv_2026*V$7</f>
        <v>624512.48492779664</v>
      </c>
      <c r="W65" s="31">
        <f>(INDEX(Option4!W$107:W$118, MATCH($D65, Option4!$G$107:$G$118,0)))*conv_2026*W$7</f>
        <v>624512.48492779664</v>
      </c>
      <c r="X65" s="31">
        <f>(INDEX(Option4!X$107:X$118, MATCH($D65, Option4!$G$107:$G$118,0)))*conv_2026*X$7</f>
        <v>624512.48492779664</v>
      </c>
      <c r="Y65" s="31">
        <f>(INDEX(Option4!Y$107:Y$118, MATCH($D65, Option4!$G$107:$G$118,0)))*conv_2026*Y$7</f>
        <v>624512.48492779664</v>
      </c>
      <c r="Z65" s="31">
        <f>(INDEX(Option4!Z$107:Z$118, MATCH($D65, Option4!$G$107:$G$118,0)))*conv_2026*Z$7</f>
        <v>624512.48492779664</v>
      </c>
      <c r="AA65" s="31">
        <f>(INDEX(Option4!AA$107:AA$118, MATCH($D65, Option4!$G$107:$G$118,0)))*conv_2026*AA$7</f>
        <v>624512.48492779664</v>
      </c>
      <c r="AB65" s="31">
        <f>(INDEX(Option4!AB$107:AB$118, MATCH($D65, Option4!$G$107:$G$118,0)))*conv_2026*AB$7</f>
        <v>624512.48492779664</v>
      </c>
      <c r="AC65" s="31">
        <f>(INDEX(Option4!AC$107:AC$118, MATCH($D65, Option4!$G$107:$G$118,0)))*conv_2026*AC$7</f>
        <v>0</v>
      </c>
      <c r="AD65" s="31">
        <f>(INDEX(Option4!AD$107:AD$118, MATCH($D65, Option4!$G$107:$G$118,0)))*conv_2026*AD$7</f>
        <v>0</v>
      </c>
      <c r="AE65" s="31">
        <f>(INDEX(Option4!AE$107:AE$118, MATCH($D65, Option4!$G$107:$G$118,0)))*conv_2026*AE$7</f>
        <v>0</v>
      </c>
      <c r="AF65" s="31">
        <f>(INDEX(Option4!AF$107:AF$118, MATCH($D65, Option4!$G$107:$G$118,0)))*conv_2026*AF$7</f>
        <v>0</v>
      </c>
      <c r="AG65" s="31">
        <f>(INDEX(Option4!AG$107:AG$118, MATCH($D65, Option4!$G$107:$G$118,0)))*conv_2026*AG$7</f>
        <v>0</v>
      </c>
    </row>
    <row r="66" spans="1:35" s="8" customFormat="1" x14ac:dyDescent="0.2">
      <c r="A66" s="257"/>
      <c r="B66" s="257"/>
      <c r="C66" s="257"/>
      <c r="D66" s="257"/>
      <c r="E66" s="257"/>
      <c r="F66" s="31"/>
      <c r="H66" s="257"/>
      <c r="I66" s="257"/>
      <c r="J66" s="257"/>
      <c r="K66" s="257"/>
      <c r="L66" s="257"/>
      <c r="M66" s="257"/>
      <c r="N66" s="257"/>
      <c r="O66" s="257"/>
      <c r="P66" s="257"/>
      <c r="Q66" s="257"/>
      <c r="R66" s="257"/>
      <c r="S66" s="257"/>
      <c r="T66" s="257"/>
      <c r="U66" s="257"/>
      <c r="V66" s="257"/>
      <c r="W66" s="257"/>
      <c r="X66" s="257"/>
      <c r="Y66" s="257"/>
      <c r="Z66" s="257"/>
      <c r="AA66" s="257"/>
      <c r="AB66" s="257"/>
      <c r="AC66" s="257"/>
      <c r="AD66" s="257"/>
      <c r="AE66" s="257"/>
      <c r="AF66" s="257"/>
      <c r="AG66" s="257"/>
    </row>
    <row r="67" spans="1:35" s="8" customFormat="1" x14ac:dyDescent="0.2">
      <c r="A67" s="257"/>
      <c r="B67" s="257"/>
      <c r="C67" s="257"/>
      <c r="D67" s="257"/>
      <c r="E67" s="257"/>
      <c r="F67" s="31"/>
      <c r="H67" s="257"/>
      <c r="I67" s="257"/>
      <c r="J67" s="257"/>
      <c r="K67" s="257"/>
      <c r="L67" s="257"/>
      <c r="M67" s="257"/>
      <c r="N67" s="257"/>
      <c r="O67" s="257"/>
      <c r="P67" s="257"/>
      <c r="Q67" s="257"/>
      <c r="R67" s="257"/>
      <c r="S67" s="257"/>
      <c r="T67" s="257"/>
      <c r="U67" s="257"/>
      <c r="V67" s="257"/>
      <c r="W67" s="257"/>
      <c r="X67" s="257"/>
      <c r="Y67" s="257"/>
      <c r="Z67" s="257"/>
      <c r="AA67" s="257"/>
      <c r="AB67" s="257"/>
      <c r="AC67" s="257"/>
      <c r="AD67" s="257"/>
      <c r="AE67" s="257"/>
      <c r="AF67" s="257"/>
      <c r="AG67" s="257"/>
    </row>
    <row r="68" spans="1:35" s="8" customFormat="1" x14ac:dyDescent="0.2">
      <c r="A68" s="257"/>
      <c r="B68" s="257"/>
      <c r="C68" s="257"/>
      <c r="D68" s="257"/>
      <c r="E68" s="257"/>
      <c r="F68" s="31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  <c r="X68" s="257"/>
      <c r="Y68" s="257"/>
      <c r="Z68" s="257"/>
      <c r="AA68" s="257"/>
      <c r="AB68" s="257"/>
      <c r="AC68" s="257"/>
      <c r="AD68" s="257"/>
      <c r="AE68" s="257"/>
      <c r="AF68" s="257"/>
      <c r="AG68" s="257"/>
    </row>
    <row r="69" spans="1:35" s="8" customFormat="1" x14ac:dyDescent="0.2">
      <c r="A69" s="257"/>
      <c r="B69" s="257"/>
      <c r="C69" s="257"/>
      <c r="D69" s="257"/>
      <c r="E69" s="257"/>
      <c r="F69" s="31"/>
      <c r="H69" s="257"/>
      <c r="I69" s="257"/>
      <c r="J69" s="257"/>
      <c r="K69" s="257"/>
      <c r="L69" s="257"/>
      <c r="M69" s="257"/>
      <c r="N69" s="257"/>
      <c r="O69" s="257"/>
      <c r="P69" s="257"/>
      <c r="Q69" s="257"/>
      <c r="R69" s="257"/>
      <c r="S69" s="257"/>
      <c r="T69" s="257"/>
      <c r="U69" s="257"/>
      <c r="V69" s="257"/>
      <c r="W69" s="257"/>
      <c r="X69" s="257"/>
      <c r="Y69" s="257"/>
      <c r="Z69" s="257"/>
      <c r="AA69" s="257"/>
      <c r="AB69" s="257"/>
      <c r="AC69" s="257"/>
      <c r="AD69" s="257"/>
      <c r="AE69" s="257"/>
      <c r="AF69" s="257"/>
      <c r="AG69" s="257"/>
    </row>
    <row r="70" spans="1:35" s="8" customFormat="1" x14ac:dyDescent="0.2">
      <c r="A70" s="257" t="s">
        <v>157</v>
      </c>
      <c r="B70" s="257" t="s">
        <v>120</v>
      </c>
      <c r="C70" s="257" t="s">
        <v>189</v>
      </c>
      <c r="D70" s="257" t="str">
        <f>A70&amp;B70</f>
        <v>Option 5NPV</v>
      </c>
      <c r="E70" s="258"/>
      <c r="F70" s="31">
        <f t="shared" ref="F70:F79" si="8">SUMPRODUCT($H70:$AG70, $H$5:$AG$5)</f>
        <v>0</v>
      </c>
      <c r="G70" s="250"/>
      <c r="H70" s="31">
        <f>(INDEX(Option5!H$107:H$118, MATCH($D70, Option5!$G$107:$G$118,0)))*conv_2026*H$7</f>
        <v>0</v>
      </c>
      <c r="I70" s="31">
        <f>(INDEX(Option5!I$107:I$118, MATCH($D70, Option5!$G$107:$G$118,0)))*conv_2026*I$7</f>
        <v>0</v>
      </c>
      <c r="J70" s="31">
        <f>(INDEX(Option5!J$107:J$118, MATCH($D70, Option5!$G$107:$G$118,0)))*conv_2026*J$7</f>
        <v>0</v>
      </c>
      <c r="K70" s="31">
        <f>(INDEX(Option5!K$107:K$118, MATCH($D70, Option5!$G$107:$G$118,0)))*conv_2026*K$7</f>
        <v>0</v>
      </c>
      <c r="L70" s="31">
        <f>(INDEX(Option5!L$107:L$118, MATCH($D70, Option5!$G$107:$G$118,0)))*conv_2026*L$7</f>
        <v>0</v>
      </c>
      <c r="M70" s="31">
        <f>(INDEX(Option5!M$107:M$118, MATCH($D70, Option5!$G$107:$G$118,0)))*conv_2026*M$7</f>
        <v>0</v>
      </c>
      <c r="N70" s="31">
        <f>(INDEX(Option5!N$107:N$118, MATCH($D70, Option5!$G$107:$G$118,0)))*conv_2026*N$7</f>
        <v>0</v>
      </c>
      <c r="O70" s="31">
        <f>(INDEX(Option5!O$107:O$118, MATCH($D70, Option5!$G$107:$G$118,0)))*conv_2026*O$7</f>
        <v>0</v>
      </c>
      <c r="P70" s="31">
        <f>(INDEX(Option5!P$107:P$118, MATCH($D70, Option5!$G$107:$G$118,0)))*conv_2026*P$7</f>
        <v>0</v>
      </c>
      <c r="Q70" s="31">
        <f>(INDEX(Option5!Q$107:Q$118, MATCH($D70, Option5!$G$107:$G$118,0)))*conv_2026*Q$7</f>
        <v>0</v>
      </c>
      <c r="R70" s="31">
        <f>(INDEX(Option5!R$107:R$118, MATCH($D70, Option5!$G$107:$G$118,0)))*conv_2026*R$7</f>
        <v>0</v>
      </c>
      <c r="S70" s="31">
        <f>(INDEX(Option5!S$107:S$118, MATCH($D70, Option5!$G$107:$G$118,0)))*conv_2026*S$7</f>
        <v>0</v>
      </c>
      <c r="T70" s="31">
        <f>(INDEX(Option5!T$107:T$118, MATCH($D70, Option5!$G$107:$G$118,0)))*conv_2026*T$7</f>
        <v>0</v>
      </c>
      <c r="U70" s="31">
        <f>(INDEX(Option5!U$107:U$118, MATCH($D70, Option5!$G$107:$G$118,0)))*conv_2026*U$7</f>
        <v>0</v>
      </c>
      <c r="V70" s="31">
        <f>(INDEX(Option5!V$107:V$118, MATCH($D70, Option5!$G$107:$G$118,0)))*conv_2026*V$7</f>
        <v>0</v>
      </c>
      <c r="W70" s="31">
        <f>(INDEX(Option5!W$107:W$118, MATCH($D70, Option5!$G$107:$G$118,0)))*conv_2026*W$7</f>
        <v>0</v>
      </c>
      <c r="X70" s="31">
        <f>(INDEX(Option5!X$107:X$118, MATCH($D70, Option5!$G$107:$G$118,0)))*conv_2026*X$7</f>
        <v>0</v>
      </c>
      <c r="Y70" s="31">
        <f>(INDEX(Option5!Y$107:Y$118, MATCH($D70, Option5!$G$107:$G$118,0)))*conv_2026*Y$7</f>
        <v>0</v>
      </c>
      <c r="Z70" s="31">
        <f>(INDEX(Option5!Z$107:Z$118, MATCH($D70, Option5!$G$107:$G$118,0)))*conv_2026*Z$7</f>
        <v>0</v>
      </c>
      <c r="AA70" s="31">
        <f>(INDEX(Option5!AA$107:AA$118, MATCH($D70, Option5!$G$107:$G$118,0)))*conv_2026*AA$7</f>
        <v>0</v>
      </c>
      <c r="AB70" s="31">
        <f>(INDEX(Option5!AB$107:AB$118, MATCH($D70, Option5!$G$107:$G$118,0)))*conv_2026*AB$7</f>
        <v>0</v>
      </c>
      <c r="AC70" s="31">
        <f>(INDEX(Option5!AC$107:AC$118, MATCH($D70, Option5!$G$107:$G$118,0)))*conv_2026*AC$7</f>
        <v>0</v>
      </c>
      <c r="AD70" s="31">
        <f>(INDEX(Option5!AD$107:AD$118, MATCH($D70, Option5!$G$107:$G$118,0)))*conv_2026*AD$7</f>
        <v>0</v>
      </c>
      <c r="AE70" s="31">
        <f>(INDEX(Option5!AE$107:AE$118, MATCH($D70, Option5!$G$107:$G$118,0)))*conv_2026*AE$7</f>
        <v>0</v>
      </c>
      <c r="AF70" s="31">
        <f>(INDEX(Option5!AF$107:AF$118, MATCH($D70, Option5!$G$107:$G$118,0)))*conv_2026*AF$7</f>
        <v>0</v>
      </c>
      <c r="AG70" s="31">
        <f>(INDEX(Option5!AG$107:AG$118, MATCH($D70, Option5!$G$107:$G$118,0)))*conv_2026*AG$7</f>
        <v>0</v>
      </c>
      <c r="AH70" s="7"/>
      <c r="AI70" s="7"/>
    </row>
    <row r="71" spans="1:35" s="8" customFormat="1" x14ac:dyDescent="0.2">
      <c r="A71" s="249"/>
      <c r="B71" s="249"/>
      <c r="C71" s="249"/>
      <c r="D71" s="249"/>
      <c r="E71" s="249"/>
      <c r="F71" s="249"/>
      <c r="G71" s="250"/>
      <c r="H71" s="250"/>
      <c r="I71" s="250"/>
      <c r="J71" s="250"/>
      <c r="K71" s="250"/>
      <c r="L71" s="250"/>
      <c r="M71" s="250"/>
      <c r="N71" s="250"/>
      <c r="O71" s="250"/>
      <c r="P71" s="250"/>
      <c r="Q71" s="250"/>
      <c r="R71" s="250"/>
      <c r="S71" s="250"/>
      <c r="T71" s="250"/>
      <c r="U71" s="250"/>
      <c r="V71" s="250"/>
      <c r="W71" s="250"/>
      <c r="X71" s="250"/>
      <c r="Y71" s="250"/>
      <c r="Z71" s="250"/>
      <c r="AA71" s="250"/>
      <c r="AB71" s="250"/>
      <c r="AC71" s="250"/>
      <c r="AD71" s="250"/>
      <c r="AE71" s="250"/>
      <c r="AF71" s="250"/>
      <c r="AG71" s="250"/>
      <c r="AH71" s="7"/>
      <c r="AI71" s="7"/>
    </row>
    <row r="72" spans="1:35" s="8" customFormat="1" x14ac:dyDescent="0.2">
      <c r="A72" s="257" t="s">
        <v>157</v>
      </c>
      <c r="B72" s="257" t="str">
        <f>Option5!A111</f>
        <v>sens1</v>
      </c>
      <c r="C72" s="257" t="str">
        <f>Option5!C111</f>
        <v>Capex 10% higher</v>
      </c>
      <c r="D72" s="257" t="str">
        <f t="shared" ref="D72:D79" si="9">A72&amp;B72</f>
        <v>Option 5sens1</v>
      </c>
      <c r="E72" s="258"/>
      <c r="F72" s="31">
        <f t="shared" si="8"/>
        <v>0</v>
      </c>
      <c r="G72" s="250"/>
      <c r="H72" s="31">
        <f>(INDEX(Option5!H$107:H$118, MATCH($D72, Option5!$G$107:$G$118,0)))*conv_2026*H$7</f>
        <v>0</v>
      </c>
      <c r="I72" s="31">
        <f>(INDEX(Option5!I$107:I$118, MATCH($D72, Option5!$G$107:$G$118,0)))*conv_2026*I$7</f>
        <v>0</v>
      </c>
      <c r="J72" s="31">
        <f>(INDEX(Option5!J$107:J$118, MATCH($D72, Option5!$G$107:$G$118,0)))*conv_2026*J$7</f>
        <v>0</v>
      </c>
      <c r="K72" s="31">
        <f>(INDEX(Option5!K$107:K$118, MATCH($D72, Option5!$G$107:$G$118,0)))*conv_2026*K$7</f>
        <v>0</v>
      </c>
      <c r="L72" s="31">
        <f>(INDEX(Option5!L$107:L$118, MATCH($D72, Option5!$G$107:$G$118,0)))*conv_2026*L$7</f>
        <v>0</v>
      </c>
      <c r="M72" s="31">
        <f>(INDEX(Option5!M$107:M$118, MATCH($D72, Option5!$G$107:$G$118,0)))*conv_2026*M$7</f>
        <v>0</v>
      </c>
      <c r="N72" s="31">
        <f>(INDEX(Option5!N$107:N$118, MATCH($D72, Option5!$G$107:$G$118,0)))*conv_2026*N$7</f>
        <v>0</v>
      </c>
      <c r="O72" s="31">
        <f>(INDEX(Option5!O$107:O$118, MATCH($D72, Option5!$G$107:$G$118,0)))*conv_2026*O$7</f>
        <v>0</v>
      </c>
      <c r="P72" s="31">
        <f>(INDEX(Option5!P$107:P$118, MATCH($D72, Option5!$G$107:$G$118,0)))*conv_2026*P$7</f>
        <v>0</v>
      </c>
      <c r="Q72" s="31">
        <f>(INDEX(Option5!Q$107:Q$118, MATCH($D72, Option5!$G$107:$G$118,0)))*conv_2026*Q$7</f>
        <v>0</v>
      </c>
      <c r="R72" s="31">
        <f>(INDEX(Option5!R$107:R$118, MATCH($D72, Option5!$G$107:$G$118,0)))*conv_2026*R$7</f>
        <v>0</v>
      </c>
      <c r="S72" s="31">
        <f>(INDEX(Option5!S$107:S$118, MATCH($D72, Option5!$G$107:$G$118,0)))*conv_2026*S$7</f>
        <v>0</v>
      </c>
      <c r="T72" s="31">
        <f>(INDEX(Option5!T$107:T$118, MATCH($D72, Option5!$G$107:$G$118,0)))*conv_2026*T$7</f>
        <v>0</v>
      </c>
      <c r="U72" s="31">
        <f>(INDEX(Option5!U$107:U$118, MATCH($D72, Option5!$G$107:$G$118,0)))*conv_2026*U$7</f>
        <v>0</v>
      </c>
      <c r="V72" s="31">
        <f>(INDEX(Option5!V$107:V$118, MATCH($D72, Option5!$G$107:$G$118,0)))*conv_2026*V$7</f>
        <v>0</v>
      </c>
      <c r="W72" s="31">
        <f>(INDEX(Option5!W$107:W$118, MATCH($D72, Option5!$G$107:$G$118,0)))*conv_2026*W$7</f>
        <v>0</v>
      </c>
      <c r="X72" s="31">
        <f>(INDEX(Option5!X$107:X$118, MATCH($D72, Option5!$G$107:$G$118,0)))*conv_2026*X$7</f>
        <v>0</v>
      </c>
      <c r="Y72" s="31">
        <f>(INDEX(Option5!Y$107:Y$118, MATCH($D72, Option5!$G$107:$G$118,0)))*conv_2026*Y$7</f>
        <v>0</v>
      </c>
      <c r="Z72" s="31">
        <f>(INDEX(Option5!Z$107:Z$118, MATCH($D72, Option5!$G$107:$G$118,0)))*conv_2026*Z$7</f>
        <v>0</v>
      </c>
      <c r="AA72" s="31">
        <f>(INDEX(Option5!AA$107:AA$118, MATCH($D72, Option5!$G$107:$G$118,0)))*conv_2026*AA$7</f>
        <v>0</v>
      </c>
      <c r="AB72" s="31">
        <f>(INDEX(Option5!AB$107:AB$118, MATCH($D72, Option5!$G$107:$G$118,0)))*conv_2026*AB$7</f>
        <v>0</v>
      </c>
      <c r="AC72" s="31">
        <f>(INDEX(Option5!AC$107:AC$118, MATCH($D72, Option5!$G$107:$G$118,0)))*conv_2026*AC$7</f>
        <v>0</v>
      </c>
      <c r="AD72" s="31">
        <f>(INDEX(Option5!AD$107:AD$118, MATCH($D72, Option5!$G$107:$G$118,0)))*conv_2026*AD$7</f>
        <v>0</v>
      </c>
      <c r="AE72" s="31">
        <f>(INDEX(Option5!AE$107:AE$118, MATCH($D72, Option5!$G$107:$G$118,0)))*conv_2026*AE$7</f>
        <v>0</v>
      </c>
      <c r="AF72" s="31">
        <f>(INDEX(Option5!AF$107:AF$118, MATCH($D72, Option5!$G$107:$G$118,0)))*conv_2026*AF$7</f>
        <v>0</v>
      </c>
      <c r="AG72" s="31">
        <f>(INDEX(Option5!AG$107:AG$118, MATCH($D72, Option5!$G$107:$G$118,0)))*conv_2026*AG$7</f>
        <v>0</v>
      </c>
      <c r="AH72" s="7"/>
      <c r="AI72" s="7"/>
    </row>
    <row r="73" spans="1:35" s="8" customFormat="1" x14ac:dyDescent="0.2">
      <c r="A73" s="257" t="s">
        <v>157</v>
      </c>
      <c r="B73" s="257" t="str">
        <f>Option5!A112</f>
        <v>sens2</v>
      </c>
      <c r="C73" s="257" t="str">
        <f>Option5!C112</f>
        <v>Capex 10% lower</v>
      </c>
      <c r="D73" s="257" t="str">
        <f t="shared" si="9"/>
        <v>Option 5sens2</v>
      </c>
      <c r="E73" s="258"/>
      <c r="F73" s="31">
        <f t="shared" si="8"/>
        <v>0</v>
      </c>
      <c r="G73" s="257"/>
      <c r="H73" s="31">
        <f>(INDEX(Option5!H$107:H$118, MATCH($D73, Option5!$G$107:$G$118,0)))*conv_2026*H$7</f>
        <v>0</v>
      </c>
      <c r="I73" s="31">
        <f>(INDEX(Option5!I$107:I$118, MATCH($D73, Option5!$G$107:$G$118,0)))*conv_2026*I$7</f>
        <v>0</v>
      </c>
      <c r="J73" s="31">
        <f>(INDEX(Option5!J$107:J$118, MATCH($D73, Option5!$G$107:$G$118,0)))*conv_2026*J$7</f>
        <v>0</v>
      </c>
      <c r="K73" s="31">
        <f>(INDEX(Option5!K$107:K$118, MATCH($D73, Option5!$G$107:$G$118,0)))*conv_2026*K$7</f>
        <v>0</v>
      </c>
      <c r="L73" s="31">
        <f>(INDEX(Option5!L$107:L$118, MATCH($D73, Option5!$G$107:$G$118,0)))*conv_2026*L$7</f>
        <v>0</v>
      </c>
      <c r="M73" s="31">
        <f>(INDEX(Option5!M$107:M$118, MATCH($D73, Option5!$G$107:$G$118,0)))*conv_2026*M$7</f>
        <v>0</v>
      </c>
      <c r="N73" s="31">
        <f>(INDEX(Option5!N$107:N$118, MATCH($D73, Option5!$G$107:$G$118,0)))*conv_2026*N$7</f>
        <v>0</v>
      </c>
      <c r="O73" s="31">
        <f>(INDEX(Option5!O$107:O$118, MATCH($D73, Option5!$G$107:$G$118,0)))*conv_2026*O$7</f>
        <v>0</v>
      </c>
      <c r="P73" s="31">
        <f>(INDEX(Option5!P$107:P$118, MATCH($D73, Option5!$G$107:$G$118,0)))*conv_2026*P$7</f>
        <v>0</v>
      </c>
      <c r="Q73" s="31">
        <f>(INDEX(Option5!Q$107:Q$118, MATCH($D73, Option5!$G$107:$G$118,0)))*conv_2026*Q$7</f>
        <v>0</v>
      </c>
      <c r="R73" s="31">
        <f>(INDEX(Option5!R$107:R$118, MATCH($D73, Option5!$G$107:$G$118,0)))*conv_2026*R$7</f>
        <v>0</v>
      </c>
      <c r="S73" s="31">
        <f>(INDEX(Option5!S$107:S$118, MATCH($D73, Option5!$G$107:$G$118,0)))*conv_2026*S$7</f>
        <v>0</v>
      </c>
      <c r="T73" s="31">
        <f>(INDEX(Option5!T$107:T$118, MATCH($D73, Option5!$G$107:$G$118,0)))*conv_2026*T$7</f>
        <v>0</v>
      </c>
      <c r="U73" s="31">
        <f>(INDEX(Option5!U$107:U$118, MATCH($D73, Option5!$G$107:$G$118,0)))*conv_2026*U$7</f>
        <v>0</v>
      </c>
      <c r="V73" s="31">
        <f>(INDEX(Option5!V$107:V$118, MATCH($D73, Option5!$G$107:$G$118,0)))*conv_2026*V$7</f>
        <v>0</v>
      </c>
      <c r="W73" s="31">
        <f>(INDEX(Option5!W$107:W$118, MATCH($D73, Option5!$G$107:$G$118,0)))*conv_2026*W$7</f>
        <v>0</v>
      </c>
      <c r="X73" s="31">
        <f>(INDEX(Option5!X$107:X$118, MATCH($D73, Option5!$G$107:$G$118,0)))*conv_2026*X$7</f>
        <v>0</v>
      </c>
      <c r="Y73" s="31">
        <f>(INDEX(Option5!Y$107:Y$118, MATCH($D73, Option5!$G$107:$G$118,0)))*conv_2026*Y$7</f>
        <v>0</v>
      </c>
      <c r="Z73" s="31">
        <f>(INDEX(Option5!Z$107:Z$118, MATCH($D73, Option5!$G$107:$G$118,0)))*conv_2026*Z$7</f>
        <v>0</v>
      </c>
      <c r="AA73" s="31">
        <f>(INDEX(Option5!AA$107:AA$118, MATCH($D73, Option5!$G$107:$G$118,0)))*conv_2026*AA$7</f>
        <v>0</v>
      </c>
      <c r="AB73" s="31">
        <f>(INDEX(Option5!AB$107:AB$118, MATCH($D73, Option5!$G$107:$G$118,0)))*conv_2026*AB$7</f>
        <v>0</v>
      </c>
      <c r="AC73" s="31">
        <f>(INDEX(Option5!AC$107:AC$118, MATCH($D73, Option5!$G$107:$G$118,0)))*conv_2026*AC$7</f>
        <v>0</v>
      </c>
      <c r="AD73" s="31">
        <f>(INDEX(Option5!AD$107:AD$118, MATCH($D73, Option5!$G$107:$G$118,0)))*conv_2026*AD$7</f>
        <v>0</v>
      </c>
      <c r="AE73" s="31">
        <f>(INDEX(Option5!AE$107:AE$118, MATCH($D73, Option5!$G$107:$G$118,0)))*conv_2026*AE$7</f>
        <v>0</v>
      </c>
      <c r="AF73" s="31">
        <f>(INDEX(Option5!AF$107:AF$118, MATCH($D73, Option5!$G$107:$G$118,0)))*conv_2026*AF$7</f>
        <v>0</v>
      </c>
      <c r="AG73" s="31">
        <f>(INDEX(Option5!AG$107:AG$118, MATCH($D73, Option5!$G$107:$G$118,0)))*conv_2026*AG$7</f>
        <v>0</v>
      </c>
    </row>
    <row r="74" spans="1:35" s="8" customFormat="1" x14ac:dyDescent="0.2">
      <c r="A74" s="257" t="s">
        <v>157</v>
      </c>
      <c r="B74" s="257" t="str">
        <f>Option5!A113</f>
        <v>sens3</v>
      </c>
      <c r="C74" s="257" t="str">
        <f>Option5!C113</f>
        <v>Total benefits 10% higher</v>
      </c>
      <c r="D74" s="257" t="str">
        <f t="shared" si="9"/>
        <v>Option 5sens3</v>
      </c>
      <c r="E74" s="258"/>
      <c r="F74" s="31">
        <f t="shared" si="8"/>
        <v>0</v>
      </c>
      <c r="H74" s="31">
        <f>(INDEX(Option5!H$107:H$118, MATCH($D74, Option5!$G$107:$G$118,0)))*conv_2026*H$7</f>
        <v>0</v>
      </c>
      <c r="I74" s="31">
        <f>(INDEX(Option5!I$107:I$118, MATCH($D74, Option5!$G$107:$G$118,0)))*conv_2026*I$7</f>
        <v>0</v>
      </c>
      <c r="J74" s="31">
        <f>(INDEX(Option5!J$107:J$118, MATCH($D74, Option5!$G$107:$G$118,0)))*conv_2026*J$7</f>
        <v>0</v>
      </c>
      <c r="K74" s="31">
        <f>(INDEX(Option5!K$107:K$118, MATCH($D74, Option5!$G$107:$G$118,0)))*conv_2026*K$7</f>
        <v>0</v>
      </c>
      <c r="L74" s="31">
        <f>(INDEX(Option5!L$107:L$118, MATCH($D74, Option5!$G$107:$G$118,0)))*conv_2026*L$7</f>
        <v>0</v>
      </c>
      <c r="M74" s="31">
        <f>(INDEX(Option5!M$107:M$118, MATCH($D74, Option5!$G$107:$G$118,0)))*conv_2026*M$7</f>
        <v>0</v>
      </c>
      <c r="N74" s="31">
        <f>(INDEX(Option5!N$107:N$118, MATCH($D74, Option5!$G$107:$G$118,0)))*conv_2026*N$7</f>
        <v>0</v>
      </c>
      <c r="O74" s="31">
        <f>(INDEX(Option5!O$107:O$118, MATCH($D74, Option5!$G$107:$G$118,0)))*conv_2026*O$7</f>
        <v>0</v>
      </c>
      <c r="P74" s="31">
        <f>(INDEX(Option5!P$107:P$118, MATCH($D74, Option5!$G$107:$G$118,0)))*conv_2026*P$7</f>
        <v>0</v>
      </c>
      <c r="Q74" s="31">
        <f>(INDEX(Option5!Q$107:Q$118, MATCH($D74, Option5!$G$107:$G$118,0)))*conv_2026*Q$7</f>
        <v>0</v>
      </c>
      <c r="R74" s="31">
        <f>(INDEX(Option5!R$107:R$118, MATCH($D74, Option5!$G$107:$G$118,0)))*conv_2026*R$7</f>
        <v>0</v>
      </c>
      <c r="S74" s="31">
        <f>(INDEX(Option5!S$107:S$118, MATCH($D74, Option5!$G$107:$G$118,0)))*conv_2026*S$7</f>
        <v>0</v>
      </c>
      <c r="T74" s="31">
        <f>(INDEX(Option5!T$107:T$118, MATCH($D74, Option5!$G$107:$G$118,0)))*conv_2026*T$7</f>
        <v>0</v>
      </c>
      <c r="U74" s="31">
        <f>(INDEX(Option5!U$107:U$118, MATCH($D74, Option5!$G$107:$G$118,0)))*conv_2026*U$7</f>
        <v>0</v>
      </c>
      <c r="V74" s="31">
        <f>(INDEX(Option5!V$107:V$118, MATCH($D74, Option5!$G$107:$G$118,0)))*conv_2026*V$7</f>
        <v>0</v>
      </c>
      <c r="W74" s="31">
        <f>(INDEX(Option5!W$107:W$118, MATCH($D74, Option5!$G$107:$G$118,0)))*conv_2026*W$7</f>
        <v>0</v>
      </c>
      <c r="X74" s="31">
        <f>(INDEX(Option5!X$107:X$118, MATCH($D74, Option5!$G$107:$G$118,0)))*conv_2026*X$7</f>
        <v>0</v>
      </c>
      <c r="Y74" s="31">
        <f>(INDEX(Option5!Y$107:Y$118, MATCH($D74, Option5!$G$107:$G$118,0)))*conv_2026*Y$7</f>
        <v>0</v>
      </c>
      <c r="Z74" s="31">
        <f>(INDEX(Option5!Z$107:Z$118, MATCH($D74, Option5!$G$107:$G$118,0)))*conv_2026*Z$7</f>
        <v>0</v>
      </c>
      <c r="AA74" s="31">
        <f>(INDEX(Option5!AA$107:AA$118, MATCH($D74, Option5!$G$107:$G$118,0)))*conv_2026*AA$7</f>
        <v>0</v>
      </c>
      <c r="AB74" s="31">
        <f>(INDEX(Option5!AB$107:AB$118, MATCH($D74, Option5!$G$107:$G$118,0)))*conv_2026*AB$7</f>
        <v>0</v>
      </c>
      <c r="AC74" s="31">
        <f>(INDEX(Option5!AC$107:AC$118, MATCH($D74, Option5!$G$107:$G$118,0)))*conv_2026*AC$7</f>
        <v>0</v>
      </c>
      <c r="AD74" s="31">
        <f>(INDEX(Option5!AD$107:AD$118, MATCH($D74, Option5!$G$107:$G$118,0)))*conv_2026*AD$7</f>
        <v>0</v>
      </c>
      <c r="AE74" s="31">
        <f>(INDEX(Option5!AE$107:AE$118, MATCH($D74, Option5!$G$107:$G$118,0)))*conv_2026*AE$7</f>
        <v>0</v>
      </c>
      <c r="AF74" s="31">
        <f>(INDEX(Option5!AF$107:AF$118, MATCH($D74, Option5!$G$107:$G$118,0)))*conv_2026*AF$7</f>
        <v>0</v>
      </c>
      <c r="AG74" s="31">
        <f>(INDEX(Option5!AG$107:AG$118, MATCH($D74, Option5!$G$107:$G$118,0)))*conv_2026*AG$7</f>
        <v>0</v>
      </c>
    </row>
    <row r="75" spans="1:35" s="8" customFormat="1" x14ac:dyDescent="0.2">
      <c r="A75" s="257" t="s">
        <v>157</v>
      </c>
      <c r="B75" s="257" t="str">
        <f>Option5!A114</f>
        <v>sens4</v>
      </c>
      <c r="C75" s="257" t="str">
        <f>Option5!C114</f>
        <v>Total benefits 10% lower</v>
      </c>
      <c r="D75" s="257" t="str">
        <f t="shared" si="9"/>
        <v>Option 5sens4</v>
      </c>
      <c r="E75" s="258"/>
      <c r="F75" s="31">
        <f t="shared" si="8"/>
        <v>0</v>
      </c>
      <c r="H75" s="31">
        <f>(INDEX(Option5!H$107:H$118, MATCH($D75, Option5!$G$107:$G$118,0)))*conv_2026*H$7</f>
        <v>0</v>
      </c>
      <c r="I75" s="31">
        <f>(INDEX(Option5!I$107:I$118, MATCH($D75, Option5!$G$107:$G$118,0)))*conv_2026*I$7</f>
        <v>0</v>
      </c>
      <c r="J75" s="31">
        <f>(INDEX(Option5!J$107:J$118, MATCH($D75, Option5!$G$107:$G$118,0)))*conv_2026*J$7</f>
        <v>0</v>
      </c>
      <c r="K75" s="31">
        <f>(INDEX(Option5!K$107:K$118, MATCH($D75, Option5!$G$107:$G$118,0)))*conv_2026*K$7</f>
        <v>0</v>
      </c>
      <c r="L75" s="31">
        <f>(INDEX(Option5!L$107:L$118, MATCH($D75, Option5!$G$107:$G$118,0)))*conv_2026*L$7</f>
        <v>0</v>
      </c>
      <c r="M75" s="31">
        <f>(INDEX(Option5!M$107:M$118, MATCH($D75, Option5!$G$107:$G$118,0)))*conv_2026*M$7</f>
        <v>0</v>
      </c>
      <c r="N75" s="31">
        <f>(INDEX(Option5!N$107:N$118, MATCH($D75, Option5!$G$107:$G$118,0)))*conv_2026*N$7</f>
        <v>0</v>
      </c>
      <c r="O75" s="31">
        <f>(INDEX(Option5!O$107:O$118, MATCH($D75, Option5!$G$107:$G$118,0)))*conv_2026*O$7</f>
        <v>0</v>
      </c>
      <c r="P75" s="31">
        <f>(INDEX(Option5!P$107:P$118, MATCH($D75, Option5!$G$107:$G$118,0)))*conv_2026*P$7</f>
        <v>0</v>
      </c>
      <c r="Q75" s="31">
        <f>(INDEX(Option5!Q$107:Q$118, MATCH($D75, Option5!$G$107:$G$118,0)))*conv_2026*Q$7</f>
        <v>0</v>
      </c>
      <c r="R75" s="31">
        <f>(INDEX(Option5!R$107:R$118, MATCH($D75, Option5!$G$107:$G$118,0)))*conv_2026*R$7</f>
        <v>0</v>
      </c>
      <c r="S75" s="31">
        <f>(INDEX(Option5!S$107:S$118, MATCH($D75, Option5!$G$107:$G$118,0)))*conv_2026*S$7</f>
        <v>0</v>
      </c>
      <c r="T75" s="31">
        <f>(INDEX(Option5!T$107:T$118, MATCH($D75, Option5!$G$107:$G$118,0)))*conv_2026*T$7</f>
        <v>0</v>
      </c>
      <c r="U75" s="31">
        <f>(INDEX(Option5!U$107:U$118, MATCH($D75, Option5!$G$107:$G$118,0)))*conv_2026*U$7</f>
        <v>0</v>
      </c>
      <c r="V75" s="31">
        <f>(INDEX(Option5!V$107:V$118, MATCH($D75, Option5!$G$107:$G$118,0)))*conv_2026*V$7</f>
        <v>0</v>
      </c>
      <c r="W75" s="31">
        <f>(INDEX(Option5!W$107:W$118, MATCH($D75, Option5!$G$107:$G$118,0)))*conv_2026*W$7</f>
        <v>0</v>
      </c>
      <c r="X75" s="31">
        <f>(INDEX(Option5!X$107:X$118, MATCH($D75, Option5!$G$107:$G$118,0)))*conv_2026*X$7</f>
        <v>0</v>
      </c>
      <c r="Y75" s="31">
        <f>(INDEX(Option5!Y$107:Y$118, MATCH($D75, Option5!$G$107:$G$118,0)))*conv_2026*Y$7</f>
        <v>0</v>
      </c>
      <c r="Z75" s="31">
        <f>(INDEX(Option5!Z$107:Z$118, MATCH($D75, Option5!$G$107:$G$118,0)))*conv_2026*Z$7</f>
        <v>0</v>
      </c>
      <c r="AA75" s="31">
        <f>(INDEX(Option5!AA$107:AA$118, MATCH($D75, Option5!$G$107:$G$118,0)))*conv_2026*AA$7</f>
        <v>0</v>
      </c>
      <c r="AB75" s="31">
        <f>(INDEX(Option5!AB$107:AB$118, MATCH($D75, Option5!$G$107:$G$118,0)))*conv_2026*AB$7</f>
        <v>0</v>
      </c>
      <c r="AC75" s="31">
        <f>(INDEX(Option5!AC$107:AC$118, MATCH($D75, Option5!$G$107:$G$118,0)))*conv_2026*AC$7</f>
        <v>0</v>
      </c>
      <c r="AD75" s="31">
        <f>(INDEX(Option5!AD$107:AD$118, MATCH($D75, Option5!$G$107:$G$118,0)))*conv_2026*AD$7</f>
        <v>0</v>
      </c>
      <c r="AE75" s="31">
        <f>(INDEX(Option5!AE$107:AE$118, MATCH($D75, Option5!$G$107:$G$118,0)))*conv_2026*AE$7</f>
        <v>0</v>
      </c>
      <c r="AF75" s="31">
        <f>(INDEX(Option5!AF$107:AF$118, MATCH($D75, Option5!$G$107:$G$118,0)))*conv_2026*AF$7</f>
        <v>0</v>
      </c>
      <c r="AG75" s="31">
        <f>(INDEX(Option5!AG$107:AG$118, MATCH($D75, Option5!$G$107:$G$118,0)))*conv_2026*AG$7</f>
        <v>0</v>
      </c>
    </row>
    <row r="76" spans="1:35" s="8" customFormat="1" x14ac:dyDescent="0.2">
      <c r="A76" s="257" t="s">
        <v>157</v>
      </c>
      <c r="B76" s="257" t="str">
        <f>Option5!A115</f>
        <v>sens5</v>
      </c>
      <c r="C76" s="257" t="str">
        <f>Option5!C115</f>
        <v>Capex 10% higher &amp; Total benefits 10% lower</v>
      </c>
      <c r="D76" s="257" t="str">
        <f t="shared" si="9"/>
        <v>Option 5sens5</v>
      </c>
      <c r="E76" s="258"/>
      <c r="F76" s="31">
        <f t="shared" si="8"/>
        <v>0</v>
      </c>
      <c r="H76" s="31">
        <f>(INDEX(Option5!H$107:H$118, MATCH($D76, Option5!$G$107:$G$118,0)))*conv_2026*H$7</f>
        <v>0</v>
      </c>
      <c r="I76" s="31">
        <f>(INDEX(Option5!I$107:I$118, MATCH($D76, Option5!$G$107:$G$118,0)))*conv_2026*I$7</f>
        <v>0</v>
      </c>
      <c r="J76" s="31">
        <f>(INDEX(Option5!J$107:J$118, MATCH($D76, Option5!$G$107:$G$118,0)))*conv_2026*J$7</f>
        <v>0</v>
      </c>
      <c r="K76" s="31">
        <f>(INDEX(Option5!K$107:K$118, MATCH($D76, Option5!$G$107:$G$118,0)))*conv_2026*K$7</f>
        <v>0</v>
      </c>
      <c r="L76" s="31">
        <f>(INDEX(Option5!L$107:L$118, MATCH($D76, Option5!$G$107:$G$118,0)))*conv_2026*L$7</f>
        <v>0</v>
      </c>
      <c r="M76" s="31">
        <f>(INDEX(Option5!M$107:M$118, MATCH($D76, Option5!$G$107:$G$118,0)))*conv_2026*M$7</f>
        <v>0</v>
      </c>
      <c r="N76" s="31">
        <f>(INDEX(Option5!N$107:N$118, MATCH($D76, Option5!$G$107:$G$118,0)))*conv_2026*N$7</f>
        <v>0</v>
      </c>
      <c r="O76" s="31">
        <f>(INDEX(Option5!O$107:O$118, MATCH($D76, Option5!$G$107:$G$118,0)))*conv_2026*O$7</f>
        <v>0</v>
      </c>
      <c r="P76" s="31">
        <f>(INDEX(Option5!P$107:P$118, MATCH($D76, Option5!$G$107:$G$118,0)))*conv_2026*P$7</f>
        <v>0</v>
      </c>
      <c r="Q76" s="31">
        <f>(INDEX(Option5!Q$107:Q$118, MATCH($D76, Option5!$G$107:$G$118,0)))*conv_2026*Q$7</f>
        <v>0</v>
      </c>
      <c r="R76" s="31">
        <f>(INDEX(Option5!R$107:R$118, MATCH($D76, Option5!$G$107:$G$118,0)))*conv_2026*R$7</f>
        <v>0</v>
      </c>
      <c r="S76" s="31">
        <f>(INDEX(Option5!S$107:S$118, MATCH($D76, Option5!$G$107:$G$118,0)))*conv_2026*S$7</f>
        <v>0</v>
      </c>
      <c r="T76" s="31">
        <f>(INDEX(Option5!T$107:T$118, MATCH($D76, Option5!$G$107:$G$118,0)))*conv_2026*T$7</f>
        <v>0</v>
      </c>
      <c r="U76" s="31">
        <f>(INDEX(Option5!U$107:U$118, MATCH($D76, Option5!$G$107:$G$118,0)))*conv_2026*U$7</f>
        <v>0</v>
      </c>
      <c r="V76" s="31">
        <f>(INDEX(Option5!V$107:V$118, MATCH($D76, Option5!$G$107:$G$118,0)))*conv_2026*V$7</f>
        <v>0</v>
      </c>
      <c r="W76" s="31">
        <f>(INDEX(Option5!W$107:W$118, MATCH($D76, Option5!$G$107:$G$118,0)))*conv_2026*W$7</f>
        <v>0</v>
      </c>
      <c r="X76" s="31">
        <f>(INDEX(Option5!X$107:X$118, MATCH($D76, Option5!$G$107:$G$118,0)))*conv_2026*X$7</f>
        <v>0</v>
      </c>
      <c r="Y76" s="31">
        <f>(INDEX(Option5!Y$107:Y$118, MATCH($D76, Option5!$G$107:$G$118,0)))*conv_2026*Y$7</f>
        <v>0</v>
      </c>
      <c r="Z76" s="31">
        <f>(INDEX(Option5!Z$107:Z$118, MATCH($D76, Option5!$G$107:$G$118,0)))*conv_2026*Z$7</f>
        <v>0</v>
      </c>
      <c r="AA76" s="31">
        <f>(INDEX(Option5!AA$107:AA$118, MATCH($D76, Option5!$G$107:$G$118,0)))*conv_2026*AA$7</f>
        <v>0</v>
      </c>
      <c r="AB76" s="31">
        <f>(INDEX(Option5!AB$107:AB$118, MATCH($D76, Option5!$G$107:$G$118,0)))*conv_2026*AB$7</f>
        <v>0</v>
      </c>
      <c r="AC76" s="31">
        <f>(INDEX(Option5!AC$107:AC$118, MATCH($D76, Option5!$G$107:$G$118,0)))*conv_2026*AC$7</f>
        <v>0</v>
      </c>
      <c r="AD76" s="31">
        <f>(INDEX(Option5!AD$107:AD$118, MATCH($D76, Option5!$G$107:$G$118,0)))*conv_2026*AD$7</f>
        <v>0</v>
      </c>
      <c r="AE76" s="31">
        <f>(INDEX(Option5!AE$107:AE$118, MATCH($D76, Option5!$G$107:$G$118,0)))*conv_2026*AE$7</f>
        <v>0</v>
      </c>
      <c r="AF76" s="31">
        <f>(INDEX(Option5!AF$107:AF$118, MATCH($D76, Option5!$G$107:$G$118,0)))*conv_2026*AF$7</f>
        <v>0</v>
      </c>
      <c r="AG76" s="31">
        <f>(INDEX(Option5!AG$107:AG$118, MATCH($D76, Option5!$G$107:$G$118,0)))*conv_2026*AG$7</f>
        <v>0</v>
      </c>
    </row>
    <row r="77" spans="1:35" s="8" customFormat="1" x14ac:dyDescent="0.2">
      <c r="A77" s="257" t="s">
        <v>157</v>
      </c>
      <c r="B77" s="257" t="str">
        <f>Option5!A116</f>
        <v>sens</v>
      </c>
      <c r="C77" s="257">
        <f>Option5!C116</f>
        <v>0</v>
      </c>
      <c r="D77" s="257" t="str">
        <f t="shared" si="9"/>
        <v>Option 5sens</v>
      </c>
      <c r="E77" s="258"/>
      <c r="F77" s="31">
        <f t="shared" si="8"/>
        <v>0</v>
      </c>
      <c r="H77" s="31">
        <f>(INDEX(Option5!H$107:H$118, MATCH($D77, Option5!$G$107:$G$118,0)))*conv_2026*H$7</f>
        <v>0</v>
      </c>
      <c r="I77" s="31">
        <f>(INDEX(Option5!I$107:I$118, MATCH($D77, Option5!$G$107:$G$118,0)))*conv_2026*I$7</f>
        <v>0</v>
      </c>
      <c r="J77" s="31">
        <f>(INDEX(Option5!J$107:J$118, MATCH($D77, Option5!$G$107:$G$118,0)))*conv_2026*J$7</f>
        <v>0</v>
      </c>
      <c r="K77" s="31">
        <f>(INDEX(Option5!K$107:K$118, MATCH($D77, Option5!$G$107:$G$118,0)))*conv_2026*K$7</f>
        <v>0</v>
      </c>
      <c r="L77" s="31">
        <f>(INDEX(Option5!L$107:L$118, MATCH($D77, Option5!$G$107:$G$118,0)))*conv_2026*L$7</f>
        <v>0</v>
      </c>
      <c r="M77" s="31">
        <f>(INDEX(Option5!M$107:M$118, MATCH($D77, Option5!$G$107:$G$118,0)))*conv_2026*M$7</f>
        <v>0</v>
      </c>
      <c r="N77" s="31">
        <f>(INDEX(Option5!N$107:N$118, MATCH($D77, Option5!$G$107:$G$118,0)))*conv_2026*N$7</f>
        <v>0</v>
      </c>
      <c r="O77" s="31">
        <f>(INDEX(Option5!O$107:O$118, MATCH($D77, Option5!$G$107:$G$118,0)))*conv_2026*O$7</f>
        <v>0</v>
      </c>
      <c r="P77" s="31">
        <f>(INDEX(Option5!P$107:P$118, MATCH($D77, Option5!$G$107:$G$118,0)))*conv_2026*P$7</f>
        <v>0</v>
      </c>
      <c r="Q77" s="31">
        <f>(INDEX(Option5!Q$107:Q$118, MATCH($D77, Option5!$G$107:$G$118,0)))*conv_2026*Q$7</f>
        <v>0</v>
      </c>
      <c r="R77" s="31">
        <f>(INDEX(Option5!R$107:R$118, MATCH($D77, Option5!$G$107:$G$118,0)))*conv_2026*R$7</f>
        <v>0</v>
      </c>
      <c r="S77" s="31">
        <f>(INDEX(Option5!S$107:S$118, MATCH($D77, Option5!$G$107:$G$118,0)))*conv_2026*S$7</f>
        <v>0</v>
      </c>
      <c r="T77" s="31">
        <f>(INDEX(Option5!T$107:T$118, MATCH($D77, Option5!$G$107:$G$118,0)))*conv_2026*T$7</f>
        <v>0</v>
      </c>
      <c r="U77" s="31">
        <f>(INDEX(Option5!U$107:U$118, MATCH($D77, Option5!$G$107:$G$118,0)))*conv_2026*U$7</f>
        <v>0</v>
      </c>
      <c r="V77" s="31">
        <f>(INDEX(Option5!V$107:V$118, MATCH($D77, Option5!$G$107:$G$118,0)))*conv_2026*V$7</f>
        <v>0</v>
      </c>
      <c r="W77" s="31">
        <f>(INDEX(Option5!W$107:W$118, MATCH($D77, Option5!$G$107:$G$118,0)))*conv_2026*W$7</f>
        <v>0</v>
      </c>
      <c r="X77" s="31">
        <f>(INDEX(Option5!X$107:X$118, MATCH($D77, Option5!$G$107:$G$118,0)))*conv_2026*X$7</f>
        <v>0</v>
      </c>
      <c r="Y77" s="31">
        <f>(INDEX(Option5!Y$107:Y$118, MATCH($D77, Option5!$G$107:$G$118,0)))*conv_2026*Y$7</f>
        <v>0</v>
      </c>
      <c r="Z77" s="31">
        <f>(INDEX(Option5!Z$107:Z$118, MATCH($D77, Option5!$G$107:$G$118,0)))*conv_2026*Z$7</f>
        <v>0</v>
      </c>
      <c r="AA77" s="31">
        <f>(INDEX(Option5!AA$107:AA$118, MATCH($D77, Option5!$G$107:$G$118,0)))*conv_2026*AA$7</f>
        <v>0</v>
      </c>
      <c r="AB77" s="31">
        <f>(INDEX(Option5!AB$107:AB$118, MATCH($D77, Option5!$G$107:$G$118,0)))*conv_2026*AB$7</f>
        <v>0</v>
      </c>
      <c r="AC77" s="31">
        <f>(INDEX(Option5!AC$107:AC$118, MATCH($D77, Option5!$G$107:$G$118,0)))*conv_2026*AC$7</f>
        <v>0</v>
      </c>
      <c r="AD77" s="31">
        <f>(INDEX(Option5!AD$107:AD$118, MATCH($D77, Option5!$G$107:$G$118,0)))*conv_2026*AD$7</f>
        <v>0</v>
      </c>
      <c r="AE77" s="31">
        <f>(INDEX(Option5!AE$107:AE$118, MATCH($D77, Option5!$G$107:$G$118,0)))*conv_2026*AE$7</f>
        <v>0</v>
      </c>
      <c r="AF77" s="31">
        <f>(INDEX(Option5!AF$107:AF$118, MATCH($D77, Option5!$G$107:$G$118,0)))*conv_2026*AF$7</f>
        <v>0</v>
      </c>
      <c r="AG77" s="31">
        <f>(INDEX(Option5!AG$107:AG$118, MATCH($D77, Option5!$G$107:$G$118,0)))*conv_2026*AG$7</f>
        <v>0</v>
      </c>
    </row>
    <row r="78" spans="1:35" s="8" customFormat="1" x14ac:dyDescent="0.2">
      <c r="A78" s="257" t="s">
        <v>157</v>
      </c>
      <c r="B78" s="257" t="str">
        <f>Option5!A117</f>
        <v>sens</v>
      </c>
      <c r="C78" s="257">
        <f>Option5!C117</f>
        <v>0</v>
      </c>
      <c r="D78" s="257" t="str">
        <f t="shared" si="9"/>
        <v>Option 5sens</v>
      </c>
      <c r="E78" s="258"/>
      <c r="F78" s="31">
        <f t="shared" si="8"/>
        <v>0</v>
      </c>
      <c r="H78" s="31">
        <f>(INDEX(Option5!H$107:H$118, MATCH($D78, Option5!$G$107:$G$118,0)))*conv_2026*H$7</f>
        <v>0</v>
      </c>
      <c r="I78" s="31">
        <f>(INDEX(Option5!I$107:I$118, MATCH($D78, Option5!$G$107:$G$118,0)))*conv_2026*I$7</f>
        <v>0</v>
      </c>
      <c r="J78" s="31">
        <f>(INDEX(Option5!J$107:J$118, MATCH($D78, Option5!$G$107:$G$118,0)))*conv_2026*J$7</f>
        <v>0</v>
      </c>
      <c r="K78" s="31">
        <f>(INDEX(Option5!K$107:K$118, MATCH($D78, Option5!$G$107:$G$118,0)))*conv_2026*K$7</f>
        <v>0</v>
      </c>
      <c r="L78" s="31">
        <f>(INDEX(Option5!L$107:L$118, MATCH($D78, Option5!$G$107:$G$118,0)))*conv_2026*L$7</f>
        <v>0</v>
      </c>
      <c r="M78" s="31">
        <f>(INDEX(Option5!M$107:M$118, MATCH($D78, Option5!$G$107:$G$118,0)))*conv_2026*M$7</f>
        <v>0</v>
      </c>
      <c r="N78" s="31">
        <f>(INDEX(Option5!N$107:N$118, MATCH($D78, Option5!$G$107:$G$118,0)))*conv_2026*N$7</f>
        <v>0</v>
      </c>
      <c r="O78" s="31">
        <f>(INDEX(Option5!O$107:O$118, MATCH($D78, Option5!$G$107:$G$118,0)))*conv_2026*O$7</f>
        <v>0</v>
      </c>
      <c r="P78" s="31">
        <f>(INDEX(Option5!P$107:P$118, MATCH($D78, Option5!$G$107:$G$118,0)))*conv_2026*P$7</f>
        <v>0</v>
      </c>
      <c r="Q78" s="31">
        <f>(INDEX(Option5!Q$107:Q$118, MATCH($D78, Option5!$G$107:$G$118,0)))*conv_2026*Q$7</f>
        <v>0</v>
      </c>
      <c r="R78" s="31">
        <f>(INDEX(Option5!R$107:R$118, MATCH($D78, Option5!$G$107:$G$118,0)))*conv_2026*R$7</f>
        <v>0</v>
      </c>
      <c r="S78" s="31">
        <f>(INDEX(Option5!S$107:S$118, MATCH($D78, Option5!$G$107:$G$118,0)))*conv_2026*S$7</f>
        <v>0</v>
      </c>
      <c r="T78" s="31">
        <f>(INDEX(Option5!T$107:T$118, MATCH($D78, Option5!$G$107:$G$118,0)))*conv_2026*T$7</f>
        <v>0</v>
      </c>
      <c r="U78" s="31">
        <f>(INDEX(Option5!U$107:U$118, MATCH($D78, Option5!$G$107:$G$118,0)))*conv_2026*U$7</f>
        <v>0</v>
      </c>
      <c r="V78" s="31">
        <f>(INDEX(Option5!V$107:V$118, MATCH($D78, Option5!$G$107:$G$118,0)))*conv_2026*V$7</f>
        <v>0</v>
      </c>
      <c r="W78" s="31">
        <f>(INDEX(Option5!W$107:W$118, MATCH($D78, Option5!$G$107:$G$118,0)))*conv_2026*W$7</f>
        <v>0</v>
      </c>
      <c r="X78" s="31">
        <f>(INDEX(Option5!X$107:X$118, MATCH($D78, Option5!$G$107:$G$118,0)))*conv_2026*X$7</f>
        <v>0</v>
      </c>
      <c r="Y78" s="31">
        <f>(INDEX(Option5!Y$107:Y$118, MATCH($D78, Option5!$G$107:$G$118,0)))*conv_2026*Y$7</f>
        <v>0</v>
      </c>
      <c r="Z78" s="31">
        <f>(INDEX(Option5!Z$107:Z$118, MATCH($D78, Option5!$G$107:$G$118,0)))*conv_2026*Z$7</f>
        <v>0</v>
      </c>
      <c r="AA78" s="31">
        <f>(INDEX(Option5!AA$107:AA$118, MATCH($D78, Option5!$G$107:$G$118,0)))*conv_2026*AA$7</f>
        <v>0</v>
      </c>
      <c r="AB78" s="31">
        <f>(INDEX(Option5!AB$107:AB$118, MATCH($D78, Option5!$G$107:$G$118,0)))*conv_2026*AB$7</f>
        <v>0</v>
      </c>
      <c r="AC78" s="31">
        <f>(INDEX(Option5!AC$107:AC$118, MATCH($D78, Option5!$G$107:$G$118,0)))*conv_2026*AC$7</f>
        <v>0</v>
      </c>
      <c r="AD78" s="31">
        <f>(INDEX(Option5!AD$107:AD$118, MATCH($D78, Option5!$G$107:$G$118,0)))*conv_2026*AD$7</f>
        <v>0</v>
      </c>
      <c r="AE78" s="31">
        <f>(INDEX(Option5!AE$107:AE$118, MATCH($D78, Option5!$G$107:$G$118,0)))*conv_2026*AE$7</f>
        <v>0</v>
      </c>
      <c r="AF78" s="31">
        <f>(INDEX(Option5!AF$107:AF$118, MATCH($D78, Option5!$G$107:$G$118,0)))*conv_2026*AF$7</f>
        <v>0</v>
      </c>
      <c r="AG78" s="31">
        <f>(INDEX(Option5!AG$107:AG$118, MATCH($D78, Option5!$G$107:$G$118,0)))*conv_2026*AG$7</f>
        <v>0</v>
      </c>
    </row>
    <row r="79" spans="1:35" s="8" customFormat="1" x14ac:dyDescent="0.2">
      <c r="A79" s="257" t="s">
        <v>157</v>
      </c>
      <c r="B79" s="257" t="str">
        <f>Option5!A118</f>
        <v>sens</v>
      </c>
      <c r="C79" s="257">
        <f>Option5!C118</f>
        <v>0</v>
      </c>
      <c r="D79" s="257" t="str">
        <f t="shared" si="9"/>
        <v>Option 5sens</v>
      </c>
      <c r="E79" s="258"/>
      <c r="F79" s="31">
        <f t="shared" si="8"/>
        <v>0</v>
      </c>
      <c r="H79" s="31">
        <f>(INDEX(Option5!H$107:H$118, MATCH($D79, Option5!$G$107:$G$118,0)))*conv_2026*H$7</f>
        <v>0</v>
      </c>
      <c r="I79" s="31">
        <f>(INDEX(Option5!I$107:I$118, MATCH($D79, Option5!$G$107:$G$118,0)))*conv_2026*I$7</f>
        <v>0</v>
      </c>
      <c r="J79" s="31">
        <f>(INDEX(Option5!J$107:J$118, MATCH($D79, Option5!$G$107:$G$118,0)))*conv_2026*J$7</f>
        <v>0</v>
      </c>
      <c r="K79" s="31">
        <f>(INDEX(Option5!K$107:K$118, MATCH($D79, Option5!$G$107:$G$118,0)))*conv_2026*K$7</f>
        <v>0</v>
      </c>
      <c r="L79" s="31">
        <f>(INDEX(Option5!L$107:L$118, MATCH($D79, Option5!$G$107:$G$118,0)))*conv_2026*L$7</f>
        <v>0</v>
      </c>
      <c r="M79" s="31">
        <f>(INDEX(Option5!M$107:M$118, MATCH($D79, Option5!$G$107:$G$118,0)))*conv_2026*M$7</f>
        <v>0</v>
      </c>
      <c r="N79" s="31">
        <f>(INDEX(Option5!N$107:N$118, MATCH($D79, Option5!$G$107:$G$118,0)))*conv_2026*N$7</f>
        <v>0</v>
      </c>
      <c r="O79" s="31">
        <f>(INDEX(Option5!O$107:O$118, MATCH($D79, Option5!$G$107:$G$118,0)))*conv_2026*O$7</f>
        <v>0</v>
      </c>
      <c r="P79" s="31">
        <f>(INDEX(Option5!P$107:P$118, MATCH($D79, Option5!$G$107:$G$118,0)))*conv_2026*P$7</f>
        <v>0</v>
      </c>
      <c r="Q79" s="31">
        <f>(INDEX(Option5!Q$107:Q$118, MATCH($D79, Option5!$G$107:$G$118,0)))*conv_2026*Q$7</f>
        <v>0</v>
      </c>
      <c r="R79" s="31">
        <f>(INDEX(Option5!R$107:R$118, MATCH($D79, Option5!$G$107:$G$118,0)))*conv_2026*R$7</f>
        <v>0</v>
      </c>
      <c r="S79" s="31">
        <f>(INDEX(Option5!S$107:S$118, MATCH($D79, Option5!$G$107:$G$118,0)))*conv_2026*S$7</f>
        <v>0</v>
      </c>
      <c r="T79" s="31">
        <f>(INDEX(Option5!T$107:T$118, MATCH($D79, Option5!$G$107:$G$118,0)))*conv_2026*T$7</f>
        <v>0</v>
      </c>
      <c r="U79" s="31">
        <f>(INDEX(Option5!U$107:U$118, MATCH($D79, Option5!$G$107:$G$118,0)))*conv_2026*U$7</f>
        <v>0</v>
      </c>
      <c r="V79" s="31">
        <f>(INDEX(Option5!V$107:V$118, MATCH($D79, Option5!$G$107:$G$118,0)))*conv_2026*V$7</f>
        <v>0</v>
      </c>
      <c r="W79" s="31">
        <f>(INDEX(Option5!W$107:W$118, MATCH($D79, Option5!$G$107:$G$118,0)))*conv_2026*W$7</f>
        <v>0</v>
      </c>
      <c r="X79" s="31">
        <f>(INDEX(Option5!X$107:X$118, MATCH($D79, Option5!$G$107:$G$118,0)))*conv_2026*X$7</f>
        <v>0</v>
      </c>
      <c r="Y79" s="31">
        <f>(INDEX(Option5!Y$107:Y$118, MATCH($D79, Option5!$G$107:$G$118,0)))*conv_2026*Y$7</f>
        <v>0</v>
      </c>
      <c r="Z79" s="31">
        <f>(INDEX(Option5!Z$107:Z$118, MATCH($D79, Option5!$G$107:$G$118,0)))*conv_2026*Z$7</f>
        <v>0</v>
      </c>
      <c r="AA79" s="31">
        <f>(INDEX(Option5!AA$107:AA$118, MATCH($D79, Option5!$G$107:$G$118,0)))*conv_2026*AA$7</f>
        <v>0</v>
      </c>
      <c r="AB79" s="31">
        <f>(INDEX(Option5!AB$107:AB$118, MATCH($D79, Option5!$G$107:$G$118,0)))*conv_2026*AB$7</f>
        <v>0</v>
      </c>
      <c r="AC79" s="31">
        <f>(INDEX(Option5!AC$107:AC$118, MATCH($D79, Option5!$G$107:$G$118,0)))*conv_2026*AC$7</f>
        <v>0</v>
      </c>
      <c r="AD79" s="31">
        <f>(INDEX(Option5!AD$107:AD$118, MATCH($D79, Option5!$G$107:$G$118,0)))*conv_2026*AD$7</f>
        <v>0</v>
      </c>
      <c r="AE79" s="31">
        <f>(INDEX(Option5!AE$107:AE$118, MATCH($D79, Option5!$G$107:$G$118,0)))*conv_2026*AE$7</f>
        <v>0</v>
      </c>
      <c r="AF79" s="31">
        <f>(INDEX(Option5!AF$107:AF$118, MATCH($D79, Option5!$G$107:$G$118,0)))*conv_2026*AF$7</f>
        <v>0</v>
      </c>
      <c r="AG79" s="31">
        <f>(INDEX(Option5!AG$107:AG$118, MATCH($D79, Option5!$G$107:$G$118,0)))*conv_2026*AG$7</f>
        <v>0</v>
      </c>
    </row>
    <row r="80" spans="1:35" s="8" customFormat="1" x14ac:dyDescent="0.2">
      <c r="F80" s="253"/>
    </row>
    <row r="81" spans="1:34" s="8" customFormat="1" x14ac:dyDescent="0.2">
      <c r="F81" s="253"/>
    </row>
    <row r="82" spans="1:34" s="8" customFormat="1" x14ac:dyDescent="0.2">
      <c r="F82" s="253"/>
    </row>
    <row r="83" spans="1:34" s="8" customFormat="1" x14ac:dyDescent="0.2">
      <c r="F83" s="253"/>
    </row>
    <row r="84" spans="1:34" s="8" customFormat="1" ht="15" x14ac:dyDescent="0.25">
      <c r="A84" s="205" t="s">
        <v>161</v>
      </c>
      <c r="B84" s="54"/>
      <c r="C84" s="19"/>
      <c r="D84" s="19"/>
      <c r="E84" s="83"/>
      <c r="F84" s="19"/>
      <c r="G84" s="226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10"/>
      <c r="AH84" s="10"/>
    </row>
    <row r="85" spans="1:34" s="8" customFormat="1" x14ac:dyDescent="0.2">
      <c r="F85" s="253"/>
    </row>
    <row r="86" spans="1:34" s="8" customFormat="1" x14ac:dyDescent="0.2">
      <c r="F86" s="253"/>
    </row>
    <row r="87" spans="1:34" s="8" customFormat="1" x14ac:dyDescent="0.2">
      <c r="E87" s="253"/>
    </row>
    <row r="88" spans="1:34" s="8" customFormat="1" x14ac:dyDescent="0.2">
      <c r="C88" s="279" t="b" cm="1">
        <f t="array" ref="C88:G88">TRANSPOSE(Data!F9:F13)</f>
        <v>1</v>
      </c>
      <c r="D88" s="279" t="b">
        <v>0</v>
      </c>
      <c r="E88" s="280" t="b">
        <v>0</v>
      </c>
      <c r="F88" s="279" t="b">
        <v>0</v>
      </c>
      <c r="G88" s="279" t="b">
        <v>1</v>
      </c>
      <c r="K88" s="8" t="b">
        <f>AND(_xlfn.ANCHORARRAY(C88))</f>
        <v>0</v>
      </c>
    </row>
    <row r="89" spans="1:34" s="8" customFormat="1" x14ac:dyDescent="0.2">
      <c r="A89" s="59"/>
      <c r="B89" s="59"/>
      <c r="C89" s="281" t="str" cm="1">
        <f t="array" ref="C89:G89">TRANSPOSE(options)</f>
        <v>Option 1 (base case)</v>
      </c>
      <c r="D89" s="281" t="str">
        <v>Option 2</v>
      </c>
      <c r="E89" s="281" t="str">
        <v>Option 3</v>
      </c>
      <c r="F89" s="281" t="str">
        <v>Option 4</v>
      </c>
      <c r="G89" s="281" t="str">
        <v>Option 5</v>
      </c>
      <c r="I89" s="281" t="s">
        <v>229</v>
      </c>
      <c r="K89" s="287" t="s">
        <v>230</v>
      </c>
    </row>
    <row r="90" spans="1:34" s="8" customFormat="1" x14ac:dyDescent="0.2">
      <c r="A90" s="265" t="s">
        <v>120</v>
      </c>
      <c r="B90" s="265" t="s">
        <v>220</v>
      </c>
      <c r="C90" s="105" t="str">
        <f t="shared" ref="C90:G98" si="10">IF(OR($B90=0,C$88),"", INDEX($F$14:$F$81, MATCH(C$89&amp;$A90,$D$14:$D$81,0))/10^6)</f>
        <v/>
      </c>
      <c r="D90" s="105">
        <f t="shared" si="10"/>
        <v>32.261575313539694</v>
      </c>
      <c r="E90" s="105">
        <f t="shared" si="10"/>
        <v>34.79261200631349</v>
      </c>
      <c r="F90" s="105">
        <f t="shared" si="10"/>
        <v>24.75723608425427</v>
      </c>
      <c r="G90" s="105" t="str">
        <f t="shared" si="10"/>
        <v/>
      </c>
      <c r="H90" s="189"/>
      <c r="I90" s="105">
        <f t="shared" ref="I90:I98" si="11">_xlfn.MAXIFS(C90:G90,_xlfn.ANCHORARRAY( C$88),FALSE)</f>
        <v>34.79261200631349</v>
      </c>
      <c r="K90" s="8" t="str">
        <f t="shared" ref="K90:K98" si="12">IF(OR(B90=0,$K$88),"", INDEX(_xlfn.ANCHORARRAY($C$89), MATCH(I90, $C90:$G90,0)))</f>
        <v>Option 3</v>
      </c>
    </row>
    <row r="91" spans="1:34" s="8" customFormat="1" x14ac:dyDescent="0.2">
      <c r="A91" s="265" t="str">
        <f>"sens"&amp;Assumptions!B111</f>
        <v>sens1</v>
      </c>
      <c r="B91" s="265" t="str">
        <f>Assumptions!C111</f>
        <v>Capex 10% higher</v>
      </c>
      <c r="C91" s="105" t="str">
        <f t="shared" si="10"/>
        <v/>
      </c>
      <c r="D91" s="105">
        <f t="shared" si="10"/>
        <v>31.055983636314945</v>
      </c>
      <c r="E91" s="105">
        <f t="shared" si="10"/>
        <v>33.840123998366117</v>
      </c>
      <c r="F91" s="105">
        <f t="shared" si="10"/>
        <v>22.801210484100981</v>
      </c>
      <c r="G91" s="105" t="str">
        <f t="shared" si="10"/>
        <v/>
      </c>
      <c r="H91" s="189"/>
      <c r="I91" s="105">
        <f t="shared" si="11"/>
        <v>33.840123998366117</v>
      </c>
      <c r="K91" s="8" t="str">
        <f t="shared" si="12"/>
        <v>Option 3</v>
      </c>
    </row>
    <row r="92" spans="1:34" s="8" customFormat="1" x14ac:dyDescent="0.2">
      <c r="A92" s="265" t="str">
        <f>"sens"&amp;Assumptions!B112</f>
        <v>sens2</v>
      </c>
      <c r="B92" s="265" t="str">
        <f>Assumptions!C112</f>
        <v>Capex 10% lower</v>
      </c>
      <c r="C92" s="105" t="str">
        <f t="shared" si="10"/>
        <v/>
      </c>
      <c r="D92" s="105">
        <f t="shared" si="10"/>
        <v>33.467166990764433</v>
      </c>
      <c r="E92" s="105">
        <f t="shared" si="10"/>
        <v>35.745100014260849</v>
      </c>
      <c r="F92" s="105">
        <f t="shared" si="10"/>
        <v>26.713261684407556</v>
      </c>
      <c r="G92" s="105" t="str">
        <f t="shared" si="10"/>
        <v/>
      </c>
      <c r="H92" s="189"/>
      <c r="I92" s="105">
        <f t="shared" si="11"/>
        <v>35.745100014260849</v>
      </c>
      <c r="K92" s="8" t="str">
        <f t="shared" si="12"/>
        <v>Option 3</v>
      </c>
    </row>
    <row r="93" spans="1:34" s="8" customFormat="1" x14ac:dyDescent="0.2">
      <c r="A93" s="265" t="str">
        <f>"sens"&amp;Assumptions!B113</f>
        <v>sens3</v>
      </c>
      <c r="B93" s="265" t="str">
        <f>Assumptions!C113</f>
        <v>Total benefits 10% higher</v>
      </c>
      <c r="C93" s="105" t="str">
        <f t="shared" si="10"/>
        <v/>
      </c>
      <c r="D93" s="105">
        <f t="shared" si="10"/>
        <v>36.693324522118402</v>
      </c>
      <c r="E93" s="105">
        <f t="shared" si="10"/>
        <v>39.224361214892191</v>
      </c>
      <c r="F93" s="105">
        <f t="shared" si="10"/>
        <v>29.188985292832985</v>
      </c>
      <c r="G93" s="105" t="str">
        <f t="shared" si="10"/>
        <v/>
      </c>
      <c r="H93" s="189"/>
      <c r="I93" s="105">
        <f t="shared" si="11"/>
        <v>39.224361214892191</v>
      </c>
      <c r="K93" s="8" t="str">
        <f t="shared" si="12"/>
        <v>Option 3</v>
      </c>
    </row>
    <row r="94" spans="1:34" s="8" customFormat="1" x14ac:dyDescent="0.2">
      <c r="A94" s="265" t="str">
        <f>"sens"&amp;Assumptions!B114</f>
        <v>sens4</v>
      </c>
      <c r="B94" s="265" t="str">
        <f>Assumptions!C114</f>
        <v>Total benefits 10% lower</v>
      </c>
      <c r="C94" s="105" t="str">
        <f t="shared" si="10"/>
        <v/>
      </c>
      <c r="D94" s="105">
        <f t="shared" si="10"/>
        <v>27.829826104960983</v>
      </c>
      <c r="E94" s="105">
        <f t="shared" si="10"/>
        <v>30.360862797734768</v>
      </c>
      <c r="F94" s="105">
        <f t="shared" si="10"/>
        <v>20.325486875675555</v>
      </c>
      <c r="G94" s="105" t="str">
        <f t="shared" si="10"/>
        <v/>
      </c>
      <c r="H94" s="189"/>
      <c r="I94" s="105">
        <f t="shared" si="11"/>
        <v>30.360862797734768</v>
      </c>
      <c r="K94" s="8" t="str">
        <f t="shared" si="12"/>
        <v>Option 3</v>
      </c>
    </row>
    <row r="95" spans="1:34" s="8" customFormat="1" x14ac:dyDescent="0.2">
      <c r="A95" s="265" t="str">
        <f>"sens"&amp;Assumptions!B115</f>
        <v>sens5</v>
      </c>
      <c r="B95" s="265" t="str">
        <f>Assumptions!C115</f>
        <v>Capex 10% higher &amp; Total benefits 10% lower</v>
      </c>
      <c r="C95" s="105" t="str">
        <f t="shared" si="10"/>
        <v/>
      </c>
      <c r="D95" s="105">
        <f t="shared" si="10"/>
        <v>26.624234427736241</v>
      </c>
      <c r="E95" s="105">
        <f t="shared" si="10"/>
        <v>29.408374789787409</v>
      </c>
      <c r="F95" s="105">
        <f t="shared" si="10"/>
        <v>18.369461275522273</v>
      </c>
      <c r="G95" s="105" t="str">
        <f t="shared" si="10"/>
        <v/>
      </c>
      <c r="H95" s="189"/>
      <c r="I95" s="105">
        <f t="shared" si="11"/>
        <v>29.408374789787409</v>
      </c>
      <c r="K95" s="8" t="str">
        <f t="shared" si="12"/>
        <v>Option 3</v>
      </c>
    </row>
    <row r="96" spans="1:34" s="8" customFormat="1" x14ac:dyDescent="0.2">
      <c r="A96" s="265" t="str">
        <f>"sens"&amp;Assumptions!B116</f>
        <v>sens</v>
      </c>
      <c r="B96" s="265">
        <f>Assumptions!C116</f>
        <v>0</v>
      </c>
      <c r="C96" s="105" t="str">
        <f t="shared" si="10"/>
        <v/>
      </c>
      <c r="D96" s="105" t="str">
        <f t="shared" si="10"/>
        <v/>
      </c>
      <c r="E96" s="105" t="str">
        <f t="shared" si="10"/>
        <v/>
      </c>
      <c r="F96" s="105" t="str">
        <f t="shared" si="10"/>
        <v/>
      </c>
      <c r="G96" s="105" t="str">
        <f t="shared" si="10"/>
        <v/>
      </c>
      <c r="H96" s="189"/>
      <c r="I96" s="105">
        <f t="shared" si="11"/>
        <v>0</v>
      </c>
      <c r="K96" s="8" t="str">
        <f t="shared" si="12"/>
        <v/>
      </c>
    </row>
    <row r="97" spans="1:11" x14ac:dyDescent="0.2">
      <c r="A97" s="265" t="str">
        <f>"sens"&amp;Assumptions!B117</f>
        <v>sens</v>
      </c>
      <c r="B97" s="265">
        <f>Assumptions!C117</f>
        <v>0</v>
      </c>
      <c r="C97" s="105" t="str">
        <f t="shared" si="10"/>
        <v/>
      </c>
      <c r="D97" s="105" t="str">
        <f t="shared" si="10"/>
        <v/>
      </c>
      <c r="E97" s="105" t="str">
        <f t="shared" si="10"/>
        <v/>
      </c>
      <c r="F97" s="105" t="str">
        <f t="shared" si="10"/>
        <v/>
      </c>
      <c r="G97" s="105" t="str">
        <f t="shared" si="10"/>
        <v/>
      </c>
      <c r="H97" s="286"/>
      <c r="I97" s="105">
        <f t="shared" si="11"/>
        <v>0</v>
      </c>
      <c r="K97" s="8" t="str">
        <f t="shared" si="12"/>
        <v/>
      </c>
    </row>
    <row r="98" spans="1:11" x14ac:dyDescent="0.2">
      <c r="A98" s="265" t="str">
        <f>"sens"&amp;Assumptions!B118</f>
        <v>sens</v>
      </c>
      <c r="B98" s="265">
        <f>Assumptions!C118</f>
        <v>0</v>
      </c>
      <c r="C98" s="105" t="str">
        <f t="shared" si="10"/>
        <v/>
      </c>
      <c r="D98" s="105" t="str">
        <f t="shared" si="10"/>
        <v/>
      </c>
      <c r="E98" s="105" t="str">
        <f t="shared" si="10"/>
        <v/>
      </c>
      <c r="F98" s="105" t="str">
        <f t="shared" si="10"/>
        <v/>
      </c>
      <c r="G98" s="105" t="str">
        <f t="shared" si="10"/>
        <v/>
      </c>
      <c r="H98" s="286"/>
      <c r="I98" s="105">
        <f t="shared" si="11"/>
        <v>0</v>
      </c>
      <c r="K98" s="8" t="str">
        <f t="shared" si="12"/>
        <v/>
      </c>
    </row>
    <row r="99" spans="1:11" x14ac:dyDescent="0.2">
      <c r="C99" s="31"/>
      <c r="E99"/>
      <c r="F99" s="10"/>
    </row>
    <row r="100" spans="1:11" x14ac:dyDescent="0.2">
      <c r="E100"/>
      <c r="F100" s="10"/>
    </row>
    <row r="101" spans="1:11" x14ac:dyDescent="0.2">
      <c r="E101"/>
      <c r="F101" s="10"/>
    </row>
    <row r="102" spans="1:11" x14ac:dyDescent="0.2">
      <c r="E102"/>
      <c r="F102" s="10"/>
    </row>
    <row r="103" spans="1:11" x14ac:dyDescent="0.2">
      <c r="E103"/>
      <c r="F103" s="10"/>
    </row>
    <row r="104" spans="1:11" x14ac:dyDescent="0.2">
      <c r="E104"/>
      <c r="F104" s="10"/>
    </row>
    <row r="105" spans="1:11" x14ac:dyDescent="0.2">
      <c r="E105"/>
      <c r="F105" s="10"/>
    </row>
    <row r="106" spans="1:11" x14ac:dyDescent="0.2"/>
    <row r="107" spans="1:11" x14ac:dyDescent="0.2"/>
    <row r="108" spans="1:11" x14ac:dyDescent="0.2"/>
    <row r="109" spans="1:11" x14ac:dyDescent="0.2"/>
    <row r="110" spans="1:11" x14ac:dyDescent="0.2"/>
    <row r="111" spans="1:11" x14ac:dyDescent="0.2"/>
    <row r="112" spans="1:11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</sheetData>
  <pageMargins left="0.25" right="0.25" top="0.75" bottom="0.75" header="0.3" footer="0.3"/>
  <pageSetup paperSize="9" scale="3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3743C-59BB-4AED-8155-7E9F3B17C2E0}">
  <sheetPr codeName="Sheet4">
    <tabColor rgb="FFFFFF00"/>
  </sheetPr>
  <dimension ref="A1:AB11"/>
  <sheetViews>
    <sheetView showGridLines="0" zoomScale="90" zoomScaleNormal="90" workbookViewId="0"/>
  </sheetViews>
  <sheetFormatPr defaultColWidth="8" defaultRowHeight="12.75" x14ac:dyDescent="0.2"/>
  <cols>
    <col min="1" max="1" width="2.625" style="1" customWidth="1"/>
    <col min="2" max="2" width="5.25" style="1" customWidth="1"/>
    <col min="3" max="3" width="10.75" style="1" customWidth="1"/>
    <col min="4" max="4" width="7.625" style="1" customWidth="1"/>
    <col min="5" max="5" width="25" style="1" customWidth="1"/>
    <col min="6" max="6" width="15.125" style="1" customWidth="1"/>
    <col min="7" max="7" width="14" style="1" customWidth="1"/>
    <col min="8" max="8" width="14.75" style="1" customWidth="1"/>
    <col min="9" max="9" width="12" style="1" customWidth="1"/>
    <col min="10" max="10" width="8.625" style="1" customWidth="1"/>
    <col min="11" max="11" width="14.625" style="1" customWidth="1"/>
    <col min="12" max="28" width="8.625" style="1" customWidth="1"/>
    <col min="29" max="16384" width="8" style="1"/>
  </cols>
  <sheetData>
    <row r="1" spans="1:28" ht="18.75" x14ac:dyDescent="0.3">
      <c r="A1" s="15" t="str">
        <f>bus</f>
        <v>Powercor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3">
      <c r="A2" s="56" t="str">
        <f>proj</f>
        <v>REFCL BAE compliance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ht="18.75" x14ac:dyDescent="0.3">
      <c r="A3" s="5" t="s">
        <v>247</v>
      </c>
      <c r="B3" s="327"/>
      <c r="C3" s="5"/>
      <c r="D3" s="5"/>
    </row>
    <row r="5" spans="1:28" ht="15" x14ac:dyDescent="0.2">
      <c r="A5" s="328"/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</row>
    <row r="6" spans="1:28" x14ac:dyDescent="0.2">
      <c r="C6" s="3"/>
      <c r="D6" s="3"/>
    </row>
    <row r="8" spans="1:28" x14ac:dyDescent="0.2">
      <c r="C8" s="3" t="s">
        <v>248</v>
      </c>
    </row>
    <row r="9" spans="1:28" x14ac:dyDescent="0.2">
      <c r="C9" s="1" t="s">
        <v>249</v>
      </c>
      <c r="E9" s="329">
        <f>9*2000000</f>
        <v>18000000</v>
      </c>
      <c r="F9" s="1" t="s">
        <v>250</v>
      </c>
      <c r="G9" s="1" t="s">
        <v>251</v>
      </c>
    </row>
    <row r="10" spans="1:28" x14ac:dyDescent="0.2">
      <c r="C10" s="1" t="s">
        <v>252</v>
      </c>
      <c r="G10" s="1" t="s">
        <v>253</v>
      </c>
      <c r="I10" s="330">
        <f>365*5500</f>
        <v>2007500</v>
      </c>
      <c r="J10" s="1" t="s">
        <v>250</v>
      </c>
    </row>
    <row r="11" spans="1:28" x14ac:dyDescent="0.2">
      <c r="C11" s="1" t="s">
        <v>254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5BE28-7759-4AD8-93D9-96655D9E0FC5}">
  <sheetPr codeName="Sheet8">
    <tabColor rgb="FFFFFFCC"/>
  </sheetPr>
  <dimension ref="A1:AH76"/>
  <sheetViews>
    <sheetView showGridLines="0" zoomScale="70" zoomScaleNormal="70" workbookViewId="0"/>
  </sheetViews>
  <sheetFormatPr defaultRowHeight="12.75" x14ac:dyDescent="0.2"/>
  <cols>
    <col min="2" max="2" width="21.375" customWidth="1"/>
    <col min="3" max="3" width="20.5" customWidth="1"/>
    <col min="4" max="4" width="14.5" style="49" customWidth="1"/>
    <col min="5" max="5" width="14.5" customWidth="1"/>
    <col min="8" max="11" width="14.375" customWidth="1"/>
    <col min="12" max="12" width="15.75" customWidth="1"/>
    <col min="13" max="18" width="14.375" customWidth="1"/>
  </cols>
  <sheetData>
    <row r="1" spans="1:23" ht="18.75" x14ac:dyDescent="0.3">
      <c r="A1" s="15" t="str">
        <f>bus</f>
        <v>Powercor</v>
      </c>
      <c r="B1" s="15"/>
      <c r="C1" s="15"/>
      <c r="D1" s="48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23" ht="18.75" x14ac:dyDescent="0.3">
      <c r="A2" s="56" t="str">
        <f>proj</f>
        <v>REFCL BAE compliance</v>
      </c>
      <c r="B2" s="15"/>
      <c r="C2" s="15"/>
      <c r="D2" s="48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23" ht="15.75" x14ac:dyDescent="0.25">
      <c r="A3" s="5"/>
    </row>
    <row r="4" spans="1:23" s="1" customFormat="1" ht="15" x14ac:dyDescent="0.2">
      <c r="A4" s="18" t="s">
        <v>202</v>
      </c>
      <c r="B4" s="18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7"/>
      <c r="O4" s="17"/>
      <c r="P4" s="17"/>
    </row>
    <row r="5" spans="1:23" s="1" customFormat="1" x14ac:dyDescent="0.2"/>
    <row r="6" spans="1:23" s="1" customFormat="1" x14ac:dyDescent="0.2">
      <c r="B6" s="77" t="s">
        <v>129</v>
      </c>
      <c r="C6" s="77"/>
      <c r="D6" s="50"/>
      <c r="E6" s="30"/>
      <c r="F6" s="46"/>
      <c r="G6" s="30"/>
      <c r="H6" s="47">
        <v>44377</v>
      </c>
      <c r="I6" s="45">
        <f>IF(EOMONTH(H6,12)&gt;output_dollars, output_dollars, EOMONTH(H6,12))</f>
        <v>44742</v>
      </c>
      <c r="J6" s="45">
        <f>IF(EOMONTH(I6,12)&gt;output_dollars, output_dollars, EOMONTH(I6,12))</f>
        <v>45107</v>
      </c>
      <c r="K6" s="45">
        <f>IF(EOMONTH(J6,12)&gt;output_dollars, output_dollars, EOMONTH(J6,12))</f>
        <v>45473</v>
      </c>
      <c r="L6" s="45">
        <f>IF(EOMONTH(K6,12)&gt;output_dollars, output_dollars, EOMONTH(K6,12))</f>
        <v>45838</v>
      </c>
      <c r="M6" s="45">
        <f>IF(EOMONTH(L6,12)&gt;output_dollars, output_dollars, EOMONTH(L6,12))</f>
        <v>46203</v>
      </c>
    </row>
    <row r="7" spans="1:23" s="22" customFormat="1" x14ac:dyDescent="0.2">
      <c r="D7" s="51"/>
      <c r="N7" s="1"/>
      <c r="O7"/>
      <c r="P7"/>
      <c r="Q7"/>
      <c r="R7"/>
      <c r="S7"/>
      <c r="T7"/>
      <c r="U7"/>
      <c r="V7"/>
      <c r="W7"/>
    </row>
    <row r="8" spans="1:23" s="22" customFormat="1" x14ac:dyDescent="0.2">
      <c r="B8" s="22" t="s">
        <v>35</v>
      </c>
      <c r="D8" s="51"/>
      <c r="H8" s="40">
        <v>0</v>
      </c>
      <c r="I8" s="40">
        <v>8.6058519793459354E-3</v>
      </c>
      <c r="J8" s="40">
        <v>3.4982935153583528E-2</v>
      </c>
      <c r="K8" s="40">
        <v>7.8318219291014124E-2</v>
      </c>
      <c r="L8" s="40">
        <v>4.0519877675840865E-2</v>
      </c>
      <c r="M8" s="40">
        <v>0.03</v>
      </c>
      <c r="N8" s="1"/>
      <c r="O8"/>
      <c r="P8"/>
      <c r="Q8"/>
      <c r="R8"/>
      <c r="S8"/>
      <c r="T8"/>
      <c r="U8"/>
      <c r="V8"/>
      <c r="W8"/>
    </row>
    <row r="9" spans="1:23" s="1" customFormat="1" x14ac:dyDescent="0.2">
      <c r="D9" s="12"/>
      <c r="O9"/>
      <c r="P9"/>
      <c r="Q9"/>
      <c r="R9"/>
      <c r="S9"/>
      <c r="T9"/>
      <c r="U9"/>
      <c r="V9"/>
      <c r="W9"/>
    </row>
    <row r="10" spans="1:23" s="1" customFormat="1" x14ac:dyDescent="0.2">
      <c r="D10" s="12"/>
      <c r="K10" s="64"/>
      <c r="L10" s="64"/>
      <c r="M10" s="64"/>
      <c r="O10"/>
      <c r="P10"/>
      <c r="Q10"/>
      <c r="R10"/>
      <c r="S10"/>
      <c r="T10"/>
      <c r="U10"/>
      <c r="V10"/>
      <c r="W10"/>
    </row>
    <row r="11" spans="1:23" s="1" customFormat="1" x14ac:dyDescent="0.2">
      <c r="A11"/>
      <c r="B11" s="22" t="s">
        <v>75</v>
      </c>
      <c r="C11"/>
      <c r="D11"/>
      <c r="E11"/>
      <c r="F11"/>
      <c r="G11"/>
      <c r="H11" s="78">
        <f>H6</f>
        <v>44377</v>
      </c>
      <c r="I11" s="78">
        <f>EOMONTH(H11,6)</f>
        <v>44561</v>
      </c>
      <c r="J11" s="78">
        <f>EOMONTH(I11,6)</f>
        <v>44742</v>
      </c>
      <c r="K11" s="78">
        <f t="shared" ref="K11:Q11" si="0">EOMONTH(J11,6)</f>
        <v>44926</v>
      </c>
      <c r="L11" s="78">
        <f t="shared" si="0"/>
        <v>45107</v>
      </c>
      <c r="M11" s="78">
        <f t="shared" si="0"/>
        <v>45291</v>
      </c>
      <c r="N11" s="78">
        <f t="shared" si="0"/>
        <v>45473</v>
      </c>
      <c r="O11" s="78">
        <f t="shared" si="0"/>
        <v>45657</v>
      </c>
      <c r="P11" s="78">
        <f t="shared" si="0"/>
        <v>45838</v>
      </c>
      <c r="Q11" s="78">
        <f t="shared" si="0"/>
        <v>46022</v>
      </c>
      <c r="R11" s="78">
        <f>EOMONTH(Q11,6)</f>
        <v>46203</v>
      </c>
      <c r="S11"/>
      <c r="T11"/>
      <c r="U11"/>
      <c r="V11"/>
      <c r="W11"/>
    </row>
    <row r="12" spans="1:23" s="1" customFormat="1" x14ac:dyDescent="0.2">
      <c r="A12"/>
      <c r="B12" s="22" t="s">
        <v>76</v>
      </c>
      <c r="C12"/>
      <c r="D12"/>
      <c r="E12"/>
      <c r="F12"/>
      <c r="G12"/>
      <c r="H12" s="76">
        <f t="shared" ref="H12:R12" si="1">IF(MONTH(H11)=12, EOMONTH(H11,6), H11)</f>
        <v>44377</v>
      </c>
      <c r="I12" s="76">
        <f t="shared" si="1"/>
        <v>44742</v>
      </c>
      <c r="J12" s="76">
        <f t="shared" si="1"/>
        <v>44742</v>
      </c>
      <c r="K12" s="76">
        <f t="shared" si="1"/>
        <v>45107</v>
      </c>
      <c r="L12" s="76">
        <f t="shared" si="1"/>
        <v>45107</v>
      </c>
      <c r="M12" s="76">
        <f t="shared" si="1"/>
        <v>45473</v>
      </c>
      <c r="N12" s="76">
        <f t="shared" si="1"/>
        <v>45473</v>
      </c>
      <c r="O12" s="76">
        <f t="shared" si="1"/>
        <v>45838</v>
      </c>
      <c r="P12" s="76">
        <f t="shared" si="1"/>
        <v>45838</v>
      </c>
      <c r="Q12" s="76">
        <f t="shared" si="1"/>
        <v>46203</v>
      </c>
      <c r="R12" s="76">
        <f t="shared" si="1"/>
        <v>46203</v>
      </c>
      <c r="S12"/>
      <c r="T12"/>
      <c r="U12"/>
      <c r="V12"/>
      <c r="W12"/>
    </row>
    <row r="13" spans="1:23" s="1" customFormat="1" x14ac:dyDescent="0.2">
      <c r="A13"/>
      <c r="B13" s="22" t="s">
        <v>35</v>
      </c>
      <c r="C13"/>
      <c r="D13"/>
      <c r="E13"/>
      <c r="F13"/>
      <c r="G13"/>
      <c r="H13" s="79">
        <f t="shared" ref="H13:R13" si="2">IF(output_dollars&lt;H12,0,INDEX($H$8:$M$8,MATCH(H12,CY_years,0)))</f>
        <v>0</v>
      </c>
      <c r="I13" s="79">
        <f t="shared" si="2"/>
        <v>8.6058519793459354E-3</v>
      </c>
      <c r="J13" s="79">
        <f t="shared" si="2"/>
        <v>8.6058519793459354E-3</v>
      </c>
      <c r="K13" s="79">
        <f t="shared" si="2"/>
        <v>3.4982935153583528E-2</v>
      </c>
      <c r="L13" s="79">
        <f t="shared" si="2"/>
        <v>3.4982935153583528E-2</v>
      </c>
      <c r="M13" s="79">
        <f t="shared" si="2"/>
        <v>7.8318219291014124E-2</v>
      </c>
      <c r="N13" s="79">
        <f t="shared" si="2"/>
        <v>7.8318219291014124E-2</v>
      </c>
      <c r="O13" s="79">
        <f t="shared" si="2"/>
        <v>4.0519877675840865E-2</v>
      </c>
      <c r="P13" s="79">
        <f t="shared" si="2"/>
        <v>4.0519877675840865E-2</v>
      </c>
      <c r="Q13" s="79">
        <f t="shared" si="2"/>
        <v>0.03</v>
      </c>
      <c r="R13" s="79">
        <f t="shared" si="2"/>
        <v>0.03</v>
      </c>
      <c r="S13"/>
      <c r="T13"/>
      <c r="U13"/>
      <c r="V13"/>
      <c r="W13"/>
    </row>
    <row r="14" spans="1:23" s="1" customFormat="1" x14ac:dyDescent="0.2">
      <c r="A14"/>
      <c r="B14"/>
      <c r="C14"/>
      <c r="D14"/>
      <c r="E14"/>
      <c r="F14"/>
      <c r="G14"/>
      <c r="S14"/>
      <c r="T14"/>
      <c r="U14"/>
      <c r="V14"/>
      <c r="W14"/>
    </row>
    <row r="15" spans="1:23" s="22" customFormat="1" x14ac:dyDescent="0.2">
      <c r="A15"/>
      <c r="B15" s="22" t="s">
        <v>77</v>
      </c>
      <c r="C15"/>
      <c r="D15"/>
      <c r="E15"/>
      <c r="F15"/>
      <c r="G15"/>
      <c r="H15" s="42">
        <v>1</v>
      </c>
      <c r="I15" s="41">
        <f t="shared" ref="I15:R15" si="3">H15*(1+I$13)^0.5</f>
        <v>1.0042937080253693</v>
      </c>
      <c r="J15" s="41">
        <f t="shared" si="3"/>
        <v>1.0086058519793457</v>
      </c>
      <c r="K15" s="41">
        <f t="shared" si="3"/>
        <v>1.0260961975293987</v>
      </c>
      <c r="L15" s="41">
        <f t="shared" si="3"/>
        <v>1.0438898450946641</v>
      </c>
      <c r="M15" s="41">
        <f t="shared" si="3"/>
        <v>1.0839971599793141</v>
      </c>
      <c r="N15" s="41">
        <f t="shared" si="3"/>
        <v>1.1256454388984505</v>
      </c>
      <c r="O15" s="41">
        <f t="shared" si="3"/>
        <v>1.1482244927118261</v>
      </c>
      <c r="P15" s="41">
        <f t="shared" si="3"/>
        <v>1.1712564543889838</v>
      </c>
      <c r="Q15" s="41">
        <f t="shared" si="3"/>
        <v>1.1886954750508179</v>
      </c>
      <c r="R15" s="41">
        <f t="shared" si="3"/>
        <v>1.2063941480206535</v>
      </c>
      <c r="S15"/>
      <c r="T15"/>
      <c r="U15"/>
      <c r="V15"/>
      <c r="W15"/>
    </row>
    <row r="16" spans="1:23" s="22" customFormat="1" x14ac:dyDescent="0.2">
      <c r="A16"/>
      <c r="B16" s="80" t="s">
        <v>187</v>
      </c>
      <c r="C16" s="67">
        <f>input_dollars</f>
        <v>45291</v>
      </c>
      <c r="D16" s="41">
        <f>INDEX(hy_escalation, MATCH(C16,hy_dates,0))</f>
        <v>1.0839971599793141</v>
      </c>
      <c r="E16"/>
      <c r="F16"/>
      <c r="G16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/>
      <c r="T16"/>
      <c r="U16"/>
      <c r="V16"/>
      <c r="W16"/>
    </row>
    <row r="17" spans="1:34" s="22" customFormat="1" x14ac:dyDescent="0.2">
      <c r="A17"/>
      <c r="B17" s="80" t="s">
        <v>188</v>
      </c>
      <c r="C17" s="67">
        <f>output_dollars</f>
        <v>46203</v>
      </c>
      <c r="D17" s="41">
        <f>INDEX(hy_escalation, MATCH(C17,hy_dates,0))</f>
        <v>1.2063941480206535</v>
      </c>
      <c r="E17"/>
      <c r="F17"/>
      <c r="G17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/>
      <c r="T17"/>
      <c r="U17"/>
      <c r="V17"/>
      <c r="W17"/>
    </row>
    <row r="18" spans="1:34" s="1" customForma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34" x14ac:dyDescent="0.2">
      <c r="B19" s="81" t="s">
        <v>78</v>
      </c>
      <c r="D19" s="41">
        <f>D17/D16</f>
        <v>1.1129126464165968</v>
      </c>
      <c r="L19" s="296"/>
    </row>
    <row r="20" spans="1:34" x14ac:dyDescent="0.2">
      <c r="B20" s="81"/>
      <c r="D20" s="41"/>
    </row>
    <row r="21" spans="1:34" x14ac:dyDescent="0.2">
      <c r="B21" s="80" t="s">
        <v>213</v>
      </c>
      <c r="C21" s="67">
        <f>vcr_date</f>
        <v>45291</v>
      </c>
      <c r="D21" s="41">
        <f>INDEX(hy_escalation, MATCH(C21,hy_dates,0))</f>
        <v>1.0839971599793141</v>
      </c>
    </row>
    <row r="22" spans="1:34" x14ac:dyDescent="0.2">
      <c r="B22" s="80" t="s">
        <v>214</v>
      </c>
      <c r="C22" s="67">
        <f>input_dollars</f>
        <v>45291</v>
      </c>
      <c r="D22" s="41">
        <f>INDEX(hy_escalation, MATCH(C22,hy_dates,0))</f>
        <v>1.0839971599793141</v>
      </c>
    </row>
    <row r="23" spans="1:34" x14ac:dyDescent="0.2">
      <c r="B23" s="81" t="s">
        <v>215</v>
      </c>
      <c r="D23" s="41">
        <f>D22/D21</f>
        <v>1</v>
      </c>
    </row>
    <row r="25" spans="1:34" x14ac:dyDescent="0.2">
      <c r="B25" s="81" t="s">
        <v>238</v>
      </c>
      <c r="C25" s="8" t="str">
        <f>start</f>
        <v>2026-27</v>
      </c>
    </row>
    <row r="28" spans="1:34" s="1" customFormat="1" ht="15" x14ac:dyDescent="0.2">
      <c r="A28" s="18" t="s">
        <v>211</v>
      </c>
      <c r="B28" s="18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  <c r="N28" s="17"/>
      <c r="O28" s="17"/>
      <c r="P28" s="17"/>
    </row>
    <row r="31" spans="1:34" x14ac:dyDescent="0.2">
      <c r="B31" s="195" t="s">
        <v>1</v>
      </c>
      <c r="C31" s="196" t="s">
        <v>194</v>
      </c>
      <c r="D31" s="197" t="s">
        <v>201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x14ac:dyDescent="0.2">
      <c r="B32" s="137" t="s">
        <v>132</v>
      </c>
      <c r="C32" s="194">
        <f>Option2!$G$93</f>
        <v>1</v>
      </c>
      <c r="D32" s="10" t="b">
        <f>NOT(Data!C10)</f>
        <v>1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x14ac:dyDescent="0.2">
      <c r="B33" s="137" t="s">
        <v>133</v>
      </c>
      <c r="C33" s="194">
        <f>Option3!$G$93</f>
        <v>1</v>
      </c>
      <c r="D33" s="10" t="b">
        <f>NOT(Data!C11)</f>
        <v>1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x14ac:dyDescent="0.2">
      <c r="B34" s="137" t="s">
        <v>134</v>
      </c>
      <c r="C34" s="194">
        <f>Option4!$G$93</f>
        <v>1</v>
      </c>
      <c r="D34" s="10" t="b">
        <f>NOT(Data!C12)</f>
        <v>1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x14ac:dyDescent="0.2">
      <c r="B35" s="137" t="s">
        <v>157</v>
      </c>
      <c r="C35" s="194" t="str">
        <f>Option5!$G$93</f>
        <v>Not used</v>
      </c>
      <c r="D35" s="10" t="b">
        <f>NOT(Data!C13)</f>
        <v>0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x14ac:dyDescent="0.2">
      <c r="B36" s="10"/>
      <c r="C36" s="84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x14ac:dyDescent="0.2">
      <c r="B37" s="10"/>
      <c r="C37" s="8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x14ac:dyDescent="0.2">
      <c r="B38" s="198" t="s">
        <v>194</v>
      </c>
      <c r="C38" s="198" cm="1">
        <f t="array" ref="C38">IF(OR(NOT(Data!$C$10:$C$13)), _xlfn.MINIFS($C$32:$C$35,$D$32:$D$35,TRUE), 0)</f>
        <v>1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x14ac:dyDescent="0.2">
      <c r="B39" s="10"/>
      <c r="C39" s="84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x14ac:dyDescent="0.2">
      <c r="A40" s="10"/>
      <c r="B40" s="10"/>
      <c r="C40" s="84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x14ac:dyDescent="0.2">
      <c r="A41" s="10"/>
      <c r="B41" s="10"/>
      <c r="C41" s="84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</row>
    <row r="42" spans="1:34" x14ac:dyDescent="0.2">
      <c r="A42" s="10"/>
      <c r="B42" s="10"/>
      <c r="C42" s="84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</row>
    <row r="43" spans="1:34" x14ac:dyDescent="0.2">
      <c r="A43" s="10"/>
      <c r="B43" s="10"/>
      <c r="C43" s="84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</row>
    <row r="44" spans="1:34" x14ac:dyDescent="0.2">
      <c r="A44" s="10"/>
      <c r="B44" s="10"/>
      <c r="C44" s="84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</row>
    <row r="45" spans="1:34" x14ac:dyDescent="0.2">
      <c r="D45"/>
    </row>
    <row r="46" spans="1:34" s="1" customFormat="1" ht="15" x14ac:dyDescent="0.2">
      <c r="A46" s="18" t="s">
        <v>261</v>
      </c>
      <c r="B46" s="1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7"/>
      <c r="N46" s="17"/>
      <c r="O46" s="17"/>
      <c r="P46" s="17"/>
    </row>
    <row r="49" spans="2:4" x14ac:dyDescent="0.2">
      <c r="B49" t="s">
        <v>146</v>
      </c>
      <c r="C49" t="b">
        <f>AND(SUM('Option1 (base case)'!$I14:$AG14)&lt;&gt;0, 'Option1 (base case)'!E14=0)</f>
        <v>0</v>
      </c>
      <c r="D49" s="49" t="b">
        <f>OR(C49:C51)</f>
        <v>0</v>
      </c>
    </row>
    <row r="50" spans="2:4" x14ac:dyDescent="0.2">
      <c r="C50" t="b">
        <f>AND(SUM('Option1 (base case)'!$I15:$AG15)&lt;&gt;0, 'Option1 (base case)'!E15=0)</f>
        <v>0</v>
      </c>
    </row>
    <row r="51" spans="2:4" x14ac:dyDescent="0.2">
      <c r="C51" t="b">
        <f>AND(SUM('Option1 (base case)'!$I16:$AG16)&lt;&gt;0, 'Option1 (base case)'!E16=0)</f>
        <v>0</v>
      </c>
    </row>
    <row r="53" spans="2:4" x14ac:dyDescent="0.2">
      <c r="B53" t="s">
        <v>132</v>
      </c>
      <c r="C53" t="b">
        <f>AND(SUM(Option2!$I14:$AG14)&lt;&gt;0, Option2!E14=0)</f>
        <v>0</v>
      </c>
      <c r="D53" s="49" t="b">
        <f>OR(C53:C55)</f>
        <v>0</v>
      </c>
    </row>
    <row r="54" spans="2:4" x14ac:dyDescent="0.2">
      <c r="C54" t="b">
        <f>AND(SUM(Option2!$I15:$AG15)&lt;&gt;0, Option2!E15=0)</f>
        <v>0</v>
      </c>
    </row>
    <row r="55" spans="2:4" x14ac:dyDescent="0.2">
      <c r="C55" t="b">
        <f>AND(SUM(Option2!$I16:$AG16)&lt;&gt;0, Option2!E16=0)</f>
        <v>0</v>
      </c>
    </row>
    <row r="57" spans="2:4" x14ac:dyDescent="0.2">
      <c r="B57" t="s">
        <v>133</v>
      </c>
      <c r="C57" t="b">
        <f>AND(SUM(Option3!$I14:$AG14)&lt;&gt;0, Option3!E14=0)</f>
        <v>0</v>
      </c>
      <c r="D57" s="49" t="b">
        <f>OR(C57:C59)</f>
        <v>0</v>
      </c>
    </row>
    <row r="58" spans="2:4" x14ac:dyDescent="0.2">
      <c r="C58" t="b">
        <f>AND(SUM(Option3!$I15:$AG15)&lt;&gt;0, Option3!E15=0)</f>
        <v>0</v>
      </c>
    </row>
    <row r="59" spans="2:4" x14ac:dyDescent="0.2">
      <c r="C59" t="b">
        <f>AND(SUM(Option3!$I16:$AG16)&lt;&gt;0, Option3!E16=0)</f>
        <v>0</v>
      </c>
    </row>
    <row r="61" spans="2:4" x14ac:dyDescent="0.2">
      <c r="B61" t="s">
        <v>134</v>
      </c>
      <c r="C61" t="b">
        <f>AND(SUM(Option4!$I14:$AG14)&lt;&gt;0, Option4!E14=0)</f>
        <v>0</v>
      </c>
      <c r="D61" s="49" t="b">
        <f>OR(C61:C63)</f>
        <v>0</v>
      </c>
    </row>
    <row r="62" spans="2:4" x14ac:dyDescent="0.2">
      <c r="C62" t="b">
        <f>AND(SUM(Option4!$I15:$AG15)&lt;&gt;0, Option4!E15=0)</f>
        <v>0</v>
      </c>
    </row>
    <row r="63" spans="2:4" x14ac:dyDescent="0.2">
      <c r="C63" t="b">
        <f>AND(SUM(Option4!$I16:$AG16)&lt;&gt;0, Option4!E16=0)</f>
        <v>0</v>
      </c>
    </row>
    <row r="65" spans="1:4" x14ac:dyDescent="0.2">
      <c r="B65" t="s">
        <v>157</v>
      </c>
      <c r="C65" t="b">
        <f>AND(SUM(Option5!$I14:$AG14)&lt;&gt;0, Option5!E14=0)</f>
        <v>0</v>
      </c>
      <c r="D65" s="49" t="b">
        <f>OR(C65:C67)</f>
        <v>0</v>
      </c>
    </row>
    <row r="66" spans="1:4" x14ac:dyDescent="0.2">
      <c r="C66" t="b">
        <f>AND(SUM(Option5!$I15:$AG15)&lt;&gt;0, Option5!E15=0)</f>
        <v>0</v>
      </c>
    </row>
    <row r="67" spans="1:4" x14ac:dyDescent="0.2">
      <c r="C67" t="b">
        <f>AND(SUM(Option5!$I16:$AG16)&lt;&gt;0, Option5!E16=0)</f>
        <v>0</v>
      </c>
    </row>
    <row r="70" spans="1:4" x14ac:dyDescent="0.2">
      <c r="A70" t="s">
        <v>166</v>
      </c>
      <c r="B70" s="242" t="s">
        <v>212</v>
      </c>
    </row>
    <row r="74" spans="1:4" x14ac:dyDescent="0.2">
      <c r="B74" s="241" t="str">
        <f>IF(AND(SUM(E73:AC73)&lt;&gt;0, A74=0), "!", "")</f>
        <v/>
      </c>
    </row>
    <row r="76" spans="1:4" x14ac:dyDescent="0.2">
      <c r="B76" t="s">
        <v>210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E31B-D919-4625-B2CD-E9F193C9DE73}">
  <sheetPr codeName="Sheet9">
    <tabColor rgb="FFFFFFCC"/>
  </sheetPr>
  <dimension ref="A1:AA323"/>
  <sheetViews>
    <sheetView showGridLines="0" topLeftCell="A26" zoomScale="80" zoomScaleNormal="80" workbookViewId="0"/>
  </sheetViews>
  <sheetFormatPr defaultColWidth="9" defaultRowHeight="12.75" x14ac:dyDescent="0.2"/>
  <cols>
    <col min="1" max="1" width="5.375" style="8" customWidth="1"/>
    <col min="2" max="2" width="24.5" style="8" customWidth="1"/>
    <col min="3" max="3" width="9" style="8"/>
    <col min="4" max="4" width="9.875" style="8" bestFit="1" customWidth="1"/>
    <col min="5" max="5" width="10.875" style="8" customWidth="1"/>
    <col min="6" max="14" width="9" style="8"/>
    <col min="15" max="15" width="30.125" style="8" customWidth="1"/>
    <col min="16" max="16" width="43.25" style="8" customWidth="1"/>
    <col min="17" max="20" width="9" style="8"/>
    <col min="21" max="21" width="11.375" style="8" bestFit="1" customWidth="1"/>
    <col min="22" max="26" width="9" style="8"/>
    <col min="27" max="27" width="19.125" style="8" customWidth="1"/>
    <col min="28" max="16384" width="9" style="8"/>
  </cols>
  <sheetData>
    <row r="1" spans="1:27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48"/>
      <c r="L1" s="48"/>
      <c r="M1" s="48"/>
      <c r="N1" s="15"/>
      <c r="O1" s="15"/>
      <c r="P1" s="15"/>
      <c r="Q1" s="15"/>
      <c r="R1" s="15"/>
      <c r="S1" s="15"/>
      <c r="T1"/>
      <c r="U1" s="148"/>
      <c r="V1"/>
      <c r="W1"/>
    </row>
    <row r="2" spans="1:27" ht="18.75" x14ac:dyDescent="0.3">
      <c r="A2" s="56" t="str">
        <f>proj</f>
        <v>REFCL BAE compliance</v>
      </c>
      <c r="B2" s="56"/>
      <c r="C2" s="56"/>
      <c r="D2" s="56"/>
      <c r="E2" s="56"/>
      <c r="F2" s="56"/>
      <c r="G2" s="15"/>
      <c r="H2" s="15"/>
      <c r="I2" s="15"/>
      <c r="J2" s="15"/>
      <c r="K2" s="48"/>
      <c r="L2" s="48"/>
      <c r="M2" s="48"/>
      <c r="N2" s="15"/>
      <c r="O2" s="15"/>
      <c r="P2" s="15"/>
      <c r="Q2" s="15"/>
      <c r="R2" s="15"/>
      <c r="S2" s="15"/>
      <c r="T2"/>
      <c r="U2"/>
      <c r="V2"/>
      <c r="W2"/>
    </row>
    <row r="3" spans="1:27" ht="15.75" x14ac:dyDescent="0.25">
      <c r="A3" s="5"/>
      <c r="B3" s="5"/>
      <c r="C3" s="5"/>
      <c r="D3" s="5"/>
      <c r="E3" s="5"/>
      <c r="F3" s="5"/>
      <c r="T3"/>
      <c r="U3"/>
      <c r="V3"/>
      <c r="W3"/>
    </row>
    <row r="4" spans="1:27" x14ac:dyDescent="0.2">
      <c r="T4"/>
      <c r="U4"/>
      <c r="V4"/>
    </row>
    <row r="5" spans="1:27" ht="15" x14ac:dyDescent="0.25">
      <c r="A5" s="19" t="s">
        <v>52</v>
      </c>
      <c r="B5" s="19"/>
      <c r="C5" s="19"/>
      <c r="D5" s="19"/>
      <c r="E5" s="19"/>
      <c r="F5" s="20"/>
      <c r="G5" s="19"/>
      <c r="H5" s="19"/>
      <c r="I5" s="19"/>
      <c r="J5" s="20"/>
      <c r="K5" s="20"/>
      <c r="L5" s="20"/>
      <c r="M5" s="20"/>
      <c r="N5" s="20"/>
      <c r="O5" s="20"/>
      <c r="P5" s="20"/>
      <c r="Q5" s="20"/>
      <c r="R5" s="20"/>
      <c r="S5" s="20"/>
      <c r="T5"/>
      <c r="U5"/>
      <c r="V5"/>
    </row>
    <row r="6" spans="1:27" x14ac:dyDescent="0.2">
      <c r="T6"/>
      <c r="U6"/>
      <c r="V6"/>
    </row>
    <row r="7" spans="1:27" x14ac:dyDescent="0.2">
      <c r="A7" s="14" t="s">
        <v>81</v>
      </c>
      <c r="T7"/>
      <c r="U7"/>
      <c r="V7"/>
    </row>
    <row r="8" spans="1:27" x14ac:dyDescent="0.2">
      <c r="A8" s="59"/>
      <c r="B8" s="59"/>
      <c r="C8" s="53" t="s">
        <v>84</v>
      </c>
      <c r="D8" s="53" t="s">
        <v>200</v>
      </c>
      <c r="F8" s="8" t="s">
        <v>228</v>
      </c>
      <c r="T8"/>
      <c r="U8"/>
      <c r="V8"/>
    </row>
    <row r="9" spans="1:27" x14ac:dyDescent="0.2">
      <c r="A9" s="27" t="s">
        <v>147</v>
      </c>
      <c r="B9" s="86" t="s">
        <v>146</v>
      </c>
      <c r="C9" s="87" t="b">
        <v>0</v>
      </c>
      <c r="D9" s="8" t="str">
        <f>IF(C9, $C$8, "")</f>
        <v/>
      </c>
      <c r="E9" s="8" t="str">
        <f>B9&amp;": "&amp;Assumptions!E14</f>
        <v>Option 1 (base case): No change to existing practices</v>
      </c>
      <c r="F9" s="8" t="b">
        <f>compliance</f>
        <v>1</v>
      </c>
      <c r="T9"/>
      <c r="U9"/>
      <c r="V9"/>
      <c r="W9"/>
    </row>
    <row r="10" spans="1:27" x14ac:dyDescent="0.2">
      <c r="A10" s="27" t="s">
        <v>148</v>
      </c>
      <c r="B10" s="86" t="s">
        <v>132</v>
      </c>
      <c r="C10" s="87" t="b">
        <f>SUM(Option2!I$17:AB$17, Option2!I$19:AB$19)=0</f>
        <v>0</v>
      </c>
      <c r="D10" s="8" t="str">
        <f>IF(C10, $C$8, "")</f>
        <v/>
      </c>
      <c r="F10" s="8" t="b">
        <f>C10</f>
        <v>0</v>
      </c>
      <c r="T10"/>
      <c r="U10"/>
      <c r="V10"/>
      <c r="W10"/>
      <c r="Z10"/>
      <c r="AA10"/>
    </row>
    <row r="11" spans="1:27" x14ac:dyDescent="0.2">
      <c r="A11" s="27" t="s">
        <v>149</v>
      </c>
      <c r="B11" s="86" t="s">
        <v>133</v>
      </c>
      <c r="C11" s="87" t="b">
        <f>SUM(Option3!I$17:AB$17, Option3!I$19:AB$19)=0</f>
        <v>0</v>
      </c>
      <c r="D11" s="8" t="str">
        <f>IF(C11, $C$8, "")</f>
        <v/>
      </c>
      <c r="F11" s="8" t="b">
        <f>C11</f>
        <v>0</v>
      </c>
      <c r="T11"/>
      <c r="U11"/>
      <c r="V11"/>
      <c r="W11"/>
      <c r="Z11"/>
      <c r="AA11"/>
    </row>
    <row r="12" spans="1:27" x14ac:dyDescent="0.2">
      <c r="A12" s="27" t="s">
        <v>150</v>
      </c>
      <c r="B12" s="86" t="s">
        <v>134</v>
      </c>
      <c r="C12" s="87" t="b">
        <f>SUM(Option4!I$17:AB$17, Option4!I$19:AB$19)=0</f>
        <v>0</v>
      </c>
      <c r="D12" s="8" t="str">
        <f>IF(C12, $C$8, "")</f>
        <v/>
      </c>
      <c r="F12" s="8" t="b">
        <f>C12</f>
        <v>0</v>
      </c>
      <c r="T12"/>
      <c r="U12"/>
      <c r="V12"/>
      <c r="W12"/>
      <c r="Z12"/>
      <c r="AA12"/>
    </row>
    <row r="13" spans="1:27" x14ac:dyDescent="0.2">
      <c r="A13" s="27" t="s">
        <v>158</v>
      </c>
      <c r="B13" s="86" t="s">
        <v>157</v>
      </c>
      <c r="C13" s="87" t="b">
        <f>SUM(Option5!I$17:AB$17, Option5!I$19:AB$19)=0</f>
        <v>1</v>
      </c>
      <c r="D13" s="8" t="str">
        <f>IF(C13, $C$8, "")</f>
        <v>Not used</v>
      </c>
      <c r="F13" s="8" t="b">
        <f>C13</f>
        <v>1</v>
      </c>
      <c r="T13"/>
      <c r="U13"/>
      <c r="V13"/>
      <c r="W13"/>
      <c r="Z13"/>
      <c r="AA13"/>
    </row>
    <row r="14" spans="1:27" x14ac:dyDescent="0.2">
      <c r="T14"/>
      <c r="U14"/>
      <c r="V14"/>
      <c r="W14"/>
      <c r="Z14"/>
      <c r="AA14"/>
    </row>
    <row r="15" spans="1:27" x14ac:dyDescent="0.2">
      <c r="T15"/>
      <c r="U15"/>
      <c r="V15"/>
      <c r="W15"/>
      <c r="Z15"/>
      <c r="AA15"/>
    </row>
    <row r="16" spans="1:27" x14ac:dyDescent="0.2">
      <c r="A16" s="8" t="s">
        <v>224</v>
      </c>
      <c r="D16" s="23" t="s">
        <v>226</v>
      </c>
      <c r="E16" s="8" t="b">
        <f>Assumptions!E20=Data!D16</f>
        <v>1</v>
      </c>
      <c r="T16"/>
      <c r="U16"/>
      <c r="V16"/>
      <c r="W16"/>
      <c r="Z16"/>
      <c r="AA16"/>
    </row>
    <row r="17" spans="1:27" x14ac:dyDescent="0.2">
      <c r="T17"/>
      <c r="U17"/>
      <c r="V17"/>
      <c r="W17"/>
      <c r="Z17"/>
      <c r="AA17"/>
    </row>
    <row r="18" spans="1:27" x14ac:dyDescent="0.2">
      <c r="T18"/>
      <c r="U18"/>
      <c r="V18"/>
      <c r="W18"/>
      <c r="Z18"/>
      <c r="AA18"/>
    </row>
    <row r="19" spans="1:27" x14ac:dyDescent="0.2">
      <c r="B19" s="86" t="s">
        <v>59</v>
      </c>
      <c r="C19" s="87"/>
      <c r="T19"/>
      <c r="U19"/>
      <c r="V19"/>
      <c r="W19"/>
      <c r="Z19"/>
      <c r="AA19"/>
    </row>
    <row r="20" spans="1:27" x14ac:dyDescent="0.2">
      <c r="B20" s="86" t="s">
        <v>96</v>
      </c>
      <c r="C20" s="87"/>
      <c r="T20"/>
      <c r="U20"/>
      <c r="V20"/>
      <c r="W20"/>
      <c r="Z20"/>
      <c r="AA20"/>
    </row>
    <row r="21" spans="1:27" x14ac:dyDescent="0.2">
      <c r="B21" s="86" t="s">
        <v>97</v>
      </c>
      <c r="T21"/>
      <c r="U21"/>
      <c r="V21"/>
      <c r="W21"/>
      <c r="Z21"/>
      <c r="AA21"/>
    </row>
    <row r="22" spans="1:27" x14ac:dyDescent="0.2">
      <c r="T22"/>
      <c r="U22"/>
      <c r="V22"/>
      <c r="W22"/>
      <c r="Z22"/>
      <c r="AA22"/>
    </row>
    <row r="23" spans="1:27" x14ac:dyDescent="0.2">
      <c r="T23"/>
      <c r="U23"/>
      <c r="V23"/>
      <c r="W23"/>
    </row>
    <row r="24" spans="1:27" x14ac:dyDescent="0.2">
      <c r="A24" s="8" t="s">
        <v>222</v>
      </c>
      <c r="B24" s="102"/>
      <c r="T24"/>
      <c r="U24"/>
      <c r="V24"/>
      <c r="W24"/>
    </row>
    <row r="25" spans="1:27" x14ac:dyDescent="0.2">
      <c r="B25" s="23" t="s">
        <v>58</v>
      </c>
      <c r="T25"/>
      <c r="U25"/>
      <c r="V25"/>
      <c r="W25"/>
    </row>
    <row r="26" spans="1:27" x14ac:dyDescent="0.2">
      <c r="T26"/>
      <c r="U26"/>
      <c r="V26"/>
      <c r="W26"/>
    </row>
    <row r="27" spans="1:27" x14ac:dyDescent="0.2">
      <c r="T27"/>
      <c r="U27"/>
      <c r="V27"/>
      <c r="W27"/>
    </row>
    <row r="28" spans="1:27" x14ac:dyDescent="0.2">
      <c r="A28" s="14" t="s">
        <v>86</v>
      </c>
      <c r="T28"/>
      <c r="U28"/>
      <c r="V28"/>
      <c r="W28"/>
    </row>
    <row r="29" spans="1:27" x14ac:dyDescent="0.2">
      <c r="A29" s="14"/>
      <c r="B29" s="53"/>
      <c r="C29" s="53" t="s">
        <v>88</v>
      </c>
      <c r="T29"/>
      <c r="U29"/>
      <c r="V29"/>
      <c r="W29"/>
    </row>
    <row r="30" spans="1:27" x14ac:dyDescent="0.2">
      <c r="B30" s="23" t="s">
        <v>30</v>
      </c>
      <c r="C30" s="23">
        <v>-1</v>
      </c>
      <c r="T30"/>
      <c r="U30"/>
      <c r="V30"/>
      <c r="W30"/>
    </row>
    <row r="31" spans="1:27" x14ac:dyDescent="0.2">
      <c r="B31" s="23" t="s">
        <v>92</v>
      </c>
      <c r="C31" s="23">
        <v>-1</v>
      </c>
      <c r="T31"/>
      <c r="U31"/>
      <c r="V31"/>
      <c r="W31"/>
      <c r="AA31" s="66"/>
    </row>
    <row r="32" spans="1:27" x14ac:dyDescent="0.2">
      <c r="B32" s="23" t="s">
        <v>31</v>
      </c>
      <c r="C32" s="23">
        <v>-1</v>
      </c>
      <c r="T32"/>
      <c r="U32"/>
      <c r="V32"/>
      <c r="W32"/>
      <c r="AA32" s="66"/>
    </row>
    <row r="33" spans="1:23" x14ac:dyDescent="0.2">
      <c r="B33" s="23" t="s">
        <v>142</v>
      </c>
      <c r="C33" s="23">
        <v>1</v>
      </c>
      <c r="T33"/>
      <c r="U33"/>
      <c r="V33"/>
      <c r="W33"/>
    </row>
    <row r="34" spans="1:23" x14ac:dyDescent="0.2">
      <c r="B34" s="23" t="s">
        <v>123</v>
      </c>
      <c r="C34" s="23">
        <v>1</v>
      </c>
      <c r="T34"/>
      <c r="U34"/>
      <c r="V34"/>
      <c r="W34"/>
    </row>
    <row r="35" spans="1:23" x14ac:dyDescent="0.2">
      <c r="B35" s="23" t="s">
        <v>189</v>
      </c>
      <c r="C35" s="23">
        <v>1</v>
      </c>
      <c r="T35"/>
      <c r="U35"/>
      <c r="V35"/>
      <c r="W35"/>
    </row>
    <row r="36" spans="1:23" x14ac:dyDescent="0.2">
      <c r="B36" s="23" t="s">
        <v>174</v>
      </c>
      <c r="C36" s="23">
        <v>1</v>
      </c>
      <c r="T36"/>
      <c r="U36"/>
      <c r="V36"/>
      <c r="W36"/>
    </row>
    <row r="37" spans="1:23" x14ac:dyDescent="0.2">
      <c r="T37"/>
      <c r="U37"/>
      <c r="V37"/>
      <c r="W37"/>
    </row>
    <row r="38" spans="1:23" x14ac:dyDescent="0.2">
      <c r="T38"/>
      <c r="U38"/>
      <c r="V38"/>
      <c r="W38"/>
    </row>
    <row r="39" spans="1:23" x14ac:dyDescent="0.2">
      <c r="T39"/>
      <c r="U39"/>
      <c r="V39"/>
      <c r="W39"/>
    </row>
    <row r="40" spans="1:23" x14ac:dyDescent="0.2">
      <c r="T40"/>
      <c r="U40"/>
      <c r="V40"/>
      <c r="W40"/>
    </row>
    <row r="41" spans="1:23" x14ac:dyDescent="0.2">
      <c r="A41" s="14" t="s">
        <v>55</v>
      </c>
      <c r="T41"/>
      <c r="U41"/>
      <c r="V41"/>
      <c r="W41"/>
    </row>
    <row r="42" spans="1:23" x14ac:dyDescent="0.2">
      <c r="A42" s="59"/>
      <c r="B42" s="59"/>
      <c r="C42" s="53" t="s">
        <v>88</v>
      </c>
      <c r="D42" s="53" t="s">
        <v>82</v>
      </c>
      <c r="E42" s="53" t="s">
        <v>25</v>
      </c>
      <c r="F42" s="8" t="s">
        <v>111</v>
      </c>
      <c r="T42"/>
      <c r="U42"/>
      <c r="V42"/>
      <c r="W42"/>
    </row>
    <row r="43" spans="1:23" x14ac:dyDescent="0.2">
      <c r="A43" s="27">
        <v>1</v>
      </c>
      <c r="B43" s="27" t="s">
        <v>107</v>
      </c>
      <c r="C43" s="27" t="s">
        <v>23</v>
      </c>
      <c r="D43" s="27" t="b">
        <v>0</v>
      </c>
      <c r="E43" s="23" t="s">
        <v>40</v>
      </c>
      <c r="F43" s="27" t="b">
        <v>0</v>
      </c>
      <c r="T43"/>
      <c r="U43"/>
      <c r="V43"/>
      <c r="W43"/>
    </row>
    <row r="44" spans="1:23" x14ac:dyDescent="0.2">
      <c r="A44" s="27">
        <f>A43+1</f>
        <v>2</v>
      </c>
      <c r="B44" s="27" t="s">
        <v>98</v>
      </c>
      <c r="C44" s="27" t="s">
        <v>98</v>
      </c>
      <c r="D44" s="27" t="b">
        <v>0</v>
      </c>
      <c r="E44" s="23" t="s">
        <v>105</v>
      </c>
      <c r="F44" s="27" t="b">
        <v>1</v>
      </c>
      <c r="T44"/>
      <c r="U44"/>
      <c r="V44"/>
      <c r="W44"/>
    </row>
    <row r="45" spans="1:23" x14ac:dyDescent="0.2">
      <c r="A45" s="27">
        <f t="shared" ref="A45:A55" si="0">A44+1</f>
        <v>3</v>
      </c>
      <c r="B45" s="27" t="s">
        <v>109</v>
      </c>
      <c r="C45" s="27" t="s">
        <v>108</v>
      </c>
      <c r="D45" s="27" t="b">
        <v>0</v>
      </c>
      <c r="E45" s="23" t="s">
        <v>105</v>
      </c>
      <c r="F45" s="27" t="b">
        <v>1</v>
      </c>
      <c r="T45"/>
      <c r="U45"/>
      <c r="V45"/>
      <c r="W45"/>
    </row>
    <row r="46" spans="1:23" x14ac:dyDescent="0.2">
      <c r="A46" s="27">
        <f t="shared" si="0"/>
        <v>4</v>
      </c>
      <c r="B46" s="27" t="s">
        <v>106</v>
      </c>
      <c r="C46" s="27" t="s">
        <v>110</v>
      </c>
      <c r="D46" s="27" t="b">
        <v>0</v>
      </c>
      <c r="E46" s="23" t="s">
        <v>105</v>
      </c>
      <c r="F46" s="27" t="b">
        <v>1</v>
      </c>
      <c r="T46"/>
      <c r="U46"/>
      <c r="V46"/>
      <c r="W46"/>
    </row>
    <row r="47" spans="1:23" ht="13.5" x14ac:dyDescent="0.25">
      <c r="A47" s="27">
        <f t="shared" si="0"/>
        <v>5</v>
      </c>
      <c r="B47" s="27" t="s">
        <v>60</v>
      </c>
      <c r="C47" s="27" t="s">
        <v>61</v>
      </c>
      <c r="D47" s="27" t="b">
        <v>1</v>
      </c>
      <c r="E47" s="23" t="s">
        <v>40</v>
      </c>
      <c r="F47" s="27" t="b">
        <v>0</v>
      </c>
      <c r="T47"/>
      <c r="U47"/>
      <c r="V47"/>
      <c r="W47"/>
    </row>
    <row r="48" spans="1:23" x14ac:dyDescent="0.2">
      <c r="A48" s="27">
        <f t="shared" si="0"/>
        <v>6</v>
      </c>
      <c r="B48" s="27" t="s">
        <v>14</v>
      </c>
      <c r="C48" s="27" t="s">
        <v>18</v>
      </c>
      <c r="D48" s="27" t="b">
        <v>1</v>
      </c>
      <c r="E48" s="23" t="s">
        <v>40</v>
      </c>
      <c r="F48" s="27" t="b">
        <v>0</v>
      </c>
      <c r="T48"/>
      <c r="U48"/>
      <c r="V48"/>
      <c r="W48"/>
    </row>
    <row r="49" spans="1:23" x14ac:dyDescent="0.2">
      <c r="A49" s="27">
        <f t="shared" si="0"/>
        <v>7</v>
      </c>
      <c r="B49" s="27" t="s">
        <v>4</v>
      </c>
      <c r="C49" s="27" t="s">
        <v>18</v>
      </c>
      <c r="D49" s="27" t="b">
        <v>1</v>
      </c>
      <c r="E49" s="23" t="s">
        <v>40</v>
      </c>
      <c r="F49" s="27" t="b">
        <v>0</v>
      </c>
      <c r="T49"/>
      <c r="U49"/>
      <c r="V49"/>
      <c r="W49"/>
    </row>
    <row r="50" spans="1:23" x14ac:dyDescent="0.2">
      <c r="A50" s="27">
        <f t="shared" si="0"/>
        <v>8</v>
      </c>
      <c r="B50" s="27" t="s">
        <v>5</v>
      </c>
      <c r="C50" s="27" t="s">
        <v>18</v>
      </c>
      <c r="D50" s="27" t="b">
        <v>1</v>
      </c>
      <c r="E50" s="23" t="s">
        <v>40</v>
      </c>
      <c r="F50" s="27" t="b">
        <v>0</v>
      </c>
      <c r="T50"/>
      <c r="U50"/>
      <c r="V50"/>
      <c r="W50"/>
    </row>
    <row r="51" spans="1:23" x14ac:dyDescent="0.2">
      <c r="A51" s="27">
        <f t="shared" si="0"/>
        <v>9</v>
      </c>
      <c r="B51" s="27" t="s">
        <v>15</v>
      </c>
      <c r="C51" s="27" t="s">
        <v>18</v>
      </c>
      <c r="D51" s="27" t="b">
        <v>1</v>
      </c>
      <c r="E51" s="23" t="s">
        <v>48</v>
      </c>
      <c r="F51" s="27" t="b">
        <v>0</v>
      </c>
      <c r="T51"/>
      <c r="U51"/>
      <c r="V51"/>
      <c r="W51"/>
    </row>
    <row r="52" spans="1:23" x14ac:dyDescent="0.2">
      <c r="A52" s="27">
        <f t="shared" si="0"/>
        <v>10</v>
      </c>
      <c r="B52" s="27" t="s">
        <v>9</v>
      </c>
      <c r="C52" s="27" t="s">
        <v>18</v>
      </c>
      <c r="D52" s="27" t="b">
        <v>1</v>
      </c>
      <c r="E52" s="23" t="s">
        <v>83</v>
      </c>
      <c r="F52" s="27" t="b">
        <v>0</v>
      </c>
      <c r="T52"/>
      <c r="U52"/>
      <c r="V52"/>
      <c r="W52"/>
    </row>
    <row r="53" spans="1:23" x14ac:dyDescent="0.2">
      <c r="A53" s="27">
        <f t="shared" si="0"/>
        <v>11</v>
      </c>
      <c r="B53" s="27" t="s">
        <v>10</v>
      </c>
      <c r="C53" s="27" t="s">
        <v>18</v>
      </c>
      <c r="D53" s="27" t="b">
        <v>1</v>
      </c>
      <c r="E53" s="23" t="s">
        <v>83</v>
      </c>
      <c r="F53" s="27" t="b">
        <v>0</v>
      </c>
      <c r="T53"/>
      <c r="U53"/>
      <c r="V53"/>
      <c r="W53"/>
    </row>
    <row r="54" spans="1:23" x14ac:dyDescent="0.2">
      <c r="A54" s="27">
        <f t="shared" si="0"/>
        <v>12</v>
      </c>
      <c r="B54" s="27" t="s">
        <v>6</v>
      </c>
      <c r="C54" s="27" t="s">
        <v>18</v>
      </c>
      <c r="D54" s="27" t="b">
        <v>1</v>
      </c>
      <c r="E54" s="23" t="s">
        <v>48</v>
      </c>
      <c r="F54" s="27" t="b">
        <v>0</v>
      </c>
      <c r="O54"/>
      <c r="P54"/>
      <c r="Q54"/>
      <c r="R54"/>
      <c r="S54"/>
      <c r="T54"/>
      <c r="U54"/>
      <c r="V54"/>
      <c r="W54"/>
    </row>
    <row r="55" spans="1:23" x14ac:dyDescent="0.2">
      <c r="A55" s="27">
        <f t="shared" si="0"/>
        <v>13</v>
      </c>
      <c r="B55" s="27" t="s">
        <v>7</v>
      </c>
      <c r="C55" s="27" t="s">
        <v>18</v>
      </c>
      <c r="D55" s="27" t="b">
        <v>1</v>
      </c>
      <c r="E55" s="23" t="s">
        <v>48</v>
      </c>
      <c r="F55" s="27" t="b">
        <v>0</v>
      </c>
      <c r="O55"/>
      <c r="P55"/>
      <c r="Q55"/>
      <c r="R55"/>
      <c r="S55"/>
      <c r="T55"/>
      <c r="U55"/>
      <c r="V55"/>
      <c r="W55"/>
    </row>
    <row r="56" spans="1:23" x14ac:dyDescent="0.2">
      <c r="O56"/>
      <c r="P56"/>
      <c r="Q56"/>
      <c r="R56"/>
      <c r="S56"/>
      <c r="T56"/>
      <c r="U56"/>
      <c r="V56"/>
      <c r="W56"/>
    </row>
    <row r="57" spans="1:23" x14ac:dyDescent="0.2">
      <c r="O57"/>
      <c r="P57"/>
      <c r="Q57"/>
      <c r="R57"/>
      <c r="S57"/>
      <c r="T57"/>
      <c r="U57"/>
      <c r="V57"/>
      <c r="W57"/>
    </row>
    <row r="58" spans="1:23" x14ac:dyDescent="0.2">
      <c r="A58" s="14" t="s">
        <v>85</v>
      </c>
      <c r="E58"/>
      <c r="F58"/>
      <c r="O58"/>
      <c r="P58"/>
      <c r="Q58"/>
      <c r="R58"/>
      <c r="S58"/>
      <c r="T58"/>
      <c r="U58"/>
      <c r="V58"/>
      <c r="W58"/>
    </row>
    <row r="59" spans="1:23" x14ac:dyDescent="0.2">
      <c r="A59" s="53"/>
      <c r="B59" s="53"/>
      <c r="C59" s="88"/>
      <c r="D59" s="53" t="s">
        <v>3</v>
      </c>
      <c r="E59"/>
      <c r="F59"/>
      <c r="H59"/>
      <c r="I59"/>
      <c r="J59"/>
      <c r="O59"/>
      <c r="P59"/>
      <c r="Q59"/>
      <c r="R59"/>
      <c r="S59"/>
      <c r="T59"/>
      <c r="U59"/>
      <c r="V59"/>
      <c r="W59"/>
    </row>
    <row r="60" spans="1:23" x14ac:dyDescent="0.2">
      <c r="B60" s="27" t="s">
        <v>14</v>
      </c>
      <c r="C60" s="27" t="s">
        <v>54</v>
      </c>
      <c r="D60" s="96">
        <v>151432.81740793545</v>
      </c>
      <c r="E60"/>
      <c r="F60"/>
      <c r="H60"/>
      <c r="I60"/>
      <c r="J60"/>
      <c r="O60"/>
      <c r="P60"/>
      <c r="Q60"/>
      <c r="R60"/>
      <c r="S60"/>
      <c r="T60"/>
      <c r="U60"/>
      <c r="V60"/>
      <c r="W60"/>
    </row>
    <row r="61" spans="1:23" x14ac:dyDescent="0.2">
      <c r="B61" s="27" t="s">
        <v>4</v>
      </c>
      <c r="C61" s="27" t="s">
        <v>54</v>
      </c>
      <c r="D61" s="96">
        <v>24590</v>
      </c>
      <c r="E61"/>
      <c r="F61"/>
      <c r="H61"/>
      <c r="I61"/>
      <c r="J61"/>
      <c r="O61"/>
      <c r="P61"/>
      <c r="Q61"/>
      <c r="R61"/>
      <c r="S61"/>
      <c r="T61"/>
      <c r="U61"/>
      <c r="V61"/>
      <c r="W61"/>
    </row>
    <row r="62" spans="1:23" x14ac:dyDescent="0.2">
      <c r="B62" s="27" t="s">
        <v>5</v>
      </c>
      <c r="C62" s="27" t="s">
        <v>54</v>
      </c>
      <c r="D62" s="96">
        <v>88.357719508603083</v>
      </c>
      <c r="E62"/>
      <c r="F62"/>
      <c r="H62"/>
      <c r="I62"/>
      <c r="J62"/>
      <c r="O62"/>
      <c r="P62"/>
      <c r="Q62"/>
      <c r="R62"/>
      <c r="S62"/>
      <c r="T62"/>
      <c r="U62"/>
      <c r="V62"/>
      <c r="W62"/>
    </row>
    <row r="63" spans="1:23" x14ac:dyDescent="0.2">
      <c r="B63" s="27" t="s">
        <v>15</v>
      </c>
      <c r="C63" s="27" t="s">
        <v>34</v>
      </c>
      <c r="D63" s="96">
        <v>0</v>
      </c>
      <c r="E63"/>
      <c r="F63"/>
      <c r="H63"/>
      <c r="I63"/>
      <c r="J63"/>
      <c r="O63"/>
      <c r="P63"/>
      <c r="Q63"/>
      <c r="R63"/>
      <c r="S63"/>
      <c r="T63"/>
      <c r="U63"/>
      <c r="V63"/>
      <c r="W63"/>
    </row>
    <row r="64" spans="1:23" x14ac:dyDescent="0.2">
      <c r="B64" s="27" t="s">
        <v>9</v>
      </c>
      <c r="C64" s="27" t="s">
        <v>33</v>
      </c>
      <c r="D64" s="96">
        <v>0.35181336539087127</v>
      </c>
      <c r="E64"/>
      <c r="F64"/>
      <c r="H64"/>
      <c r="I64"/>
      <c r="J64"/>
      <c r="O64"/>
      <c r="P64"/>
      <c r="Q64"/>
      <c r="R64"/>
      <c r="S64"/>
      <c r="T64"/>
      <c r="U64"/>
      <c r="V64"/>
      <c r="W64"/>
    </row>
    <row r="65" spans="1:23" x14ac:dyDescent="0.2">
      <c r="B65" s="27" t="s">
        <v>10</v>
      </c>
      <c r="C65" s="27" t="s">
        <v>33</v>
      </c>
      <c r="D65" s="96">
        <v>0.35181336539087127</v>
      </c>
      <c r="E65"/>
      <c r="F65"/>
      <c r="H65"/>
      <c r="I65"/>
      <c r="J65"/>
      <c r="O65"/>
      <c r="P65"/>
      <c r="Q65"/>
      <c r="R65"/>
      <c r="S65"/>
      <c r="T65"/>
      <c r="U65"/>
      <c r="V65"/>
      <c r="W65"/>
    </row>
    <row r="66" spans="1:23" x14ac:dyDescent="0.2">
      <c r="B66" s="27" t="s">
        <v>6</v>
      </c>
      <c r="C66" s="27" t="s">
        <v>34</v>
      </c>
      <c r="D66" s="96">
        <v>0</v>
      </c>
      <c r="E66"/>
      <c r="F66"/>
      <c r="H66"/>
      <c r="I66"/>
      <c r="J66"/>
      <c r="O66"/>
      <c r="P66"/>
      <c r="Q66"/>
      <c r="R66"/>
      <c r="S66"/>
      <c r="T66"/>
      <c r="U66"/>
      <c r="V66"/>
      <c r="W66"/>
    </row>
    <row r="67" spans="1:23" x14ac:dyDescent="0.2">
      <c r="B67" s="27" t="s">
        <v>7</v>
      </c>
      <c r="C67" s="27" t="s">
        <v>34</v>
      </c>
      <c r="D67" s="96">
        <v>0</v>
      </c>
      <c r="E67"/>
      <c r="F67"/>
      <c r="H67"/>
      <c r="I67"/>
      <c r="J67"/>
      <c r="O67"/>
      <c r="P67"/>
      <c r="Q67"/>
      <c r="R67"/>
      <c r="S67"/>
      <c r="T67"/>
      <c r="U67"/>
      <c r="V67"/>
      <c r="W67"/>
    </row>
    <row r="68" spans="1:23" x14ac:dyDescent="0.2">
      <c r="E68"/>
      <c r="F68"/>
      <c r="H68"/>
      <c r="I68"/>
      <c r="J68"/>
      <c r="O68"/>
      <c r="P68"/>
      <c r="Q68"/>
      <c r="R68"/>
      <c r="S68"/>
      <c r="T68"/>
      <c r="U68"/>
      <c r="V68"/>
      <c r="W68"/>
    </row>
    <row r="69" spans="1:23" x14ac:dyDescent="0.2">
      <c r="A69" s="8" t="s">
        <v>162</v>
      </c>
      <c r="E69"/>
      <c r="F69"/>
      <c r="O69"/>
      <c r="P69"/>
      <c r="Q69"/>
      <c r="R69"/>
      <c r="S69"/>
      <c r="T69"/>
      <c r="U69"/>
      <c r="V69"/>
      <c r="W69"/>
    </row>
    <row r="70" spans="1:23" x14ac:dyDescent="0.2">
      <c r="B70" s="8" t="s">
        <v>163</v>
      </c>
      <c r="C70" s="95">
        <v>1000</v>
      </c>
      <c r="O70"/>
      <c r="P70"/>
      <c r="Q70"/>
      <c r="R70"/>
      <c r="S70"/>
      <c r="T70"/>
      <c r="U70"/>
      <c r="V70"/>
      <c r="W70"/>
    </row>
    <row r="71" spans="1:23" x14ac:dyDescent="0.2">
      <c r="B71" s="8" t="s">
        <v>164</v>
      </c>
      <c r="C71" s="95">
        <v>1000000</v>
      </c>
      <c r="O71"/>
      <c r="P71"/>
      <c r="Q71"/>
      <c r="R71"/>
      <c r="S71"/>
      <c r="T71"/>
      <c r="U71"/>
      <c r="V71"/>
      <c r="W71"/>
    </row>
    <row r="72" spans="1:23" x14ac:dyDescent="0.2">
      <c r="O72"/>
      <c r="P72"/>
      <c r="Q72"/>
      <c r="R72"/>
      <c r="S72"/>
      <c r="T72"/>
      <c r="U72"/>
      <c r="V72"/>
      <c r="W72"/>
    </row>
    <row r="73" spans="1:23" x14ac:dyDescent="0.2">
      <c r="O73"/>
      <c r="P73"/>
      <c r="Q73"/>
      <c r="R73"/>
      <c r="S73"/>
      <c r="T73"/>
      <c r="U73"/>
      <c r="V73"/>
      <c r="W73"/>
    </row>
    <row r="74" spans="1:23" x14ac:dyDescent="0.2">
      <c r="A74" s="8" t="s">
        <v>166</v>
      </c>
      <c r="O74"/>
      <c r="P74"/>
      <c r="Q74"/>
      <c r="R74"/>
      <c r="S74"/>
      <c r="T74"/>
      <c r="U74"/>
      <c r="V74"/>
      <c r="W74"/>
    </row>
    <row r="75" spans="1:23" x14ac:dyDescent="0.2">
      <c r="B75" s="8" t="s">
        <v>166</v>
      </c>
      <c r="C75" s="155" t="s">
        <v>165</v>
      </c>
      <c r="O75"/>
      <c r="P75"/>
      <c r="Q75"/>
      <c r="R75"/>
      <c r="S75"/>
      <c r="T75"/>
      <c r="U75"/>
      <c r="V75"/>
      <c r="W75"/>
    </row>
    <row r="76" spans="1:23" x14ac:dyDescent="0.2">
      <c r="O76"/>
      <c r="P76"/>
      <c r="Q76"/>
      <c r="R76"/>
      <c r="S76"/>
      <c r="T76"/>
      <c r="U76"/>
      <c r="V76"/>
      <c r="W76"/>
    </row>
    <row r="77" spans="1:23" x14ac:dyDescent="0.2">
      <c r="O77"/>
      <c r="P77"/>
      <c r="Q77"/>
      <c r="R77"/>
      <c r="S77"/>
      <c r="T77"/>
      <c r="U77"/>
      <c r="V77"/>
      <c r="W77"/>
    </row>
    <row r="78" spans="1:23" x14ac:dyDescent="0.2">
      <c r="A78" s="8" t="s">
        <v>192</v>
      </c>
      <c r="C78" s="8" t="s">
        <v>193</v>
      </c>
      <c r="O78"/>
      <c r="P78"/>
      <c r="Q78"/>
      <c r="R78"/>
      <c r="S78"/>
      <c r="T78"/>
      <c r="U78"/>
      <c r="V78"/>
      <c r="W78"/>
    </row>
    <row r="79" spans="1:23" x14ac:dyDescent="0.2">
      <c r="O79"/>
      <c r="P79"/>
      <c r="Q79"/>
      <c r="R79"/>
      <c r="S79"/>
      <c r="T79"/>
      <c r="U79"/>
      <c r="V79"/>
      <c r="W79"/>
    </row>
    <row r="80" spans="1:23" x14ac:dyDescent="0.2">
      <c r="O80"/>
      <c r="P80"/>
      <c r="Q80"/>
      <c r="R80"/>
      <c r="S80"/>
      <c r="T80"/>
      <c r="U80"/>
      <c r="V80"/>
      <c r="W80"/>
    </row>
    <row r="81" spans="1:23" x14ac:dyDescent="0.2">
      <c r="O81"/>
      <c r="P81"/>
      <c r="Q81"/>
      <c r="R81"/>
      <c r="S81"/>
      <c r="T81"/>
      <c r="U81"/>
      <c r="V81"/>
      <c r="W81"/>
    </row>
    <row r="82" spans="1:23" x14ac:dyDescent="0.2">
      <c r="A82" s="1"/>
      <c r="B82" s="1"/>
      <c r="C82" s="1"/>
      <c r="D82" s="1"/>
      <c r="E82" s="1"/>
      <c r="F82" s="1"/>
      <c r="K82" s="1"/>
      <c r="L82" s="1"/>
      <c r="M82" s="1"/>
      <c r="N82" s="1"/>
      <c r="O82"/>
      <c r="P82"/>
      <c r="Q82"/>
      <c r="R82"/>
      <c r="S82"/>
      <c r="T82"/>
      <c r="U82"/>
      <c r="V82"/>
      <c r="W82"/>
    </row>
    <row r="83" spans="1:23" x14ac:dyDescent="0.2">
      <c r="A83" s="14" t="s">
        <v>99</v>
      </c>
      <c r="B83" s="14"/>
      <c r="K83" s="1"/>
      <c r="L83" s="1"/>
      <c r="M83" s="1"/>
      <c r="N83" s="1"/>
      <c r="O83"/>
      <c r="P83"/>
      <c r="Q83"/>
      <c r="R83"/>
      <c r="S83"/>
      <c r="T83"/>
      <c r="U83"/>
      <c r="V83"/>
      <c r="W83"/>
    </row>
    <row r="84" spans="1:23" x14ac:dyDescent="0.2">
      <c r="A84" s="14"/>
      <c r="B84" s="63" t="s">
        <v>50</v>
      </c>
      <c r="F84" s="157">
        <v>0</v>
      </c>
      <c r="K84" s="1"/>
      <c r="L84" s="1"/>
      <c r="M84" s="1"/>
      <c r="N84" s="1"/>
      <c r="O84"/>
      <c r="P84"/>
      <c r="Q84"/>
      <c r="R84"/>
      <c r="S84"/>
      <c r="T84"/>
      <c r="U84"/>
      <c r="V84"/>
      <c r="W84"/>
    </row>
    <row r="85" spans="1:23" x14ac:dyDescent="0.2">
      <c r="A85" s="1"/>
      <c r="B85" s="8" t="s">
        <v>100</v>
      </c>
      <c r="F85" s="157">
        <v>1</v>
      </c>
      <c r="K85" s="1"/>
      <c r="L85" s="1"/>
      <c r="M85" s="1"/>
      <c r="N85" s="1"/>
      <c r="O85"/>
      <c r="P85"/>
      <c r="Q85"/>
      <c r="R85"/>
      <c r="S85"/>
      <c r="T85"/>
      <c r="U85"/>
      <c r="V85"/>
      <c r="W85"/>
    </row>
    <row r="86" spans="1:23" x14ac:dyDescent="0.2">
      <c r="A86" s="1"/>
      <c r="B86" s="8" t="s">
        <v>101</v>
      </c>
      <c r="F86" s="157">
        <v>1</v>
      </c>
      <c r="K86" s="1"/>
      <c r="L86" s="1"/>
      <c r="M86" s="1"/>
      <c r="N86" s="1"/>
      <c r="O86"/>
      <c r="P86"/>
      <c r="Q86"/>
      <c r="R86"/>
      <c r="S86"/>
      <c r="T86"/>
      <c r="U86"/>
      <c r="V86"/>
      <c r="W86"/>
    </row>
    <row r="87" spans="1:23" x14ac:dyDescent="0.2">
      <c r="A87" s="1"/>
      <c r="B87" s="8" t="s">
        <v>102</v>
      </c>
      <c r="F87" s="157">
        <v>1</v>
      </c>
      <c r="K87" s="1"/>
      <c r="L87" s="1"/>
      <c r="M87" s="1"/>
      <c r="N87" s="1"/>
      <c r="O87"/>
      <c r="P87"/>
      <c r="Q87"/>
      <c r="R87"/>
      <c r="S87"/>
      <c r="T87"/>
      <c r="U87"/>
      <c r="V87"/>
      <c r="W87"/>
    </row>
    <row r="88" spans="1:23" x14ac:dyDescent="0.2">
      <c r="A88" s="1"/>
      <c r="B88" s="8" t="s">
        <v>103</v>
      </c>
      <c r="F88" s="157">
        <v>1</v>
      </c>
      <c r="K88" s="1"/>
      <c r="L88" s="1"/>
      <c r="M88" s="1"/>
      <c r="N88" s="1"/>
      <c r="O88"/>
      <c r="P88"/>
      <c r="Q88"/>
      <c r="R88"/>
      <c r="S88"/>
      <c r="T88"/>
      <c r="U88"/>
      <c r="V88"/>
      <c r="W88"/>
    </row>
    <row r="89" spans="1:23" x14ac:dyDescent="0.2">
      <c r="A89" s="1"/>
      <c r="B89" s="8" t="s">
        <v>112</v>
      </c>
      <c r="F89" s="157">
        <v>3</v>
      </c>
      <c r="K89" s="1"/>
      <c r="L89" s="1"/>
      <c r="M89" s="1"/>
      <c r="N89" s="1"/>
      <c r="O89"/>
      <c r="P89"/>
      <c r="Q89"/>
      <c r="R89"/>
      <c r="S89"/>
      <c r="T89"/>
      <c r="U89"/>
      <c r="V89"/>
      <c r="W89"/>
    </row>
    <row r="90" spans="1:23" x14ac:dyDescent="0.2">
      <c r="A90" s="1"/>
      <c r="B90" s="8" t="s">
        <v>104</v>
      </c>
      <c r="F90" s="157">
        <v>3</v>
      </c>
      <c r="K90" s="1"/>
      <c r="L90" s="1"/>
      <c r="M90" s="1"/>
      <c r="N90" s="1"/>
      <c r="O90" s="1"/>
    </row>
    <row r="91" spans="1:23" x14ac:dyDescent="0.2">
      <c r="A91" s="1"/>
      <c r="B91" s="8" t="s">
        <v>113</v>
      </c>
      <c r="F91" s="157">
        <v>6</v>
      </c>
      <c r="K91" s="1"/>
      <c r="L91" s="1"/>
      <c r="M91" s="1"/>
      <c r="N91" s="1"/>
      <c r="O91" s="1"/>
    </row>
    <row r="92" spans="1:23" x14ac:dyDescent="0.2">
      <c r="A92" s="1"/>
      <c r="B92" s="8" t="s">
        <v>179</v>
      </c>
      <c r="F92" s="157">
        <v>6</v>
      </c>
      <c r="K92" s="1"/>
      <c r="L92" s="1"/>
      <c r="M92" s="1"/>
      <c r="N92" s="1"/>
      <c r="O92" s="1"/>
    </row>
    <row r="93" spans="1:23" x14ac:dyDescent="0.2">
      <c r="A93" s="1"/>
      <c r="B93" s="8" t="s">
        <v>180</v>
      </c>
      <c r="F93" s="157">
        <v>10</v>
      </c>
      <c r="K93" s="1"/>
      <c r="L93" s="1"/>
      <c r="M93" s="1"/>
      <c r="N93" s="1"/>
      <c r="O93" s="1"/>
    </row>
    <row r="94" spans="1:23" x14ac:dyDescent="0.2">
      <c r="A94" s="1"/>
      <c r="B94" s="1"/>
      <c r="C94" s="1"/>
      <c r="D94" s="1"/>
      <c r="E94" s="1"/>
      <c r="F94" s="1"/>
      <c r="K94" s="1"/>
      <c r="L94" s="1"/>
      <c r="M94" s="1"/>
      <c r="N94" s="1"/>
      <c r="O94" s="1"/>
    </row>
    <row r="95" spans="1:23" x14ac:dyDescent="0.2">
      <c r="A95" s="1"/>
      <c r="B95" s="1"/>
      <c r="C95" s="1"/>
      <c r="D95" s="1"/>
      <c r="E95" s="1"/>
      <c r="F95" s="1"/>
      <c r="K95" s="1"/>
      <c r="L95" s="1"/>
      <c r="M95" s="1"/>
      <c r="N95" s="1"/>
      <c r="O95" s="1"/>
    </row>
    <row r="96" spans="1:23" x14ac:dyDescent="0.2">
      <c r="A96" s="1"/>
      <c r="B96" s="1"/>
      <c r="C96" s="1"/>
      <c r="D96" s="1"/>
      <c r="E96" s="1"/>
      <c r="F96" s="1"/>
      <c r="K96" s="1"/>
      <c r="L96" s="1"/>
      <c r="M96" s="1"/>
      <c r="N96" s="1"/>
      <c r="O96" s="1"/>
    </row>
    <row r="97" spans="1:25" x14ac:dyDescent="0.2">
      <c r="A97" s="1"/>
      <c r="B97" s="147" t="s">
        <v>160</v>
      </c>
      <c r="C97" s="1"/>
      <c r="D97" s="1"/>
      <c r="E97" s="1"/>
      <c r="F97" s="1"/>
      <c r="K97" s="1"/>
      <c r="L97" s="1"/>
      <c r="M97" s="1"/>
      <c r="N97" s="1"/>
      <c r="O97" s="1"/>
    </row>
    <row r="98" spans="1:25" x14ac:dyDescent="0.2">
      <c r="A98" s="1"/>
      <c r="B98" s="147" t="s">
        <v>125</v>
      </c>
      <c r="C98" s="1"/>
      <c r="D98" s="1"/>
      <c r="E98" s="1"/>
      <c r="F98" s="1"/>
      <c r="K98" s="1"/>
      <c r="L98" s="1"/>
      <c r="M98" s="1"/>
      <c r="N98" s="1"/>
      <c r="O98" s="1"/>
    </row>
    <row r="99" spans="1:25" x14ac:dyDescent="0.2">
      <c r="A99" s="1"/>
      <c r="B99" s="147" t="s">
        <v>126</v>
      </c>
      <c r="C99" s="1"/>
      <c r="D99" s="1"/>
      <c r="E99" s="1"/>
      <c r="F99" s="1"/>
      <c r="K99" s="1"/>
      <c r="L99" s="1"/>
      <c r="M99" s="1"/>
      <c r="N99" s="1"/>
      <c r="O99" s="1"/>
    </row>
    <row r="100" spans="1:25" x14ac:dyDescent="0.2">
      <c r="A100" s="1"/>
      <c r="B100" s="1"/>
      <c r="C100" s="1"/>
      <c r="D100" s="1"/>
      <c r="E100" s="1"/>
      <c r="F100" s="1"/>
      <c r="K100" s="1"/>
      <c r="L100" s="1"/>
      <c r="M100" s="1"/>
      <c r="N100" s="1"/>
      <c r="O100" s="1"/>
    </row>
    <row r="101" spans="1:25" x14ac:dyDescent="0.2">
      <c r="A101" s="1"/>
      <c r="B101" s="1"/>
      <c r="C101" s="1"/>
      <c r="D101" s="1"/>
      <c r="E101" s="1"/>
      <c r="F101" s="1"/>
      <c r="K101" s="1"/>
      <c r="L101" s="1"/>
      <c r="M101" s="1"/>
      <c r="N101" s="1"/>
      <c r="O101" s="1"/>
    </row>
    <row r="102" spans="1:25" x14ac:dyDescent="0.2">
      <c r="T102"/>
      <c r="U102"/>
      <c r="V102"/>
      <c r="W102"/>
    </row>
    <row r="103" spans="1:25" x14ac:dyDescent="0.2">
      <c r="T103"/>
      <c r="U103"/>
      <c r="V103"/>
      <c r="W103"/>
    </row>
    <row r="104" spans="1:25" ht="15" x14ac:dyDescent="0.25">
      <c r="A104" s="19" t="s">
        <v>87</v>
      </c>
      <c r="B104" s="19"/>
      <c r="C104" s="19"/>
      <c r="D104" s="19"/>
      <c r="E104" s="19"/>
      <c r="F104" s="20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</row>
    <row r="105" spans="1:25" x14ac:dyDescent="0.2">
      <c r="U105"/>
      <c r="V105"/>
      <c r="W105"/>
      <c r="X105"/>
      <c r="Y105"/>
    </row>
    <row r="106" spans="1:25" x14ac:dyDescent="0.2">
      <c r="B106" s="8" t="s">
        <v>41</v>
      </c>
      <c r="F106" s="8" t="s">
        <v>49</v>
      </c>
      <c r="H106" s="8" t="s">
        <v>53</v>
      </c>
      <c r="J106" s="8" t="s">
        <v>26</v>
      </c>
      <c r="N106" s="8" t="s">
        <v>90</v>
      </c>
      <c r="P106" s="8" t="s">
        <v>162</v>
      </c>
      <c r="R106" s="8" t="s">
        <v>27</v>
      </c>
      <c r="T106" s="8" t="s">
        <v>225</v>
      </c>
      <c r="U106"/>
      <c r="V106" s="8" t="s">
        <v>235</v>
      </c>
      <c r="W106"/>
      <c r="Y106"/>
    </row>
    <row r="107" spans="1:25" x14ac:dyDescent="0.2">
      <c r="B107" s="25" t="s">
        <v>42</v>
      </c>
      <c r="C107" s="132" t="s">
        <v>138</v>
      </c>
      <c r="D107" s="132" t="s">
        <v>231</v>
      </c>
      <c r="F107" s="63" t="s">
        <v>50</v>
      </c>
      <c r="H107" s="25" t="b">
        <v>0</v>
      </c>
      <c r="J107" s="25" t="s">
        <v>45</v>
      </c>
      <c r="K107" s="44">
        <v>6</v>
      </c>
      <c r="L107" s="44" t="s">
        <v>37</v>
      </c>
      <c r="N107" s="44" t="s">
        <v>84</v>
      </c>
      <c r="Q107" s="24"/>
      <c r="R107" s="23">
        <v>2026</v>
      </c>
      <c r="T107" s="23" t="s">
        <v>227</v>
      </c>
      <c r="U107"/>
      <c r="V107" s="23" t="s">
        <v>19</v>
      </c>
      <c r="W107"/>
    </row>
    <row r="108" spans="1:25" x14ac:dyDescent="0.2">
      <c r="B108" s="25" t="s">
        <v>3</v>
      </c>
      <c r="C108" s="132" t="s">
        <v>139</v>
      </c>
      <c r="D108" s="132" t="s">
        <v>232</v>
      </c>
      <c r="F108" s="25" t="s">
        <v>17</v>
      </c>
      <c r="H108" s="25" t="b">
        <v>1</v>
      </c>
      <c r="J108" s="25" t="s">
        <v>36</v>
      </c>
      <c r="K108" s="44">
        <v>12</v>
      </c>
      <c r="L108" s="44" t="s">
        <v>38</v>
      </c>
      <c r="Q108" s="24"/>
      <c r="R108" s="23">
        <f>R107-1</f>
        <v>2025</v>
      </c>
      <c r="T108" s="23" t="s">
        <v>226</v>
      </c>
      <c r="U108"/>
      <c r="V108" s="23" t="s">
        <v>47</v>
      </c>
      <c r="W108"/>
    </row>
    <row r="109" spans="1:25" x14ac:dyDescent="0.2">
      <c r="B109" s="25" t="s">
        <v>43</v>
      </c>
      <c r="C109" s="132" t="s">
        <v>140</v>
      </c>
      <c r="D109" s="132" t="s">
        <v>233</v>
      </c>
      <c r="F109" s="25" t="s">
        <v>2</v>
      </c>
      <c r="J109" s="21"/>
      <c r="K109" s="21"/>
      <c r="L109" s="24"/>
      <c r="Q109" s="24"/>
      <c r="R109" s="23">
        <f t="shared" ref="R109:R113" si="1">R108-1</f>
        <v>2024</v>
      </c>
      <c r="T109" s="23" t="s">
        <v>97</v>
      </c>
      <c r="U109"/>
      <c r="V109" s="23" t="s">
        <v>236</v>
      </c>
      <c r="W109"/>
      <c r="X109"/>
      <c r="Y109"/>
    </row>
    <row r="110" spans="1:25" x14ac:dyDescent="0.2">
      <c r="C110" s="127"/>
      <c r="D110" s="127"/>
      <c r="F110" s="25"/>
      <c r="J110" s="21"/>
      <c r="K110" s="21"/>
      <c r="Q110" s="24"/>
      <c r="R110" s="23">
        <f t="shared" si="1"/>
        <v>2023</v>
      </c>
      <c r="U110"/>
      <c r="V110" s="23"/>
      <c r="W110"/>
      <c r="X110"/>
      <c r="Y110"/>
    </row>
    <row r="111" spans="1:25" x14ac:dyDescent="0.2">
      <c r="C111" s="127"/>
      <c r="D111" s="127"/>
      <c r="J111" s="21"/>
      <c r="K111" s="21"/>
      <c r="R111" s="23">
        <f t="shared" si="1"/>
        <v>2022</v>
      </c>
      <c r="U111"/>
      <c r="W111"/>
      <c r="X111"/>
      <c r="Y111"/>
    </row>
    <row r="112" spans="1:25" x14ac:dyDescent="0.2">
      <c r="J112" s="21"/>
      <c r="K112" s="21"/>
      <c r="R112" s="23">
        <f t="shared" si="1"/>
        <v>2021</v>
      </c>
      <c r="U112"/>
      <c r="W112"/>
      <c r="X112"/>
      <c r="Y112"/>
    </row>
    <row r="113" spans="18:25" x14ac:dyDescent="0.2">
      <c r="R113" s="23">
        <f t="shared" si="1"/>
        <v>2020</v>
      </c>
      <c r="U113"/>
      <c r="V113" s="254"/>
      <c r="W113"/>
      <c r="X113"/>
      <c r="Y113"/>
    </row>
    <row r="114" spans="18:25" x14ac:dyDescent="0.2">
      <c r="R114" s="23"/>
      <c r="U114"/>
      <c r="V114" s="254"/>
      <c r="W114"/>
      <c r="X114"/>
      <c r="Y114"/>
    </row>
    <row r="115" spans="18:25" x14ac:dyDescent="0.2">
      <c r="U115"/>
      <c r="V115" s="254"/>
      <c r="W115"/>
      <c r="X115"/>
      <c r="Y115"/>
    </row>
    <row r="116" spans="18:25" x14ac:dyDescent="0.2">
      <c r="U116"/>
      <c r="V116" s="255"/>
      <c r="W116"/>
      <c r="X116"/>
      <c r="Y116"/>
    </row>
    <row r="117" spans="18:25" x14ac:dyDescent="0.2">
      <c r="U117"/>
      <c r="V117"/>
      <c r="W117"/>
      <c r="X117"/>
      <c r="Y117"/>
    </row>
    <row r="118" spans="18:25" x14ac:dyDescent="0.2">
      <c r="U118"/>
      <c r="V118"/>
      <c r="W118"/>
      <c r="X118"/>
    </row>
    <row r="119" spans="18:25" x14ac:dyDescent="0.2">
      <c r="U119"/>
      <c r="V119"/>
      <c r="W119"/>
      <c r="X119"/>
    </row>
    <row r="120" spans="18:25" x14ac:dyDescent="0.2">
      <c r="V120"/>
      <c r="W120"/>
      <c r="X120"/>
    </row>
    <row r="121" spans="18:25" x14ac:dyDescent="0.2">
      <c r="U121"/>
      <c r="V121"/>
      <c r="W121"/>
      <c r="X121"/>
    </row>
    <row r="122" spans="18:25" x14ac:dyDescent="0.2">
      <c r="U122"/>
      <c r="V122"/>
      <c r="W122"/>
      <c r="X122"/>
    </row>
    <row r="123" spans="18:25" x14ac:dyDescent="0.2">
      <c r="U123"/>
      <c r="V123"/>
      <c r="W123"/>
      <c r="X123"/>
    </row>
    <row r="124" spans="18:25" x14ac:dyDescent="0.2">
      <c r="U124"/>
      <c r="V124"/>
      <c r="W124"/>
      <c r="X124"/>
    </row>
    <row r="125" spans="18:25" x14ac:dyDescent="0.2">
      <c r="U125"/>
      <c r="V125"/>
      <c r="W125"/>
      <c r="X125"/>
    </row>
    <row r="126" spans="18:25" x14ac:dyDescent="0.2">
      <c r="U126"/>
      <c r="V126"/>
      <c r="W126"/>
      <c r="X126"/>
    </row>
    <row r="127" spans="18:25" x14ac:dyDescent="0.2">
      <c r="T127"/>
      <c r="U127"/>
      <c r="V127"/>
      <c r="W127"/>
    </row>
    <row r="128" spans="18:25" x14ac:dyDescent="0.2">
      <c r="T128"/>
      <c r="U128"/>
      <c r="V128"/>
      <c r="W128"/>
    </row>
    <row r="129" spans="20:23" x14ac:dyDescent="0.2">
      <c r="T129"/>
      <c r="U129"/>
      <c r="V129"/>
      <c r="W129"/>
    </row>
    <row r="130" spans="20:23" x14ac:dyDescent="0.2">
      <c r="T130"/>
      <c r="U130"/>
      <c r="V130"/>
      <c r="W130"/>
    </row>
    <row r="131" spans="20:23" x14ac:dyDescent="0.2">
      <c r="T131"/>
      <c r="U131"/>
      <c r="V131"/>
      <c r="W131"/>
    </row>
    <row r="132" spans="20:23" x14ac:dyDescent="0.2">
      <c r="T132"/>
      <c r="U132"/>
      <c r="V132"/>
      <c r="W132"/>
    </row>
    <row r="133" spans="20:23" x14ac:dyDescent="0.2">
      <c r="T133"/>
      <c r="U133"/>
      <c r="V133"/>
      <c r="W133"/>
    </row>
    <row r="134" spans="20:23" x14ac:dyDescent="0.2">
      <c r="T134"/>
      <c r="U134"/>
      <c r="V134"/>
      <c r="W134"/>
    </row>
    <row r="135" spans="20:23" x14ac:dyDescent="0.2">
      <c r="T135"/>
      <c r="U135"/>
      <c r="V135"/>
      <c r="W135"/>
    </row>
    <row r="136" spans="20:23" x14ac:dyDescent="0.2">
      <c r="T136"/>
      <c r="U136"/>
      <c r="V136"/>
      <c r="W136"/>
    </row>
    <row r="137" spans="20:23" x14ac:dyDescent="0.2">
      <c r="T137"/>
      <c r="U137"/>
      <c r="V137"/>
      <c r="W137"/>
    </row>
    <row r="138" spans="20:23" x14ac:dyDescent="0.2">
      <c r="T138"/>
      <c r="U138"/>
      <c r="V138"/>
      <c r="W138"/>
    </row>
    <row r="139" spans="20:23" x14ac:dyDescent="0.2">
      <c r="T139"/>
      <c r="U139"/>
      <c r="V139"/>
      <c r="W139"/>
    </row>
    <row r="140" spans="20:23" x14ac:dyDescent="0.2">
      <c r="T140"/>
      <c r="U140"/>
      <c r="V140"/>
      <c r="W140"/>
    </row>
    <row r="141" spans="20:23" x14ac:dyDescent="0.2">
      <c r="T141"/>
      <c r="U141"/>
      <c r="V141"/>
      <c r="W141"/>
    </row>
    <row r="142" spans="20:23" x14ac:dyDescent="0.2">
      <c r="T142"/>
      <c r="U142"/>
      <c r="V142"/>
      <c r="W142"/>
    </row>
    <row r="143" spans="20:23" x14ac:dyDescent="0.2">
      <c r="T143"/>
      <c r="U143"/>
      <c r="V143"/>
      <c r="W143"/>
    </row>
    <row r="144" spans="20:23" x14ac:dyDescent="0.2">
      <c r="T144"/>
      <c r="U144"/>
      <c r="V144"/>
      <c r="W144"/>
    </row>
    <row r="145" spans="20:23" x14ac:dyDescent="0.2">
      <c r="T145"/>
      <c r="U145"/>
      <c r="V145"/>
      <c r="W145"/>
    </row>
    <row r="146" spans="20:23" x14ac:dyDescent="0.2">
      <c r="T146"/>
      <c r="U146"/>
      <c r="V146"/>
      <c r="W146"/>
    </row>
    <row r="147" spans="20:23" x14ac:dyDescent="0.2">
      <c r="T147"/>
      <c r="U147"/>
      <c r="V147"/>
      <c r="W147"/>
    </row>
    <row r="148" spans="20:23" x14ac:dyDescent="0.2">
      <c r="T148"/>
      <c r="U148"/>
      <c r="V148"/>
      <c r="W148"/>
    </row>
    <row r="149" spans="20:23" x14ac:dyDescent="0.2">
      <c r="T149"/>
      <c r="U149"/>
      <c r="V149"/>
      <c r="W149"/>
    </row>
    <row r="150" spans="20:23" x14ac:dyDescent="0.2">
      <c r="T150"/>
      <c r="U150"/>
      <c r="V150"/>
      <c r="W150"/>
    </row>
    <row r="151" spans="20:23" x14ac:dyDescent="0.2">
      <c r="T151"/>
      <c r="U151"/>
      <c r="V151"/>
      <c r="W151"/>
    </row>
    <row r="152" spans="20:23" x14ac:dyDescent="0.2">
      <c r="T152"/>
      <c r="U152"/>
      <c r="V152"/>
      <c r="W152"/>
    </row>
    <row r="153" spans="20:23" x14ac:dyDescent="0.2">
      <c r="T153"/>
      <c r="U153"/>
      <c r="V153"/>
      <c r="W153"/>
    </row>
    <row r="154" spans="20:23" x14ac:dyDescent="0.2">
      <c r="T154"/>
      <c r="U154"/>
      <c r="V154"/>
      <c r="W154"/>
    </row>
    <row r="155" spans="20:23" x14ac:dyDescent="0.2">
      <c r="T155"/>
      <c r="U155"/>
      <c r="V155"/>
      <c r="W155"/>
    </row>
    <row r="156" spans="20:23" x14ac:dyDescent="0.2">
      <c r="T156"/>
      <c r="U156"/>
      <c r="V156"/>
      <c r="W156"/>
    </row>
    <row r="157" spans="20:23" x14ac:dyDescent="0.2">
      <c r="T157"/>
      <c r="U157"/>
      <c r="V157"/>
      <c r="W157"/>
    </row>
    <row r="158" spans="20:23" x14ac:dyDescent="0.2">
      <c r="T158"/>
      <c r="U158"/>
      <c r="V158"/>
      <c r="W158"/>
    </row>
    <row r="159" spans="20:23" x14ac:dyDescent="0.2">
      <c r="T159"/>
      <c r="U159"/>
      <c r="V159"/>
      <c r="W159"/>
    </row>
    <row r="160" spans="20:23" x14ac:dyDescent="0.2">
      <c r="T160"/>
      <c r="U160"/>
      <c r="V160"/>
      <c r="W160"/>
    </row>
    <row r="161" spans="20:23" x14ac:dyDescent="0.2">
      <c r="T161"/>
      <c r="U161"/>
      <c r="V161"/>
      <c r="W161"/>
    </row>
    <row r="162" spans="20:23" x14ac:dyDescent="0.2">
      <c r="T162"/>
      <c r="U162"/>
      <c r="V162"/>
      <c r="W162"/>
    </row>
    <row r="163" spans="20:23" x14ac:dyDescent="0.2">
      <c r="T163"/>
      <c r="U163"/>
      <c r="V163"/>
      <c r="W163"/>
    </row>
    <row r="164" spans="20:23" x14ac:dyDescent="0.2">
      <c r="T164"/>
      <c r="U164"/>
      <c r="V164"/>
      <c r="W164"/>
    </row>
    <row r="165" spans="20:23" x14ac:dyDescent="0.2">
      <c r="T165"/>
      <c r="U165"/>
      <c r="V165"/>
      <c r="W165"/>
    </row>
    <row r="166" spans="20:23" x14ac:dyDescent="0.2">
      <c r="T166"/>
      <c r="U166"/>
      <c r="V166"/>
      <c r="W166"/>
    </row>
    <row r="167" spans="20:23" x14ac:dyDescent="0.2">
      <c r="T167"/>
      <c r="U167"/>
      <c r="V167"/>
      <c r="W167"/>
    </row>
    <row r="168" spans="20:23" x14ac:dyDescent="0.2">
      <c r="T168"/>
      <c r="U168"/>
      <c r="V168"/>
      <c r="W168"/>
    </row>
    <row r="169" spans="20:23" x14ac:dyDescent="0.2">
      <c r="T169"/>
      <c r="U169"/>
      <c r="V169"/>
      <c r="W169"/>
    </row>
    <row r="170" spans="20:23" x14ac:dyDescent="0.2">
      <c r="T170"/>
      <c r="U170"/>
      <c r="V170"/>
      <c r="W170"/>
    </row>
    <row r="171" spans="20:23" x14ac:dyDescent="0.2">
      <c r="T171"/>
      <c r="U171"/>
      <c r="V171"/>
      <c r="W171"/>
    </row>
    <row r="172" spans="20:23" x14ac:dyDescent="0.2">
      <c r="T172"/>
      <c r="U172"/>
      <c r="V172"/>
      <c r="W172"/>
    </row>
    <row r="173" spans="20:23" x14ac:dyDescent="0.2">
      <c r="T173"/>
      <c r="U173"/>
      <c r="V173"/>
      <c r="W173"/>
    </row>
    <row r="174" spans="20:23" x14ac:dyDescent="0.2">
      <c r="T174"/>
      <c r="U174"/>
      <c r="V174"/>
      <c r="W174"/>
    </row>
    <row r="175" spans="20:23" x14ac:dyDescent="0.2">
      <c r="T175"/>
      <c r="U175"/>
      <c r="V175"/>
      <c r="W175"/>
    </row>
    <row r="176" spans="20:23" x14ac:dyDescent="0.2">
      <c r="T176"/>
      <c r="U176"/>
      <c r="V176"/>
      <c r="W176"/>
    </row>
    <row r="177" spans="20:23" x14ac:dyDescent="0.2">
      <c r="T177"/>
      <c r="U177"/>
      <c r="V177"/>
      <c r="W177"/>
    </row>
    <row r="178" spans="20:23" x14ac:dyDescent="0.2">
      <c r="T178"/>
      <c r="U178"/>
      <c r="V178"/>
      <c r="W178"/>
    </row>
    <row r="179" spans="20:23" x14ac:dyDescent="0.2">
      <c r="T179"/>
      <c r="U179"/>
      <c r="V179"/>
      <c r="W179"/>
    </row>
    <row r="180" spans="20:23" x14ac:dyDescent="0.2">
      <c r="T180"/>
      <c r="U180"/>
      <c r="V180"/>
      <c r="W180"/>
    </row>
    <row r="181" spans="20:23" x14ac:dyDescent="0.2">
      <c r="T181"/>
      <c r="U181"/>
      <c r="V181"/>
      <c r="W181"/>
    </row>
    <row r="182" spans="20:23" x14ac:dyDescent="0.2">
      <c r="T182"/>
      <c r="U182"/>
      <c r="V182"/>
      <c r="W182"/>
    </row>
    <row r="183" spans="20:23" x14ac:dyDescent="0.2">
      <c r="T183"/>
      <c r="U183"/>
      <c r="V183"/>
      <c r="W183"/>
    </row>
    <row r="184" spans="20:23" x14ac:dyDescent="0.2">
      <c r="T184"/>
      <c r="U184"/>
      <c r="V184"/>
      <c r="W184"/>
    </row>
    <row r="185" spans="20:23" x14ac:dyDescent="0.2">
      <c r="T185"/>
      <c r="U185"/>
      <c r="V185"/>
      <c r="W185"/>
    </row>
    <row r="186" spans="20:23" x14ac:dyDescent="0.2">
      <c r="T186"/>
      <c r="U186"/>
      <c r="V186"/>
      <c r="W186"/>
    </row>
    <row r="187" spans="20:23" x14ac:dyDescent="0.2">
      <c r="T187"/>
      <c r="U187"/>
      <c r="V187"/>
      <c r="W187"/>
    </row>
    <row r="188" spans="20:23" x14ac:dyDescent="0.2">
      <c r="T188"/>
      <c r="U188"/>
      <c r="V188"/>
      <c r="W188"/>
    </row>
    <row r="189" spans="20:23" x14ac:dyDescent="0.2">
      <c r="T189"/>
      <c r="U189"/>
      <c r="V189"/>
      <c r="W189"/>
    </row>
    <row r="190" spans="20:23" x14ac:dyDescent="0.2">
      <c r="T190"/>
      <c r="U190"/>
      <c r="V190"/>
      <c r="W190"/>
    </row>
    <row r="191" spans="20:23" x14ac:dyDescent="0.2">
      <c r="T191"/>
      <c r="U191"/>
      <c r="V191"/>
      <c r="W191"/>
    </row>
    <row r="192" spans="20:23" x14ac:dyDescent="0.2">
      <c r="T192"/>
      <c r="U192"/>
      <c r="V192"/>
      <c r="W192"/>
    </row>
    <row r="193" spans="20:23" x14ac:dyDescent="0.2">
      <c r="T193"/>
      <c r="U193"/>
      <c r="V193"/>
      <c r="W193"/>
    </row>
    <row r="194" spans="20:23" x14ac:dyDescent="0.2">
      <c r="T194"/>
      <c r="U194"/>
      <c r="V194"/>
      <c r="W194"/>
    </row>
    <row r="195" spans="20:23" x14ac:dyDescent="0.2">
      <c r="T195"/>
      <c r="U195"/>
      <c r="V195"/>
      <c r="W195"/>
    </row>
    <row r="196" spans="20:23" x14ac:dyDescent="0.2">
      <c r="T196"/>
      <c r="U196"/>
      <c r="V196"/>
      <c r="W196"/>
    </row>
    <row r="197" spans="20:23" x14ac:dyDescent="0.2">
      <c r="T197"/>
      <c r="U197"/>
      <c r="V197"/>
      <c r="W197"/>
    </row>
    <row r="198" spans="20:23" x14ac:dyDescent="0.2">
      <c r="T198"/>
      <c r="U198"/>
      <c r="V198"/>
      <c r="W198"/>
    </row>
    <row r="199" spans="20:23" x14ac:dyDescent="0.2">
      <c r="T199"/>
      <c r="U199"/>
      <c r="V199"/>
      <c r="W199"/>
    </row>
    <row r="200" spans="20:23" x14ac:dyDescent="0.2">
      <c r="T200"/>
      <c r="U200"/>
      <c r="V200"/>
      <c r="W200"/>
    </row>
    <row r="201" spans="20:23" x14ac:dyDescent="0.2">
      <c r="T201"/>
      <c r="U201"/>
      <c r="V201"/>
      <c r="W201"/>
    </row>
    <row r="202" spans="20:23" x14ac:dyDescent="0.2">
      <c r="T202"/>
      <c r="U202"/>
      <c r="V202"/>
      <c r="W202"/>
    </row>
    <row r="203" spans="20:23" x14ac:dyDescent="0.2">
      <c r="T203"/>
      <c r="U203"/>
      <c r="V203"/>
      <c r="W203"/>
    </row>
    <row r="204" spans="20:23" x14ac:dyDescent="0.2">
      <c r="T204"/>
      <c r="U204"/>
      <c r="V204"/>
      <c r="W204"/>
    </row>
    <row r="205" spans="20:23" x14ac:dyDescent="0.2">
      <c r="T205"/>
      <c r="U205"/>
      <c r="V205"/>
      <c r="W205"/>
    </row>
    <row r="206" spans="20:23" x14ac:dyDescent="0.2">
      <c r="T206"/>
      <c r="U206"/>
      <c r="V206"/>
      <c r="W206"/>
    </row>
    <row r="207" spans="20:23" x14ac:dyDescent="0.2">
      <c r="T207"/>
      <c r="U207"/>
      <c r="V207"/>
      <c r="W207"/>
    </row>
    <row r="208" spans="20:23" x14ac:dyDescent="0.2">
      <c r="T208"/>
      <c r="U208"/>
      <c r="V208"/>
      <c r="W208"/>
    </row>
    <row r="209" spans="20:23" x14ac:dyDescent="0.2">
      <c r="T209"/>
      <c r="U209"/>
      <c r="V209"/>
      <c r="W209"/>
    </row>
    <row r="210" spans="20:23" x14ac:dyDescent="0.2">
      <c r="T210"/>
      <c r="U210"/>
      <c r="V210"/>
      <c r="W210"/>
    </row>
    <row r="211" spans="20:23" x14ac:dyDescent="0.2">
      <c r="T211"/>
      <c r="U211"/>
      <c r="V211"/>
      <c r="W211"/>
    </row>
    <row r="212" spans="20:23" x14ac:dyDescent="0.2">
      <c r="T212"/>
      <c r="U212"/>
      <c r="V212"/>
      <c r="W212"/>
    </row>
    <row r="213" spans="20:23" x14ac:dyDescent="0.2">
      <c r="T213"/>
      <c r="U213"/>
      <c r="V213"/>
      <c r="W213"/>
    </row>
    <row r="214" spans="20:23" x14ac:dyDescent="0.2">
      <c r="T214"/>
      <c r="U214"/>
      <c r="V214"/>
      <c r="W214"/>
    </row>
    <row r="215" spans="20:23" x14ac:dyDescent="0.2">
      <c r="T215"/>
      <c r="U215"/>
      <c r="V215"/>
      <c r="W215"/>
    </row>
    <row r="216" spans="20:23" x14ac:dyDescent="0.2">
      <c r="T216"/>
      <c r="U216"/>
      <c r="V216"/>
      <c r="W216"/>
    </row>
    <row r="217" spans="20:23" x14ac:dyDescent="0.2">
      <c r="T217"/>
      <c r="U217"/>
      <c r="V217"/>
      <c r="W217"/>
    </row>
    <row r="218" spans="20:23" x14ac:dyDescent="0.2">
      <c r="T218"/>
      <c r="U218"/>
      <c r="V218"/>
      <c r="W218"/>
    </row>
    <row r="219" spans="20:23" x14ac:dyDescent="0.2">
      <c r="T219"/>
      <c r="U219"/>
      <c r="V219"/>
      <c r="W219"/>
    </row>
    <row r="220" spans="20:23" x14ac:dyDescent="0.2">
      <c r="T220"/>
      <c r="U220"/>
      <c r="V220"/>
      <c r="W220"/>
    </row>
    <row r="221" spans="20:23" x14ac:dyDescent="0.2">
      <c r="T221"/>
      <c r="U221"/>
      <c r="V221"/>
      <c r="W221"/>
    </row>
    <row r="222" spans="20:23" x14ac:dyDescent="0.2">
      <c r="T222"/>
      <c r="U222"/>
      <c r="V222"/>
      <c r="W222"/>
    </row>
    <row r="223" spans="20:23" x14ac:dyDescent="0.2">
      <c r="T223"/>
      <c r="U223"/>
      <c r="V223"/>
      <c r="W223"/>
    </row>
    <row r="224" spans="20:23" x14ac:dyDescent="0.2">
      <c r="T224"/>
      <c r="U224"/>
      <c r="V224"/>
      <c r="W224"/>
    </row>
    <row r="225" spans="20:23" x14ac:dyDescent="0.2">
      <c r="T225"/>
      <c r="U225"/>
      <c r="V225"/>
      <c r="W225"/>
    </row>
    <row r="226" spans="20:23" x14ac:dyDescent="0.2">
      <c r="T226"/>
      <c r="U226"/>
      <c r="V226"/>
      <c r="W226"/>
    </row>
    <row r="227" spans="20:23" x14ac:dyDescent="0.2">
      <c r="T227"/>
      <c r="U227"/>
      <c r="V227"/>
      <c r="W227"/>
    </row>
    <row r="228" spans="20:23" x14ac:dyDescent="0.2">
      <c r="T228"/>
      <c r="U228"/>
      <c r="V228"/>
      <c r="W228"/>
    </row>
    <row r="229" spans="20:23" x14ac:dyDescent="0.2">
      <c r="T229"/>
      <c r="U229"/>
      <c r="V229"/>
      <c r="W229"/>
    </row>
    <row r="230" spans="20:23" x14ac:dyDescent="0.2">
      <c r="T230"/>
      <c r="U230"/>
      <c r="V230"/>
      <c r="W230"/>
    </row>
    <row r="231" spans="20:23" x14ac:dyDescent="0.2">
      <c r="T231"/>
      <c r="U231"/>
      <c r="V231"/>
      <c r="W231"/>
    </row>
    <row r="232" spans="20:23" x14ac:dyDescent="0.2">
      <c r="T232"/>
      <c r="U232"/>
      <c r="V232"/>
      <c r="W232"/>
    </row>
    <row r="233" spans="20:23" x14ac:dyDescent="0.2">
      <c r="T233"/>
      <c r="U233"/>
      <c r="V233"/>
      <c r="W233"/>
    </row>
    <row r="234" spans="20:23" x14ac:dyDescent="0.2">
      <c r="T234"/>
      <c r="U234"/>
      <c r="V234"/>
      <c r="W234"/>
    </row>
    <row r="235" spans="20:23" x14ac:dyDescent="0.2">
      <c r="T235"/>
      <c r="U235"/>
      <c r="V235"/>
      <c r="W235"/>
    </row>
    <row r="236" spans="20:23" x14ac:dyDescent="0.2">
      <c r="T236"/>
      <c r="U236"/>
      <c r="V236"/>
      <c r="W236"/>
    </row>
    <row r="237" spans="20:23" x14ac:dyDescent="0.2">
      <c r="T237"/>
      <c r="U237"/>
      <c r="V237"/>
      <c r="W237"/>
    </row>
    <row r="238" spans="20:23" x14ac:dyDescent="0.2">
      <c r="T238"/>
      <c r="U238"/>
      <c r="V238"/>
      <c r="W238"/>
    </row>
    <row r="239" spans="20:23" x14ac:dyDescent="0.2">
      <c r="T239"/>
      <c r="U239"/>
      <c r="V239"/>
      <c r="W239"/>
    </row>
    <row r="240" spans="20:23" x14ac:dyDescent="0.2">
      <c r="T240"/>
      <c r="U240"/>
      <c r="V240"/>
      <c r="W240"/>
    </row>
    <row r="241" spans="20:23" x14ac:dyDescent="0.2">
      <c r="T241"/>
      <c r="U241"/>
      <c r="V241"/>
      <c r="W241"/>
    </row>
    <row r="242" spans="20:23" x14ac:dyDescent="0.2">
      <c r="T242"/>
      <c r="U242"/>
      <c r="V242"/>
      <c r="W242"/>
    </row>
    <row r="243" spans="20:23" x14ac:dyDescent="0.2">
      <c r="T243"/>
      <c r="U243"/>
      <c r="V243"/>
      <c r="W243"/>
    </row>
    <row r="244" spans="20:23" x14ac:dyDescent="0.2">
      <c r="T244"/>
      <c r="U244"/>
      <c r="V244"/>
      <c r="W244"/>
    </row>
    <row r="245" spans="20:23" x14ac:dyDescent="0.2">
      <c r="T245"/>
      <c r="U245"/>
      <c r="V245"/>
      <c r="W245"/>
    </row>
    <row r="246" spans="20:23" x14ac:dyDescent="0.2">
      <c r="T246"/>
      <c r="U246"/>
      <c r="V246"/>
      <c r="W246"/>
    </row>
    <row r="247" spans="20:23" x14ac:dyDescent="0.2">
      <c r="T247"/>
      <c r="U247"/>
      <c r="V247"/>
      <c r="W247"/>
    </row>
    <row r="248" spans="20:23" x14ac:dyDescent="0.2">
      <c r="T248"/>
      <c r="U248"/>
      <c r="V248"/>
      <c r="W248"/>
    </row>
    <row r="249" spans="20:23" x14ac:dyDescent="0.2">
      <c r="T249"/>
      <c r="U249"/>
      <c r="V249"/>
      <c r="W249"/>
    </row>
    <row r="250" spans="20:23" x14ac:dyDescent="0.2">
      <c r="T250"/>
      <c r="U250"/>
      <c r="V250"/>
      <c r="W250"/>
    </row>
    <row r="251" spans="20:23" x14ac:dyDescent="0.2">
      <c r="T251"/>
      <c r="U251"/>
      <c r="V251"/>
      <c r="W251"/>
    </row>
    <row r="252" spans="20:23" x14ac:dyDescent="0.2">
      <c r="T252"/>
      <c r="U252"/>
      <c r="V252"/>
      <c r="W252"/>
    </row>
    <row r="253" spans="20:23" x14ac:dyDescent="0.2">
      <c r="T253"/>
      <c r="U253"/>
      <c r="V253"/>
      <c r="W253"/>
    </row>
    <row r="254" spans="20:23" x14ac:dyDescent="0.2">
      <c r="T254"/>
      <c r="U254"/>
      <c r="V254"/>
      <c r="W254"/>
    </row>
    <row r="255" spans="20:23" x14ac:dyDescent="0.2">
      <c r="T255"/>
      <c r="U255"/>
      <c r="V255"/>
      <c r="W255"/>
    </row>
    <row r="256" spans="20:23" x14ac:dyDescent="0.2">
      <c r="T256"/>
      <c r="U256"/>
      <c r="V256"/>
      <c r="W256"/>
    </row>
    <row r="257" spans="20:23" x14ac:dyDescent="0.2">
      <c r="T257"/>
      <c r="U257"/>
      <c r="V257"/>
      <c r="W257"/>
    </row>
    <row r="258" spans="20:23" x14ac:dyDescent="0.2">
      <c r="T258"/>
      <c r="U258"/>
      <c r="V258"/>
      <c r="W258"/>
    </row>
    <row r="259" spans="20:23" x14ac:dyDescent="0.2">
      <c r="T259"/>
      <c r="U259"/>
      <c r="V259"/>
      <c r="W259"/>
    </row>
    <row r="260" spans="20:23" x14ac:dyDescent="0.2">
      <c r="T260"/>
      <c r="U260"/>
      <c r="V260"/>
      <c r="W260"/>
    </row>
    <row r="261" spans="20:23" x14ac:dyDescent="0.2">
      <c r="T261"/>
      <c r="U261"/>
      <c r="V261"/>
      <c r="W261"/>
    </row>
    <row r="262" spans="20:23" x14ac:dyDescent="0.2">
      <c r="T262"/>
      <c r="U262"/>
      <c r="V262"/>
      <c r="W262"/>
    </row>
    <row r="263" spans="20:23" x14ac:dyDescent="0.2">
      <c r="T263"/>
      <c r="U263"/>
      <c r="V263"/>
    </row>
    <row r="264" spans="20:23" x14ac:dyDescent="0.2">
      <c r="T264"/>
      <c r="U264"/>
      <c r="V264"/>
    </row>
    <row r="265" spans="20:23" x14ac:dyDescent="0.2">
      <c r="T265"/>
      <c r="U265"/>
      <c r="V265"/>
    </row>
    <row r="266" spans="20:23" x14ac:dyDescent="0.2">
      <c r="T266"/>
      <c r="U266"/>
      <c r="V266"/>
    </row>
    <row r="267" spans="20:23" x14ac:dyDescent="0.2">
      <c r="T267"/>
      <c r="U267"/>
      <c r="V267"/>
    </row>
    <row r="268" spans="20:23" x14ac:dyDescent="0.2">
      <c r="T268"/>
      <c r="U268"/>
      <c r="V268"/>
    </row>
    <row r="269" spans="20:23" x14ac:dyDescent="0.2">
      <c r="T269"/>
      <c r="U269"/>
      <c r="V269"/>
    </row>
    <row r="270" spans="20:23" x14ac:dyDescent="0.2">
      <c r="T270"/>
      <c r="U270"/>
      <c r="V270"/>
    </row>
    <row r="271" spans="20:23" x14ac:dyDescent="0.2">
      <c r="T271"/>
      <c r="U271"/>
      <c r="V271"/>
    </row>
    <row r="272" spans="20:23" x14ac:dyDescent="0.2">
      <c r="T272"/>
      <c r="U272"/>
      <c r="V272"/>
    </row>
    <row r="273" spans="20:22" x14ac:dyDescent="0.2">
      <c r="T273"/>
      <c r="U273"/>
      <c r="V273"/>
    </row>
    <row r="274" spans="20:22" x14ac:dyDescent="0.2">
      <c r="T274"/>
      <c r="U274"/>
      <c r="V274"/>
    </row>
    <row r="275" spans="20:22" x14ac:dyDescent="0.2">
      <c r="T275"/>
      <c r="U275"/>
      <c r="V275"/>
    </row>
    <row r="276" spans="20:22" x14ac:dyDescent="0.2">
      <c r="T276"/>
      <c r="U276"/>
      <c r="V276"/>
    </row>
    <row r="277" spans="20:22" x14ac:dyDescent="0.2">
      <c r="T277"/>
      <c r="U277"/>
      <c r="V277"/>
    </row>
    <row r="278" spans="20:22" x14ac:dyDescent="0.2">
      <c r="T278"/>
      <c r="U278"/>
      <c r="V278"/>
    </row>
    <row r="279" spans="20:22" x14ac:dyDescent="0.2">
      <c r="T279"/>
      <c r="U279"/>
      <c r="V279"/>
    </row>
    <row r="280" spans="20:22" x14ac:dyDescent="0.2">
      <c r="T280"/>
      <c r="U280"/>
      <c r="V280"/>
    </row>
    <row r="281" spans="20:22" x14ac:dyDescent="0.2">
      <c r="T281"/>
      <c r="U281"/>
      <c r="V281"/>
    </row>
    <row r="282" spans="20:22" x14ac:dyDescent="0.2">
      <c r="T282"/>
      <c r="U282"/>
      <c r="V282"/>
    </row>
    <row r="283" spans="20:22" x14ac:dyDescent="0.2">
      <c r="T283"/>
      <c r="U283"/>
      <c r="V283"/>
    </row>
    <row r="284" spans="20:22" x14ac:dyDescent="0.2">
      <c r="T284"/>
      <c r="U284"/>
      <c r="V284"/>
    </row>
    <row r="285" spans="20:22" x14ac:dyDescent="0.2">
      <c r="T285"/>
      <c r="U285"/>
      <c r="V285"/>
    </row>
    <row r="286" spans="20:22" x14ac:dyDescent="0.2">
      <c r="T286"/>
      <c r="U286"/>
      <c r="V286"/>
    </row>
    <row r="287" spans="20:22" x14ac:dyDescent="0.2">
      <c r="T287"/>
      <c r="U287"/>
      <c r="V287"/>
    </row>
    <row r="288" spans="20:22" x14ac:dyDescent="0.2">
      <c r="T288"/>
      <c r="U288"/>
      <c r="V288"/>
    </row>
    <row r="289" spans="20:22" x14ac:dyDescent="0.2">
      <c r="T289"/>
      <c r="U289"/>
      <c r="V289"/>
    </row>
    <row r="290" spans="20:22" x14ac:dyDescent="0.2">
      <c r="T290"/>
      <c r="U290"/>
      <c r="V290"/>
    </row>
    <row r="291" spans="20:22" x14ac:dyDescent="0.2">
      <c r="T291"/>
      <c r="U291"/>
      <c r="V291"/>
    </row>
    <row r="292" spans="20:22" x14ac:dyDescent="0.2">
      <c r="T292"/>
      <c r="U292"/>
      <c r="V292"/>
    </row>
    <row r="293" spans="20:22" x14ac:dyDescent="0.2">
      <c r="T293"/>
      <c r="U293"/>
      <c r="V293"/>
    </row>
    <row r="294" spans="20:22" x14ac:dyDescent="0.2">
      <c r="T294"/>
      <c r="U294"/>
      <c r="V294"/>
    </row>
    <row r="295" spans="20:22" x14ac:dyDescent="0.2">
      <c r="T295"/>
      <c r="U295"/>
      <c r="V295"/>
    </row>
    <row r="296" spans="20:22" x14ac:dyDescent="0.2">
      <c r="T296"/>
      <c r="U296"/>
      <c r="V296"/>
    </row>
    <row r="297" spans="20:22" x14ac:dyDescent="0.2">
      <c r="T297"/>
      <c r="U297"/>
      <c r="V297"/>
    </row>
    <row r="298" spans="20:22" x14ac:dyDescent="0.2">
      <c r="T298"/>
      <c r="U298"/>
      <c r="V298"/>
    </row>
    <row r="299" spans="20:22" x14ac:dyDescent="0.2">
      <c r="T299"/>
      <c r="U299"/>
      <c r="V299"/>
    </row>
    <row r="300" spans="20:22" x14ac:dyDescent="0.2">
      <c r="T300"/>
      <c r="U300"/>
      <c r="V300"/>
    </row>
    <row r="301" spans="20:22" x14ac:dyDescent="0.2">
      <c r="T301"/>
      <c r="U301"/>
      <c r="V301"/>
    </row>
    <row r="302" spans="20:22" x14ac:dyDescent="0.2">
      <c r="T302"/>
      <c r="U302"/>
      <c r="V302"/>
    </row>
    <row r="303" spans="20:22" x14ac:dyDescent="0.2">
      <c r="T303"/>
      <c r="U303"/>
      <c r="V303"/>
    </row>
    <row r="304" spans="20:22" x14ac:dyDescent="0.2">
      <c r="T304"/>
      <c r="U304"/>
      <c r="V304"/>
    </row>
    <row r="305" spans="20:22" x14ac:dyDescent="0.2">
      <c r="T305"/>
      <c r="U305"/>
      <c r="V305"/>
    </row>
    <row r="306" spans="20:22" x14ac:dyDescent="0.2">
      <c r="T306"/>
      <c r="U306"/>
      <c r="V306"/>
    </row>
    <row r="307" spans="20:22" x14ac:dyDescent="0.2">
      <c r="T307"/>
      <c r="U307"/>
      <c r="V307"/>
    </row>
    <row r="308" spans="20:22" x14ac:dyDescent="0.2">
      <c r="T308"/>
      <c r="U308"/>
      <c r="V308"/>
    </row>
    <row r="309" spans="20:22" x14ac:dyDescent="0.2">
      <c r="T309"/>
      <c r="U309"/>
      <c r="V309"/>
    </row>
    <row r="310" spans="20:22" x14ac:dyDescent="0.2">
      <c r="T310"/>
      <c r="U310"/>
      <c r="V310"/>
    </row>
    <row r="311" spans="20:22" x14ac:dyDescent="0.2">
      <c r="T311"/>
      <c r="U311"/>
      <c r="V311"/>
    </row>
    <row r="312" spans="20:22" x14ac:dyDescent="0.2">
      <c r="T312"/>
      <c r="U312"/>
      <c r="V312"/>
    </row>
    <row r="313" spans="20:22" x14ac:dyDescent="0.2">
      <c r="T313"/>
      <c r="U313"/>
      <c r="V313"/>
    </row>
    <row r="314" spans="20:22" x14ac:dyDescent="0.2">
      <c r="T314"/>
      <c r="U314"/>
      <c r="V314"/>
    </row>
    <row r="315" spans="20:22" x14ac:dyDescent="0.2">
      <c r="T315"/>
      <c r="U315"/>
    </row>
    <row r="316" spans="20:22" x14ac:dyDescent="0.2">
      <c r="T316"/>
      <c r="U316"/>
    </row>
    <row r="317" spans="20:22" x14ac:dyDescent="0.2">
      <c r="T317"/>
      <c r="U317"/>
    </row>
    <row r="318" spans="20:22" x14ac:dyDescent="0.2">
      <c r="T318"/>
      <c r="U318"/>
    </row>
    <row r="319" spans="20:22" x14ac:dyDescent="0.2">
      <c r="T319"/>
      <c r="U319"/>
    </row>
    <row r="320" spans="20:22" x14ac:dyDescent="0.2">
      <c r="T320"/>
    </row>
    <row r="321" spans="20:20" x14ac:dyDescent="0.2">
      <c r="T321"/>
    </row>
    <row r="322" spans="20:20" x14ac:dyDescent="0.2">
      <c r="T322"/>
    </row>
    <row r="323" spans="20:20" x14ac:dyDescent="0.2">
      <c r="T323"/>
    </row>
  </sheetData>
  <phoneticPr fontId="76" type="noConversion"/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23</vt:i4>
      </vt:variant>
    </vt:vector>
  </HeadingPairs>
  <TitlesOfParts>
    <vt:vector size="36" baseType="lpstr">
      <vt:lpstr>Cover</vt:lpstr>
      <vt:lpstr>Summary</vt:lpstr>
      <vt:lpstr>Assumptions</vt:lpstr>
      <vt:lpstr>Option1 (base case)</vt:lpstr>
      <vt:lpstr>Option2</vt:lpstr>
      <vt:lpstr>Option3</vt:lpstr>
      <vt:lpstr>Option4</vt:lpstr>
      <vt:lpstr>Option5</vt:lpstr>
      <vt:lpstr>Consol</vt:lpstr>
      <vt:lpstr>Sensitivity_calcs</vt:lpstr>
      <vt:lpstr>Workings_risks</vt:lpstr>
      <vt:lpstr>Misc_calcs</vt:lpstr>
      <vt:lpstr>Data</vt:lpstr>
      <vt:lpstr>bus</vt:lpstr>
      <vt:lpstr>compliance</vt:lpstr>
      <vt:lpstr>conv_2026</vt:lpstr>
      <vt:lpstr>custval_date</vt:lpstr>
      <vt:lpstr>CY_years</vt:lpstr>
      <vt:lpstr>first_year</vt:lpstr>
      <vt:lpstr>hy_dates</vt:lpstr>
      <vt:lpstr>hy_escalation</vt:lpstr>
      <vt:lpstr>input_dollars</vt:lpstr>
      <vt:lpstr>mill_conv</vt:lpstr>
      <vt:lpstr>options</vt:lpstr>
      <vt:lpstr>output_dollars</vt:lpstr>
      <vt:lpstr>preferred</vt:lpstr>
      <vt:lpstr>Assumptions!Print_Area</vt:lpstr>
      <vt:lpstr>proj</vt:lpstr>
      <vt:lpstr>real_disc</vt:lpstr>
      <vt:lpstr>sheets</vt:lpstr>
      <vt:lpstr>start</vt:lpstr>
      <vt:lpstr>start_year</vt:lpstr>
      <vt:lpstr>thous_conv</vt:lpstr>
      <vt:lpstr>vcr_date</vt:lpstr>
      <vt:lpstr>vcr_esc</vt:lpstr>
      <vt:lpstr>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2024-12-11T01:31:08Z</dcterms:created>
  <dcterms:modified xsi:type="dcterms:W3CDTF">2025-01-28T00:16:12Z</dcterms:modified>
</cp:coreProperties>
</file>