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CAA614C-2CF4-4503-88AF-5CD2B02F52F5}" xr6:coauthVersionLast="47" xr6:coauthVersionMax="47" xr10:uidLastSave="{00000000-0000-0000-0000-000000000000}"/>
  <bookViews>
    <workbookView xWindow="15090" yWindow="0" windowWidth="13815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68" l="1"/>
  <c r="M33" i="68"/>
  <c r="H8" i="87" l="1"/>
  <c r="E10" i="87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AG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<sst xmlns="http://schemas.openxmlformats.org/spreadsheetml/2006/main" count="752" uniqueCount="262">
  <si>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</si>
  <si>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</si>
  <si>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</si>
  <si>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</si>
  <si>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</si>
  <si>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</si>
  <si>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</si>
  <si>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</si>
  <si>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</si>
  <si>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</si>
  <si>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</si>
  <si>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</si>
  <si>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</si>
  <si>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</si>
  <si>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</si>
  <si>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</si>
  <si>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</si>
  <si>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</si>
  <si>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</si>
  <si>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</si>
  <si>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</si>
  <si>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</si>
  <si>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</si>
  <si>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</si>
  <si>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</si>
  <si>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</si>
  <si>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</si>
  <si>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</si>
  <si>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</si>
  <si>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</si>
  <si>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</si>
  <si>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</si>
  <si>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</si>
  <si>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</si>
  <si>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</si>
  <si>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</si>
  <si>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</si>
  <si>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</si>
  <si>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</si>
  <si>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</si>
  <si>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</si>
  <si>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</si>
  <si>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</si>
  <si>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</si>
  <si>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</si>
  <si>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</si>
  <si>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</si>
  <si>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</si>
  <si>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</si>
  <si>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</si>
  <si>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</si>
  <si>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</si>
  <si>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</si>
  <si>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</si>
  <si>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</si>
  <si>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</si>
  <si>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</si>
  <si>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</si>
  <si>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</si>
  <si>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</si>
  <si>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</si>
  <si>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</si>
  <si>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</si>
  <si>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</si>
  <si>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</si>
  <si>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</si>
  <si>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</si>
  <si>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</si>
  <si>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</si>
  <si>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</si>
  <si>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</si>
  <si>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</si>
  <si>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</si>
  <si>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</si>
  <si>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</si>
  <si>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</si>
  <si>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</si>
  <si>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</si>
  <si>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</si>
  <si>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</si>
  <si>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</si>
  <si>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</si>
  <si>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</si>
  <si>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</si>
  <si>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</si>
  <si>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</si>
  <si>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</si>
  <si>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</si>
  <si>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</si>
  <si>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</si>
  <si>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</si>
  <si>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</si>
  <si>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</si>
  <si>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</si>
  <si>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</si>
  <si>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</si>
  <si>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</si>
  <si>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</si>
  <si>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</si>
  <si>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</si>
  <si>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</si>
  <si>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</si>
  <si>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</si>
  <si>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</si>
  <si>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</si>
  <si>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</si>
  <si>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</si>
  <si>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</si>
  <si>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</si>
  <si>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</si>
  <si>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</si>
  <si>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</si>
  <si>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</si>
  <si>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</si>
  <si>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</si>
  <si>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</si>
  <si>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</si>
  <si>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</si>
  <si>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</si>
  <si>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</si>
  <si>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</si>
  <si>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</si>
  <si>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</si>
  <si>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</si>
  <si>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</si>
  <si>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</si>
  <si>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</si>
  <si>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</si>
  <si>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</si>
  <si>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</si>
  <si>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</si>
  <si>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</si>
  <si>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</si>
  <si>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</si>
  <si>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</si>
  <si>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</si>
  <si>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</si>
  <si>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</si>
  <si>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</si>
  <si>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</si>
  <si>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</si>
  <si>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</si>
  <si>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</si>
  <si>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</si>
  <si>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</si>
  <si>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</si>
  <si>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</si>
  <si>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</si>
  <si>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</si>
  <si>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</si>
  <si>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</si>
  <si>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</si>
  <si>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</si>
  <si>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</si>
  <si>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</si>
  <si>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</si>
  <si>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</si>
  <si>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</si>
  <si>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</si>
  <si>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</si>
  <si>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</si>
  <si>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</si>
  <si>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</si>
  <si>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</si>
  <si>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</si>
  <si>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</si>
  <si>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</si>
  <si>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</si>
  <si>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</si>
  <si>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</si>
  <si>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</si>
  <si>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</si>
  <si>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</si>
  <si>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</si>
  <si>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</si>
  <si>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</si>
  <si>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</si>
  <si>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</si>
  <si>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</si>
  <si>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</si>
  <si>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</si>
  <si>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</si>
  <si>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</si>
  <si>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</si>
  <si>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</si>
  <si>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</si>
  <si>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</si>
  <si>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</si>
  <si>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</si>
  <si>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</si>
  <si>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</si>
  <si>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</si>
  <si>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</si>
  <si>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</si>
  <si>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</si>
  <si>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</si>
  <si>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</si>
  <si>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</si>
  <si>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</si>
  <si>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</si>
  <si>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</si>
  <si>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</si>
  <si>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</si>
  <si>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</si>
  <si>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</si>
  <si>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</si>
  <si>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</si>
  <si>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</si>
  <si>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</si>
  <si>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</si>
  <si>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</si>
  <si>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</si>
  <si>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</si>
  <si>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</si>
  <si>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</si>
  <si>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</si>
  <si>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</si>
  <si>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</si>
  <si>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</si>
  <si>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</si>
  <si>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</si>
  <si>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</si>
  <si>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</si>
  <si>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</si>
  <si>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</si>
  <si>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</si>
  <si>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</si>
  <si>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</si>
  <si>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</si>
  <si>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</si>
  <si>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</si>
  <si>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</si>
  <si>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</si>
  <si>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</si>
  <si>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</si>
  <si>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</si>
  <si>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</si>
  <si>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</si>
  <si>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</si>
  <si>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</si>
  <si>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</si>
  <si>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</si>
  <si>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</si>
  <si>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REFCL mini grids</t>
  </si>
  <si>
    <t>New transformer, REFCL and feeder transfers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</si>
  <si>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</si>
  <si>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</si>
  <si>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</si>
  <si>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</si>
  <si>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</si>
  <si>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</si>
  <si>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</si>
  <si>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</si>
  <si>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</t>
  </si>
  <si>
    <t>Penalty per point:</t>
  </si>
  <si>
    <t>Feeder reconfiguration</t>
  </si>
  <si>
    <t>New feeders</t>
  </si>
  <si>
    <t>REFCL TQY compliance</t>
  </si>
  <si>
    <t>TQY doesnt have any points assigned as it was part of an exemption</t>
  </si>
  <si>
    <t>The area was supplied by WPD which is a 4 point station, so 4 points are assumed.</t>
  </si>
  <si>
    <t>Torquay</t>
  </si>
  <si>
    <t>TQY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</si>
</sst>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200" formatCode="_-&quot;$&quot;* #,##0.00_-;\-&quot;$&quot;* #,##0.00_-;_-&quot;$&quot;* &quot;-&quot;??_-;_-@_-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200" fontId="77" fillId="0" borderId="0" applyFont="0" applyFill="0" applyBorder="0" applyAlignment="0" applyProtection="0"/>
  </cellStyleXfs>
  <cellXfs count="34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27" fillId="2" borderId="0" xfId="18" applyFont="1" applyFill="1" applyAlignment="1">
      <alignment horizontal="left" vertical="top"/>
    </xf>
    <xf numFmtId="0" fontId="17" fillId="0" borderId="0" xfId="18" applyFont="1" applyAlignmen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2" fontId="86" fillId="0" borderId="0" xfId="20" applyNumberFormat="1" applyFont="1" applyAlignment="1">
      <alignment horizontal="left"/>
    </xf>
    <xf numFmtId="180" fontId="21" fillId="0" borderId="8" xfId="22" applyNumberFormat="1">
      <alignment horizontal="right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" xfId="34" xr:uid="{0FD58938-F0DA-448B-91A2-626923637FF0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3" sqref="A33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09"/>
    </row>
    <row r="2" spans="1:19" ht="23.25" x14ac:dyDescent="0.35">
      <c r="A2" s="309"/>
      <c r="C2" s="310" t="s">
        <v>3</v>
      </c>
      <c r="D2" s="311"/>
      <c r="E2" s="311"/>
    </row>
    <row r="3" spans="1:19" ht="15.75" x14ac:dyDescent="0.25">
      <c r="A3" s="309"/>
      <c r="C3" s="312" t="s">
        <v>238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257</v>
      </c>
    </row>
    <row r="6" spans="1:19" x14ac:dyDescent="0.25">
      <c r="A6" s="309"/>
      <c r="C6" s="314" t="s">
        <v>239</v>
      </c>
      <c r="D6" s="345">
        <v>3.21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13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C15" sqref="C15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TQY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187</v>
      </c>
      <c r="H7" s="151" t="s">
        <v>188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2" t="str">
        <f>INDEX(Assumptions!$E$14:$E$18, MATCH(C10, Assumptions!$C$14:$C$18,0))</f>
        <v>Feeder reconfiguration</v>
      </c>
      <c r="E10" s="333"/>
      <c r="F10" s="333"/>
      <c r="G10" s="103">
        <f>IF(Data!$C10, "", INDEX(Consol!$F$15:$F$82, MATCH($C10&amp;G$7, Consol!$D$15:$D$82,0))/mill_conv)</f>
        <v>-1.490174701568431</v>
      </c>
      <c r="H10" s="103">
        <f>IF(Data!$C10, "", INDEX(Consol!$F$15:$F$82, MATCH($C10&amp;H$7, Consol!$D$15:$D$82,0))/mill_conv)</f>
        <v>30.771506668888616</v>
      </c>
      <c r="I10" s="103">
        <f>IF(Data!$C10, "", INDEX(Consol!$F$15:$F$82, MATCH($C10&amp;I$7, Consol!$D$15:$D$82,0))/mill_conv)</f>
        <v>29.281331967320181</v>
      </c>
    </row>
    <row r="11" spans="1:13" s="7" customFormat="1" ht="12.75" x14ac:dyDescent="0.2">
      <c r="C11" s="91" t="str">
        <v>Option 3</v>
      </c>
      <c r="D11" s="332" t="str">
        <f>INDEX(Assumptions!$E$14:$E$18, MATCH(C11, Assumptions!$C$14:$C$18,0))</f>
        <v>REFCL mini grids</v>
      </c>
      <c r="E11" s="333"/>
      <c r="F11" s="333"/>
      <c r="G11" s="103">
        <f>IF(Data!$C11, "", INDEX(Consol!$F$15:$F$82, MATCH($C11&amp;G$7, Consol!$D$15:$D$82,0))/mill_conv)</f>
        <v>-3.7620695163317892</v>
      </c>
      <c r="H11" s="103">
        <f>IF(Data!$C11, "", INDEX(Consol!$F$15:$F$82, MATCH($C11&amp;H$7, Consol!$D$15:$D$82,0))/mill_conv)</f>
        <v>30.771506668888616</v>
      </c>
      <c r="I11" s="103">
        <f>IF(Data!$C11, "", INDEX(Consol!$F$15:$F$82, MATCH($C11&amp;I$7, Consol!$D$15:$D$82,0))/mill_conv)</f>
        <v>27.009437152556824</v>
      </c>
    </row>
    <row r="12" spans="1:13" s="7" customFormat="1" ht="12.75" x14ac:dyDescent="0.2">
      <c r="C12" s="91" t="str">
        <v>Option 4</v>
      </c>
      <c r="D12" s="332" t="str">
        <f>INDEX(Assumptions!$E$14:$E$18, MATCH(C12, Assumptions!$C$14:$C$18,0))</f>
        <v>New transformer, REFCL and feeder transfers</v>
      </c>
      <c r="E12" s="333"/>
      <c r="F12" s="333"/>
      <c r="G12" s="103">
        <f>IF(Data!$C12, "", INDEX(Consol!$F$15:$F$82, MATCH($C12&amp;G$7, Consol!$D$15:$D$82,0))/mill_conv)</f>
        <v>-6.5312291028097631</v>
      </c>
      <c r="H12" s="103">
        <f>IF(Data!$C12, "", INDEX(Consol!$F$15:$F$82, MATCH($C12&amp;H$7, Consol!$D$15:$D$82,0))/mill_conv)</f>
        <v>30.771506668888616</v>
      </c>
      <c r="I12" s="103">
        <f>IF(Data!$C12, "", INDEX(Consol!$F$15:$F$82, MATCH($C12&amp;I$7, Consol!$D$15:$D$82,0))/mill_conv)</f>
        <v>24.240277566078852</v>
      </c>
    </row>
    <row r="13" spans="1:13" s="7" customFormat="1" ht="12.75" x14ac:dyDescent="0.2">
      <c r="C13" s="91" t="str">
        <v>Option 5</v>
      </c>
      <c r="D13" s="332" t="str">
        <f>INDEX(Assumptions!$E$14:$E$18, MATCH(C13, Assumptions!$C$14:$C$18,0))</f>
        <v>New zone substation</v>
      </c>
      <c r="E13" s="333"/>
      <c r="F13" s="333"/>
      <c r="G13" s="103">
        <f>IF(Data!$C13, "", INDEX(Consol!$F$15:$F$82, MATCH($C13&amp;G$7, Consol!$D$15:$D$82,0))/mill_conv)</f>
        <v>-25.873229800701985</v>
      </c>
      <c r="H13" s="103">
        <f>IF(Data!$C13, "", INDEX(Consol!$F$15:$F$82, MATCH($C13&amp;H$7, Consol!$D$15:$D$82,0))/mill_conv)</f>
        <v>30.771506668888616</v>
      </c>
      <c r="I13" s="103">
        <f>IF(Data!$C13, "", INDEX(Consol!$F$15:$F$82, MATCH($C13&amp;I$7, Consol!$D$15:$D$82,0))/mill_conv)</f>
        <v>4.8982768681866302</v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29" t="str">
        <f>INDEX($D$9:$D$13,MATCH(G18, $I$9:$I$13,0))</f>
        <v>Feeder reconfiguration</v>
      </c>
      <c r="E18" s="329"/>
      <c r="F18" s="329"/>
      <c r="G18" s="104">
        <f>_xlfn.MAXIFS(I9:I13, IF(compliance, Data!$F$9:$F$13, Data!$C$9:$C$13),FALSE)</f>
        <v>29.281331967320181</v>
      </c>
      <c r="H18"/>
      <c r="I18" s="32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3.1163012015231519</v>
      </c>
      <c r="J30" s="105">
        <f>-INDEX(Consol!$I$15:$Q$82,MATCH($C$26&amp;$C30,Consol!$D$15:$D$82,0), MATCH(J$29, Consol!$I$9:$Q$9,0))/mill_conv</f>
        <v>0</v>
      </c>
      <c r="K30" s="185"/>
      <c r="L30" s="185">
        <f>SUM(F30:J30)</f>
        <v>3.1163012015231519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s="8" customFormat="1" ht="12.75" x14ac:dyDescent="0.2">
      <c r="C38" s="256" t="s">
        <v>218</v>
      </c>
      <c r="D38" s="184">
        <f>output_dollars</f>
        <v>46203</v>
      </c>
      <c r="E38" s="184"/>
      <c r="F38" s="257" t="str">
        <f>Sensitivity_calcs!C89</f>
        <v>Option 1 (base case)</v>
      </c>
      <c r="G38" s="257" t="str">
        <f>Sensitivity_calcs!D89</f>
        <v>Option 2</v>
      </c>
      <c r="H38" s="257" t="str">
        <f>Sensitivity_calcs!E89</f>
        <v>Option 3</v>
      </c>
      <c r="I38" s="257" t="str">
        <f>Sensitivity_calcs!F89</f>
        <v>Option 4</v>
      </c>
      <c r="J38" s="257" t="str">
        <f>Sensitivity_calcs!G89</f>
        <v>Option 5</v>
      </c>
      <c r="K38" s="261"/>
      <c r="L38" s="286" t="s">
        <v>216</v>
      </c>
      <c r="M38" s="261"/>
    </row>
    <row r="39" spans="1:13" s="8" customFormat="1" ht="12.75" x14ac:dyDescent="0.2">
      <c r="C39" s="284" t="str">
        <f>Sensitivity_calcs!B90</f>
        <v>None</v>
      </c>
      <c r="D39" s="264"/>
      <c r="E39" s="264"/>
      <c r="F39" s="285" t="str">
        <f>Sensitivity_calcs!C90</f>
        <v/>
      </c>
      <c r="G39" s="285">
        <f>Sensitivity_calcs!D90</f>
        <v>29.281331967320185</v>
      </c>
      <c r="H39" s="285">
        <f>Sensitivity_calcs!E90</f>
        <v>27.009437152556824</v>
      </c>
      <c r="I39" s="285">
        <f>Sensitivity_calcs!F90</f>
        <v>24.240277566078852</v>
      </c>
      <c r="J39" s="285">
        <f>Sensitivity_calcs!G90</f>
        <v>4.8982768681866311</v>
      </c>
      <c r="K39" s="255"/>
      <c r="L39" s="287" t="str">
        <f>Sensitivity_calcs!K90</f>
        <v>Option 2</v>
      </c>
      <c r="M39" s="255"/>
    </row>
    <row r="40" spans="1:13" s="8" customFormat="1" ht="12.75" x14ac:dyDescent="0.2">
      <c r="C40" s="263" t="str">
        <f>Sensitivity_calcs!B91</f>
        <v>Capex 10% higher</v>
      </c>
      <c r="D40" s="263"/>
      <c r="E40" s="263"/>
      <c r="F40" s="277" t="str">
        <f>Sensitivity_calcs!C91</f>
        <v/>
      </c>
      <c r="G40" s="272">
        <f>Sensitivity_calcs!D91</f>
        <v>29.132314497163339</v>
      </c>
      <c r="H40" s="272">
        <f>Sensitivity_calcs!E91</f>
        <v>26.633230200923652</v>
      </c>
      <c r="I40" s="272">
        <f>Sensitivity_calcs!F91</f>
        <v>23.587154655797878</v>
      </c>
      <c r="J40" s="272">
        <f>Sensitivity_calcs!G91</f>
        <v>2.3109538881164329</v>
      </c>
      <c r="K40" s="255"/>
      <c r="L40" s="280" t="str">
        <f>Sensitivity_calcs!K91</f>
        <v>Option 2</v>
      </c>
      <c r="M40" s="255"/>
    </row>
    <row r="41" spans="1:13" s="8" customFormat="1" ht="12.75" x14ac:dyDescent="0.2">
      <c r="C41" s="263" t="str">
        <f>Sensitivity_calcs!B92</f>
        <v>Capex 10% lower</v>
      </c>
      <c r="D41" s="263"/>
      <c r="E41" s="263"/>
      <c r="F41" s="278" t="str">
        <f>Sensitivity_calcs!C92</f>
        <v/>
      </c>
      <c r="G41" s="273">
        <f>Sensitivity_calcs!D92</f>
        <v>29.43034943747703</v>
      </c>
      <c r="H41" s="273">
        <f>Sensitivity_calcs!E92</f>
        <v>27.38564410419001</v>
      </c>
      <c r="I41" s="273">
        <f>Sensitivity_calcs!F92</f>
        <v>24.893400476359826</v>
      </c>
      <c r="J41" s="273">
        <f>Sensitivity_calcs!G92</f>
        <v>7.4855998482568298</v>
      </c>
      <c r="K41" s="255"/>
      <c r="L41" s="280" t="str">
        <f>Sensitivity_calcs!K92</f>
        <v>Option 2</v>
      </c>
      <c r="M41" s="255"/>
    </row>
    <row r="42" spans="1:13" s="8" customFormat="1" ht="12.75" x14ac:dyDescent="0.2">
      <c r="C42" s="263" t="str">
        <f>Sensitivity_calcs!B93</f>
        <v>Total benefits 10% higher</v>
      </c>
      <c r="D42" s="263"/>
      <c r="E42" s="263"/>
      <c r="F42" s="278" t="str">
        <f>Sensitivity_calcs!C93</f>
        <v/>
      </c>
      <c r="G42" s="273">
        <f>Sensitivity_calcs!D93</f>
        <v>32.358482634209047</v>
      </c>
      <c r="H42" s="273">
        <f>Sensitivity_calcs!E93</f>
        <v>30.086587819445697</v>
      </c>
      <c r="I42" s="273">
        <f>Sensitivity_calcs!F93</f>
        <v>27.317428232967707</v>
      </c>
      <c r="J42" s="273">
        <f>Sensitivity_calcs!G93</f>
        <v>7.975427535075494</v>
      </c>
      <c r="K42" s="255"/>
      <c r="L42" s="280" t="str">
        <f>Sensitivity_calcs!K93</f>
        <v>Option 2</v>
      </c>
      <c r="M42" s="255"/>
    </row>
    <row r="43" spans="1:13" s="8" customFormat="1" ht="12.75" x14ac:dyDescent="0.2">
      <c r="C43" s="263" t="str">
        <f>Sensitivity_calcs!B94</f>
        <v>Total benefits 10% lower</v>
      </c>
      <c r="D43" s="263"/>
      <c r="E43" s="263"/>
      <c r="F43" s="278" t="str">
        <f>Sensitivity_calcs!C94</f>
        <v/>
      </c>
      <c r="G43" s="273">
        <f>Sensitivity_calcs!D94</f>
        <v>26.204181300431319</v>
      </c>
      <c r="H43" s="273">
        <f>Sensitivity_calcs!E94</f>
        <v>23.932286485667962</v>
      </c>
      <c r="I43" s="273">
        <f>Sensitivity_calcs!F94</f>
        <v>21.16312689918999</v>
      </c>
      <c r="J43" s="273">
        <f>Sensitivity_calcs!G94</f>
        <v>1.8211262012977707</v>
      </c>
      <c r="K43" s="255"/>
      <c r="L43" s="280" t="str">
        <f>Sensitivity_calcs!K94</f>
        <v>Option 2</v>
      </c>
      <c r="M43" s="255"/>
    </row>
    <row r="44" spans="1:13" s="8" customFormat="1" ht="12.75" x14ac:dyDescent="0.2">
      <c r="C44" s="263" t="str">
        <f>Sensitivity_calcs!B95</f>
        <v>Capex 10% higher &amp; Total benefits 10% lower</v>
      </c>
      <c r="D44" s="263"/>
      <c r="E44" s="263"/>
      <c r="F44" s="278" t="str">
        <f>Sensitivity_calcs!C95</f>
        <v/>
      </c>
      <c r="G44" s="273">
        <f>Sensitivity_calcs!D95</f>
        <v>26.055163830274477</v>
      </c>
      <c r="H44" s="273">
        <f>Sensitivity_calcs!E95</f>
        <v>23.556079534034779</v>
      </c>
      <c r="I44" s="273">
        <f>Sensitivity_calcs!F95</f>
        <v>20.510003988909009</v>
      </c>
      <c r="J44" s="273">
        <f>Sensitivity_calcs!G95</f>
        <v>-0.7661967787724282</v>
      </c>
      <c r="K44" s="255"/>
      <c r="L44" s="280" t="str">
        <f>Sensitivity_calcs!K95</f>
        <v>Option 2</v>
      </c>
      <c r="M44" s="255"/>
    </row>
    <row r="45" spans="1:13" s="8" customFormat="1" ht="12.75" x14ac:dyDescent="0.2">
      <c r="C45" s="263">
        <f>Sensitivity_calcs!B96</f>
        <v>0</v>
      </c>
      <c r="D45" s="263"/>
      <c r="E45" s="263"/>
      <c r="F45" s="278" t="str">
        <f>Sensitivity_calcs!C96</f>
        <v/>
      </c>
      <c r="G45" s="273" t="str">
        <f>Sensitivity_calcs!D96</f>
        <v/>
      </c>
      <c r="H45" s="273" t="str">
        <f>Sensitivity_calcs!E96</f>
        <v/>
      </c>
      <c r="I45" s="273" t="str">
        <f>Sensitivity_calcs!F96</f>
        <v/>
      </c>
      <c r="J45" s="273" t="str">
        <f>Sensitivity_calcs!G96</f>
        <v/>
      </c>
      <c r="K45" s="255"/>
      <c r="L45" s="280" t="str">
        <f>Sensitivity_calcs!K96</f>
        <v/>
      </c>
      <c r="M45" s="255"/>
    </row>
    <row r="46" spans="1:13" s="8" customFormat="1" ht="12.75" x14ac:dyDescent="0.2">
      <c r="C46" s="263">
        <f>Sensitivity_calcs!B97</f>
        <v>0</v>
      </c>
      <c r="D46" s="258"/>
      <c r="E46" s="258"/>
      <c r="F46" s="278" t="str">
        <f>Sensitivity_calcs!C97</f>
        <v/>
      </c>
      <c r="G46" s="273" t="str">
        <f>Sensitivity_calcs!D97</f>
        <v/>
      </c>
      <c r="H46" s="273" t="str">
        <f>Sensitivity_calcs!E97</f>
        <v/>
      </c>
      <c r="I46" s="273" t="str">
        <f>Sensitivity_calcs!F97</f>
        <v/>
      </c>
      <c r="J46" s="273" t="str">
        <f>Sensitivity_calcs!G97</f>
        <v/>
      </c>
      <c r="K46" s="265">
        <f>IF(C46=0,0, INDEX($F$38:$J$38, MATCH(MAX($F46:$I46),$F46:$I46,0)))</f>
        <v>0</v>
      </c>
      <c r="L46" s="280" t="str">
        <f>Sensitivity_calcs!K97</f>
        <v/>
      </c>
    </row>
    <row r="47" spans="1:13" s="8" customFormat="1" ht="12.75" x14ac:dyDescent="0.2">
      <c r="D47" s="263">
        <f>Sensitivity_calcs!B98</f>
        <v>0</v>
      </c>
      <c r="E47" s="263"/>
      <c r="F47" s="278" t="str">
        <f>Sensitivity_calcs!C98</f>
        <v/>
      </c>
      <c r="G47" s="273" t="str">
        <f>Sensitivity_calcs!D98</f>
        <v/>
      </c>
      <c r="H47" s="273" t="str">
        <f>Sensitivity_calcs!E98</f>
        <v/>
      </c>
      <c r="I47" s="273" t="str">
        <f>Sensitivity_calcs!F98</f>
        <v/>
      </c>
      <c r="J47" s="273" t="str">
        <f>Sensitivity_calcs!G98</f>
        <v/>
      </c>
      <c r="K47" s="255"/>
      <c r="L47" s="280" t="str">
        <f>Sensitivity_calcs!K98</f>
        <v/>
      </c>
      <c r="M47" s="255"/>
    </row>
    <row r="48" spans="1:13" s="8" customFormat="1" ht="12.75" x14ac:dyDescent="0.2">
      <c r="D48" s="263">
        <f>Sensitivity_calcs!B99</f>
        <v>0</v>
      </c>
      <c r="E48" s="263"/>
      <c r="F48" s="279"/>
      <c r="G48" s="105"/>
      <c r="H48" s="105"/>
      <c r="I48" s="105"/>
      <c r="J48" s="105"/>
      <c r="K48" s="255"/>
      <c r="L48" s="255"/>
    </row>
    <row r="49" spans="4:10" s="8" customFormat="1" ht="12.75" x14ac:dyDescent="0.2">
      <c r="F49" s="262"/>
      <c r="G49" s="105"/>
      <c r="H49" s="105"/>
      <c r="I49" s="105"/>
      <c r="J49" s="105"/>
    </row>
    <row r="50" spans="4:10" s="8" customFormat="1" ht="12.75" x14ac:dyDescent="0.2">
      <c r="F50" s="262"/>
      <c r="G50" s="262"/>
      <c r="H50" s="262"/>
      <c r="I50" s="262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3"/>
      <c r="E53" s="243"/>
      <c r="F53" s="243"/>
    </row>
    <row r="54" spans="4:10" s="8" customFormat="1" ht="12.75" x14ac:dyDescent="0.2">
      <c r="D54" s="243"/>
      <c r="E54" s="243"/>
      <c r="F54" s="243"/>
    </row>
    <row r="55" spans="4:10" s="8" customFormat="1" ht="12.75" hidden="1" x14ac:dyDescent="0.2">
      <c r="D55" s="243"/>
      <c r="E55" s="243"/>
      <c r="F55" s="243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5" sqref="E15:K15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TQY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7" t="s">
        <v>257</v>
      </c>
      <c r="F8" s="337"/>
      <c r="G8" s="337"/>
      <c r="H8" s="337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2">
      <c r="C15" s="61" t="str">
        <v>Option 2</v>
      </c>
      <c r="D15" s="61"/>
      <c r="E15" s="339" t="s">
        <v>255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2">
      <c r="C16" s="61" t="str">
        <v>Option 3</v>
      </c>
      <c r="D16" s="61"/>
      <c r="E16" s="339" t="s">
        <v>243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2">
      <c r="C17" s="61" t="str">
        <v>Option 4</v>
      </c>
      <c r="D17" s="61"/>
      <c r="E17" s="339" t="s">
        <v>244</v>
      </c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2">
      <c r="C18" s="61" t="str">
        <v>Option 5</v>
      </c>
      <c r="D18" s="61"/>
      <c r="E18" s="339" t="s">
        <v>245</v>
      </c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221</v>
      </c>
      <c r="D20"/>
      <c r="E20" s="290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3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39" t="s">
        <v>242</v>
      </c>
      <c r="E41" s="323" t="s">
        <v>261</v>
      </c>
      <c r="F41" s="324"/>
      <c r="G41" s="325" t="s">
        <v>260</v>
      </c>
      <c r="H41" s="346">
        <v>36500.422687525541</v>
      </c>
      <c r="I41" s="326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5">
        <v>5400000</v>
      </c>
      <c r="H50" s="69">
        <v>45107</v>
      </c>
    </row>
    <row r="52" spans="3:8" x14ac:dyDescent="0.2">
      <c r="C52" s="8" t="s">
        <v>163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6" t="s">
        <v>68</v>
      </c>
      <c r="H69" s="156" t="s">
        <v>164</v>
      </c>
      <c r="I69" s="156" t="s">
        <v>178</v>
      </c>
      <c r="J69" s="155" t="s">
        <v>182</v>
      </c>
      <c r="K69" s="156"/>
      <c r="L69" s="156"/>
      <c r="M69" s="156"/>
    </row>
    <row r="70" spans="2:16" x14ac:dyDescent="0.2">
      <c r="C70" s="8" t="s">
        <v>165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334">
        <v>0</v>
      </c>
      <c r="K70" s="335"/>
      <c r="L70" s="335"/>
      <c r="M70" s="336"/>
    </row>
    <row r="71" spans="2:16" x14ac:dyDescent="0.2">
      <c r="C71" s="8" t="s">
        <v>166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334">
        <v>0</v>
      </c>
      <c r="K71" s="335"/>
      <c r="L71" s="335"/>
      <c r="M71" s="336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3">
        <v>0</v>
      </c>
      <c r="H78" s="69">
        <f>input_dollars</f>
        <v>45291</v>
      </c>
    </row>
    <row r="79" spans="2:16" x14ac:dyDescent="0.2">
      <c r="C79" s="8" t="s">
        <v>168</v>
      </c>
      <c r="G79" s="153">
        <v>0</v>
      </c>
      <c r="H79" s="69">
        <f>input_dollars</f>
        <v>45291</v>
      </c>
    </row>
    <row r="81" spans="1:16" x14ac:dyDescent="0.2">
      <c r="C81" s="8" t="s">
        <v>169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3" sqref="I1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TQY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141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59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36500.422687525541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252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f>Workings_risks!$H$8</f>
        <v>8000000</v>
      </c>
      <c r="N33" s="32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0</v>
      </c>
      <c r="M36" s="106">
        <f t="shared" si="4"/>
        <v>8000000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0</v>
      </c>
      <c r="K80" s="175">
        <f t="shared" si="12"/>
        <v>0</v>
      </c>
      <c r="L80" s="175">
        <f t="shared" si="12"/>
        <v>0</v>
      </c>
      <c r="M80" s="175">
        <f t="shared" si="12"/>
        <v>0</v>
      </c>
      <c r="N80" s="175">
        <f t="shared" si="12"/>
        <v>0</v>
      </c>
      <c r="O80" s="175">
        <f t="shared" si="12"/>
        <v>0</v>
      </c>
      <c r="P80" s="175">
        <f t="shared" si="12"/>
        <v>0</v>
      </c>
      <c r="Q80" s="175">
        <f t="shared" si="12"/>
        <v>0</v>
      </c>
      <c r="R80" s="175">
        <f t="shared" si="12"/>
        <v>0</v>
      </c>
      <c r="S80" s="175">
        <f t="shared" si="12"/>
        <v>0</v>
      </c>
      <c r="T80" s="175">
        <f t="shared" si="12"/>
        <v>0</v>
      </c>
      <c r="U80" s="175">
        <f t="shared" si="12"/>
        <v>0</v>
      </c>
      <c r="V80" s="175">
        <f t="shared" si="12"/>
        <v>0</v>
      </c>
      <c r="W80" s="175">
        <f t="shared" si="12"/>
        <v>0</v>
      </c>
      <c r="X80" s="175">
        <f t="shared" si="12"/>
        <v>0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186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0</v>
      </c>
      <c r="J87" s="178">
        <f t="shared" si="18"/>
        <v>0</v>
      </c>
      <c r="K87" s="178">
        <f t="shared" si="18"/>
        <v>0</v>
      </c>
      <c r="L87" s="178">
        <f t="shared" si="18"/>
        <v>0</v>
      </c>
      <c r="M87" s="178">
        <f t="shared" si="18"/>
        <v>0</v>
      </c>
      <c r="N87" s="178">
        <f t="shared" si="18"/>
        <v>0</v>
      </c>
      <c r="O87" s="178">
        <f t="shared" si="18"/>
        <v>0</v>
      </c>
      <c r="P87" s="178">
        <f t="shared" si="18"/>
        <v>0</v>
      </c>
      <c r="Q87" s="178">
        <f t="shared" si="18"/>
        <v>0</v>
      </c>
      <c r="R87" s="178">
        <f t="shared" si="18"/>
        <v>0</v>
      </c>
      <c r="S87" s="178">
        <f t="shared" si="18"/>
        <v>0</v>
      </c>
      <c r="T87" s="178">
        <f t="shared" si="18"/>
        <v>0</v>
      </c>
      <c r="U87" s="178">
        <f t="shared" si="18"/>
        <v>0</v>
      </c>
      <c r="V87" s="178">
        <f t="shared" si="18"/>
        <v>0</v>
      </c>
      <c r="W87" s="178">
        <f t="shared" si="18"/>
        <v>0</v>
      </c>
      <c r="X87" s="178">
        <f t="shared" si="18"/>
        <v>0</v>
      </c>
      <c r="Y87" s="178">
        <f t="shared" si="18"/>
        <v>0</v>
      </c>
      <c r="Z87" s="178">
        <f t="shared" si="18"/>
        <v>0</v>
      </c>
      <c r="AA87" s="178">
        <f t="shared" si="18"/>
        <v>0</v>
      </c>
      <c r="AB87" s="178">
        <f t="shared" si="18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39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K11" activePane="bottomRight" state="frozen"/>
      <selection activeCell="S27" sqref="S27"/>
      <selection pane="topRight" activeCell="S27" sqref="S27"/>
      <selection pane="bottomLeft" activeCell="S27" sqref="S27"/>
      <selection pane="bottomRight" activeCell="L14" sqref="L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TQY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Feeder reconfiguration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256</v>
      </c>
      <c r="D14"/>
      <c r="E14" s="147">
        <v>50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2800131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2800131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36500.422687525541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321">
        <v>0</v>
      </c>
      <c r="T45" s="321">
        <v>0</v>
      </c>
      <c r="U45" s="321">
        <v>0</v>
      </c>
      <c r="V45" s="321">
        <v>0</v>
      </c>
      <c r="W45" s="321">
        <v>0</v>
      </c>
      <c r="X45" s="321">
        <v>0</v>
      </c>
      <c r="Y45" s="321">
        <v>0</v>
      </c>
      <c r="Z45" s="321">
        <v>0</v>
      </c>
      <c r="AA45" s="321">
        <v>0</v>
      </c>
      <c r="AB45" s="321">
        <v>0</v>
      </c>
      <c r="AC45" s="321">
        <v>0</v>
      </c>
      <c r="AD45" s="321">
        <v>0</v>
      </c>
      <c r="AE45" s="321">
        <v>0</v>
      </c>
      <c r="AF45" s="321">
        <v>0</v>
      </c>
      <c r="AG45" s="321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321">
        <v>0</v>
      </c>
      <c r="T46" s="321">
        <v>0</v>
      </c>
      <c r="U46" s="321">
        <v>0</v>
      </c>
      <c r="V46" s="321">
        <v>0</v>
      </c>
      <c r="W46" s="321">
        <v>0</v>
      </c>
      <c r="X46" s="321">
        <v>0</v>
      </c>
      <c r="Y46" s="321">
        <v>0</v>
      </c>
      <c r="Z46" s="321">
        <v>0</v>
      </c>
      <c r="AA46" s="321">
        <v>0</v>
      </c>
      <c r="AB46" s="321">
        <v>0</v>
      </c>
      <c r="AC46" s="321">
        <v>0</v>
      </c>
      <c r="AD46" s="321">
        <v>0</v>
      </c>
      <c r="AE46" s="321">
        <v>0</v>
      </c>
      <c r="AF46" s="321">
        <v>0</v>
      </c>
      <c r="AG46" s="321">
        <v>0</v>
      </c>
    </row>
    <row r="47" spans="1:16372" x14ac:dyDescent="0.2">
      <c r="C47" s="1" t="s">
        <v>5</v>
      </c>
      <c r="D47" s="204" t="s">
        <v>63</v>
      </c>
      <c r="E47" s="113">
        <f>Assumptions!G96</f>
        <v>88.357719508603083</v>
      </c>
      <c r="G47" s="206" t="s">
        <v>40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  <c r="S48" s="321">
        <v>0</v>
      </c>
      <c r="T48" s="321">
        <v>0</v>
      </c>
      <c r="U48" s="321">
        <v>0</v>
      </c>
      <c r="V48" s="321">
        <v>0</v>
      </c>
      <c r="W48" s="321">
        <v>0</v>
      </c>
      <c r="X48" s="321">
        <v>0</v>
      </c>
      <c r="Y48" s="321">
        <v>0</v>
      </c>
      <c r="Z48" s="321">
        <v>0</v>
      </c>
      <c r="AA48" s="321">
        <v>0</v>
      </c>
      <c r="AB48" s="321">
        <v>0</v>
      </c>
      <c r="AC48" s="321">
        <v>0</v>
      </c>
      <c r="AD48" s="321">
        <v>0</v>
      </c>
      <c r="AE48" s="321">
        <v>0</v>
      </c>
      <c r="AF48" s="321">
        <v>0</v>
      </c>
      <c r="AG48" s="321">
        <v>0</v>
      </c>
    </row>
    <row r="49" spans="1:43" x14ac:dyDescent="0.2">
      <c r="C49" s="1" t="s">
        <v>9</v>
      </c>
      <c r="D49" s="204" t="s">
        <v>204</v>
      </c>
      <c r="E49" s="112">
        <f>Assumptions!G98</f>
        <v>0.35181336539087127</v>
      </c>
      <c r="G49" s="206" t="s">
        <v>205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21">
        <v>0</v>
      </c>
      <c r="T49" s="321">
        <v>0</v>
      </c>
      <c r="U49" s="321">
        <v>0</v>
      </c>
      <c r="V49" s="321">
        <v>0</v>
      </c>
      <c r="W49" s="321">
        <v>0</v>
      </c>
      <c r="X49" s="321">
        <v>0</v>
      </c>
      <c r="Y49" s="321">
        <v>0</v>
      </c>
      <c r="Z49" s="321">
        <v>0</v>
      </c>
      <c r="AA49" s="321">
        <v>0</v>
      </c>
      <c r="AB49" s="321">
        <v>0</v>
      </c>
      <c r="AC49" s="321">
        <v>0</v>
      </c>
      <c r="AD49" s="321">
        <v>0</v>
      </c>
      <c r="AE49" s="321">
        <v>0</v>
      </c>
      <c r="AF49" s="321">
        <v>0</v>
      </c>
      <c r="AG49" s="321">
        <v>0</v>
      </c>
    </row>
    <row r="50" spans="1:43" x14ac:dyDescent="0.2">
      <c r="C50" s="1" t="s">
        <v>10</v>
      </c>
      <c r="D50" s="204" t="s">
        <v>204</v>
      </c>
      <c r="E50" s="112">
        <f>Assumptions!G99</f>
        <v>0.35181336539087127</v>
      </c>
      <c r="G50" s="206" t="s">
        <v>205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  <c r="S50" s="321">
        <v>0</v>
      </c>
      <c r="T50" s="321">
        <v>0</v>
      </c>
      <c r="U50" s="321">
        <v>0</v>
      </c>
      <c r="V50" s="321">
        <v>0</v>
      </c>
      <c r="W50" s="321">
        <v>0</v>
      </c>
      <c r="X50" s="321">
        <v>0</v>
      </c>
      <c r="Y50" s="321">
        <v>0</v>
      </c>
      <c r="Z50" s="321">
        <v>0</v>
      </c>
      <c r="AA50" s="321">
        <v>0</v>
      </c>
      <c r="AB50" s="321">
        <v>0</v>
      </c>
      <c r="AC50" s="321">
        <v>0</v>
      </c>
      <c r="AD50" s="321">
        <v>0</v>
      </c>
      <c r="AE50" s="321">
        <v>0</v>
      </c>
      <c r="AF50" s="321">
        <v>0</v>
      </c>
      <c r="AG50" s="321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8000000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feeders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-2800131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feeders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-2800131</v>
      </c>
      <c r="M72" s="119" cm="1">
        <f t="array" ref="M72">SUMPRODUCT(($I67:M67))-SUMPRODUCT(($I67:M67)*($I$6:M$6&lt;=(M$6-$E14)))</f>
        <v>-2800131</v>
      </c>
      <c r="N72" s="119" cm="1">
        <f t="array" ref="N72">SUMPRODUCT(($I67:N67))-SUMPRODUCT(($I67:N67)*($I$6:N$6&lt;=(N$6-$E14)))</f>
        <v>-2800131</v>
      </c>
      <c r="O72" s="119" cm="1">
        <f t="array" ref="O72">SUMPRODUCT(($I67:O67))-SUMPRODUCT(($I67:O67)*($I$6:O$6&lt;=(O$6-$E14)))</f>
        <v>-2800131</v>
      </c>
      <c r="P72" s="119" cm="1">
        <f t="array" ref="P72">SUMPRODUCT(($I67:P67))-SUMPRODUCT(($I67:P67)*($I$6:P$6&lt;=(P$6-$E14)))</f>
        <v>-2800131</v>
      </c>
      <c r="Q72" s="119" cm="1">
        <f t="array" ref="Q72">SUMPRODUCT(($I67:Q67))-SUMPRODUCT(($I67:Q67)*($I$6:Q$6&lt;=(Q$6-$E14)))</f>
        <v>-2800131</v>
      </c>
      <c r="R72" s="119" cm="1">
        <f t="array" ref="R72">SUMPRODUCT(($I67:R67))-SUMPRODUCT(($I67:R67)*($I$6:R$6&lt;=(R$6-$E14)))</f>
        <v>-2800131</v>
      </c>
      <c r="S72" s="119" cm="1">
        <f t="array" ref="S72">SUMPRODUCT(($I67:S67))-SUMPRODUCT(($I67:S67)*($I$6:S$6&lt;=(S$6-$E14)))</f>
        <v>-2800131</v>
      </c>
      <c r="T72" s="119" cm="1">
        <f t="array" ref="T72">SUMPRODUCT(($I67:T67))-SUMPRODUCT(($I67:T67)*($I$6:T$6&lt;=(T$6-$E14)))</f>
        <v>-2800131</v>
      </c>
      <c r="U72" s="119" cm="1">
        <f t="array" ref="U72">SUMPRODUCT(($I67:U67))-SUMPRODUCT(($I67:U67)*($I$6:U$6&lt;=(U$6-$E14)))</f>
        <v>-2800131</v>
      </c>
      <c r="V72" s="119" cm="1">
        <f t="array" ref="V72">SUMPRODUCT(($I67:V67))-SUMPRODUCT(($I67:V67)*($I$6:V$6&lt;=(V$6-$E14)))</f>
        <v>-2800131</v>
      </c>
      <c r="W72" s="119" cm="1">
        <f t="array" ref="W72">SUMPRODUCT(($I67:W67))-SUMPRODUCT(($I67:W67)*($I$6:W$6&lt;=(W$6-$E14)))</f>
        <v>-2800131</v>
      </c>
      <c r="X72" s="119" cm="1">
        <f t="array" ref="X72">SUMPRODUCT(($I67:X67))-SUMPRODUCT(($I67:X67)*($I$6:X$6&lt;=(X$6-$E14)))</f>
        <v>-2800131</v>
      </c>
      <c r="Y72" s="119" cm="1">
        <f t="array" ref="Y72">SUMPRODUCT(($I67:Y67))-SUMPRODUCT(($I67:Y67)*($I$6:Y$6&lt;=(Y$6-$E14)))</f>
        <v>-2800131</v>
      </c>
      <c r="Z72" s="119" cm="1">
        <f t="array" ref="Z72">SUMPRODUCT(($I67:Z67))-SUMPRODUCT(($I67:Z67)*($I$6:Z$6&lt;=(Z$6-$E14)))</f>
        <v>-2800131</v>
      </c>
      <c r="AA72" s="119" cm="1">
        <f t="array" ref="AA72">SUMPRODUCT(($I67:AA67))-SUMPRODUCT(($I67:AA67)*($I$6:AA$6&lt;=(AA$6-$E14)))</f>
        <v>-2800131</v>
      </c>
      <c r="AB72" s="119" cm="1">
        <f t="array" ref="AB72">SUMPRODUCT(($I67:AB67))-SUMPRODUCT(($I67:AB67)*($I$6:AB$6&lt;=(AB$6-$E14)))</f>
        <v>-2800131</v>
      </c>
      <c r="AC72" s="119" cm="1">
        <f t="array" ref="AC72">SUMPRODUCT(($I67:AC67))-SUMPRODUCT(($I67:AC67)*($I$6:AC$6&lt;=(AC$6-$E14)))</f>
        <v>-2800131</v>
      </c>
      <c r="AD72" s="119" cm="1">
        <f t="array" ref="AD72">SUMPRODUCT(($I67:AD67))-SUMPRODUCT(($I67:AD67)*($I$6:AD$6&lt;=(AD$6-$E14)))</f>
        <v>-2800131</v>
      </c>
      <c r="AE72" s="119" cm="1">
        <f t="array" ref="AE72">SUMPRODUCT(($I67:AE67))-SUMPRODUCT(($I67:AE67)*($I$6:AE$6&lt;=(AE$6-$E14)))</f>
        <v>-2800131</v>
      </c>
      <c r="AF72" s="119" cm="1">
        <f t="array" ref="AF72">SUMPRODUCT(($I67:AF67))-SUMPRODUCT(($I67:AF67)*($I$6:AF$6&lt;=(AF$6-$E14)))</f>
        <v>-2800131</v>
      </c>
      <c r="AG72" s="119" cm="1">
        <f t="array" ref="AG72">SUMPRODUCT(($I67:AG67))-SUMPRODUCT(($I67:AG67)*($I$6:AG$6&lt;=(AG$6-$E14)))</f>
        <v>-2800131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feeders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-119379.97180228756</v>
      </c>
      <c r="N77" s="119">
        <f t="shared" si="8"/>
        <v>-119379.97180228756</v>
      </c>
      <c r="O77" s="119">
        <f t="shared" si="8"/>
        <v>-119379.97180228756</v>
      </c>
      <c r="P77" s="119">
        <f t="shared" si="8"/>
        <v>-119379.97180228756</v>
      </c>
      <c r="Q77" s="119">
        <f t="shared" si="8"/>
        <v>-119379.97180228756</v>
      </c>
      <c r="R77" s="119">
        <f t="shared" si="8"/>
        <v>-119379.97180228756</v>
      </c>
      <c r="S77" s="119">
        <f t="shared" si="8"/>
        <v>-119379.97180228756</v>
      </c>
      <c r="T77" s="119">
        <f t="shared" si="8"/>
        <v>-119379.97180228756</v>
      </c>
      <c r="U77" s="119">
        <f t="shared" si="8"/>
        <v>-119379.97180228756</v>
      </c>
      <c r="V77" s="119">
        <f t="shared" si="8"/>
        <v>-119379.97180228756</v>
      </c>
      <c r="W77" s="119">
        <f t="shared" si="8"/>
        <v>-119379.97180228756</v>
      </c>
      <c r="X77" s="119">
        <f t="shared" si="8"/>
        <v>-119379.97180228756</v>
      </c>
      <c r="Y77" s="119">
        <f t="shared" si="8"/>
        <v>-119379.97180228756</v>
      </c>
      <c r="Z77" s="119">
        <f t="shared" si="8"/>
        <v>-119379.97180228756</v>
      </c>
      <c r="AA77" s="119">
        <f t="shared" si="8"/>
        <v>-119379.97180228756</v>
      </c>
      <c r="AB77" s="119">
        <f t="shared" si="8"/>
        <v>-119379.97180228756</v>
      </c>
      <c r="AC77" s="119">
        <f t="shared" si="8"/>
        <v>-119379.97180228756</v>
      </c>
      <c r="AD77" s="119">
        <f t="shared" si="8"/>
        <v>-119379.97180228756</v>
      </c>
      <c r="AE77" s="119">
        <f t="shared" si="8"/>
        <v>-119379.97180228756</v>
      </c>
      <c r="AF77" s="119">
        <f t="shared" si="8"/>
        <v>-119379.97180228756</v>
      </c>
      <c r="AG77" s="119">
        <f t="shared" si="8"/>
        <v>-119379.97180228756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-119379.97180228756</v>
      </c>
      <c r="N80" s="175">
        <f t="shared" si="11"/>
        <v>-119379.97180228756</v>
      </c>
      <c r="O80" s="175">
        <f t="shared" si="11"/>
        <v>-119379.97180228756</v>
      </c>
      <c r="P80" s="175">
        <f t="shared" si="11"/>
        <v>-119379.97180228756</v>
      </c>
      <c r="Q80" s="175">
        <f t="shared" si="11"/>
        <v>-119379.97180228756</v>
      </c>
      <c r="R80" s="175">
        <f t="shared" si="11"/>
        <v>-119379.97180228756</v>
      </c>
      <c r="S80" s="175">
        <f t="shared" si="11"/>
        <v>-119379.97180228756</v>
      </c>
      <c r="T80" s="175">
        <f t="shared" si="11"/>
        <v>-119379.97180228756</v>
      </c>
      <c r="U80" s="175">
        <f t="shared" si="11"/>
        <v>-119379.97180228756</v>
      </c>
      <c r="V80" s="175">
        <f t="shared" si="11"/>
        <v>-119379.97180228756</v>
      </c>
      <c r="W80" s="175">
        <f t="shared" si="11"/>
        <v>-119379.97180228756</v>
      </c>
      <c r="X80" s="175">
        <f t="shared" si="11"/>
        <v>-119379.97180228756</v>
      </c>
      <c r="Y80" s="175">
        <f t="shared" si="11"/>
        <v>-119379.97180228756</v>
      </c>
      <c r="Z80" s="175">
        <f t="shared" si="11"/>
        <v>-119379.97180228756</v>
      </c>
      <c r="AA80" s="175">
        <f t="shared" si="11"/>
        <v>-119379.97180228756</v>
      </c>
      <c r="AB80" s="175">
        <f t="shared" si="11"/>
        <v>-119379.97180228756</v>
      </c>
      <c r="AC80" s="175">
        <f>SUM(AC77:AC79)</f>
        <v>-119379.97180228756</v>
      </c>
      <c r="AD80" s="175">
        <f>SUM(AD77:AD79)</f>
        <v>-119379.97180228756</v>
      </c>
      <c r="AE80" s="175">
        <f>SUM(AE77:AE79)</f>
        <v>-119379.97180228756</v>
      </c>
      <c r="AF80" s="175">
        <f>SUM(AF77:AF79)</f>
        <v>-119379.97180228756</v>
      </c>
      <c r="AG80" s="175">
        <f>SUM(AG77:AG79)</f>
        <v>-119379.97180228756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-119379.97180228756</v>
      </c>
      <c r="N82" s="119">
        <f t="shared" si="13"/>
        <v>-119379.97180228756</v>
      </c>
      <c r="O82" s="119">
        <f t="shared" si="13"/>
        <v>-119379.97180228756</v>
      </c>
      <c r="P82" s="119">
        <f t="shared" si="13"/>
        <v>-119379.97180228756</v>
      </c>
      <c r="Q82" s="119">
        <f t="shared" si="13"/>
        <v>-119379.97180228756</v>
      </c>
      <c r="R82" s="119">
        <f t="shared" si="13"/>
        <v>-119379.97180228756</v>
      </c>
      <c r="S82" s="119">
        <f t="shared" si="13"/>
        <v>-119379.97180228756</v>
      </c>
      <c r="T82" s="119">
        <f t="shared" si="13"/>
        <v>-119379.97180228756</v>
      </c>
      <c r="U82" s="119">
        <f t="shared" si="13"/>
        <v>-119379.97180228756</v>
      </c>
      <c r="V82" s="119">
        <f t="shared" si="13"/>
        <v>-119379.97180228756</v>
      </c>
      <c r="W82" s="119">
        <f t="shared" si="13"/>
        <v>-119379.97180228756</v>
      </c>
      <c r="X82" s="119">
        <f t="shared" si="13"/>
        <v>-119379.97180228756</v>
      </c>
      <c r="Y82" s="119">
        <f t="shared" si="13"/>
        <v>-119379.97180228756</v>
      </c>
      <c r="Z82" s="119">
        <f t="shared" si="13"/>
        <v>-119379.97180228756</v>
      </c>
      <c r="AA82" s="119">
        <f t="shared" si="13"/>
        <v>-119379.97180228756</v>
      </c>
      <c r="AB82" s="119">
        <f t="shared" si="13"/>
        <v>-119379.97180228756</v>
      </c>
      <c r="AC82" s="119">
        <f>AC80</f>
        <v>-119379.97180228756</v>
      </c>
      <c r="AD82" s="119">
        <f>AD80</f>
        <v>-119379.97180228756</v>
      </c>
      <c r="AE82" s="119">
        <f>AE80</f>
        <v>-119379.97180228756</v>
      </c>
      <c r="AF82" s="119">
        <f>AF80</f>
        <v>-119379.97180228756</v>
      </c>
      <c r="AG82" s="119">
        <f>AG80</f>
        <v>-119379.97180228756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8000000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7880620.0281977123</v>
      </c>
      <c r="N87" s="178">
        <f t="shared" si="17"/>
        <v>1888120.0281977125</v>
      </c>
      <c r="O87" s="178">
        <f t="shared" si="17"/>
        <v>1888120.0281977125</v>
      </c>
      <c r="P87" s="178">
        <f t="shared" si="17"/>
        <v>1888120.0281977125</v>
      </c>
      <c r="Q87" s="178">
        <f t="shared" si="17"/>
        <v>1888120.0281977125</v>
      </c>
      <c r="R87" s="178">
        <f t="shared" si="17"/>
        <v>1888120.0281977125</v>
      </c>
      <c r="S87" s="178">
        <f t="shared" si="17"/>
        <v>1888120.0281977125</v>
      </c>
      <c r="T87" s="178">
        <f t="shared" si="17"/>
        <v>1888120.0281977125</v>
      </c>
      <c r="U87" s="178">
        <f t="shared" si="17"/>
        <v>1888120.0281977125</v>
      </c>
      <c r="V87" s="178">
        <f t="shared" si="17"/>
        <v>1888120.0281977125</v>
      </c>
      <c r="W87" s="178">
        <f t="shared" si="17"/>
        <v>1888120.0281977125</v>
      </c>
      <c r="X87" s="178">
        <f t="shared" si="17"/>
        <v>1888120.0281977125</v>
      </c>
      <c r="Y87" s="178">
        <f t="shared" si="17"/>
        <v>1888120.0281977125</v>
      </c>
      <c r="Z87" s="178">
        <f t="shared" si="17"/>
        <v>1888120.0281977125</v>
      </c>
      <c r="AA87" s="178">
        <f t="shared" si="17"/>
        <v>1888120.0281977125</v>
      </c>
      <c r="AB87" s="178">
        <f t="shared" si="17"/>
        <v>1888120.0281977125</v>
      </c>
      <c r="AC87" s="178">
        <f>SUM(AC82:AC86)</f>
        <v>1888120.0281977125</v>
      </c>
      <c r="AD87" s="178">
        <f>SUM(AD82:AD86)</f>
        <v>1888120.0281977125</v>
      </c>
      <c r="AE87" s="178">
        <f>SUM(AE82:AE86)</f>
        <v>1888120.0281977125</v>
      </c>
      <c r="AF87" s="178">
        <f>SUM(AF82:AF86)</f>
        <v>1888120.0281977125</v>
      </c>
      <c r="AG87" s="178">
        <f>SUM(AG82:AG86)</f>
        <v>1888120.0281977125</v>
      </c>
    </row>
    <row r="88" spans="1:33" x14ac:dyDescent="0.2">
      <c r="A88" s="8"/>
      <c r="B88" s="8"/>
      <c r="C88" s="75"/>
      <c r="D88" s="137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4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7880620.0281977123</v>
      </c>
      <c r="N106" s="31">
        <f t="shared" si="18"/>
        <v>1888120.0281977125</v>
      </c>
      <c r="O106" s="31">
        <f t="shared" si="18"/>
        <v>1888120.0281977125</v>
      </c>
      <c r="P106" s="31">
        <f t="shared" si="18"/>
        <v>1888120.0281977125</v>
      </c>
      <c r="Q106" s="31">
        <f t="shared" si="18"/>
        <v>1888120.0281977125</v>
      </c>
      <c r="R106" s="31">
        <f t="shared" si="18"/>
        <v>1888120.0281977125</v>
      </c>
      <c r="S106" s="31">
        <f t="shared" si="18"/>
        <v>1888120.0281977125</v>
      </c>
      <c r="T106" s="31">
        <f t="shared" si="18"/>
        <v>1888120.0281977125</v>
      </c>
      <c r="U106" s="31">
        <f t="shared" si="18"/>
        <v>1888120.0281977125</v>
      </c>
      <c r="V106" s="31">
        <f t="shared" si="18"/>
        <v>1888120.0281977125</v>
      </c>
      <c r="W106" s="31">
        <f t="shared" si="18"/>
        <v>1888120.0281977125</v>
      </c>
      <c r="X106" s="31">
        <f t="shared" si="18"/>
        <v>1888120.0281977125</v>
      </c>
      <c r="Y106" s="31">
        <f t="shared" si="18"/>
        <v>1888120.0281977125</v>
      </c>
      <c r="Z106" s="31">
        <f t="shared" si="18"/>
        <v>1888120.0281977125</v>
      </c>
      <c r="AA106" s="31">
        <f t="shared" si="18"/>
        <v>1888120.0281977125</v>
      </c>
      <c r="AB106" s="31">
        <f t="shared" si="18"/>
        <v>1888120.0281977125</v>
      </c>
      <c r="AC106" s="31">
        <f t="shared" si="18"/>
        <v>1888120.0281977125</v>
      </c>
      <c r="AD106" s="31">
        <f t="shared" si="18"/>
        <v>1888120.0281977125</v>
      </c>
      <c r="AE106" s="31">
        <f t="shared" si="18"/>
        <v>1888120.0281977125</v>
      </c>
      <c r="AF106" s="31">
        <f t="shared" si="18"/>
        <v>1888120.0281977125</v>
      </c>
      <c r="AG106" s="31">
        <f t="shared" si="18"/>
        <v>1888120.0281977125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-119379.97180228756</v>
      </c>
      <c r="N107" s="31">
        <f t="shared" si="19"/>
        <v>-119379.97180228756</v>
      </c>
      <c r="O107" s="31">
        <f t="shared" si="19"/>
        <v>-119379.97180228756</v>
      </c>
      <c r="P107" s="31">
        <f t="shared" si="19"/>
        <v>-119379.97180228756</v>
      </c>
      <c r="Q107" s="31">
        <f t="shared" si="19"/>
        <v>-119379.97180228756</v>
      </c>
      <c r="R107" s="31">
        <f t="shared" si="19"/>
        <v>-119379.97180228756</v>
      </c>
      <c r="S107" s="31">
        <f t="shared" si="19"/>
        <v>-119379.97180228756</v>
      </c>
      <c r="T107" s="31">
        <f t="shared" si="19"/>
        <v>-119379.97180228756</v>
      </c>
      <c r="U107" s="31">
        <f t="shared" si="19"/>
        <v>-119379.97180228756</v>
      </c>
      <c r="V107" s="31">
        <f t="shared" si="19"/>
        <v>-119379.97180228756</v>
      </c>
      <c r="W107" s="31">
        <f t="shared" si="19"/>
        <v>-119379.97180228756</v>
      </c>
      <c r="X107" s="31">
        <f t="shared" si="19"/>
        <v>-119379.97180228756</v>
      </c>
      <c r="Y107" s="31">
        <f t="shared" si="19"/>
        <v>-119379.97180228756</v>
      </c>
      <c r="Z107" s="31">
        <f t="shared" si="19"/>
        <v>-119379.97180228756</v>
      </c>
      <c r="AA107" s="31">
        <f t="shared" si="19"/>
        <v>-119379.97180228756</v>
      </c>
      <c r="AB107" s="31">
        <f t="shared" si="19"/>
        <v>-119379.97180228756</v>
      </c>
      <c r="AC107" s="31">
        <f t="shared" si="19"/>
        <v>-119379.97180228756</v>
      </c>
      <c r="AD107" s="31">
        <f t="shared" si="19"/>
        <v>-119379.97180228756</v>
      </c>
      <c r="AE107" s="31">
        <f t="shared" si="19"/>
        <v>-119379.97180228756</v>
      </c>
      <c r="AF107" s="31">
        <f t="shared" si="19"/>
        <v>-119379.97180228756</v>
      </c>
      <c r="AG107" s="31">
        <f t="shared" si="19"/>
        <v>-119379.97180228756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8000000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7868682.0310174832</v>
      </c>
      <c r="N110" s="31" cm="1">
        <f t="array" ref="N110">N$106+IF($C110&lt;&gt;0,SUMPRODUCT((N$107:N$108)*TRANSPOSE(($D110:$E110))),0)</f>
        <v>1876182.0310174837</v>
      </c>
      <c r="O110" s="31" cm="1">
        <f t="array" ref="O110">O$106+IF($C110&lt;&gt;0,SUMPRODUCT((O$107:O$108)*TRANSPOSE(($D110:$E110))),0)</f>
        <v>1876182.0310174837</v>
      </c>
      <c r="P110" s="31" cm="1">
        <f t="array" ref="P110">P$106+IF($C110&lt;&gt;0,SUMPRODUCT((P$107:P$108)*TRANSPOSE(($D110:$E110))),0)</f>
        <v>1876182.0310174837</v>
      </c>
      <c r="Q110" s="31" cm="1">
        <f t="array" ref="Q110">Q$106+IF($C110&lt;&gt;0,SUMPRODUCT((Q$107:Q$108)*TRANSPOSE(($D110:$E110))),0)</f>
        <v>1876182.0310174837</v>
      </c>
      <c r="R110" s="31" cm="1">
        <f t="array" ref="R110">R$106+IF($C110&lt;&gt;0,SUMPRODUCT((R$107:R$108)*TRANSPOSE(($D110:$E110))),0)</f>
        <v>1876182.0310174837</v>
      </c>
      <c r="S110" s="31" cm="1">
        <f t="array" ref="S110">S$106+IF($C110&lt;&gt;0,SUMPRODUCT((S$107:S$108)*TRANSPOSE(($D110:$E110))),0)</f>
        <v>1876182.0310174837</v>
      </c>
      <c r="T110" s="31" cm="1">
        <f t="array" ref="T110">T$106+IF($C110&lt;&gt;0,SUMPRODUCT((T$107:T$108)*TRANSPOSE(($D110:$E110))),0)</f>
        <v>1876182.0310174837</v>
      </c>
      <c r="U110" s="31" cm="1">
        <f t="array" ref="U110">U$106+IF($C110&lt;&gt;0,SUMPRODUCT((U$107:U$108)*TRANSPOSE(($D110:$E110))),0)</f>
        <v>1876182.0310174837</v>
      </c>
      <c r="V110" s="31" cm="1">
        <f t="array" ref="V110">V$106+IF($C110&lt;&gt;0,SUMPRODUCT((V$107:V$108)*TRANSPOSE(($D110:$E110))),0)</f>
        <v>1876182.0310174837</v>
      </c>
      <c r="W110" s="31" cm="1">
        <f t="array" ref="W110">W$106+IF($C110&lt;&gt;0,SUMPRODUCT((W$107:W$108)*TRANSPOSE(($D110:$E110))),0)</f>
        <v>1876182.0310174837</v>
      </c>
      <c r="X110" s="31" cm="1">
        <f t="array" ref="X110">X$106+IF($C110&lt;&gt;0,SUMPRODUCT((X$107:X$108)*TRANSPOSE(($D110:$E110))),0)</f>
        <v>1876182.0310174837</v>
      </c>
      <c r="Y110" s="31" cm="1">
        <f t="array" ref="Y110">Y$106+IF($C110&lt;&gt;0,SUMPRODUCT((Y$107:Y$108)*TRANSPOSE(($D110:$E110))),0)</f>
        <v>1876182.0310174837</v>
      </c>
      <c r="Z110" s="31" cm="1">
        <f t="array" ref="Z110">Z$106+IF($C110&lt;&gt;0,SUMPRODUCT((Z$107:Z$108)*TRANSPOSE(($D110:$E110))),0)</f>
        <v>1876182.0310174837</v>
      </c>
      <c r="AA110" s="31" cm="1">
        <f t="array" ref="AA110">AA$106+IF($C110&lt;&gt;0,SUMPRODUCT((AA$107:AA$108)*TRANSPOSE(($D110:$E110))),0)</f>
        <v>1876182.0310174837</v>
      </c>
      <c r="AB110" s="31" cm="1">
        <f t="array" ref="AB110">AB$106+IF($C110&lt;&gt;0,SUMPRODUCT((AB$107:AB$108)*TRANSPOSE(($D110:$E110))),0)</f>
        <v>1876182.0310174837</v>
      </c>
      <c r="AC110" s="31" cm="1">
        <f t="array" ref="AC110">AC$106+IF($C110&lt;&gt;0,SUMPRODUCT((AC$107:AC$108)*TRANSPOSE(($D110:$E110))),0)</f>
        <v>1876182.0310174837</v>
      </c>
      <c r="AD110" s="31" cm="1">
        <f t="array" ref="AD110">AD$106+IF($C110&lt;&gt;0,SUMPRODUCT((AD$107:AD$108)*TRANSPOSE(($D110:$E110))),0)</f>
        <v>1876182.0310174837</v>
      </c>
      <c r="AE110" s="31" cm="1">
        <f t="array" ref="AE110">AE$106+IF($C110&lt;&gt;0,SUMPRODUCT((AE$107:AE$108)*TRANSPOSE(($D110:$E110))),0)</f>
        <v>1876182.0310174837</v>
      </c>
      <c r="AF110" s="31" cm="1">
        <f t="array" ref="AF110">AF$106+IF($C110&lt;&gt;0,SUMPRODUCT((AF$107:AF$108)*TRANSPOSE(($D110:$E110))),0)</f>
        <v>1876182.0310174837</v>
      </c>
      <c r="AG110" s="31" cm="1">
        <f t="array" ref="AG110">AG$106+IF($C110&lt;&gt;0,SUMPRODUCT((AG$107:AG$108)*TRANSPOSE(($D110:$E110))),0)</f>
        <v>1876182.0310174837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7892558.0253779413</v>
      </c>
      <c r="N111" s="31" cm="1">
        <f t="array" ref="N111">N$106+IF($C111&lt;&gt;0,SUMPRODUCT((N$107:N$108)*TRANSPOSE(($D111:$E111))),0)</f>
        <v>1900058.0253779413</v>
      </c>
      <c r="O111" s="31" cm="1">
        <f t="array" ref="O111">O$106+IF($C111&lt;&gt;0,SUMPRODUCT((O$107:O$108)*TRANSPOSE(($D111:$E111))),0)</f>
        <v>1900058.0253779413</v>
      </c>
      <c r="P111" s="31" cm="1">
        <f t="array" ref="P111">P$106+IF($C111&lt;&gt;0,SUMPRODUCT((P$107:P$108)*TRANSPOSE(($D111:$E111))),0)</f>
        <v>1900058.0253779413</v>
      </c>
      <c r="Q111" s="31" cm="1">
        <f t="array" ref="Q111">Q$106+IF($C111&lt;&gt;0,SUMPRODUCT((Q$107:Q$108)*TRANSPOSE(($D111:$E111))),0)</f>
        <v>1900058.0253779413</v>
      </c>
      <c r="R111" s="31" cm="1">
        <f t="array" ref="R111">R$106+IF($C111&lt;&gt;0,SUMPRODUCT((R$107:R$108)*TRANSPOSE(($D111:$E111))),0)</f>
        <v>1900058.0253779413</v>
      </c>
      <c r="S111" s="31" cm="1">
        <f t="array" ref="S111">S$106+IF($C111&lt;&gt;0,SUMPRODUCT((S$107:S$108)*TRANSPOSE(($D111:$E111))),0)</f>
        <v>1900058.0253779413</v>
      </c>
      <c r="T111" s="31" cm="1">
        <f t="array" ref="T111">T$106+IF($C111&lt;&gt;0,SUMPRODUCT((T$107:T$108)*TRANSPOSE(($D111:$E111))),0)</f>
        <v>1900058.0253779413</v>
      </c>
      <c r="U111" s="31" cm="1">
        <f t="array" ref="U111">U$106+IF($C111&lt;&gt;0,SUMPRODUCT((U$107:U$108)*TRANSPOSE(($D111:$E111))),0)</f>
        <v>1900058.0253779413</v>
      </c>
      <c r="V111" s="31" cm="1">
        <f t="array" ref="V111">V$106+IF($C111&lt;&gt;0,SUMPRODUCT((V$107:V$108)*TRANSPOSE(($D111:$E111))),0)</f>
        <v>1900058.0253779413</v>
      </c>
      <c r="W111" s="31" cm="1">
        <f t="array" ref="W111">W$106+IF($C111&lt;&gt;0,SUMPRODUCT((W$107:W$108)*TRANSPOSE(($D111:$E111))),0)</f>
        <v>1900058.0253779413</v>
      </c>
      <c r="X111" s="31" cm="1">
        <f t="array" ref="X111">X$106+IF($C111&lt;&gt;0,SUMPRODUCT((X$107:X$108)*TRANSPOSE(($D111:$E111))),0)</f>
        <v>1900058.0253779413</v>
      </c>
      <c r="Y111" s="31" cm="1">
        <f t="array" ref="Y111">Y$106+IF($C111&lt;&gt;0,SUMPRODUCT((Y$107:Y$108)*TRANSPOSE(($D111:$E111))),0)</f>
        <v>1900058.0253779413</v>
      </c>
      <c r="Z111" s="31" cm="1">
        <f t="array" ref="Z111">Z$106+IF($C111&lt;&gt;0,SUMPRODUCT((Z$107:Z$108)*TRANSPOSE(($D111:$E111))),0)</f>
        <v>1900058.0253779413</v>
      </c>
      <c r="AA111" s="31" cm="1">
        <f t="array" ref="AA111">AA$106+IF($C111&lt;&gt;0,SUMPRODUCT((AA$107:AA$108)*TRANSPOSE(($D111:$E111))),0)</f>
        <v>1900058.0253779413</v>
      </c>
      <c r="AB111" s="31" cm="1">
        <f t="array" ref="AB111">AB$106+IF($C111&lt;&gt;0,SUMPRODUCT((AB$107:AB$108)*TRANSPOSE(($D111:$E111))),0)</f>
        <v>1900058.0253779413</v>
      </c>
      <c r="AC111" s="31" cm="1">
        <f t="array" ref="AC111">AC$106+IF($C111&lt;&gt;0,SUMPRODUCT((AC$107:AC$108)*TRANSPOSE(($D111:$E111))),0)</f>
        <v>1900058.0253779413</v>
      </c>
      <c r="AD111" s="31" cm="1">
        <f t="array" ref="AD111">AD$106+IF($C111&lt;&gt;0,SUMPRODUCT((AD$107:AD$108)*TRANSPOSE(($D111:$E111))),0)</f>
        <v>1900058.0253779413</v>
      </c>
      <c r="AE111" s="31" cm="1">
        <f t="array" ref="AE111">AE$106+IF($C111&lt;&gt;0,SUMPRODUCT((AE$107:AE$108)*TRANSPOSE(($D111:$E111))),0)</f>
        <v>1900058.0253779413</v>
      </c>
      <c r="AF111" s="31" cm="1">
        <f t="array" ref="AF111">AF$106+IF($C111&lt;&gt;0,SUMPRODUCT((AF$107:AF$108)*TRANSPOSE(($D111:$E111))),0)</f>
        <v>1900058.0253779413</v>
      </c>
      <c r="AG111" s="31" cm="1">
        <f t="array" ref="AG111">AG$106+IF($C111&lt;&gt;0,SUMPRODUCT((AG$107:AG$108)*TRANSPOSE(($D111:$E111))),0)</f>
        <v>1900058.0253779413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8680620.0281977132</v>
      </c>
      <c r="N112" s="31" cm="1">
        <f t="array" ref="N112">N$106+IF($C112&lt;&gt;0,SUMPRODUCT((N$107:N$108)*TRANSPOSE(($D112:$E112))),0)</f>
        <v>2088870.0281977125</v>
      </c>
      <c r="O112" s="31" cm="1">
        <f t="array" ref="O112">O$106+IF($C112&lt;&gt;0,SUMPRODUCT((O$107:O$108)*TRANSPOSE(($D112:$E112))),0)</f>
        <v>2088870.0281977125</v>
      </c>
      <c r="P112" s="31" cm="1">
        <f t="array" ref="P112">P$106+IF($C112&lt;&gt;0,SUMPRODUCT((P$107:P$108)*TRANSPOSE(($D112:$E112))),0)</f>
        <v>2088870.0281977125</v>
      </c>
      <c r="Q112" s="31" cm="1">
        <f t="array" ref="Q112">Q$106+IF($C112&lt;&gt;0,SUMPRODUCT((Q$107:Q$108)*TRANSPOSE(($D112:$E112))),0)</f>
        <v>2088870.0281977125</v>
      </c>
      <c r="R112" s="31" cm="1">
        <f t="array" ref="R112">R$106+IF($C112&lt;&gt;0,SUMPRODUCT((R$107:R$108)*TRANSPOSE(($D112:$E112))),0)</f>
        <v>2088870.0281977125</v>
      </c>
      <c r="S112" s="31" cm="1">
        <f t="array" ref="S112">S$106+IF($C112&lt;&gt;0,SUMPRODUCT((S$107:S$108)*TRANSPOSE(($D112:$E112))),0)</f>
        <v>2088870.0281977125</v>
      </c>
      <c r="T112" s="31" cm="1">
        <f t="array" ref="T112">T$106+IF($C112&lt;&gt;0,SUMPRODUCT((T$107:T$108)*TRANSPOSE(($D112:$E112))),0)</f>
        <v>2088870.0281977125</v>
      </c>
      <c r="U112" s="31" cm="1">
        <f t="array" ref="U112">U$106+IF($C112&lt;&gt;0,SUMPRODUCT((U$107:U$108)*TRANSPOSE(($D112:$E112))),0)</f>
        <v>2088870.0281977125</v>
      </c>
      <c r="V112" s="31" cm="1">
        <f t="array" ref="V112">V$106+IF($C112&lt;&gt;0,SUMPRODUCT((V$107:V$108)*TRANSPOSE(($D112:$E112))),0)</f>
        <v>2088870.0281977125</v>
      </c>
      <c r="W112" s="31" cm="1">
        <f t="array" ref="W112">W$106+IF($C112&lt;&gt;0,SUMPRODUCT((W$107:W$108)*TRANSPOSE(($D112:$E112))),0)</f>
        <v>2088870.0281977125</v>
      </c>
      <c r="X112" s="31" cm="1">
        <f t="array" ref="X112">X$106+IF($C112&lt;&gt;0,SUMPRODUCT((X$107:X$108)*TRANSPOSE(($D112:$E112))),0)</f>
        <v>2088870.0281977125</v>
      </c>
      <c r="Y112" s="31" cm="1">
        <f t="array" ref="Y112">Y$106+IF($C112&lt;&gt;0,SUMPRODUCT((Y$107:Y$108)*TRANSPOSE(($D112:$E112))),0)</f>
        <v>2088870.0281977125</v>
      </c>
      <c r="Z112" s="31" cm="1">
        <f t="array" ref="Z112">Z$106+IF($C112&lt;&gt;0,SUMPRODUCT((Z$107:Z$108)*TRANSPOSE(($D112:$E112))),0)</f>
        <v>2088870.0281977125</v>
      </c>
      <c r="AA112" s="31" cm="1">
        <f t="array" ref="AA112">AA$106+IF($C112&lt;&gt;0,SUMPRODUCT((AA$107:AA$108)*TRANSPOSE(($D112:$E112))),0)</f>
        <v>2088870.0281977125</v>
      </c>
      <c r="AB112" s="31" cm="1">
        <f t="array" ref="AB112">AB$106+IF($C112&lt;&gt;0,SUMPRODUCT((AB$107:AB$108)*TRANSPOSE(($D112:$E112))),0)</f>
        <v>2088870.0281977125</v>
      </c>
      <c r="AC112" s="31" cm="1">
        <f t="array" ref="AC112">AC$106+IF($C112&lt;&gt;0,SUMPRODUCT((AC$107:AC$108)*TRANSPOSE(($D112:$E112))),0)</f>
        <v>2088870.0281977125</v>
      </c>
      <c r="AD112" s="31" cm="1">
        <f t="array" ref="AD112">AD$106+IF($C112&lt;&gt;0,SUMPRODUCT((AD$107:AD$108)*TRANSPOSE(($D112:$E112))),0)</f>
        <v>2088870.0281977125</v>
      </c>
      <c r="AE112" s="31" cm="1">
        <f t="array" ref="AE112">AE$106+IF($C112&lt;&gt;0,SUMPRODUCT((AE$107:AE$108)*TRANSPOSE(($D112:$E112))),0)</f>
        <v>2088870.0281977125</v>
      </c>
      <c r="AF112" s="31" cm="1">
        <f t="array" ref="AF112">AF$106+IF($C112&lt;&gt;0,SUMPRODUCT((AF$107:AF$108)*TRANSPOSE(($D112:$E112))),0)</f>
        <v>2088870.0281977125</v>
      </c>
      <c r="AG112" s="31" cm="1">
        <f t="array" ref="AG112">AG$106+IF($C112&lt;&gt;0,SUMPRODUCT((AG$107:AG$108)*TRANSPOSE(($D112:$E112))),0)</f>
        <v>2088870.0281977125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7080620.0281977123</v>
      </c>
      <c r="N113" s="31" cm="1">
        <f t="array" ref="N113">N$106+IF($C113&lt;&gt;0,SUMPRODUCT((N$107:N$108)*TRANSPOSE(($D113:$E113))),0)</f>
        <v>1687370.0281977125</v>
      </c>
      <c r="O113" s="31" cm="1">
        <f t="array" ref="O113">O$106+IF($C113&lt;&gt;0,SUMPRODUCT((O$107:O$108)*TRANSPOSE(($D113:$E113))),0)</f>
        <v>1687370.0281977125</v>
      </c>
      <c r="P113" s="31" cm="1">
        <f t="array" ref="P113">P$106+IF($C113&lt;&gt;0,SUMPRODUCT((P$107:P$108)*TRANSPOSE(($D113:$E113))),0)</f>
        <v>1687370.0281977125</v>
      </c>
      <c r="Q113" s="31" cm="1">
        <f t="array" ref="Q113">Q$106+IF($C113&lt;&gt;0,SUMPRODUCT((Q$107:Q$108)*TRANSPOSE(($D113:$E113))),0)</f>
        <v>1687370.0281977125</v>
      </c>
      <c r="R113" s="31" cm="1">
        <f t="array" ref="R113">R$106+IF($C113&lt;&gt;0,SUMPRODUCT((R$107:R$108)*TRANSPOSE(($D113:$E113))),0)</f>
        <v>1687370.0281977125</v>
      </c>
      <c r="S113" s="31" cm="1">
        <f t="array" ref="S113">S$106+IF($C113&lt;&gt;0,SUMPRODUCT((S$107:S$108)*TRANSPOSE(($D113:$E113))),0)</f>
        <v>1687370.0281977125</v>
      </c>
      <c r="T113" s="31" cm="1">
        <f t="array" ref="T113">T$106+IF($C113&lt;&gt;0,SUMPRODUCT((T$107:T$108)*TRANSPOSE(($D113:$E113))),0)</f>
        <v>1687370.0281977125</v>
      </c>
      <c r="U113" s="31" cm="1">
        <f t="array" ref="U113">U$106+IF($C113&lt;&gt;0,SUMPRODUCT((U$107:U$108)*TRANSPOSE(($D113:$E113))),0)</f>
        <v>1687370.0281977125</v>
      </c>
      <c r="V113" s="31" cm="1">
        <f t="array" ref="V113">V$106+IF($C113&lt;&gt;0,SUMPRODUCT((V$107:V$108)*TRANSPOSE(($D113:$E113))),0)</f>
        <v>1687370.0281977125</v>
      </c>
      <c r="W113" s="31" cm="1">
        <f t="array" ref="W113">W$106+IF($C113&lt;&gt;0,SUMPRODUCT((W$107:W$108)*TRANSPOSE(($D113:$E113))),0)</f>
        <v>1687370.0281977125</v>
      </c>
      <c r="X113" s="31" cm="1">
        <f t="array" ref="X113">X$106+IF($C113&lt;&gt;0,SUMPRODUCT((X$107:X$108)*TRANSPOSE(($D113:$E113))),0)</f>
        <v>1687370.0281977125</v>
      </c>
      <c r="Y113" s="31" cm="1">
        <f t="array" ref="Y113">Y$106+IF($C113&lt;&gt;0,SUMPRODUCT((Y$107:Y$108)*TRANSPOSE(($D113:$E113))),0)</f>
        <v>1687370.0281977125</v>
      </c>
      <c r="Z113" s="31" cm="1">
        <f t="array" ref="Z113">Z$106+IF($C113&lt;&gt;0,SUMPRODUCT((Z$107:Z$108)*TRANSPOSE(($D113:$E113))),0)</f>
        <v>1687370.0281977125</v>
      </c>
      <c r="AA113" s="31" cm="1">
        <f t="array" ref="AA113">AA$106+IF($C113&lt;&gt;0,SUMPRODUCT((AA$107:AA$108)*TRANSPOSE(($D113:$E113))),0)</f>
        <v>1687370.0281977125</v>
      </c>
      <c r="AB113" s="31" cm="1">
        <f t="array" ref="AB113">AB$106+IF($C113&lt;&gt;0,SUMPRODUCT((AB$107:AB$108)*TRANSPOSE(($D113:$E113))),0)</f>
        <v>1687370.0281977125</v>
      </c>
      <c r="AC113" s="31" cm="1">
        <f t="array" ref="AC113">AC$106+IF($C113&lt;&gt;0,SUMPRODUCT((AC$107:AC$108)*TRANSPOSE(($D113:$E113))),0)</f>
        <v>1687370.0281977125</v>
      </c>
      <c r="AD113" s="31" cm="1">
        <f t="array" ref="AD113">AD$106+IF($C113&lt;&gt;0,SUMPRODUCT((AD$107:AD$108)*TRANSPOSE(($D113:$E113))),0)</f>
        <v>1687370.0281977125</v>
      </c>
      <c r="AE113" s="31" cm="1">
        <f t="array" ref="AE113">AE$106+IF($C113&lt;&gt;0,SUMPRODUCT((AE$107:AE$108)*TRANSPOSE(($D113:$E113))),0)</f>
        <v>1687370.0281977125</v>
      </c>
      <c r="AF113" s="31" cm="1">
        <f t="array" ref="AF113">AF$106+IF($C113&lt;&gt;0,SUMPRODUCT((AF$107:AF$108)*TRANSPOSE(($D113:$E113))),0)</f>
        <v>1687370.0281977125</v>
      </c>
      <c r="AG113" s="31" cm="1">
        <f t="array" ref="AG113">AG$106+IF($C113&lt;&gt;0,SUMPRODUCT((AG$107:AG$108)*TRANSPOSE(($D113:$E113))),0)</f>
        <v>1687370.0281977125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7068682.0310174832</v>
      </c>
      <c r="N114" s="31" cm="1">
        <f t="array" ref="N114">N$106+IF($C114&lt;&gt;0,SUMPRODUCT((N$107:N$108)*TRANSPOSE(($D114:$E114))),0)</f>
        <v>1675432.0310174837</v>
      </c>
      <c r="O114" s="31" cm="1">
        <f t="array" ref="O114">O$106+IF($C114&lt;&gt;0,SUMPRODUCT((O$107:O$108)*TRANSPOSE(($D114:$E114))),0)</f>
        <v>1675432.0310174837</v>
      </c>
      <c r="P114" s="31" cm="1">
        <f t="array" ref="P114">P$106+IF($C114&lt;&gt;0,SUMPRODUCT((P$107:P$108)*TRANSPOSE(($D114:$E114))),0)</f>
        <v>1675432.0310174837</v>
      </c>
      <c r="Q114" s="31" cm="1">
        <f t="array" ref="Q114">Q$106+IF($C114&lt;&gt;0,SUMPRODUCT((Q$107:Q$108)*TRANSPOSE(($D114:$E114))),0)</f>
        <v>1675432.0310174837</v>
      </c>
      <c r="R114" s="31" cm="1">
        <f t="array" ref="R114">R$106+IF($C114&lt;&gt;0,SUMPRODUCT((R$107:R$108)*TRANSPOSE(($D114:$E114))),0)</f>
        <v>1675432.0310174837</v>
      </c>
      <c r="S114" s="31" cm="1">
        <f t="array" ref="S114">S$106+IF($C114&lt;&gt;0,SUMPRODUCT((S$107:S$108)*TRANSPOSE(($D114:$E114))),0)</f>
        <v>1675432.0310174837</v>
      </c>
      <c r="T114" s="31" cm="1">
        <f t="array" ref="T114">T$106+IF($C114&lt;&gt;0,SUMPRODUCT((T$107:T$108)*TRANSPOSE(($D114:$E114))),0)</f>
        <v>1675432.0310174837</v>
      </c>
      <c r="U114" s="31" cm="1">
        <f t="array" ref="U114">U$106+IF($C114&lt;&gt;0,SUMPRODUCT((U$107:U$108)*TRANSPOSE(($D114:$E114))),0)</f>
        <v>1675432.0310174837</v>
      </c>
      <c r="V114" s="31" cm="1">
        <f t="array" ref="V114">V$106+IF($C114&lt;&gt;0,SUMPRODUCT((V$107:V$108)*TRANSPOSE(($D114:$E114))),0)</f>
        <v>1675432.0310174837</v>
      </c>
      <c r="W114" s="31" cm="1">
        <f t="array" ref="W114">W$106+IF($C114&lt;&gt;0,SUMPRODUCT((W$107:W$108)*TRANSPOSE(($D114:$E114))),0)</f>
        <v>1675432.0310174837</v>
      </c>
      <c r="X114" s="31" cm="1">
        <f t="array" ref="X114">X$106+IF($C114&lt;&gt;0,SUMPRODUCT((X$107:X$108)*TRANSPOSE(($D114:$E114))),0)</f>
        <v>1675432.0310174837</v>
      </c>
      <c r="Y114" s="31" cm="1">
        <f t="array" ref="Y114">Y$106+IF($C114&lt;&gt;0,SUMPRODUCT((Y$107:Y$108)*TRANSPOSE(($D114:$E114))),0)</f>
        <v>1675432.0310174837</v>
      </c>
      <c r="Z114" s="31" cm="1">
        <f t="array" ref="Z114">Z$106+IF($C114&lt;&gt;0,SUMPRODUCT((Z$107:Z$108)*TRANSPOSE(($D114:$E114))),0)</f>
        <v>1675432.0310174837</v>
      </c>
      <c r="AA114" s="31" cm="1">
        <f t="array" ref="AA114">AA$106+IF($C114&lt;&gt;0,SUMPRODUCT((AA$107:AA$108)*TRANSPOSE(($D114:$E114))),0)</f>
        <v>1675432.0310174837</v>
      </c>
      <c r="AB114" s="31" cm="1">
        <f t="array" ref="AB114">AB$106+IF($C114&lt;&gt;0,SUMPRODUCT((AB$107:AB$108)*TRANSPOSE(($D114:$E114))),0)</f>
        <v>1675432.0310174837</v>
      </c>
      <c r="AC114" s="31" cm="1">
        <f t="array" ref="AC114">AC$106+IF($C114&lt;&gt;0,SUMPRODUCT((AC$107:AC$108)*TRANSPOSE(($D114:$E114))),0)</f>
        <v>1675432.0310174837</v>
      </c>
      <c r="AD114" s="31" cm="1">
        <f t="array" ref="AD114">AD$106+IF($C114&lt;&gt;0,SUMPRODUCT((AD$107:AD$108)*TRANSPOSE(($D114:$E114))),0)</f>
        <v>1675432.0310174837</v>
      </c>
      <c r="AE114" s="31" cm="1">
        <f t="array" ref="AE114">AE$106+IF($C114&lt;&gt;0,SUMPRODUCT((AE$107:AE$108)*TRANSPOSE(($D114:$E114))),0)</f>
        <v>1675432.0310174837</v>
      </c>
      <c r="AF114" s="31" cm="1">
        <f t="array" ref="AF114">AF$106+IF($C114&lt;&gt;0,SUMPRODUCT((AF$107:AF$108)*TRANSPOSE(($D114:$E114))),0)</f>
        <v>1675432.0310174837</v>
      </c>
      <c r="AG114" s="31" cm="1">
        <f t="array" ref="AG114">AG$106+IF($C114&lt;&gt;0,SUMPRODUCT((AG$107:AG$108)*TRANSPOSE(($D114:$E114))),0)</f>
        <v>1675432.0310174837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7880620.0281977123</v>
      </c>
      <c r="N115" s="31" cm="1">
        <f t="array" ref="N115">N$106+IF($C115&lt;&gt;0,SUMPRODUCT((N$107:N$108)*TRANSPOSE(($D115:$E115))),0)</f>
        <v>1888120.0281977125</v>
      </c>
      <c r="O115" s="31" cm="1">
        <f t="array" ref="O115">O$106+IF($C115&lt;&gt;0,SUMPRODUCT((O$107:O$108)*TRANSPOSE(($D115:$E115))),0)</f>
        <v>1888120.0281977125</v>
      </c>
      <c r="P115" s="31" cm="1">
        <f t="array" ref="P115">P$106+IF($C115&lt;&gt;0,SUMPRODUCT((P$107:P$108)*TRANSPOSE(($D115:$E115))),0)</f>
        <v>1888120.0281977125</v>
      </c>
      <c r="Q115" s="31" cm="1">
        <f t="array" ref="Q115">Q$106+IF($C115&lt;&gt;0,SUMPRODUCT((Q$107:Q$108)*TRANSPOSE(($D115:$E115))),0)</f>
        <v>1888120.0281977125</v>
      </c>
      <c r="R115" s="31" cm="1">
        <f t="array" ref="R115">R$106+IF($C115&lt;&gt;0,SUMPRODUCT((R$107:R$108)*TRANSPOSE(($D115:$E115))),0)</f>
        <v>1888120.0281977125</v>
      </c>
      <c r="S115" s="31" cm="1">
        <f t="array" ref="S115">S$106+IF($C115&lt;&gt;0,SUMPRODUCT((S$107:S$108)*TRANSPOSE(($D115:$E115))),0)</f>
        <v>1888120.0281977125</v>
      </c>
      <c r="T115" s="31" cm="1">
        <f t="array" ref="T115">T$106+IF($C115&lt;&gt;0,SUMPRODUCT((T$107:T$108)*TRANSPOSE(($D115:$E115))),0)</f>
        <v>1888120.0281977125</v>
      </c>
      <c r="U115" s="31" cm="1">
        <f t="array" ref="U115">U$106+IF($C115&lt;&gt;0,SUMPRODUCT((U$107:U$108)*TRANSPOSE(($D115:$E115))),0)</f>
        <v>1888120.0281977125</v>
      </c>
      <c r="V115" s="31" cm="1">
        <f t="array" ref="V115">V$106+IF($C115&lt;&gt;0,SUMPRODUCT((V$107:V$108)*TRANSPOSE(($D115:$E115))),0)</f>
        <v>1888120.0281977125</v>
      </c>
      <c r="W115" s="31" cm="1">
        <f t="array" ref="W115">W$106+IF($C115&lt;&gt;0,SUMPRODUCT((W$107:W$108)*TRANSPOSE(($D115:$E115))),0)</f>
        <v>1888120.0281977125</v>
      </c>
      <c r="X115" s="31" cm="1">
        <f t="array" ref="X115">X$106+IF($C115&lt;&gt;0,SUMPRODUCT((X$107:X$108)*TRANSPOSE(($D115:$E115))),0)</f>
        <v>1888120.0281977125</v>
      </c>
      <c r="Y115" s="31" cm="1">
        <f t="array" ref="Y115">Y$106+IF($C115&lt;&gt;0,SUMPRODUCT((Y$107:Y$108)*TRANSPOSE(($D115:$E115))),0)</f>
        <v>1888120.0281977125</v>
      </c>
      <c r="Z115" s="31" cm="1">
        <f t="array" ref="Z115">Z$106+IF($C115&lt;&gt;0,SUMPRODUCT((Z$107:Z$108)*TRANSPOSE(($D115:$E115))),0)</f>
        <v>1888120.0281977125</v>
      </c>
      <c r="AA115" s="31" cm="1">
        <f t="array" ref="AA115">AA$106+IF($C115&lt;&gt;0,SUMPRODUCT((AA$107:AA$108)*TRANSPOSE(($D115:$E115))),0)</f>
        <v>1888120.0281977125</v>
      </c>
      <c r="AB115" s="31" cm="1">
        <f t="array" ref="AB115">AB$106+IF($C115&lt;&gt;0,SUMPRODUCT((AB$107:AB$108)*TRANSPOSE(($D115:$E115))),0)</f>
        <v>1888120.0281977125</v>
      </c>
      <c r="AC115" s="31" cm="1">
        <f t="array" ref="AC115">AC$106+IF($C115&lt;&gt;0,SUMPRODUCT((AC$107:AC$108)*TRANSPOSE(($D115:$E115))),0)</f>
        <v>1888120.0281977125</v>
      </c>
      <c r="AD115" s="31" cm="1">
        <f t="array" ref="AD115">AD$106+IF($C115&lt;&gt;0,SUMPRODUCT((AD$107:AD$108)*TRANSPOSE(($D115:$E115))),0)</f>
        <v>1888120.0281977125</v>
      </c>
      <c r="AE115" s="31" cm="1">
        <f t="array" ref="AE115">AE$106+IF($C115&lt;&gt;0,SUMPRODUCT((AE$107:AE$108)*TRANSPOSE(($D115:$E115))),0)</f>
        <v>1888120.0281977125</v>
      </c>
      <c r="AF115" s="31" cm="1">
        <f t="array" ref="AF115">AF$106+IF($C115&lt;&gt;0,SUMPRODUCT((AF$107:AF$108)*TRANSPOSE(($D115:$E115))),0)</f>
        <v>1888120.0281977125</v>
      </c>
      <c r="AG115" s="31" cm="1">
        <f t="array" ref="AG115">AG$106+IF($C115&lt;&gt;0,SUMPRODUCT((AG$107:AG$108)*TRANSPOSE(($D115:$E115))),0)</f>
        <v>1888120.0281977125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7880620.0281977123</v>
      </c>
      <c r="N116" s="31" cm="1">
        <f t="array" ref="N116">N$106+IF($C116&lt;&gt;0,SUMPRODUCT((N$107:N$108)*TRANSPOSE(($D116:$E116))),0)</f>
        <v>1888120.0281977125</v>
      </c>
      <c r="O116" s="31" cm="1">
        <f t="array" ref="O116">O$106+IF($C116&lt;&gt;0,SUMPRODUCT((O$107:O$108)*TRANSPOSE(($D116:$E116))),0)</f>
        <v>1888120.0281977125</v>
      </c>
      <c r="P116" s="31" cm="1">
        <f t="array" ref="P116">P$106+IF($C116&lt;&gt;0,SUMPRODUCT((P$107:P$108)*TRANSPOSE(($D116:$E116))),0)</f>
        <v>1888120.0281977125</v>
      </c>
      <c r="Q116" s="31" cm="1">
        <f t="array" ref="Q116">Q$106+IF($C116&lt;&gt;0,SUMPRODUCT((Q$107:Q$108)*TRANSPOSE(($D116:$E116))),0)</f>
        <v>1888120.0281977125</v>
      </c>
      <c r="R116" s="31" cm="1">
        <f t="array" ref="R116">R$106+IF($C116&lt;&gt;0,SUMPRODUCT((R$107:R$108)*TRANSPOSE(($D116:$E116))),0)</f>
        <v>1888120.0281977125</v>
      </c>
      <c r="S116" s="31" cm="1">
        <f t="array" ref="S116">S$106+IF($C116&lt;&gt;0,SUMPRODUCT((S$107:S$108)*TRANSPOSE(($D116:$E116))),0)</f>
        <v>1888120.0281977125</v>
      </c>
      <c r="T116" s="31" cm="1">
        <f t="array" ref="T116">T$106+IF($C116&lt;&gt;0,SUMPRODUCT((T$107:T$108)*TRANSPOSE(($D116:$E116))),0)</f>
        <v>1888120.0281977125</v>
      </c>
      <c r="U116" s="31" cm="1">
        <f t="array" ref="U116">U$106+IF($C116&lt;&gt;0,SUMPRODUCT((U$107:U$108)*TRANSPOSE(($D116:$E116))),0)</f>
        <v>1888120.0281977125</v>
      </c>
      <c r="V116" s="31" cm="1">
        <f t="array" ref="V116">V$106+IF($C116&lt;&gt;0,SUMPRODUCT((V$107:V$108)*TRANSPOSE(($D116:$E116))),0)</f>
        <v>1888120.0281977125</v>
      </c>
      <c r="W116" s="31" cm="1">
        <f t="array" ref="W116">W$106+IF($C116&lt;&gt;0,SUMPRODUCT((W$107:W$108)*TRANSPOSE(($D116:$E116))),0)</f>
        <v>1888120.0281977125</v>
      </c>
      <c r="X116" s="31" cm="1">
        <f t="array" ref="X116">X$106+IF($C116&lt;&gt;0,SUMPRODUCT((X$107:X$108)*TRANSPOSE(($D116:$E116))),0)</f>
        <v>1888120.0281977125</v>
      </c>
      <c r="Y116" s="31" cm="1">
        <f t="array" ref="Y116">Y$106+IF($C116&lt;&gt;0,SUMPRODUCT((Y$107:Y$108)*TRANSPOSE(($D116:$E116))),0)</f>
        <v>1888120.0281977125</v>
      </c>
      <c r="Z116" s="31" cm="1">
        <f t="array" ref="Z116">Z$106+IF($C116&lt;&gt;0,SUMPRODUCT((Z$107:Z$108)*TRANSPOSE(($D116:$E116))),0)</f>
        <v>1888120.0281977125</v>
      </c>
      <c r="AA116" s="31" cm="1">
        <f t="array" ref="AA116">AA$106+IF($C116&lt;&gt;0,SUMPRODUCT((AA$107:AA$108)*TRANSPOSE(($D116:$E116))),0)</f>
        <v>1888120.0281977125</v>
      </c>
      <c r="AB116" s="31" cm="1">
        <f t="array" ref="AB116">AB$106+IF($C116&lt;&gt;0,SUMPRODUCT((AB$107:AB$108)*TRANSPOSE(($D116:$E116))),0)</f>
        <v>1888120.0281977125</v>
      </c>
      <c r="AC116" s="31" cm="1">
        <f t="array" ref="AC116">AC$106+IF($C116&lt;&gt;0,SUMPRODUCT((AC$107:AC$108)*TRANSPOSE(($D116:$E116))),0)</f>
        <v>1888120.0281977125</v>
      </c>
      <c r="AD116" s="31" cm="1">
        <f t="array" ref="AD116">AD$106+IF($C116&lt;&gt;0,SUMPRODUCT((AD$107:AD$108)*TRANSPOSE(($D116:$E116))),0)</f>
        <v>1888120.0281977125</v>
      </c>
      <c r="AE116" s="31" cm="1">
        <f t="array" ref="AE116">AE$106+IF($C116&lt;&gt;0,SUMPRODUCT((AE$107:AE$108)*TRANSPOSE(($D116:$E116))),0)</f>
        <v>1888120.0281977125</v>
      </c>
      <c r="AF116" s="31" cm="1">
        <f t="array" ref="AF116">AF$106+IF($C116&lt;&gt;0,SUMPRODUCT((AF$107:AF$108)*TRANSPOSE(($D116:$E116))),0)</f>
        <v>1888120.0281977125</v>
      </c>
      <c r="AG116" s="31" cm="1">
        <f t="array" ref="AG116">AG$106+IF($C116&lt;&gt;0,SUMPRODUCT((AG$107:AG$108)*TRANSPOSE(($D116:$E116))),0)</f>
        <v>1888120.0281977125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7880620.0281977123</v>
      </c>
      <c r="N117" s="31" cm="1">
        <f t="array" ref="N117">N$106+IF($C117&lt;&gt;0,SUMPRODUCT((N$107:N$108)*TRANSPOSE(($D117:$E117))),0)</f>
        <v>1888120.0281977125</v>
      </c>
      <c r="O117" s="31" cm="1">
        <f t="array" ref="O117">O$106+IF($C117&lt;&gt;0,SUMPRODUCT((O$107:O$108)*TRANSPOSE(($D117:$E117))),0)</f>
        <v>1888120.0281977125</v>
      </c>
      <c r="P117" s="31" cm="1">
        <f t="array" ref="P117">P$106+IF($C117&lt;&gt;0,SUMPRODUCT((P$107:P$108)*TRANSPOSE(($D117:$E117))),0)</f>
        <v>1888120.0281977125</v>
      </c>
      <c r="Q117" s="31" cm="1">
        <f t="array" ref="Q117">Q$106+IF($C117&lt;&gt;0,SUMPRODUCT((Q$107:Q$108)*TRANSPOSE(($D117:$E117))),0)</f>
        <v>1888120.0281977125</v>
      </c>
      <c r="R117" s="31" cm="1">
        <f t="array" ref="R117">R$106+IF($C117&lt;&gt;0,SUMPRODUCT((R$107:R$108)*TRANSPOSE(($D117:$E117))),0)</f>
        <v>1888120.0281977125</v>
      </c>
      <c r="S117" s="31" cm="1">
        <f t="array" ref="S117">S$106+IF($C117&lt;&gt;0,SUMPRODUCT((S$107:S$108)*TRANSPOSE(($D117:$E117))),0)</f>
        <v>1888120.0281977125</v>
      </c>
      <c r="T117" s="31" cm="1">
        <f t="array" ref="T117">T$106+IF($C117&lt;&gt;0,SUMPRODUCT((T$107:T$108)*TRANSPOSE(($D117:$E117))),0)</f>
        <v>1888120.0281977125</v>
      </c>
      <c r="U117" s="31" cm="1">
        <f t="array" ref="U117">U$106+IF($C117&lt;&gt;0,SUMPRODUCT((U$107:U$108)*TRANSPOSE(($D117:$E117))),0)</f>
        <v>1888120.0281977125</v>
      </c>
      <c r="V117" s="31" cm="1">
        <f t="array" ref="V117">V$106+IF($C117&lt;&gt;0,SUMPRODUCT((V$107:V$108)*TRANSPOSE(($D117:$E117))),0)</f>
        <v>1888120.0281977125</v>
      </c>
      <c r="W117" s="31" cm="1">
        <f t="array" ref="W117">W$106+IF($C117&lt;&gt;0,SUMPRODUCT((W$107:W$108)*TRANSPOSE(($D117:$E117))),0)</f>
        <v>1888120.0281977125</v>
      </c>
      <c r="X117" s="31" cm="1">
        <f t="array" ref="X117">X$106+IF($C117&lt;&gt;0,SUMPRODUCT((X$107:X$108)*TRANSPOSE(($D117:$E117))),0)</f>
        <v>1888120.0281977125</v>
      </c>
      <c r="Y117" s="31" cm="1">
        <f t="array" ref="Y117">Y$106+IF($C117&lt;&gt;0,SUMPRODUCT((Y$107:Y$108)*TRANSPOSE(($D117:$E117))),0)</f>
        <v>1888120.0281977125</v>
      </c>
      <c r="Z117" s="31" cm="1">
        <f t="array" ref="Z117">Z$106+IF($C117&lt;&gt;0,SUMPRODUCT((Z$107:Z$108)*TRANSPOSE(($D117:$E117))),0)</f>
        <v>1888120.0281977125</v>
      </c>
      <c r="AA117" s="31" cm="1">
        <f t="array" ref="AA117">AA$106+IF($C117&lt;&gt;0,SUMPRODUCT((AA$107:AA$108)*TRANSPOSE(($D117:$E117))),0)</f>
        <v>1888120.0281977125</v>
      </c>
      <c r="AB117" s="31" cm="1">
        <f t="array" ref="AB117">AB$106+IF($C117&lt;&gt;0,SUMPRODUCT((AB$107:AB$108)*TRANSPOSE(($D117:$E117))),0)</f>
        <v>1888120.0281977125</v>
      </c>
      <c r="AC117" s="31" cm="1">
        <f t="array" ref="AC117">AC$106+IF($C117&lt;&gt;0,SUMPRODUCT((AC$107:AC$108)*TRANSPOSE(($D117:$E117))),0)</f>
        <v>1888120.0281977125</v>
      </c>
      <c r="AD117" s="31" cm="1">
        <f t="array" ref="AD117">AD$106+IF($C117&lt;&gt;0,SUMPRODUCT((AD$107:AD$108)*TRANSPOSE(($D117:$E117))),0)</f>
        <v>1888120.0281977125</v>
      </c>
      <c r="AE117" s="31" cm="1">
        <f t="array" ref="AE117">AE$106+IF($C117&lt;&gt;0,SUMPRODUCT((AE$107:AE$108)*TRANSPOSE(($D117:$E117))),0)</f>
        <v>1888120.0281977125</v>
      </c>
      <c r="AF117" s="31" cm="1">
        <f t="array" ref="AF117">AF$106+IF($C117&lt;&gt;0,SUMPRODUCT((AF$107:AF$108)*TRANSPOSE(($D117:$E117))),0)</f>
        <v>1888120.0281977125</v>
      </c>
      <c r="AG117" s="31" cm="1">
        <f t="array" ref="AG117">AG$106+IF($C117&lt;&gt;0,SUMPRODUCT((AG$107:AG$108)*TRANSPOSE(($D117:$E117))),0)</f>
        <v>1888120.0281977125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TQY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REFCL mini grids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47">
        <v>50</v>
      </c>
      <c r="G14" s="206">
        <f>input_dollars</f>
        <v>45291</v>
      </c>
      <c r="H14" s="148"/>
      <c r="I14" s="32">
        <v>0</v>
      </c>
      <c r="J14" s="32">
        <v>0</v>
      </c>
      <c r="K14" s="32">
        <v>875000</v>
      </c>
      <c r="L14" s="32">
        <v>6125000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875000</v>
      </c>
      <c r="L17" s="106">
        <f t="shared" si="0"/>
        <v>6125000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36500.422687525541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B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>SUM(AC28:AC34)</f>
        <v>0</v>
      </c>
      <c r="AD36" s="169">
        <f>SUM(AD28:AD34)</f>
        <v>0</v>
      </c>
      <c r="AE36" s="169">
        <f>SUM(AE28:AE34)</f>
        <v>0</v>
      </c>
      <c r="AF36" s="169">
        <f>SUM(AF28:AF34)</f>
        <v>0</v>
      </c>
      <c r="AG36" s="169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8000000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REFCL mini grid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-875000</v>
      </c>
      <c r="L67" s="119">
        <f t="shared" si="5"/>
        <v>-6125000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REFCL mini grid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-875000</v>
      </c>
      <c r="L72" s="119" cm="1">
        <f t="array" ref="L72">SUMPRODUCT(($I67:L67))-SUMPRODUCT(($I67:L67)*($I$6:L$6&lt;=(L$6-$E14)))</f>
        <v>-7000000</v>
      </c>
      <c r="M72" s="119" cm="1">
        <f t="array" ref="M72">SUMPRODUCT(($I67:M67))-SUMPRODUCT(($I67:M67)*($I$6:M$6&lt;=(M$6-$E14)))</f>
        <v>-7000000</v>
      </c>
      <c r="N72" s="119" cm="1">
        <f t="array" ref="N72">SUMPRODUCT(($I67:N67))-SUMPRODUCT(($I67:N67)*($I$6:N$6&lt;=(N$6-$E14)))</f>
        <v>-7000000</v>
      </c>
      <c r="O72" s="119" cm="1">
        <f t="array" ref="O72">SUMPRODUCT(($I67:O67))-SUMPRODUCT(($I67:O67)*($I$6:O$6&lt;=(O$6-$E14)))</f>
        <v>-7000000</v>
      </c>
      <c r="P72" s="119" cm="1">
        <f t="array" ref="P72">SUMPRODUCT(($I67:P67))-SUMPRODUCT(($I67:P67)*($I$6:P$6&lt;=(P$6-$E14)))</f>
        <v>-7000000</v>
      </c>
      <c r="Q72" s="119" cm="1">
        <f t="array" ref="Q72">SUMPRODUCT(($I67:Q67))-SUMPRODUCT(($I67:Q67)*($I$6:Q$6&lt;=(Q$6-$E14)))</f>
        <v>-7000000</v>
      </c>
      <c r="R72" s="119" cm="1">
        <f t="array" ref="R72">SUMPRODUCT(($I67:R67))-SUMPRODUCT(($I67:R67)*($I$6:R$6&lt;=(R$6-$E14)))</f>
        <v>-7000000</v>
      </c>
      <c r="S72" s="119" cm="1">
        <f t="array" ref="S72">SUMPRODUCT(($I67:S67))-SUMPRODUCT(($I67:S67)*($I$6:S$6&lt;=(S$6-$E14)))</f>
        <v>-7000000</v>
      </c>
      <c r="T72" s="119" cm="1">
        <f t="array" ref="T72">SUMPRODUCT(($I67:T67))-SUMPRODUCT(($I67:T67)*($I$6:T$6&lt;=(T$6-$E14)))</f>
        <v>-7000000</v>
      </c>
      <c r="U72" s="119" cm="1">
        <f t="array" ref="U72">SUMPRODUCT(($I67:U67))-SUMPRODUCT(($I67:U67)*($I$6:U$6&lt;=(U$6-$E14)))</f>
        <v>-7000000</v>
      </c>
      <c r="V72" s="119" cm="1">
        <f t="array" ref="V72">SUMPRODUCT(($I67:V67))-SUMPRODUCT(($I67:V67)*($I$6:V$6&lt;=(V$6-$E14)))</f>
        <v>-7000000</v>
      </c>
      <c r="W72" s="119" cm="1">
        <f t="array" ref="W72">SUMPRODUCT(($I67:W67))-SUMPRODUCT(($I67:W67)*($I$6:W$6&lt;=(W$6-$E14)))</f>
        <v>-7000000</v>
      </c>
      <c r="X72" s="119" cm="1">
        <f t="array" ref="X72">SUMPRODUCT(($I67:X67))-SUMPRODUCT(($I67:X67)*($I$6:X$6&lt;=(X$6-$E14)))</f>
        <v>-7000000</v>
      </c>
      <c r="Y72" s="119" cm="1">
        <f t="array" ref="Y72">SUMPRODUCT(($I67:Y67))-SUMPRODUCT(($I67:Y67)*($I$6:Y$6&lt;=(Y$6-$E14)))</f>
        <v>-7000000</v>
      </c>
      <c r="Z72" s="119" cm="1">
        <f t="array" ref="Z72">SUMPRODUCT(($I67:Z67))-SUMPRODUCT(($I67:Z67)*($I$6:Z$6&lt;=(Z$6-$E14)))</f>
        <v>-7000000</v>
      </c>
      <c r="AA72" s="119" cm="1">
        <f t="array" ref="AA72">SUMPRODUCT(($I67:AA67))-SUMPRODUCT(($I67:AA67)*($I$6:AA$6&lt;=(AA$6-$E14)))</f>
        <v>-7000000</v>
      </c>
      <c r="AB72" s="119" cm="1">
        <f t="array" ref="AB72">SUMPRODUCT(($I67:AB67))-SUMPRODUCT(($I67:AB67)*($I$6:AB$6&lt;=(AB$6-$E14)))</f>
        <v>-7000000</v>
      </c>
      <c r="AC72" s="119" cm="1">
        <f t="array" ref="AC72">SUMPRODUCT(($I67:AC67))-SUMPRODUCT(($I67:AC67)*($I$6:AC$6&lt;=(AC$6-$E14)))</f>
        <v>-7000000</v>
      </c>
      <c r="AD72" s="119" cm="1">
        <f t="array" ref="AD72">SUMPRODUCT(($I67:AD67))-SUMPRODUCT(($I67:AD67)*($I$6:AD$6&lt;=(AD$6-$E14)))</f>
        <v>-7000000</v>
      </c>
      <c r="AE72" s="119" cm="1">
        <f t="array" ref="AE72">SUMPRODUCT(($I67:AE67))-SUMPRODUCT(($I67:AE67)*($I$6:AE$6&lt;=(AE$6-$E14)))</f>
        <v>-7000000</v>
      </c>
      <c r="AF72" s="119" cm="1">
        <f t="array" ref="AF72">SUMPRODUCT(($I67:AF67))-SUMPRODUCT(($I67:AF67)*($I$6:AF$6&lt;=(AF$6-$E14)))</f>
        <v>-7000000</v>
      </c>
      <c r="AG72" s="119" cm="1">
        <f t="array" ref="AG72">SUMPRODUCT(($I67:AG67))-SUMPRODUCT(($I67:AG67)*($I$6:AG$6&lt;=(AG$6-$E14)))</f>
        <v>-7000000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REFCL mini grid</v>
      </c>
      <c r="D77" s="38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-37304.495870729479</v>
      </c>
      <c r="M77" s="119">
        <f t="shared" si="8"/>
        <v>-298435.96696583583</v>
      </c>
      <c r="N77" s="119">
        <f t="shared" si="8"/>
        <v>-298435.96696583583</v>
      </c>
      <c r="O77" s="119">
        <f t="shared" si="8"/>
        <v>-298435.96696583583</v>
      </c>
      <c r="P77" s="119">
        <f t="shared" si="8"/>
        <v>-298435.96696583583</v>
      </c>
      <c r="Q77" s="119">
        <f t="shared" si="8"/>
        <v>-298435.96696583583</v>
      </c>
      <c r="R77" s="119">
        <f t="shared" si="8"/>
        <v>-298435.96696583583</v>
      </c>
      <c r="S77" s="119">
        <f t="shared" si="8"/>
        <v>-298435.96696583583</v>
      </c>
      <c r="T77" s="119">
        <f t="shared" si="8"/>
        <v>-298435.96696583583</v>
      </c>
      <c r="U77" s="119">
        <f t="shared" si="8"/>
        <v>-298435.96696583583</v>
      </c>
      <c r="V77" s="119">
        <f t="shared" si="8"/>
        <v>-298435.96696583583</v>
      </c>
      <c r="W77" s="119">
        <f t="shared" si="8"/>
        <v>-298435.96696583583</v>
      </c>
      <c r="X77" s="119">
        <f t="shared" si="8"/>
        <v>-298435.96696583583</v>
      </c>
      <c r="Y77" s="119">
        <f t="shared" si="8"/>
        <v>-298435.96696583583</v>
      </c>
      <c r="Z77" s="119">
        <f t="shared" si="8"/>
        <v>-298435.96696583583</v>
      </c>
      <c r="AA77" s="119">
        <f t="shared" si="8"/>
        <v>-298435.96696583583</v>
      </c>
      <c r="AB77" s="119">
        <f t="shared" si="8"/>
        <v>-298435.96696583583</v>
      </c>
      <c r="AC77" s="119">
        <f t="shared" si="8"/>
        <v>-298435.96696583583</v>
      </c>
      <c r="AD77" s="119">
        <f t="shared" si="8"/>
        <v>-298435.96696583583</v>
      </c>
      <c r="AE77" s="119">
        <f t="shared" si="8"/>
        <v>-298435.96696583583</v>
      </c>
      <c r="AF77" s="119">
        <f t="shared" si="8"/>
        <v>-298435.96696583583</v>
      </c>
      <c r="AG77" s="119">
        <f t="shared" si="8"/>
        <v>-298435.96696583583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-37304.495870729479</v>
      </c>
      <c r="M80" s="175">
        <f t="shared" si="11"/>
        <v>-298435.96696583583</v>
      </c>
      <c r="N80" s="175">
        <f t="shared" si="11"/>
        <v>-298435.96696583583</v>
      </c>
      <c r="O80" s="175">
        <f t="shared" si="11"/>
        <v>-298435.96696583583</v>
      </c>
      <c r="P80" s="175">
        <f t="shared" si="11"/>
        <v>-298435.96696583583</v>
      </c>
      <c r="Q80" s="175">
        <f t="shared" si="11"/>
        <v>-298435.96696583583</v>
      </c>
      <c r="R80" s="175">
        <f t="shared" si="11"/>
        <v>-298435.96696583583</v>
      </c>
      <c r="S80" s="175">
        <f t="shared" si="11"/>
        <v>-298435.96696583583</v>
      </c>
      <c r="T80" s="175">
        <f t="shared" si="11"/>
        <v>-298435.96696583583</v>
      </c>
      <c r="U80" s="175">
        <f t="shared" si="11"/>
        <v>-298435.96696583583</v>
      </c>
      <c r="V80" s="175">
        <f t="shared" si="11"/>
        <v>-298435.96696583583</v>
      </c>
      <c r="W80" s="175">
        <f t="shared" si="11"/>
        <v>-298435.96696583583</v>
      </c>
      <c r="X80" s="175">
        <f t="shared" si="11"/>
        <v>-298435.96696583583</v>
      </c>
      <c r="Y80" s="175">
        <f t="shared" si="11"/>
        <v>-298435.96696583583</v>
      </c>
      <c r="Z80" s="175">
        <f t="shared" si="11"/>
        <v>-298435.96696583583</v>
      </c>
      <c r="AA80" s="175">
        <f t="shared" si="11"/>
        <v>-298435.96696583583</v>
      </c>
      <c r="AB80" s="175">
        <f t="shared" si="11"/>
        <v>-298435.96696583583</v>
      </c>
      <c r="AC80" s="175">
        <f>SUM(AC77:AC79)</f>
        <v>-298435.96696583583</v>
      </c>
      <c r="AD80" s="175">
        <f>SUM(AD77:AD79)</f>
        <v>-298435.96696583583</v>
      </c>
      <c r="AE80" s="175">
        <f>SUM(AE77:AE79)</f>
        <v>-298435.96696583583</v>
      </c>
      <c r="AF80" s="175">
        <f>SUM(AF77:AF79)</f>
        <v>-298435.96696583583</v>
      </c>
      <c r="AG80" s="175">
        <f>SUM(AG77:AG79)</f>
        <v>-298435.96696583583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-37304.495870729479</v>
      </c>
      <c r="M82" s="119">
        <f t="shared" si="13"/>
        <v>-298435.96696583583</v>
      </c>
      <c r="N82" s="119">
        <f t="shared" si="13"/>
        <v>-298435.96696583583</v>
      </c>
      <c r="O82" s="119">
        <f t="shared" si="13"/>
        <v>-298435.96696583583</v>
      </c>
      <c r="P82" s="119">
        <f t="shared" si="13"/>
        <v>-298435.96696583583</v>
      </c>
      <c r="Q82" s="119">
        <f t="shared" si="13"/>
        <v>-298435.96696583583</v>
      </c>
      <c r="R82" s="119">
        <f t="shared" si="13"/>
        <v>-298435.96696583583</v>
      </c>
      <c r="S82" s="119">
        <f t="shared" si="13"/>
        <v>-298435.96696583583</v>
      </c>
      <c r="T82" s="119">
        <f t="shared" si="13"/>
        <v>-298435.96696583583</v>
      </c>
      <c r="U82" s="119">
        <f t="shared" si="13"/>
        <v>-298435.96696583583</v>
      </c>
      <c r="V82" s="119">
        <f t="shared" si="13"/>
        <v>-298435.96696583583</v>
      </c>
      <c r="W82" s="119">
        <f t="shared" si="13"/>
        <v>-298435.96696583583</v>
      </c>
      <c r="X82" s="119">
        <f t="shared" si="13"/>
        <v>-298435.96696583583</v>
      </c>
      <c r="Y82" s="119">
        <f t="shared" si="13"/>
        <v>-298435.96696583583</v>
      </c>
      <c r="Z82" s="119">
        <f t="shared" si="13"/>
        <v>-298435.96696583583</v>
      </c>
      <c r="AA82" s="119">
        <f t="shared" si="13"/>
        <v>-298435.96696583583</v>
      </c>
      <c r="AB82" s="119">
        <f t="shared" si="13"/>
        <v>-298435.96696583583</v>
      </c>
      <c r="AC82" s="119">
        <f>AC80</f>
        <v>-298435.96696583583</v>
      </c>
      <c r="AD82" s="119">
        <f>AD80</f>
        <v>-298435.96696583583</v>
      </c>
      <c r="AE82" s="119">
        <f>AE80</f>
        <v>-298435.96696583583</v>
      </c>
      <c r="AF82" s="119">
        <f>AF80</f>
        <v>-298435.96696583583</v>
      </c>
      <c r="AG82" s="119">
        <f>AG80</f>
        <v>-298435.96696583583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8000000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-37304.495870729479</v>
      </c>
      <c r="M87" s="178">
        <f t="shared" si="17"/>
        <v>7701564.0330341645</v>
      </c>
      <c r="N87" s="178">
        <f t="shared" si="17"/>
        <v>1709064.0330341642</v>
      </c>
      <c r="O87" s="178">
        <f t="shared" si="17"/>
        <v>1709064.0330341642</v>
      </c>
      <c r="P87" s="178">
        <f t="shared" si="17"/>
        <v>1709064.0330341642</v>
      </c>
      <c r="Q87" s="178">
        <f t="shared" si="17"/>
        <v>1709064.0330341642</v>
      </c>
      <c r="R87" s="178">
        <f t="shared" si="17"/>
        <v>1709064.0330341642</v>
      </c>
      <c r="S87" s="178">
        <f t="shared" si="17"/>
        <v>1709064.0330341642</v>
      </c>
      <c r="T87" s="178">
        <f t="shared" si="17"/>
        <v>1709064.0330341642</v>
      </c>
      <c r="U87" s="178">
        <f t="shared" si="17"/>
        <v>1709064.0330341642</v>
      </c>
      <c r="V87" s="178">
        <f t="shared" si="17"/>
        <v>1709064.0330341642</v>
      </c>
      <c r="W87" s="178">
        <f t="shared" si="17"/>
        <v>1709064.0330341642</v>
      </c>
      <c r="X87" s="178">
        <f t="shared" si="17"/>
        <v>1709064.0330341642</v>
      </c>
      <c r="Y87" s="178">
        <f t="shared" si="17"/>
        <v>1709064.0330341642</v>
      </c>
      <c r="Z87" s="178">
        <f t="shared" si="17"/>
        <v>1709064.0330341642</v>
      </c>
      <c r="AA87" s="178">
        <f t="shared" si="17"/>
        <v>1709064.0330341642</v>
      </c>
      <c r="AB87" s="178">
        <f t="shared" si="17"/>
        <v>1709064.0330341642</v>
      </c>
      <c r="AC87" s="178">
        <f>SUM(AC82:AC86)</f>
        <v>1709064.0330341642</v>
      </c>
      <c r="AD87" s="178">
        <f>SUM(AD82:AD86)</f>
        <v>1709064.0330341642</v>
      </c>
      <c r="AE87" s="178">
        <f>SUM(AE82:AE86)</f>
        <v>1709064.0330341642</v>
      </c>
      <c r="AF87" s="178">
        <f>SUM(AF82:AF86)</f>
        <v>1709064.0330341642</v>
      </c>
      <c r="AG87" s="178">
        <f>SUM(AG82:AG86)</f>
        <v>1709064.0330341642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-37304.495870729479</v>
      </c>
      <c r="M106" s="31">
        <f t="shared" si="18"/>
        <v>7701564.0330341645</v>
      </c>
      <c r="N106" s="31">
        <f t="shared" si="18"/>
        <v>1709064.0330341642</v>
      </c>
      <c r="O106" s="31">
        <f t="shared" si="18"/>
        <v>1709064.0330341642</v>
      </c>
      <c r="P106" s="31">
        <f t="shared" si="18"/>
        <v>1709064.0330341642</v>
      </c>
      <c r="Q106" s="31">
        <f t="shared" si="18"/>
        <v>1709064.0330341642</v>
      </c>
      <c r="R106" s="31">
        <f t="shared" si="18"/>
        <v>1709064.0330341642</v>
      </c>
      <c r="S106" s="31">
        <f t="shared" si="18"/>
        <v>1709064.0330341642</v>
      </c>
      <c r="T106" s="31">
        <f t="shared" si="18"/>
        <v>1709064.0330341642</v>
      </c>
      <c r="U106" s="31">
        <f t="shared" si="18"/>
        <v>1709064.0330341642</v>
      </c>
      <c r="V106" s="31">
        <f t="shared" si="18"/>
        <v>1709064.0330341642</v>
      </c>
      <c r="W106" s="31">
        <f t="shared" si="18"/>
        <v>1709064.0330341642</v>
      </c>
      <c r="X106" s="31">
        <f t="shared" si="18"/>
        <v>1709064.0330341642</v>
      </c>
      <c r="Y106" s="31">
        <f t="shared" si="18"/>
        <v>1709064.0330341642</v>
      </c>
      <c r="Z106" s="31">
        <f t="shared" si="18"/>
        <v>1709064.0330341642</v>
      </c>
      <c r="AA106" s="31">
        <f t="shared" si="18"/>
        <v>1709064.0330341642</v>
      </c>
      <c r="AB106" s="31">
        <f t="shared" si="18"/>
        <v>1709064.0330341642</v>
      </c>
      <c r="AC106" s="31">
        <f t="shared" si="18"/>
        <v>1709064.0330341642</v>
      </c>
      <c r="AD106" s="31">
        <f t="shared" si="18"/>
        <v>1709064.0330341642</v>
      </c>
      <c r="AE106" s="31">
        <f t="shared" si="18"/>
        <v>1709064.0330341642</v>
      </c>
      <c r="AF106" s="31">
        <f t="shared" si="18"/>
        <v>1709064.0330341642</v>
      </c>
      <c r="AG106" s="31">
        <f t="shared" si="18"/>
        <v>1709064.0330341642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-37304.495870729479</v>
      </c>
      <c r="M107" s="31">
        <f t="shared" si="19"/>
        <v>-298435.96696583583</v>
      </c>
      <c r="N107" s="31">
        <f t="shared" si="19"/>
        <v>-298435.96696583583</v>
      </c>
      <c r="O107" s="31">
        <f t="shared" si="19"/>
        <v>-298435.96696583583</v>
      </c>
      <c r="P107" s="31">
        <f t="shared" si="19"/>
        <v>-298435.96696583583</v>
      </c>
      <c r="Q107" s="31">
        <f t="shared" si="19"/>
        <v>-298435.96696583583</v>
      </c>
      <c r="R107" s="31">
        <f t="shared" si="19"/>
        <v>-298435.96696583583</v>
      </c>
      <c r="S107" s="31">
        <f t="shared" si="19"/>
        <v>-298435.96696583583</v>
      </c>
      <c r="T107" s="31">
        <f t="shared" si="19"/>
        <v>-298435.96696583583</v>
      </c>
      <c r="U107" s="31">
        <f t="shared" si="19"/>
        <v>-298435.96696583583</v>
      </c>
      <c r="V107" s="31">
        <f t="shared" si="19"/>
        <v>-298435.96696583583</v>
      </c>
      <c r="W107" s="31">
        <f t="shared" si="19"/>
        <v>-298435.96696583583</v>
      </c>
      <c r="X107" s="31">
        <f t="shared" si="19"/>
        <v>-298435.96696583583</v>
      </c>
      <c r="Y107" s="31">
        <f t="shared" si="19"/>
        <v>-298435.96696583583</v>
      </c>
      <c r="Z107" s="31">
        <f t="shared" si="19"/>
        <v>-298435.96696583583</v>
      </c>
      <c r="AA107" s="31">
        <f t="shared" si="19"/>
        <v>-298435.96696583583</v>
      </c>
      <c r="AB107" s="31">
        <f t="shared" si="19"/>
        <v>-298435.96696583583</v>
      </c>
      <c r="AC107" s="31">
        <f t="shared" si="19"/>
        <v>-298435.96696583583</v>
      </c>
      <c r="AD107" s="31">
        <f t="shared" si="19"/>
        <v>-298435.96696583583</v>
      </c>
      <c r="AE107" s="31">
        <f t="shared" si="19"/>
        <v>-298435.96696583583</v>
      </c>
      <c r="AF107" s="31">
        <f t="shared" si="19"/>
        <v>-298435.96696583583</v>
      </c>
      <c r="AG107" s="31">
        <f t="shared" si="19"/>
        <v>-298435.96696583583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8000000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-41034.945457802431</v>
      </c>
      <c r="M110" s="31" cm="1">
        <f t="array" ref="M110">M$106+IF($C110&lt;&gt;0,SUMPRODUCT((M$107:M$108)*TRANSPOSE(($D110:$E110))),0)</f>
        <v>7671720.4363375809</v>
      </c>
      <c r="N110" s="31" cm="1">
        <f t="array" ref="N110">N$106+IF($C110&lt;&gt;0,SUMPRODUCT((N$107:N$108)*TRANSPOSE(($D110:$E110))),0)</f>
        <v>1679220.4363375807</v>
      </c>
      <c r="O110" s="31" cm="1">
        <f t="array" ref="O110">O$106+IF($C110&lt;&gt;0,SUMPRODUCT((O$107:O$108)*TRANSPOSE(($D110:$E110))),0)</f>
        <v>1679220.4363375807</v>
      </c>
      <c r="P110" s="31" cm="1">
        <f t="array" ref="P110">P$106+IF($C110&lt;&gt;0,SUMPRODUCT((P$107:P$108)*TRANSPOSE(($D110:$E110))),0)</f>
        <v>1679220.4363375807</v>
      </c>
      <c r="Q110" s="31" cm="1">
        <f t="array" ref="Q110">Q$106+IF($C110&lt;&gt;0,SUMPRODUCT((Q$107:Q$108)*TRANSPOSE(($D110:$E110))),0)</f>
        <v>1679220.4363375807</v>
      </c>
      <c r="R110" s="31" cm="1">
        <f t="array" ref="R110">R$106+IF($C110&lt;&gt;0,SUMPRODUCT((R$107:R$108)*TRANSPOSE(($D110:$E110))),0)</f>
        <v>1679220.4363375807</v>
      </c>
      <c r="S110" s="31" cm="1">
        <f t="array" ref="S110">S$106+IF($C110&lt;&gt;0,SUMPRODUCT((S$107:S$108)*TRANSPOSE(($D110:$E110))),0)</f>
        <v>1679220.4363375807</v>
      </c>
      <c r="T110" s="31" cm="1">
        <f t="array" ref="T110">T$106+IF($C110&lt;&gt;0,SUMPRODUCT((T$107:T$108)*TRANSPOSE(($D110:$E110))),0)</f>
        <v>1679220.4363375807</v>
      </c>
      <c r="U110" s="31" cm="1">
        <f t="array" ref="U110">U$106+IF($C110&lt;&gt;0,SUMPRODUCT((U$107:U$108)*TRANSPOSE(($D110:$E110))),0)</f>
        <v>1679220.4363375807</v>
      </c>
      <c r="V110" s="31" cm="1">
        <f t="array" ref="V110">V$106+IF($C110&lt;&gt;0,SUMPRODUCT((V$107:V$108)*TRANSPOSE(($D110:$E110))),0)</f>
        <v>1679220.4363375807</v>
      </c>
      <c r="W110" s="31" cm="1">
        <f t="array" ref="W110">W$106+IF($C110&lt;&gt;0,SUMPRODUCT((W$107:W$108)*TRANSPOSE(($D110:$E110))),0)</f>
        <v>1679220.4363375807</v>
      </c>
      <c r="X110" s="31" cm="1">
        <f t="array" ref="X110">X$106+IF($C110&lt;&gt;0,SUMPRODUCT((X$107:X$108)*TRANSPOSE(($D110:$E110))),0)</f>
        <v>1679220.4363375807</v>
      </c>
      <c r="Y110" s="31" cm="1">
        <f t="array" ref="Y110">Y$106+IF($C110&lt;&gt;0,SUMPRODUCT((Y$107:Y$108)*TRANSPOSE(($D110:$E110))),0)</f>
        <v>1679220.4363375807</v>
      </c>
      <c r="Z110" s="31" cm="1">
        <f t="array" ref="Z110">Z$106+IF($C110&lt;&gt;0,SUMPRODUCT((Z$107:Z$108)*TRANSPOSE(($D110:$E110))),0)</f>
        <v>1679220.4363375807</v>
      </c>
      <c r="AA110" s="31" cm="1">
        <f t="array" ref="AA110">AA$106+IF($C110&lt;&gt;0,SUMPRODUCT((AA$107:AA$108)*TRANSPOSE(($D110:$E110))),0)</f>
        <v>1679220.4363375807</v>
      </c>
      <c r="AB110" s="31" cm="1">
        <f t="array" ref="AB110">AB$106+IF($C110&lt;&gt;0,SUMPRODUCT((AB$107:AB$108)*TRANSPOSE(($D110:$E110))),0)</f>
        <v>1679220.4363375807</v>
      </c>
      <c r="AC110" s="31" cm="1">
        <f t="array" ref="AC110">AC$106+IF($C110&lt;&gt;0,SUMPRODUCT((AC$107:AC$108)*TRANSPOSE(($D110:$E110))),0)</f>
        <v>1679220.4363375807</v>
      </c>
      <c r="AD110" s="31" cm="1">
        <f t="array" ref="AD110">AD$106+IF($C110&lt;&gt;0,SUMPRODUCT((AD$107:AD$108)*TRANSPOSE(($D110:$E110))),0)</f>
        <v>1679220.4363375807</v>
      </c>
      <c r="AE110" s="31" cm="1">
        <f t="array" ref="AE110">AE$106+IF($C110&lt;&gt;0,SUMPRODUCT((AE$107:AE$108)*TRANSPOSE(($D110:$E110))),0)</f>
        <v>1679220.4363375807</v>
      </c>
      <c r="AF110" s="31" cm="1">
        <f t="array" ref="AF110">AF$106+IF($C110&lt;&gt;0,SUMPRODUCT((AF$107:AF$108)*TRANSPOSE(($D110:$E110))),0)</f>
        <v>1679220.4363375807</v>
      </c>
      <c r="AG110" s="31" cm="1">
        <f t="array" ref="AG110">AG$106+IF($C110&lt;&gt;0,SUMPRODUCT((AG$107:AG$108)*TRANSPOSE(($D110:$E110))),0)</f>
        <v>1679220.4363375807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-33574.046283656528</v>
      </c>
      <c r="M111" s="31" cm="1">
        <f t="array" ref="M111">M$106+IF($C111&lt;&gt;0,SUMPRODUCT((M$107:M$108)*TRANSPOSE(($D111:$E111))),0)</f>
        <v>7731407.629730748</v>
      </c>
      <c r="N111" s="31" cm="1">
        <f t="array" ref="N111">N$106+IF($C111&lt;&gt;0,SUMPRODUCT((N$107:N$108)*TRANSPOSE(($D111:$E111))),0)</f>
        <v>1738907.6297307478</v>
      </c>
      <c r="O111" s="31" cm="1">
        <f t="array" ref="O111">O$106+IF($C111&lt;&gt;0,SUMPRODUCT((O$107:O$108)*TRANSPOSE(($D111:$E111))),0)</f>
        <v>1738907.6297307478</v>
      </c>
      <c r="P111" s="31" cm="1">
        <f t="array" ref="P111">P$106+IF($C111&lt;&gt;0,SUMPRODUCT((P$107:P$108)*TRANSPOSE(($D111:$E111))),0)</f>
        <v>1738907.6297307478</v>
      </c>
      <c r="Q111" s="31" cm="1">
        <f t="array" ref="Q111">Q$106+IF($C111&lt;&gt;0,SUMPRODUCT((Q$107:Q$108)*TRANSPOSE(($D111:$E111))),0)</f>
        <v>1738907.6297307478</v>
      </c>
      <c r="R111" s="31" cm="1">
        <f t="array" ref="R111">R$106+IF($C111&lt;&gt;0,SUMPRODUCT((R$107:R$108)*TRANSPOSE(($D111:$E111))),0)</f>
        <v>1738907.6297307478</v>
      </c>
      <c r="S111" s="31" cm="1">
        <f t="array" ref="S111">S$106+IF($C111&lt;&gt;0,SUMPRODUCT((S$107:S$108)*TRANSPOSE(($D111:$E111))),0)</f>
        <v>1738907.6297307478</v>
      </c>
      <c r="T111" s="31" cm="1">
        <f t="array" ref="T111">T$106+IF($C111&lt;&gt;0,SUMPRODUCT((T$107:T$108)*TRANSPOSE(($D111:$E111))),0)</f>
        <v>1738907.6297307478</v>
      </c>
      <c r="U111" s="31" cm="1">
        <f t="array" ref="U111">U$106+IF($C111&lt;&gt;0,SUMPRODUCT((U$107:U$108)*TRANSPOSE(($D111:$E111))),0)</f>
        <v>1738907.6297307478</v>
      </c>
      <c r="V111" s="31" cm="1">
        <f t="array" ref="V111">V$106+IF($C111&lt;&gt;0,SUMPRODUCT((V$107:V$108)*TRANSPOSE(($D111:$E111))),0)</f>
        <v>1738907.6297307478</v>
      </c>
      <c r="W111" s="31" cm="1">
        <f t="array" ref="W111">W$106+IF($C111&lt;&gt;0,SUMPRODUCT((W$107:W$108)*TRANSPOSE(($D111:$E111))),0)</f>
        <v>1738907.6297307478</v>
      </c>
      <c r="X111" s="31" cm="1">
        <f t="array" ref="X111">X$106+IF($C111&lt;&gt;0,SUMPRODUCT((X$107:X$108)*TRANSPOSE(($D111:$E111))),0)</f>
        <v>1738907.6297307478</v>
      </c>
      <c r="Y111" s="31" cm="1">
        <f t="array" ref="Y111">Y$106+IF($C111&lt;&gt;0,SUMPRODUCT((Y$107:Y$108)*TRANSPOSE(($D111:$E111))),0)</f>
        <v>1738907.6297307478</v>
      </c>
      <c r="Z111" s="31" cm="1">
        <f t="array" ref="Z111">Z$106+IF($C111&lt;&gt;0,SUMPRODUCT((Z$107:Z$108)*TRANSPOSE(($D111:$E111))),0)</f>
        <v>1738907.6297307478</v>
      </c>
      <c r="AA111" s="31" cm="1">
        <f t="array" ref="AA111">AA$106+IF($C111&lt;&gt;0,SUMPRODUCT((AA$107:AA$108)*TRANSPOSE(($D111:$E111))),0)</f>
        <v>1738907.6297307478</v>
      </c>
      <c r="AB111" s="31" cm="1">
        <f t="array" ref="AB111">AB$106+IF($C111&lt;&gt;0,SUMPRODUCT((AB$107:AB$108)*TRANSPOSE(($D111:$E111))),0)</f>
        <v>1738907.6297307478</v>
      </c>
      <c r="AC111" s="31" cm="1">
        <f t="array" ref="AC111">AC$106+IF($C111&lt;&gt;0,SUMPRODUCT((AC$107:AC$108)*TRANSPOSE(($D111:$E111))),0)</f>
        <v>1738907.6297307478</v>
      </c>
      <c r="AD111" s="31" cm="1">
        <f t="array" ref="AD111">AD$106+IF($C111&lt;&gt;0,SUMPRODUCT((AD$107:AD$108)*TRANSPOSE(($D111:$E111))),0)</f>
        <v>1738907.6297307478</v>
      </c>
      <c r="AE111" s="31" cm="1">
        <f t="array" ref="AE111">AE$106+IF($C111&lt;&gt;0,SUMPRODUCT((AE$107:AE$108)*TRANSPOSE(($D111:$E111))),0)</f>
        <v>1738907.6297307478</v>
      </c>
      <c r="AF111" s="31" cm="1">
        <f t="array" ref="AF111">AF$106+IF($C111&lt;&gt;0,SUMPRODUCT((AF$107:AF$108)*TRANSPOSE(($D111:$E111))),0)</f>
        <v>1738907.6297307478</v>
      </c>
      <c r="AG111" s="31" cm="1">
        <f t="array" ref="AG111">AG$106+IF($C111&lt;&gt;0,SUMPRODUCT((AG$107:AG$108)*TRANSPOSE(($D111:$E111))),0)</f>
        <v>1738907.6297307478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-37304.495870729479</v>
      </c>
      <c r="M112" s="31" cm="1">
        <f t="array" ref="M112">M$106+IF($C112&lt;&gt;0,SUMPRODUCT((M$107:M$108)*TRANSPOSE(($D112:$E112))),0)</f>
        <v>8501564.0330341645</v>
      </c>
      <c r="N112" s="31" cm="1">
        <f t="array" ref="N112">N$106+IF($C112&lt;&gt;0,SUMPRODUCT((N$107:N$108)*TRANSPOSE(($D112:$E112))),0)</f>
        <v>1909814.0330341642</v>
      </c>
      <c r="O112" s="31" cm="1">
        <f t="array" ref="O112">O$106+IF($C112&lt;&gt;0,SUMPRODUCT((O$107:O$108)*TRANSPOSE(($D112:$E112))),0)</f>
        <v>1909814.0330341642</v>
      </c>
      <c r="P112" s="31" cm="1">
        <f t="array" ref="P112">P$106+IF($C112&lt;&gt;0,SUMPRODUCT((P$107:P$108)*TRANSPOSE(($D112:$E112))),0)</f>
        <v>1909814.0330341642</v>
      </c>
      <c r="Q112" s="31" cm="1">
        <f t="array" ref="Q112">Q$106+IF($C112&lt;&gt;0,SUMPRODUCT((Q$107:Q$108)*TRANSPOSE(($D112:$E112))),0)</f>
        <v>1909814.0330341642</v>
      </c>
      <c r="R112" s="31" cm="1">
        <f t="array" ref="R112">R$106+IF($C112&lt;&gt;0,SUMPRODUCT((R$107:R$108)*TRANSPOSE(($D112:$E112))),0)</f>
        <v>1909814.0330341642</v>
      </c>
      <c r="S112" s="31" cm="1">
        <f t="array" ref="S112">S$106+IF($C112&lt;&gt;0,SUMPRODUCT((S$107:S$108)*TRANSPOSE(($D112:$E112))),0)</f>
        <v>1909814.0330341642</v>
      </c>
      <c r="T112" s="31" cm="1">
        <f t="array" ref="T112">T$106+IF($C112&lt;&gt;0,SUMPRODUCT((T$107:T$108)*TRANSPOSE(($D112:$E112))),0)</f>
        <v>1909814.0330341642</v>
      </c>
      <c r="U112" s="31" cm="1">
        <f t="array" ref="U112">U$106+IF($C112&lt;&gt;0,SUMPRODUCT((U$107:U$108)*TRANSPOSE(($D112:$E112))),0)</f>
        <v>1909814.0330341642</v>
      </c>
      <c r="V112" s="31" cm="1">
        <f t="array" ref="V112">V$106+IF($C112&lt;&gt;0,SUMPRODUCT((V$107:V$108)*TRANSPOSE(($D112:$E112))),0)</f>
        <v>1909814.0330341642</v>
      </c>
      <c r="W112" s="31" cm="1">
        <f t="array" ref="W112">W$106+IF($C112&lt;&gt;0,SUMPRODUCT((W$107:W$108)*TRANSPOSE(($D112:$E112))),0)</f>
        <v>1909814.0330341642</v>
      </c>
      <c r="X112" s="31" cm="1">
        <f t="array" ref="X112">X$106+IF($C112&lt;&gt;0,SUMPRODUCT((X$107:X$108)*TRANSPOSE(($D112:$E112))),0)</f>
        <v>1909814.0330341642</v>
      </c>
      <c r="Y112" s="31" cm="1">
        <f t="array" ref="Y112">Y$106+IF($C112&lt;&gt;0,SUMPRODUCT((Y$107:Y$108)*TRANSPOSE(($D112:$E112))),0)</f>
        <v>1909814.0330341642</v>
      </c>
      <c r="Z112" s="31" cm="1">
        <f t="array" ref="Z112">Z$106+IF($C112&lt;&gt;0,SUMPRODUCT((Z$107:Z$108)*TRANSPOSE(($D112:$E112))),0)</f>
        <v>1909814.0330341642</v>
      </c>
      <c r="AA112" s="31" cm="1">
        <f t="array" ref="AA112">AA$106+IF($C112&lt;&gt;0,SUMPRODUCT((AA$107:AA$108)*TRANSPOSE(($D112:$E112))),0)</f>
        <v>1909814.0330341642</v>
      </c>
      <c r="AB112" s="31" cm="1">
        <f t="array" ref="AB112">AB$106+IF($C112&lt;&gt;0,SUMPRODUCT((AB$107:AB$108)*TRANSPOSE(($D112:$E112))),0)</f>
        <v>1909814.0330341642</v>
      </c>
      <c r="AC112" s="31" cm="1">
        <f t="array" ref="AC112">AC$106+IF($C112&lt;&gt;0,SUMPRODUCT((AC$107:AC$108)*TRANSPOSE(($D112:$E112))),0)</f>
        <v>1909814.0330341642</v>
      </c>
      <c r="AD112" s="31" cm="1">
        <f t="array" ref="AD112">AD$106+IF($C112&lt;&gt;0,SUMPRODUCT((AD$107:AD$108)*TRANSPOSE(($D112:$E112))),0)</f>
        <v>1909814.0330341642</v>
      </c>
      <c r="AE112" s="31" cm="1">
        <f t="array" ref="AE112">AE$106+IF($C112&lt;&gt;0,SUMPRODUCT((AE$107:AE$108)*TRANSPOSE(($D112:$E112))),0)</f>
        <v>1909814.0330341642</v>
      </c>
      <c r="AF112" s="31" cm="1">
        <f t="array" ref="AF112">AF$106+IF($C112&lt;&gt;0,SUMPRODUCT((AF$107:AF$108)*TRANSPOSE(($D112:$E112))),0)</f>
        <v>1909814.0330341642</v>
      </c>
      <c r="AG112" s="31" cm="1">
        <f t="array" ref="AG112">AG$106+IF($C112&lt;&gt;0,SUMPRODUCT((AG$107:AG$108)*TRANSPOSE(($D112:$E112))),0)</f>
        <v>1909814.0330341642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-37304.495870729479</v>
      </c>
      <c r="M113" s="31" cm="1">
        <f t="array" ref="M113">M$106+IF($C113&lt;&gt;0,SUMPRODUCT((M$107:M$108)*TRANSPOSE(($D113:$E113))),0)</f>
        <v>6901564.0330341645</v>
      </c>
      <c r="N113" s="31" cm="1">
        <f t="array" ref="N113">N$106+IF($C113&lt;&gt;0,SUMPRODUCT((N$107:N$108)*TRANSPOSE(($D113:$E113))),0)</f>
        <v>1508314.0330341642</v>
      </c>
      <c r="O113" s="31" cm="1">
        <f t="array" ref="O113">O$106+IF($C113&lt;&gt;0,SUMPRODUCT((O$107:O$108)*TRANSPOSE(($D113:$E113))),0)</f>
        <v>1508314.0330341642</v>
      </c>
      <c r="P113" s="31" cm="1">
        <f t="array" ref="P113">P$106+IF($C113&lt;&gt;0,SUMPRODUCT((P$107:P$108)*TRANSPOSE(($D113:$E113))),0)</f>
        <v>1508314.0330341642</v>
      </c>
      <c r="Q113" s="31" cm="1">
        <f t="array" ref="Q113">Q$106+IF($C113&lt;&gt;0,SUMPRODUCT((Q$107:Q$108)*TRANSPOSE(($D113:$E113))),0)</f>
        <v>1508314.0330341642</v>
      </c>
      <c r="R113" s="31" cm="1">
        <f t="array" ref="R113">R$106+IF($C113&lt;&gt;0,SUMPRODUCT((R$107:R$108)*TRANSPOSE(($D113:$E113))),0)</f>
        <v>1508314.0330341642</v>
      </c>
      <c r="S113" s="31" cm="1">
        <f t="array" ref="S113">S$106+IF($C113&lt;&gt;0,SUMPRODUCT((S$107:S$108)*TRANSPOSE(($D113:$E113))),0)</f>
        <v>1508314.0330341642</v>
      </c>
      <c r="T113" s="31" cm="1">
        <f t="array" ref="T113">T$106+IF($C113&lt;&gt;0,SUMPRODUCT((T$107:T$108)*TRANSPOSE(($D113:$E113))),0)</f>
        <v>1508314.0330341642</v>
      </c>
      <c r="U113" s="31" cm="1">
        <f t="array" ref="U113">U$106+IF($C113&lt;&gt;0,SUMPRODUCT((U$107:U$108)*TRANSPOSE(($D113:$E113))),0)</f>
        <v>1508314.0330341642</v>
      </c>
      <c r="V113" s="31" cm="1">
        <f t="array" ref="V113">V$106+IF($C113&lt;&gt;0,SUMPRODUCT((V$107:V$108)*TRANSPOSE(($D113:$E113))),0)</f>
        <v>1508314.0330341642</v>
      </c>
      <c r="W113" s="31" cm="1">
        <f t="array" ref="W113">W$106+IF($C113&lt;&gt;0,SUMPRODUCT((W$107:W$108)*TRANSPOSE(($D113:$E113))),0)</f>
        <v>1508314.0330341642</v>
      </c>
      <c r="X113" s="31" cm="1">
        <f t="array" ref="X113">X$106+IF($C113&lt;&gt;0,SUMPRODUCT((X$107:X$108)*TRANSPOSE(($D113:$E113))),0)</f>
        <v>1508314.0330341642</v>
      </c>
      <c r="Y113" s="31" cm="1">
        <f t="array" ref="Y113">Y$106+IF($C113&lt;&gt;0,SUMPRODUCT((Y$107:Y$108)*TRANSPOSE(($D113:$E113))),0)</f>
        <v>1508314.0330341642</v>
      </c>
      <c r="Z113" s="31" cm="1">
        <f t="array" ref="Z113">Z$106+IF($C113&lt;&gt;0,SUMPRODUCT((Z$107:Z$108)*TRANSPOSE(($D113:$E113))),0)</f>
        <v>1508314.0330341642</v>
      </c>
      <c r="AA113" s="31" cm="1">
        <f t="array" ref="AA113">AA$106+IF($C113&lt;&gt;0,SUMPRODUCT((AA$107:AA$108)*TRANSPOSE(($D113:$E113))),0)</f>
        <v>1508314.0330341642</v>
      </c>
      <c r="AB113" s="31" cm="1">
        <f t="array" ref="AB113">AB$106+IF($C113&lt;&gt;0,SUMPRODUCT((AB$107:AB$108)*TRANSPOSE(($D113:$E113))),0)</f>
        <v>1508314.0330341642</v>
      </c>
      <c r="AC113" s="31" cm="1">
        <f t="array" ref="AC113">AC$106+IF($C113&lt;&gt;0,SUMPRODUCT((AC$107:AC$108)*TRANSPOSE(($D113:$E113))),0)</f>
        <v>1508314.0330341642</v>
      </c>
      <c r="AD113" s="31" cm="1">
        <f t="array" ref="AD113">AD$106+IF($C113&lt;&gt;0,SUMPRODUCT((AD$107:AD$108)*TRANSPOSE(($D113:$E113))),0)</f>
        <v>1508314.0330341642</v>
      </c>
      <c r="AE113" s="31" cm="1">
        <f t="array" ref="AE113">AE$106+IF($C113&lt;&gt;0,SUMPRODUCT((AE$107:AE$108)*TRANSPOSE(($D113:$E113))),0)</f>
        <v>1508314.0330341642</v>
      </c>
      <c r="AF113" s="31" cm="1">
        <f t="array" ref="AF113">AF$106+IF($C113&lt;&gt;0,SUMPRODUCT((AF$107:AF$108)*TRANSPOSE(($D113:$E113))),0)</f>
        <v>1508314.0330341642</v>
      </c>
      <c r="AG113" s="31" cm="1">
        <f t="array" ref="AG113">AG$106+IF($C113&lt;&gt;0,SUMPRODUCT((AG$107:AG$108)*TRANSPOSE(($D113:$E113))),0)</f>
        <v>1508314.0330341642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-41034.945457802431</v>
      </c>
      <c r="M114" s="31" cm="1">
        <f t="array" ref="M114">M$106+IF($C114&lt;&gt;0,SUMPRODUCT((M$107:M$108)*TRANSPOSE(($D114:$E114))),0)</f>
        <v>6871720.4363375809</v>
      </c>
      <c r="N114" s="31" cm="1">
        <f t="array" ref="N114">N$106+IF($C114&lt;&gt;0,SUMPRODUCT((N$107:N$108)*TRANSPOSE(($D114:$E114))),0)</f>
        <v>1478470.4363375807</v>
      </c>
      <c r="O114" s="31" cm="1">
        <f t="array" ref="O114">O$106+IF($C114&lt;&gt;0,SUMPRODUCT((O$107:O$108)*TRANSPOSE(($D114:$E114))),0)</f>
        <v>1478470.4363375807</v>
      </c>
      <c r="P114" s="31" cm="1">
        <f t="array" ref="P114">P$106+IF($C114&lt;&gt;0,SUMPRODUCT((P$107:P$108)*TRANSPOSE(($D114:$E114))),0)</f>
        <v>1478470.4363375807</v>
      </c>
      <c r="Q114" s="31" cm="1">
        <f t="array" ref="Q114">Q$106+IF($C114&lt;&gt;0,SUMPRODUCT((Q$107:Q$108)*TRANSPOSE(($D114:$E114))),0)</f>
        <v>1478470.4363375807</v>
      </c>
      <c r="R114" s="31" cm="1">
        <f t="array" ref="R114">R$106+IF($C114&lt;&gt;0,SUMPRODUCT((R$107:R$108)*TRANSPOSE(($D114:$E114))),0)</f>
        <v>1478470.4363375807</v>
      </c>
      <c r="S114" s="31" cm="1">
        <f t="array" ref="S114">S$106+IF($C114&lt;&gt;0,SUMPRODUCT((S$107:S$108)*TRANSPOSE(($D114:$E114))),0)</f>
        <v>1478470.4363375807</v>
      </c>
      <c r="T114" s="31" cm="1">
        <f t="array" ref="T114">T$106+IF($C114&lt;&gt;0,SUMPRODUCT((T$107:T$108)*TRANSPOSE(($D114:$E114))),0)</f>
        <v>1478470.4363375807</v>
      </c>
      <c r="U114" s="31" cm="1">
        <f t="array" ref="U114">U$106+IF($C114&lt;&gt;0,SUMPRODUCT((U$107:U$108)*TRANSPOSE(($D114:$E114))),0)</f>
        <v>1478470.4363375807</v>
      </c>
      <c r="V114" s="31" cm="1">
        <f t="array" ref="V114">V$106+IF($C114&lt;&gt;0,SUMPRODUCT((V$107:V$108)*TRANSPOSE(($D114:$E114))),0)</f>
        <v>1478470.4363375807</v>
      </c>
      <c r="W114" s="31" cm="1">
        <f t="array" ref="W114">W$106+IF($C114&lt;&gt;0,SUMPRODUCT((W$107:W$108)*TRANSPOSE(($D114:$E114))),0)</f>
        <v>1478470.4363375807</v>
      </c>
      <c r="X114" s="31" cm="1">
        <f t="array" ref="X114">X$106+IF($C114&lt;&gt;0,SUMPRODUCT((X$107:X$108)*TRANSPOSE(($D114:$E114))),0)</f>
        <v>1478470.4363375807</v>
      </c>
      <c r="Y114" s="31" cm="1">
        <f t="array" ref="Y114">Y$106+IF($C114&lt;&gt;0,SUMPRODUCT((Y$107:Y$108)*TRANSPOSE(($D114:$E114))),0)</f>
        <v>1478470.4363375807</v>
      </c>
      <c r="Z114" s="31" cm="1">
        <f t="array" ref="Z114">Z$106+IF($C114&lt;&gt;0,SUMPRODUCT((Z$107:Z$108)*TRANSPOSE(($D114:$E114))),0)</f>
        <v>1478470.4363375807</v>
      </c>
      <c r="AA114" s="31" cm="1">
        <f t="array" ref="AA114">AA$106+IF($C114&lt;&gt;0,SUMPRODUCT((AA$107:AA$108)*TRANSPOSE(($D114:$E114))),0)</f>
        <v>1478470.4363375807</v>
      </c>
      <c r="AB114" s="31" cm="1">
        <f t="array" ref="AB114">AB$106+IF($C114&lt;&gt;0,SUMPRODUCT((AB$107:AB$108)*TRANSPOSE(($D114:$E114))),0)</f>
        <v>1478470.4363375807</v>
      </c>
      <c r="AC114" s="31" cm="1">
        <f t="array" ref="AC114">AC$106+IF($C114&lt;&gt;0,SUMPRODUCT((AC$107:AC$108)*TRANSPOSE(($D114:$E114))),0)</f>
        <v>1478470.4363375807</v>
      </c>
      <c r="AD114" s="31" cm="1">
        <f t="array" ref="AD114">AD$106+IF($C114&lt;&gt;0,SUMPRODUCT((AD$107:AD$108)*TRANSPOSE(($D114:$E114))),0)</f>
        <v>1478470.4363375807</v>
      </c>
      <c r="AE114" s="31" cm="1">
        <f t="array" ref="AE114">AE$106+IF($C114&lt;&gt;0,SUMPRODUCT((AE$107:AE$108)*TRANSPOSE(($D114:$E114))),0)</f>
        <v>1478470.4363375807</v>
      </c>
      <c r="AF114" s="31" cm="1">
        <f t="array" ref="AF114">AF$106+IF($C114&lt;&gt;0,SUMPRODUCT((AF$107:AF$108)*TRANSPOSE(($D114:$E114))),0)</f>
        <v>1478470.4363375807</v>
      </c>
      <c r="AG114" s="31" cm="1">
        <f t="array" ref="AG114">AG$106+IF($C114&lt;&gt;0,SUMPRODUCT((AG$107:AG$108)*TRANSPOSE(($D114:$E114))),0)</f>
        <v>1478470.4363375807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-37304.495870729479</v>
      </c>
      <c r="M115" s="31" cm="1">
        <f t="array" ref="M115">M$106+IF($C115&lt;&gt;0,SUMPRODUCT((M$107:M$108)*TRANSPOSE(($D115:$E115))),0)</f>
        <v>7701564.0330341645</v>
      </c>
      <c r="N115" s="31" cm="1">
        <f t="array" ref="N115">N$106+IF($C115&lt;&gt;0,SUMPRODUCT((N$107:N$108)*TRANSPOSE(($D115:$E115))),0)</f>
        <v>1709064.0330341642</v>
      </c>
      <c r="O115" s="31" cm="1">
        <f t="array" ref="O115">O$106+IF($C115&lt;&gt;0,SUMPRODUCT((O$107:O$108)*TRANSPOSE(($D115:$E115))),0)</f>
        <v>1709064.0330341642</v>
      </c>
      <c r="P115" s="31" cm="1">
        <f t="array" ref="P115">P$106+IF($C115&lt;&gt;0,SUMPRODUCT((P$107:P$108)*TRANSPOSE(($D115:$E115))),0)</f>
        <v>1709064.0330341642</v>
      </c>
      <c r="Q115" s="31" cm="1">
        <f t="array" ref="Q115">Q$106+IF($C115&lt;&gt;0,SUMPRODUCT((Q$107:Q$108)*TRANSPOSE(($D115:$E115))),0)</f>
        <v>1709064.0330341642</v>
      </c>
      <c r="R115" s="31" cm="1">
        <f t="array" ref="R115">R$106+IF($C115&lt;&gt;0,SUMPRODUCT((R$107:R$108)*TRANSPOSE(($D115:$E115))),0)</f>
        <v>1709064.0330341642</v>
      </c>
      <c r="S115" s="31" cm="1">
        <f t="array" ref="S115">S$106+IF($C115&lt;&gt;0,SUMPRODUCT((S$107:S$108)*TRANSPOSE(($D115:$E115))),0)</f>
        <v>1709064.0330341642</v>
      </c>
      <c r="T115" s="31" cm="1">
        <f t="array" ref="T115">T$106+IF($C115&lt;&gt;0,SUMPRODUCT((T$107:T$108)*TRANSPOSE(($D115:$E115))),0)</f>
        <v>1709064.0330341642</v>
      </c>
      <c r="U115" s="31" cm="1">
        <f t="array" ref="U115">U$106+IF($C115&lt;&gt;0,SUMPRODUCT((U$107:U$108)*TRANSPOSE(($D115:$E115))),0)</f>
        <v>1709064.0330341642</v>
      </c>
      <c r="V115" s="31" cm="1">
        <f t="array" ref="V115">V$106+IF($C115&lt;&gt;0,SUMPRODUCT((V$107:V$108)*TRANSPOSE(($D115:$E115))),0)</f>
        <v>1709064.0330341642</v>
      </c>
      <c r="W115" s="31" cm="1">
        <f t="array" ref="W115">W$106+IF($C115&lt;&gt;0,SUMPRODUCT((W$107:W$108)*TRANSPOSE(($D115:$E115))),0)</f>
        <v>1709064.0330341642</v>
      </c>
      <c r="X115" s="31" cm="1">
        <f t="array" ref="X115">X$106+IF($C115&lt;&gt;0,SUMPRODUCT((X$107:X$108)*TRANSPOSE(($D115:$E115))),0)</f>
        <v>1709064.0330341642</v>
      </c>
      <c r="Y115" s="31" cm="1">
        <f t="array" ref="Y115">Y$106+IF($C115&lt;&gt;0,SUMPRODUCT((Y$107:Y$108)*TRANSPOSE(($D115:$E115))),0)</f>
        <v>1709064.0330341642</v>
      </c>
      <c r="Z115" s="31" cm="1">
        <f t="array" ref="Z115">Z$106+IF($C115&lt;&gt;0,SUMPRODUCT((Z$107:Z$108)*TRANSPOSE(($D115:$E115))),0)</f>
        <v>1709064.0330341642</v>
      </c>
      <c r="AA115" s="31" cm="1">
        <f t="array" ref="AA115">AA$106+IF($C115&lt;&gt;0,SUMPRODUCT((AA$107:AA$108)*TRANSPOSE(($D115:$E115))),0)</f>
        <v>1709064.0330341642</v>
      </c>
      <c r="AB115" s="31" cm="1">
        <f t="array" ref="AB115">AB$106+IF($C115&lt;&gt;0,SUMPRODUCT((AB$107:AB$108)*TRANSPOSE(($D115:$E115))),0)</f>
        <v>1709064.0330341642</v>
      </c>
      <c r="AC115" s="31" cm="1">
        <f t="array" ref="AC115">AC$106+IF($C115&lt;&gt;0,SUMPRODUCT((AC$107:AC$108)*TRANSPOSE(($D115:$E115))),0)</f>
        <v>1709064.0330341642</v>
      </c>
      <c r="AD115" s="31" cm="1">
        <f t="array" ref="AD115">AD$106+IF($C115&lt;&gt;0,SUMPRODUCT((AD$107:AD$108)*TRANSPOSE(($D115:$E115))),0)</f>
        <v>1709064.0330341642</v>
      </c>
      <c r="AE115" s="31" cm="1">
        <f t="array" ref="AE115">AE$106+IF($C115&lt;&gt;0,SUMPRODUCT((AE$107:AE$108)*TRANSPOSE(($D115:$E115))),0)</f>
        <v>1709064.0330341642</v>
      </c>
      <c r="AF115" s="31" cm="1">
        <f t="array" ref="AF115">AF$106+IF($C115&lt;&gt;0,SUMPRODUCT((AF$107:AF$108)*TRANSPOSE(($D115:$E115))),0)</f>
        <v>1709064.0330341642</v>
      </c>
      <c r="AG115" s="31" cm="1">
        <f t="array" ref="AG115">AG$106+IF($C115&lt;&gt;0,SUMPRODUCT((AG$107:AG$108)*TRANSPOSE(($D115:$E115))),0)</f>
        <v>1709064.0330341642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-37304.495870729479</v>
      </c>
      <c r="M116" s="31" cm="1">
        <f t="array" ref="M116">M$106+IF($C116&lt;&gt;0,SUMPRODUCT((M$107:M$108)*TRANSPOSE(($D116:$E116))),0)</f>
        <v>7701564.0330341645</v>
      </c>
      <c r="N116" s="31" cm="1">
        <f t="array" ref="N116">N$106+IF($C116&lt;&gt;0,SUMPRODUCT((N$107:N$108)*TRANSPOSE(($D116:$E116))),0)</f>
        <v>1709064.0330341642</v>
      </c>
      <c r="O116" s="31" cm="1">
        <f t="array" ref="O116">O$106+IF($C116&lt;&gt;0,SUMPRODUCT((O$107:O$108)*TRANSPOSE(($D116:$E116))),0)</f>
        <v>1709064.0330341642</v>
      </c>
      <c r="P116" s="31" cm="1">
        <f t="array" ref="P116">P$106+IF($C116&lt;&gt;0,SUMPRODUCT((P$107:P$108)*TRANSPOSE(($D116:$E116))),0)</f>
        <v>1709064.0330341642</v>
      </c>
      <c r="Q116" s="31" cm="1">
        <f t="array" ref="Q116">Q$106+IF($C116&lt;&gt;0,SUMPRODUCT((Q$107:Q$108)*TRANSPOSE(($D116:$E116))),0)</f>
        <v>1709064.0330341642</v>
      </c>
      <c r="R116" s="31" cm="1">
        <f t="array" ref="R116">R$106+IF($C116&lt;&gt;0,SUMPRODUCT((R$107:R$108)*TRANSPOSE(($D116:$E116))),0)</f>
        <v>1709064.0330341642</v>
      </c>
      <c r="S116" s="31" cm="1">
        <f t="array" ref="S116">S$106+IF($C116&lt;&gt;0,SUMPRODUCT((S$107:S$108)*TRANSPOSE(($D116:$E116))),0)</f>
        <v>1709064.0330341642</v>
      </c>
      <c r="T116" s="31" cm="1">
        <f t="array" ref="T116">T$106+IF($C116&lt;&gt;0,SUMPRODUCT((T$107:T$108)*TRANSPOSE(($D116:$E116))),0)</f>
        <v>1709064.0330341642</v>
      </c>
      <c r="U116" s="31" cm="1">
        <f t="array" ref="U116">U$106+IF($C116&lt;&gt;0,SUMPRODUCT((U$107:U$108)*TRANSPOSE(($D116:$E116))),0)</f>
        <v>1709064.0330341642</v>
      </c>
      <c r="V116" s="31" cm="1">
        <f t="array" ref="V116">V$106+IF($C116&lt;&gt;0,SUMPRODUCT((V$107:V$108)*TRANSPOSE(($D116:$E116))),0)</f>
        <v>1709064.0330341642</v>
      </c>
      <c r="W116" s="31" cm="1">
        <f t="array" ref="W116">W$106+IF($C116&lt;&gt;0,SUMPRODUCT((W$107:W$108)*TRANSPOSE(($D116:$E116))),0)</f>
        <v>1709064.0330341642</v>
      </c>
      <c r="X116" s="31" cm="1">
        <f t="array" ref="X116">X$106+IF($C116&lt;&gt;0,SUMPRODUCT((X$107:X$108)*TRANSPOSE(($D116:$E116))),0)</f>
        <v>1709064.0330341642</v>
      </c>
      <c r="Y116" s="31" cm="1">
        <f t="array" ref="Y116">Y$106+IF($C116&lt;&gt;0,SUMPRODUCT((Y$107:Y$108)*TRANSPOSE(($D116:$E116))),0)</f>
        <v>1709064.0330341642</v>
      </c>
      <c r="Z116" s="31" cm="1">
        <f t="array" ref="Z116">Z$106+IF($C116&lt;&gt;0,SUMPRODUCT((Z$107:Z$108)*TRANSPOSE(($D116:$E116))),0)</f>
        <v>1709064.0330341642</v>
      </c>
      <c r="AA116" s="31" cm="1">
        <f t="array" ref="AA116">AA$106+IF($C116&lt;&gt;0,SUMPRODUCT((AA$107:AA$108)*TRANSPOSE(($D116:$E116))),0)</f>
        <v>1709064.0330341642</v>
      </c>
      <c r="AB116" s="31" cm="1">
        <f t="array" ref="AB116">AB$106+IF($C116&lt;&gt;0,SUMPRODUCT((AB$107:AB$108)*TRANSPOSE(($D116:$E116))),0)</f>
        <v>1709064.0330341642</v>
      </c>
      <c r="AC116" s="31" cm="1">
        <f t="array" ref="AC116">AC$106+IF($C116&lt;&gt;0,SUMPRODUCT((AC$107:AC$108)*TRANSPOSE(($D116:$E116))),0)</f>
        <v>1709064.0330341642</v>
      </c>
      <c r="AD116" s="31" cm="1">
        <f t="array" ref="AD116">AD$106+IF($C116&lt;&gt;0,SUMPRODUCT((AD$107:AD$108)*TRANSPOSE(($D116:$E116))),0)</f>
        <v>1709064.0330341642</v>
      </c>
      <c r="AE116" s="31" cm="1">
        <f t="array" ref="AE116">AE$106+IF($C116&lt;&gt;0,SUMPRODUCT((AE$107:AE$108)*TRANSPOSE(($D116:$E116))),0)</f>
        <v>1709064.0330341642</v>
      </c>
      <c r="AF116" s="31" cm="1">
        <f t="array" ref="AF116">AF$106+IF($C116&lt;&gt;0,SUMPRODUCT((AF$107:AF$108)*TRANSPOSE(($D116:$E116))),0)</f>
        <v>1709064.0330341642</v>
      </c>
      <c r="AG116" s="31" cm="1">
        <f t="array" ref="AG116">AG$106+IF($C116&lt;&gt;0,SUMPRODUCT((AG$107:AG$108)*TRANSPOSE(($D116:$E116))),0)</f>
        <v>1709064.0330341642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-37304.495870729479</v>
      </c>
      <c r="M117" s="31" cm="1">
        <f t="array" ref="M117">M$106+IF($C117&lt;&gt;0,SUMPRODUCT((M$107:M$108)*TRANSPOSE(($D117:$E117))),0)</f>
        <v>7701564.0330341645</v>
      </c>
      <c r="N117" s="31" cm="1">
        <f t="array" ref="N117">N$106+IF($C117&lt;&gt;0,SUMPRODUCT((N$107:N$108)*TRANSPOSE(($D117:$E117))),0)</f>
        <v>1709064.0330341642</v>
      </c>
      <c r="O117" s="31" cm="1">
        <f t="array" ref="O117">O$106+IF($C117&lt;&gt;0,SUMPRODUCT((O$107:O$108)*TRANSPOSE(($D117:$E117))),0)</f>
        <v>1709064.0330341642</v>
      </c>
      <c r="P117" s="31" cm="1">
        <f t="array" ref="P117">P$106+IF($C117&lt;&gt;0,SUMPRODUCT((P$107:P$108)*TRANSPOSE(($D117:$E117))),0)</f>
        <v>1709064.0330341642</v>
      </c>
      <c r="Q117" s="31" cm="1">
        <f t="array" ref="Q117">Q$106+IF($C117&lt;&gt;0,SUMPRODUCT((Q$107:Q$108)*TRANSPOSE(($D117:$E117))),0)</f>
        <v>1709064.0330341642</v>
      </c>
      <c r="R117" s="31" cm="1">
        <f t="array" ref="R117">R$106+IF($C117&lt;&gt;0,SUMPRODUCT((R$107:R$108)*TRANSPOSE(($D117:$E117))),0)</f>
        <v>1709064.0330341642</v>
      </c>
      <c r="S117" s="31" cm="1">
        <f t="array" ref="S117">S$106+IF($C117&lt;&gt;0,SUMPRODUCT((S$107:S$108)*TRANSPOSE(($D117:$E117))),0)</f>
        <v>1709064.0330341642</v>
      </c>
      <c r="T117" s="31" cm="1">
        <f t="array" ref="T117">T$106+IF($C117&lt;&gt;0,SUMPRODUCT((T$107:T$108)*TRANSPOSE(($D117:$E117))),0)</f>
        <v>1709064.0330341642</v>
      </c>
      <c r="U117" s="31" cm="1">
        <f t="array" ref="U117">U$106+IF($C117&lt;&gt;0,SUMPRODUCT((U$107:U$108)*TRANSPOSE(($D117:$E117))),0)</f>
        <v>1709064.0330341642</v>
      </c>
      <c r="V117" s="31" cm="1">
        <f t="array" ref="V117">V$106+IF($C117&lt;&gt;0,SUMPRODUCT((V$107:V$108)*TRANSPOSE(($D117:$E117))),0)</f>
        <v>1709064.0330341642</v>
      </c>
      <c r="W117" s="31" cm="1">
        <f t="array" ref="W117">W$106+IF($C117&lt;&gt;0,SUMPRODUCT((W$107:W$108)*TRANSPOSE(($D117:$E117))),0)</f>
        <v>1709064.0330341642</v>
      </c>
      <c r="X117" s="31" cm="1">
        <f t="array" ref="X117">X$106+IF($C117&lt;&gt;0,SUMPRODUCT((X$107:X$108)*TRANSPOSE(($D117:$E117))),0)</f>
        <v>1709064.0330341642</v>
      </c>
      <c r="Y117" s="31" cm="1">
        <f t="array" ref="Y117">Y$106+IF($C117&lt;&gt;0,SUMPRODUCT((Y$107:Y$108)*TRANSPOSE(($D117:$E117))),0)</f>
        <v>1709064.0330341642</v>
      </c>
      <c r="Z117" s="31" cm="1">
        <f t="array" ref="Z117">Z$106+IF($C117&lt;&gt;0,SUMPRODUCT((Z$107:Z$108)*TRANSPOSE(($D117:$E117))),0)</f>
        <v>1709064.0330341642</v>
      </c>
      <c r="AA117" s="31" cm="1">
        <f t="array" ref="AA117">AA$106+IF($C117&lt;&gt;0,SUMPRODUCT((AA$107:AA$108)*TRANSPOSE(($D117:$E117))),0)</f>
        <v>1709064.0330341642</v>
      </c>
      <c r="AB117" s="31" cm="1">
        <f t="array" ref="AB117">AB$106+IF($C117&lt;&gt;0,SUMPRODUCT((AB$107:AB$108)*TRANSPOSE(($D117:$E117))),0)</f>
        <v>1709064.0330341642</v>
      </c>
      <c r="AC117" s="31" cm="1">
        <f t="array" ref="AC117">AC$106+IF($C117&lt;&gt;0,SUMPRODUCT((AC$107:AC$108)*TRANSPOSE(($D117:$E117))),0)</f>
        <v>1709064.0330341642</v>
      </c>
      <c r="AD117" s="31" cm="1">
        <f t="array" ref="AD117">AD$106+IF($C117&lt;&gt;0,SUMPRODUCT((AD$107:AD$108)*TRANSPOSE(($D117:$E117))),0)</f>
        <v>1709064.0330341642</v>
      </c>
      <c r="AE117" s="31" cm="1">
        <f t="array" ref="AE117">AE$106+IF($C117&lt;&gt;0,SUMPRODUCT((AE$107:AE$108)*TRANSPOSE(($D117:$E117))),0)</f>
        <v>1709064.0330341642</v>
      </c>
      <c r="AF117" s="31" cm="1">
        <f t="array" ref="AF117">AF$106+IF($C117&lt;&gt;0,SUMPRODUCT((AF$107:AF$108)*TRANSPOSE(($D117:$E117))),0)</f>
        <v>1709064.0330341642</v>
      </c>
      <c r="AG117" s="31" cm="1">
        <f t="array" ref="AG117">AG$106+IF($C117&lt;&gt;0,SUMPRODUCT((AG$107:AG$108)*TRANSPOSE(($D117:$E117))),0)</f>
        <v>1709064.0330341642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TQY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 t="str">
        <f>INDEX(Assumptions!$E$14:$E$18, MATCH(A3,_xlfn.ANCHORARRAY( Assumptions!$C$14),0))</f>
        <v>New transformer, REFCL and feeder transfers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244</v>
      </c>
      <c r="D14"/>
      <c r="E14" s="147">
        <v>50</v>
      </c>
      <c r="G14" s="206">
        <f>input_dollars</f>
        <v>45291</v>
      </c>
      <c r="H14" s="148"/>
      <c r="I14" s="32">
        <v>0</v>
      </c>
      <c r="J14" s="32">
        <v>571429</v>
      </c>
      <c r="K14" s="32">
        <v>2285714</v>
      </c>
      <c r="L14" s="32">
        <v>9142857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571429</v>
      </c>
      <c r="K17" s="106">
        <f t="shared" si="0"/>
        <v>2285714</v>
      </c>
      <c r="L17" s="106">
        <f t="shared" si="0"/>
        <v>9142857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36500.422687525541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8000000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transformer, REFCL and feeder transfers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-571429</v>
      </c>
      <c r="K67" s="119">
        <f t="shared" si="5"/>
        <v>-2285714</v>
      </c>
      <c r="L67" s="119">
        <f t="shared" si="5"/>
        <v>-9142857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transformer, REFCL and feeder transfers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-571429</v>
      </c>
      <c r="K72" s="119" cm="1">
        <f t="array" ref="K72">SUMPRODUCT(($I67:K67))-SUMPRODUCT(($I67:K67)*($I$6:K$6&lt;=(K$6-$E14)))</f>
        <v>-2857143</v>
      </c>
      <c r="L72" s="119" cm="1">
        <f t="array" ref="L72">SUMPRODUCT(($I67:L67))-SUMPRODUCT(($I67:L67)*($I$6:L$6&lt;=(L$6-$E14)))</f>
        <v>-12000000</v>
      </c>
      <c r="M72" s="119" cm="1">
        <f t="array" ref="M72">SUMPRODUCT(($I67:M67))-SUMPRODUCT(($I67:M67)*($I$6:M$6&lt;=(M$6-$E14)))</f>
        <v>-12000000</v>
      </c>
      <c r="N72" s="119" cm="1">
        <f t="array" ref="N72">SUMPRODUCT(($I67:N67))-SUMPRODUCT(($I67:N67)*($I$6:N$6&lt;=(N$6-$E14)))</f>
        <v>-12000000</v>
      </c>
      <c r="O72" s="119" cm="1">
        <f t="array" ref="O72">SUMPRODUCT(($I67:O67))-SUMPRODUCT(($I67:O67)*($I$6:O$6&lt;=(O$6-$E14)))</f>
        <v>-12000000</v>
      </c>
      <c r="P72" s="119" cm="1">
        <f t="array" ref="P72">SUMPRODUCT(($I67:P67))-SUMPRODUCT(($I67:P67)*($I$6:P$6&lt;=(P$6-$E14)))</f>
        <v>-12000000</v>
      </c>
      <c r="Q72" s="119" cm="1">
        <f t="array" ref="Q72">SUMPRODUCT(($I67:Q67))-SUMPRODUCT(($I67:Q67)*($I$6:Q$6&lt;=(Q$6-$E14)))</f>
        <v>-12000000</v>
      </c>
      <c r="R72" s="119" cm="1">
        <f t="array" ref="R72">SUMPRODUCT(($I67:R67))-SUMPRODUCT(($I67:R67)*($I$6:R$6&lt;=(R$6-$E14)))</f>
        <v>-12000000</v>
      </c>
      <c r="S72" s="119" cm="1">
        <f t="array" ref="S72">SUMPRODUCT(($I67:S67))-SUMPRODUCT(($I67:S67)*($I$6:S$6&lt;=(S$6-$E14)))</f>
        <v>-12000000</v>
      </c>
      <c r="T72" s="119" cm="1">
        <f t="array" ref="T72">SUMPRODUCT(($I67:T67))-SUMPRODUCT(($I67:T67)*($I$6:T$6&lt;=(T$6-$E14)))</f>
        <v>-12000000</v>
      </c>
      <c r="U72" s="119" cm="1">
        <f t="array" ref="U72">SUMPRODUCT(($I67:U67))-SUMPRODUCT(($I67:U67)*($I$6:U$6&lt;=(U$6-$E14)))</f>
        <v>-12000000</v>
      </c>
      <c r="V72" s="119" cm="1">
        <f t="array" ref="V72">SUMPRODUCT(($I67:V67))-SUMPRODUCT(($I67:V67)*($I$6:V$6&lt;=(V$6-$E14)))</f>
        <v>-12000000</v>
      </c>
      <c r="W72" s="119" cm="1">
        <f t="array" ref="W72">SUMPRODUCT(($I67:W67))-SUMPRODUCT(($I67:W67)*($I$6:W$6&lt;=(W$6-$E14)))</f>
        <v>-12000000</v>
      </c>
      <c r="X72" s="119" cm="1">
        <f t="array" ref="X72">SUMPRODUCT(($I67:X67))-SUMPRODUCT(($I67:X67)*($I$6:X$6&lt;=(X$6-$E14)))</f>
        <v>-12000000</v>
      </c>
      <c r="Y72" s="119" cm="1">
        <f t="array" ref="Y72">SUMPRODUCT(($I67:Y67))-SUMPRODUCT(($I67:Y67)*($I$6:Y$6&lt;=(Y$6-$E14)))</f>
        <v>-12000000</v>
      </c>
      <c r="Z72" s="119" cm="1">
        <f t="array" ref="Z72">SUMPRODUCT(($I67:Z67))-SUMPRODUCT(($I67:Z67)*($I$6:Z$6&lt;=(Z$6-$E14)))</f>
        <v>-12000000</v>
      </c>
      <c r="AA72" s="119" cm="1">
        <f t="array" ref="AA72">SUMPRODUCT(($I67:AA67))-SUMPRODUCT(($I67:AA67)*($I$6:AA$6&lt;=(AA$6-$E14)))</f>
        <v>-12000000</v>
      </c>
      <c r="AB72" s="119" cm="1">
        <f t="array" ref="AB72">SUMPRODUCT(($I67:AB67))-SUMPRODUCT(($I67:AB67)*($I$6:AB$6&lt;=(AB$6-$E14)))</f>
        <v>-12000000</v>
      </c>
      <c r="AC72" s="119" cm="1">
        <f t="array" ref="AC72">SUMPRODUCT(($I67:AC67))-SUMPRODUCT(($I67:AC67)*($I$6:AC$6&lt;=(AC$6-$E14)))</f>
        <v>-12000000</v>
      </c>
      <c r="AD72" s="119" cm="1">
        <f t="array" ref="AD72">SUMPRODUCT(($I67:AD67))-SUMPRODUCT(($I67:AD67)*($I$6:AD$6&lt;=(AD$6-$E14)))</f>
        <v>-12000000</v>
      </c>
      <c r="AE72" s="119" cm="1">
        <f t="array" ref="AE72">SUMPRODUCT(($I67:AE67))-SUMPRODUCT(($I67:AE67)*($I$6:AE$6&lt;=(AE$6-$E14)))</f>
        <v>-12000000</v>
      </c>
      <c r="AF72" s="119" cm="1">
        <f t="array" ref="AF72">SUMPRODUCT(($I67:AF67))-SUMPRODUCT(($I67:AF67)*($I$6:AF$6&lt;=(AF$6-$E14)))</f>
        <v>-12000000</v>
      </c>
      <c r="AG72" s="119" cm="1">
        <f t="array" ref="AG72">SUMPRODUCT(($I67:AG67))-SUMPRODUCT(($I67:AG67)*($I$6:AG$6&lt;=(AG$6-$E14)))</f>
        <v>-12000000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transformer, REFCL and feeder transfers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-24362.138023902949</v>
      </c>
      <c r="L77" s="119">
        <f t="shared" si="8"/>
        <v>-121810.6048520956</v>
      </c>
      <c r="M77" s="119">
        <f t="shared" si="8"/>
        <v>-511604.51479857572</v>
      </c>
      <c r="N77" s="119">
        <f t="shared" si="8"/>
        <v>-511604.51479857572</v>
      </c>
      <c r="O77" s="119">
        <f t="shared" si="8"/>
        <v>-511604.51479857572</v>
      </c>
      <c r="P77" s="119">
        <f t="shared" si="8"/>
        <v>-511604.51479857572</v>
      </c>
      <c r="Q77" s="119">
        <f t="shared" si="8"/>
        <v>-511604.51479857572</v>
      </c>
      <c r="R77" s="119">
        <f t="shared" si="8"/>
        <v>-511604.51479857572</v>
      </c>
      <c r="S77" s="119">
        <f t="shared" si="8"/>
        <v>-511604.51479857572</v>
      </c>
      <c r="T77" s="119">
        <f t="shared" si="8"/>
        <v>-511604.51479857572</v>
      </c>
      <c r="U77" s="119">
        <f t="shared" si="8"/>
        <v>-511604.51479857572</v>
      </c>
      <c r="V77" s="119">
        <f t="shared" si="8"/>
        <v>-511604.51479857572</v>
      </c>
      <c r="W77" s="119">
        <f t="shared" si="8"/>
        <v>-511604.51479857572</v>
      </c>
      <c r="X77" s="119">
        <f t="shared" si="8"/>
        <v>-511604.51479857572</v>
      </c>
      <c r="Y77" s="119">
        <f t="shared" si="8"/>
        <v>-511604.51479857572</v>
      </c>
      <c r="Z77" s="119">
        <f t="shared" si="8"/>
        <v>-511604.51479857572</v>
      </c>
      <c r="AA77" s="119">
        <f t="shared" si="8"/>
        <v>-511604.51479857572</v>
      </c>
      <c r="AB77" s="119">
        <f t="shared" si="8"/>
        <v>-511604.51479857572</v>
      </c>
      <c r="AC77" s="119">
        <f t="shared" si="8"/>
        <v>-511604.51479857572</v>
      </c>
      <c r="AD77" s="119">
        <f t="shared" si="8"/>
        <v>-511604.51479857572</v>
      </c>
      <c r="AE77" s="119">
        <f t="shared" si="8"/>
        <v>-511604.51479857572</v>
      </c>
      <c r="AF77" s="119">
        <f t="shared" si="8"/>
        <v>-511604.51479857572</v>
      </c>
      <c r="AG77" s="119">
        <f t="shared" si="8"/>
        <v>-511604.51479857572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-24362.138023902949</v>
      </c>
      <c r="L80" s="175">
        <f t="shared" si="11"/>
        <v>-121810.6048520956</v>
      </c>
      <c r="M80" s="175">
        <f t="shared" si="11"/>
        <v>-511604.51479857572</v>
      </c>
      <c r="N80" s="175">
        <f t="shared" si="11"/>
        <v>-511604.51479857572</v>
      </c>
      <c r="O80" s="175">
        <f t="shared" si="11"/>
        <v>-511604.51479857572</v>
      </c>
      <c r="P80" s="175">
        <f t="shared" si="11"/>
        <v>-511604.51479857572</v>
      </c>
      <c r="Q80" s="175">
        <f t="shared" si="11"/>
        <v>-511604.51479857572</v>
      </c>
      <c r="R80" s="175">
        <f t="shared" si="11"/>
        <v>-511604.51479857572</v>
      </c>
      <c r="S80" s="175">
        <f t="shared" si="11"/>
        <v>-511604.51479857572</v>
      </c>
      <c r="T80" s="175">
        <f t="shared" si="11"/>
        <v>-511604.51479857572</v>
      </c>
      <c r="U80" s="175">
        <f t="shared" si="11"/>
        <v>-511604.51479857572</v>
      </c>
      <c r="V80" s="175">
        <f t="shared" si="11"/>
        <v>-511604.51479857572</v>
      </c>
      <c r="W80" s="175">
        <f t="shared" si="11"/>
        <v>-511604.51479857572</v>
      </c>
      <c r="X80" s="175">
        <f t="shared" si="11"/>
        <v>-511604.51479857572</v>
      </c>
      <c r="Y80" s="175">
        <f t="shared" si="11"/>
        <v>-511604.51479857572</v>
      </c>
      <c r="Z80" s="175">
        <f t="shared" si="11"/>
        <v>-511604.51479857572</v>
      </c>
      <c r="AA80" s="175">
        <f t="shared" si="11"/>
        <v>-511604.51479857572</v>
      </c>
      <c r="AB80" s="175">
        <f t="shared" si="11"/>
        <v>-511604.51479857572</v>
      </c>
      <c r="AC80" s="175">
        <f>SUM(AC77:AC79)</f>
        <v>-511604.51479857572</v>
      </c>
      <c r="AD80" s="175">
        <f>SUM(AD77:AD79)</f>
        <v>-511604.51479857572</v>
      </c>
      <c r="AE80" s="175">
        <f>SUM(AE77:AE79)</f>
        <v>-511604.51479857572</v>
      </c>
      <c r="AF80" s="175">
        <f>SUM(AF77:AF79)</f>
        <v>-511604.51479857572</v>
      </c>
      <c r="AG80" s="175">
        <f>SUM(AG77:AG79)</f>
        <v>-511604.51479857572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-24362.138023902949</v>
      </c>
      <c r="L82" s="119">
        <f t="shared" si="13"/>
        <v>-121810.6048520956</v>
      </c>
      <c r="M82" s="119">
        <f t="shared" si="13"/>
        <v>-511604.51479857572</v>
      </c>
      <c r="N82" s="119">
        <f t="shared" si="13"/>
        <v>-511604.51479857572</v>
      </c>
      <c r="O82" s="119">
        <f t="shared" si="13"/>
        <v>-511604.51479857572</v>
      </c>
      <c r="P82" s="119">
        <f t="shared" si="13"/>
        <v>-511604.51479857572</v>
      </c>
      <c r="Q82" s="119">
        <f t="shared" si="13"/>
        <v>-511604.51479857572</v>
      </c>
      <c r="R82" s="119">
        <f t="shared" si="13"/>
        <v>-511604.51479857572</v>
      </c>
      <c r="S82" s="119">
        <f t="shared" si="13"/>
        <v>-511604.51479857572</v>
      </c>
      <c r="T82" s="119">
        <f t="shared" si="13"/>
        <v>-511604.51479857572</v>
      </c>
      <c r="U82" s="119">
        <f t="shared" si="13"/>
        <v>-511604.51479857572</v>
      </c>
      <c r="V82" s="119">
        <f t="shared" si="13"/>
        <v>-511604.51479857572</v>
      </c>
      <c r="W82" s="119">
        <f t="shared" si="13"/>
        <v>-511604.51479857572</v>
      </c>
      <c r="X82" s="119">
        <f t="shared" si="13"/>
        <v>-511604.51479857572</v>
      </c>
      <c r="Y82" s="119">
        <f t="shared" si="13"/>
        <v>-511604.51479857572</v>
      </c>
      <c r="Z82" s="119">
        <f t="shared" si="13"/>
        <v>-511604.51479857572</v>
      </c>
      <c r="AA82" s="119">
        <f t="shared" si="13"/>
        <v>-511604.51479857572</v>
      </c>
      <c r="AB82" s="119">
        <f t="shared" si="13"/>
        <v>-511604.51479857572</v>
      </c>
      <c r="AC82" s="119">
        <f>AC80</f>
        <v>-511604.51479857572</v>
      </c>
      <c r="AD82" s="119">
        <f>AD80</f>
        <v>-511604.51479857572</v>
      </c>
      <c r="AE82" s="119">
        <f>AE80</f>
        <v>-511604.51479857572</v>
      </c>
      <c r="AF82" s="119">
        <f>AF80</f>
        <v>-511604.51479857572</v>
      </c>
      <c r="AG82" s="119">
        <f>AG80</f>
        <v>-511604.51479857572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8000000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-24362.138023902949</v>
      </c>
      <c r="L87" s="178">
        <f t="shared" si="17"/>
        <v>-121810.6048520956</v>
      </c>
      <c r="M87" s="178">
        <f t="shared" si="17"/>
        <v>7488395.485201424</v>
      </c>
      <c r="N87" s="178">
        <f t="shared" si="17"/>
        <v>1495895.4852014242</v>
      </c>
      <c r="O87" s="178">
        <f t="shared" si="17"/>
        <v>1495895.4852014242</v>
      </c>
      <c r="P87" s="178">
        <f t="shared" si="17"/>
        <v>1495895.4852014242</v>
      </c>
      <c r="Q87" s="178">
        <f t="shared" si="17"/>
        <v>1495895.4852014242</v>
      </c>
      <c r="R87" s="178">
        <f t="shared" si="17"/>
        <v>1495895.4852014242</v>
      </c>
      <c r="S87" s="178">
        <f t="shared" si="17"/>
        <v>1495895.4852014242</v>
      </c>
      <c r="T87" s="178">
        <f t="shared" si="17"/>
        <v>1495895.4852014242</v>
      </c>
      <c r="U87" s="178">
        <f t="shared" si="17"/>
        <v>1495895.4852014242</v>
      </c>
      <c r="V87" s="178">
        <f t="shared" si="17"/>
        <v>1495895.4852014242</v>
      </c>
      <c r="W87" s="178">
        <f t="shared" si="17"/>
        <v>1495895.4852014242</v>
      </c>
      <c r="X87" s="178">
        <f t="shared" si="17"/>
        <v>1495895.4852014242</v>
      </c>
      <c r="Y87" s="178">
        <f t="shared" si="17"/>
        <v>1495895.4852014242</v>
      </c>
      <c r="Z87" s="178">
        <f t="shared" si="17"/>
        <v>1495895.4852014242</v>
      </c>
      <c r="AA87" s="178">
        <f t="shared" si="17"/>
        <v>1495895.4852014242</v>
      </c>
      <c r="AB87" s="178">
        <f t="shared" si="17"/>
        <v>1495895.4852014242</v>
      </c>
      <c r="AC87" s="178">
        <f>SUM(AC82:AC86)</f>
        <v>1495895.4852014242</v>
      </c>
      <c r="AD87" s="178">
        <f>SUM(AD82:AD86)</f>
        <v>1495895.4852014242</v>
      </c>
      <c r="AE87" s="178">
        <f>SUM(AE82:AE86)</f>
        <v>1495895.4852014242</v>
      </c>
      <c r="AF87" s="178">
        <f>SUM(AF82:AF86)</f>
        <v>1495895.4852014242</v>
      </c>
      <c r="AG87" s="178">
        <f>SUM(AG82:AG86)</f>
        <v>1495895.4852014242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2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-24362.138023902949</v>
      </c>
      <c r="L106" s="31">
        <f t="shared" si="18"/>
        <v>-121810.6048520956</v>
      </c>
      <c r="M106" s="31">
        <f t="shared" si="18"/>
        <v>7488395.485201424</v>
      </c>
      <c r="N106" s="31">
        <f t="shared" si="18"/>
        <v>1495895.4852014242</v>
      </c>
      <c r="O106" s="31">
        <f t="shared" si="18"/>
        <v>1495895.4852014242</v>
      </c>
      <c r="P106" s="31">
        <f t="shared" si="18"/>
        <v>1495895.4852014242</v>
      </c>
      <c r="Q106" s="31">
        <f t="shared" si="18"/>
        <v>1495895.4852014242</v>
      </c>
      <c r="R106" s="31">
        <f t="shared" si="18"/>
        <v>1495895.4852014242</v>
      </c>
      <c r="S106" s="31">
        <f t="shared" si="18"/>
        <v>1495895.4852014242</v>
      </c>
      <c r="T106" s="31">
        <f t="shared" si="18"/>
        <v>1495895.4852014242</v>
      </c>
      <c r="U106" s="31">
        <f t="shared" si="18"/>
        <v>1495895.4852014242</v>
      </c>
      <c r="V106" s="31">
        <f t="shared" si="18"/>
        <v>1495895.4852014242</v>
      </c>
      <c r="W106" s="31">
        <f t="shared" si="18"/>
        <v>1495895.4852014242</v>
      </c>
      <c r="X106" s="31">
        <f t="shared" si="18"/>
        <v>1495895.4852014242</v>
      </c>
      <c r="Y106" s="31">
        <f t="shared" si="18"/>
        <v>1495895.4852014242</v>
      </c>
      <c r="Z106" s="31">
        <f t="shared" si="18"/>
        <v>1495895.4852014242</v>
      </c>
      <c r="AA106" s="31">
        <f t="shared" si="18"/>
        <v>1495895.4852014242</v>
      </c>
      <c r="AB106" s="31">
        <f t="shared" si="18"/>
        <v>1495895.4852014242</v>
      </c>
      <c r="AC106" s="31">
        <f t="shared" si="18"/>
        <v>1495895.4852014242</v>
      </c>
      <c r="AD106" s="31">
        <f t="shared" si="18"/>
        <v>1495895.4852014242</v>
      </c>
      <c r="AE106" s="31">
        <f t="shared" si="18"/>
        <v>1495895.4852014242</v>
      </c>
      <c r="AF106" s="31">
        <f t="shared" si="18"/>
        <v>1495895.4852014242</v>
      </c>
      <c r="AG106" s="31">
        <f t="shared" si="18"/>
        <v>1495895.4852014242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-24362.138023902949</v>
      </c>
      <c r="L107" s="31">
        <f t="shared" si="19"/>
        <v>-121810.6048520956</v>
      </c>
      <c r="M107" s="31">
        <f t="shared" si="19"/>
        <v>-511604.51479857572</v>
      </c>
      <c r="N107" s="31">
        <f t="shared" si="19"/>
        <v>-511604.51479857572</v>
      </c>
      <c r="O107" s="31">
        <f t="shared" si="19"/>
        <v>-511604.51479857572</v>
      </c>
      <c r="P107" s="31">
        <f t="shared" si="19"/>
        <v>-511604.51479857572</v>
      </c>
      <c r="Q107" s="31">
        <f t="shared" si="19"/>
        <v>-511604.51479857572</v>
      </c>
      <c r="R107" s="31">
        <f t="shared" si="19"/>
        <v>-511604.51479857572</v>
      </c>
      <c r="S107" s="31">
        <f t="shared" si="19"/>
        <v>-511604.51479857572</v>
      </c>
      <c r="T107" s="31">
        <f t="shared" si="19"/>
        <v>-511604.51479857572</v>
      </c>
      <c r="U107" s="31">
        <f t="shared" si="19"/>
        <v>-511604.51479857572</v>
      </c>
      <c r="V107" s="31">
        <f t="shared" si="19"/>
        <v>-511604.51479857572</v>
      </c>
      <c r="W107" s="31">
        <f t="shared" si="19"/>
        <v>-511604.51479857572</v>
      </c>
      <c r="X107" s="31">
        <f t="shared" si="19"/>
        <v>-511604.51479857572</v>
      </c>
      <c r="Y107" s="31">
        <f t="shared" si="19"/>
        <v>-511604.51479857572</v>
      </c>
      <c r="Z107" s="31">
        <f t="shared" si="19"/>
        <v>-511604.51479857572</v>
      </c>
      <c r="AA107" s="31">
        <f t="shared" si="19"/>
        <v>-511604.51479857572</v>
      </c>
      <c r="AB107" s="31">
        <f t="shared" si="19"/>
        <v>-511604.51479857572</v>
      </c>
      <c r="AC107" s="31">
        <f t="shared" si="19"/>
        <v>-511604.51479857572</v>
      </c>
      <c r="AD107" s="31">
        <f t="shared" si="19"/>
        <v>-511604.51479857572</v>
      </c>
      <c r="AE107" s="31">
        <f t="shared" si="19"/>
        <v>-511604.51479857572</v>
      </c>
      <c r="AF107" s="31">
        <f t="shared" si="19"/>
        <v>-511604.51479857572</v>
      </c>
      <c r="AG107" s="31">
        <f t="shared" si="19"/>
        <v>-511604.51479857572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8000000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-26798.351826293245</v>
      </c>
      <c r="L110" s="31" cm="1">
        <f t="array" ref="L110">L$106+IF($C110&lt;&gt;0,SUMPRODUCT((L$107:L$108)*TRANSPOSE(($D110:$E110))),0)</f>
        <v>-133991.66533730517</v>
      </c>
      <c r="M110" s="31" cm="1">
        <f t="array" ref="M110">M$106+IF($C110&lt;&gt;0,SUMPRODUCT((M$107:M$108)*TRANSPOSE(($D110:$E110))),0)</f>
        <v>7437235.0337215662</v>
      </c>
      <c r="N110" s="31" cm="1">
        <f t="array" ref="N110">N$106+IF($C110&lt;&gt;0,SUMPRODUCT((N$107:N$108)*TRANSPOSE(($D110:$E110))),0)</f>
        <v>1444735.0337215667</v>
      </c>
      <c r="O110" s="31" cm="1">
        <f t="array" ref="O110">O$106+IF($C110&lt;&gt;0,SUMPRODUCT((O$107:O$108)*TRANSPOSE(($D110:$E110))),0)</f>
        <v>1444735.0337215667</v>
      </c>
      <c r="P110" s="31" cm="1">
        <f t="array" ref="P110">P$106+IF($C110&lt;&gt;0,SUMPRODUCT((P$107:P$108)*TRANSPOSE(($D110:$E110))),0)</f>
        <v>1444735.0337215667</v>
      </c>
      <c r="Q110" s="31" cm="1">
        <f t="array" ref="Q110">Q$106+IF($C110&lt;&gt;0,SUMPRODUCT((Q$107:Q$108)*TRANSPOSE(($D110:$E110))),0)</f>
        <v>1444735.0337215667</v>
      </c>
      <c r="R110" s="31" cm="1">
        <f t="array" ref="R110">R$106+IF($C110&lt;&gt;0,SUMPRODUCT((R$107:R$108)*TRANSPOSE(($D110:$E110))),0)</f>
        <v>1444735.0337215667</v>
      </c>
      <c r="S110" s="31" cm="1">
        <f t="array" ref="S110">S$106+IF($C110&lt;&gt;0,SUMPRODUCT((S$107:S$108)*TRANSPOSE(($D110:$E110))),0)</f>
        <v>1444735.0337215667</v>
      </c>
      <c r="T110" s="31" cm="1">
        <f t="array" ref="T110">T$106+IF($C110&lt;&gt;0,SUMPRODUCT((T$107:T$108)*TRANSPOSE(($D110:$E110))),0)</f>
        <v>1444735.0337215667</v>
      </c>
      <c r="U110" s="31" cm="1">
        <f t="array" ref="U110">U$106+IF($C110&lt;&gt;0,SUMPRODUCT((U$107:U$108)*TRANSPOSE(($D110:$E110))),0)</f>
        <v>1444735.0337215667</v>
      </c>
      <c r="V110" s="31" cm="1">
        <f t="array" ref="V110">V$106+IF($C110&lt;&gt;0,SUMPRODUCT((V$107:V$108)*TRANSPOSE(($D110:$E110))),0)</f>
        <v>1444735.0337215667</v>
      </c>
      <c r="W110" s="31" cm="1">
        <f t="array" ref="W110">W$106+IF($C110&lt;&gt;0,SUMPRODUCT((W$107:W$108)*TRANSPOSE(($D110:$E110))),0)</f>
        <v>1444735.0337215667</v>
      </c>
      <c r="X110" s="31" cm="1">
        <f t="array" ref="X110">X$106+IF($C110&lt;&gt;0,SUMPRODUCT((X$107:X$108)*TRANSPOSE(($D110:$E110))),0)</f>
        <v>1444735.0337215667</v>
      </c>
      <c r="Y110" s="31" cm="1">
        <f t="array" ref="Y110">Y$106+IF($C110&lt;&gt;0,SUMPRODUCT((Y$107:Y$108)*TRANSPOSE(($D110:$E110))),0)</f>
        <v>1444735.0337215667</v>
      </c>
      <c r="Z110" s="31" cm="1">
        <f t="array" ref="Z110">Z$106+IF($C110&lt;&gt;0,SUMPRODUCT((Z$107:Z$108)*TRANSPOSE(($D110:$E110))),0)</f>
        <v>1444735.0337215667</v>
      </c>
      <c r="AA110" s="31" cm="1">
        <f t="array" ref="AA110">AA$106+IF($C110&lt;&gt;0,SUMPRODUCT((AA$107:AA$108)*TRANSPOSE(($D110:$E110))),0)</f>
        <v>1444735.0337215667</v>
      </c>
      <c r="AB110" s="31" cm="1">
        <f t="array" ref="AB110">AB$106+IF($C110&lt;&gt;0,SUMPRODUCT((AB$107:AB$108)*TRANSPOSE(($D110:$E110))),0)</f>
        <v>1444735.0337215667</v>
      </c>
      <c r="AC110" s="31" cm="1">
        <f t="array" ref="AC110">AC$106+IF($C110&lt;&gt;0,SUMPRODUCT((AC$107:AC$108)*TRANSPOSE(($D110:$E110))),0)</f>
        <v>1444735.0337215667</v>
      </c>
      <c r="AD110" s="31" cm="1">
        <f t="array" ref="AD110">AD$106+IF($C110&lt;&gt;0,SUMPRODUCT((AD$107:AD$108)*TRANSPOSE(($D110:$E110))),0)</f>
        <v>1444735.0337215667</v>
      </c>
      <c r="AE110" s="31" cm="1">
        <f t="array" ref="AE110">AE$106+IF($C110&lt;&gt;0,SUMPRODUCT((AE$107:AE$108)*TRANSPOSE(($D110:$E110))),0)</f>
        <v>1444735.0337215667</v>
      </c>
      <c r="AF110" s="31" cm="1">
        <f t="array" ref="AF110">AF$106+IF($C110&lt;&gt;0,SUMPRODUCT((AF$107:AF$108)*TRANSPOSE(($D110:$E110))),0)</f>
        <v>1444735.0337215667</v>
      </c>
      <c r="AG110" s="31" cm="1">
        <f t="array" ref="AG110">AG$106+IF($C110&lt;&gt;0,SUMPRODUCT((AG$107:AG$108)*TRANSPOSE(($D110:$E110))),0)</f>
        <v>1444735.0337215667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-21925.924221512654</v>
      </c>
      <c r="L111" s="31" cm="1">
        <f t="array" ref="L111">L$106+IF($C111&lt;&gt;0,SUMPRODUCT((L$107:L$108)*TRANSPOSE(($D111:$E111))),0)</f>
        <v>-109629.54436688604</v>
      </c>
      <c r="M111" s="31" cm="1">
        <f t="array" ref="M111">M$106+IF($C111&lt;&gt;0,SUMPRODUCT((M$107:M$108)*TRANSPOSE(($D111:$E111))),0)</f>
        <v>7539555.9366812818</v>
      </c>
      <c r="N111" s="31" cm="1">
        <f t="array" ref="N111">N$106+IF($C111&lt;&gt;0,SUMPRODUCT((N$107:N$108)*TRANSPOSE(($D111:$E111))),0)</f>
        <v>1547055.9366812818</v>
      </c>
      <c r="O111" s="31" cm="1">
        <f t="array" ref="O111">O$106+IF($C111&lt;&gt;0,SUMPRODUCT((O$107:O$108)*TRANSPOSE(($D111:$E111))),0)</f>
        <v>1547055.9366812818</v>
      </c>
      <c r="P111" s="31" cm="1">
        <f t="array" ref="P111">P$106+IF($C111&lt;&gt;0,SUMPRODUCT((P$107:P$108)*TRANSPOSE(($D111:$E111))),0)</f>
        <v>1547055.9366812818</v>
      </c>
      <c r="Q111" s="31" cm="1">
        <f t="array" ref="Q111">Q$106+IF($C111&lt;&gt;0,SUMPRODUCT((Q$107:Q$108)*TRANSPOSE(($D111:$E111))),0)</f>
        <v>1547055.9366812818</v>
      </c>
      <c r="R111" s="31" cm="1">
        <f t="array" ref="R111">R$106+IF($C111&lt;&gt;0,SUMPRODUCT((R$107:R$108)*TRANSPOSE(($D111:$E111))),0)</f>
        <v>1547055.9366812818</v>
      </c>
      <c r="S111" s="31" cm="1">
        <f t="array" ref="S111">S$106+IF($C111&lt;&gt;0,SUMPRODUCT((S$107:S$108)*TRANSPOSE(($D111:$E111))),0)</f>
        <v>1547055.9366812818</v>
      </c>
      <c r="T111" s="31" cm="1">
        <f t="array" ref="T111">T$106+IF($C111&lt;&gt;0,SUMPRODUCT((T$107:T$108)*TRANSPOSE(($D111:$E111))),0)</f>
        <v>1547055.9366812818</v>
      </c>
      <c r="U111" s="31" cm="1">
        <f t="array" ref="U111">U$106+IF($C111&lt;&gt;0,SUMPRODUCT((U$107:U$108)*TRANSPOSE(($D111:$E111))),0)</f>
        <v>1547055.9366812818</v>
      </c>
      <c r="V111" s="31" cm="1">
        <f t="array" ref="V111">V$106+IF($C111&lt;&gt;0,SUMPRODUCT((V$107:V$108)*TRANSPOSE(($D111:$E111))),0)</f>
        <v>1547055.9366812818</v>
      </c>
      <c r="W111" s="31" cm="1">
        <f t="array" ref="W111">W$106+IF($C111&lt;&gt;0,SUMPRODUCT((W$107:W$108)*TRANSPOSE(($D111:$E111))),0)</f>
        <v>1547055.9366812818</v>
      </c>
      <c r="X111" s="31" cm="1">
        <f t="array" ref="X111">X$106+IF($C111&lt;&gt;0,SUMPRODUCT((X$107:X$108)*TRANSPOSE(($D111:$E111))),0)</f>
        <v>1547055.9366812818</v>
      </c>
      <c r="Y111" s="31" cm="1">
        <f t="array" ref="Y111">Y$106+IF($C111&lt;&gt;0,SUMPRODUCT((Y$107:Y$108)*TRANSPOSE(($D111:$E111))),0)</f>
        <v>1547055.9366812818</v>
      </c>
      <c r="Z111" s="31" cm="1">
        <f t="array" ref="Z111">Z$106+IF($C111&lt;&gt;0,SUMPRODUCT((Z$107:Z$108)*TRANSPOSE(($D111:$E111))),0)</f>
        <v>1547055.9366812818</v>
      </c>
      <c r="AA111" s="31" cm="1">
        <f t="array" ref="AA111">AA$106+IF($C111&lt;&gt;0,SUMPRODUCT((AA$107:AA$108)*TRANSPOSE(($D111:$E111))),0)</f>
        <v>1547055.9366812818</v>
      </c>
      <c r="AB111" s="31" cm="1">
        <f t="array" ref="AB111">AB$106+IF($C111&lt;&gt;0,SUMPRODUCT((AB$107:AB$108)*TRANSPOSE(($D111:$E111))),0)</f>
        <v>1547055.9366812818</v>
      </c>
      <c r="AC111" s="31" cm="1">
        <f t="array" ref="AC111">AC$106+IF($C111&lt;&gt;0,SUMPRODUCT((AC$107:AC$108)*TRANSPOSE(($D111:$E111))),0)</f>
        <v>1547055.9366812818</v>
      </c>
      <c r="AD111" s="31" cm="1">
        <f t="array" ref="AD111">AD$106+IF($C111&lt;&gt;0,SUMPRODUCT((AD$107:AD$108)*TRANSPOSE(($D111:$E111))),0)</f>
        <v>1547055.9366812818</v>
      </c>
      <c r="AE111" s="31" cm="1">
        <f t="array" ref="AE111">AE$106+IF($C111&lt;&gt;0,SUMPRODUCT((AE$107:AE$108)*TRANSPOSE(($D111:$E111))),0)</f>
        <v>1547055.9366812818</v>
      </c>
      <c r="AF111" s="31" cm="1">
        <f t="array" ref="AF111">AF$106+IF($C111&lt;&gt;0,SUMPRODUCT((AF$107:AF$108)*TRANSPOSE(($D111:$E111))),0)</f>
        <v>1547055.9366812818</v>
      </c>
      <c r="AG111" s="31" cm="1">
        <f t="array" ref="AG111">AG$106+IF($C111&lt;&gt;0,SUMPRODUCT((AG$107:AG$108)*TRANSPOSE(($D111:$E111))),0)</f>
        <v>1547055.9366812818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-24362.138023902949</v>
      </c>
      <c r="L112" s="31" cm="1">
        <f t="array" ref="L112">L$106+IF($C112&lt;&gt;0,SUMPRODUCT((L$107:L$108)*TRANSPOSE(($D112:$E112))),0)</f>
        <v>-121810.6048520956</v>
      </c>
      <c r="M112" s="31" cm="1">
        <f t="array" ref="M112">M$106+IF($C112&lt;&gt;0,SUMPRODUCT((M$107:M$108)*TRANSPOSE(($D112:$E112))),0)</f>
        <v>8288395.485201424</v>
      </c>
      <c r="N112" s="31" cm="1">
        <f t="array" ref="N112">N$106+IF($C112&lt;&gt;0,SUMPRODUCT((N$107:N$108)*TRANSPOSE(($D112:$E112))),0)</f>
        <v>1696645.4852014242</v>
      </c>
      <c r="O112" s="31" cm="1">
        <f t="array" ref="O112">O$106+IF($C112&lt;&gt;0,SUMPRODUCT((O$107:O$108)*TRANSPOSE(($D112:$E112))),0)</f>
        <v>1696645.4852014242</v>
      </c>
      <c r="P112" s="31" cm="1">
        <f t="array" ref="P112">P$106+IF($C112&lt;&gt;0,SUMPRODUCT((P$107:P$108)*TRANSPOSE(($D112:$E112))),0)</f>
        <v>1696645.4852014242</v>
      </c>
      <c r="Q112" s="31" cm="1">
        <f t="array" ref="Q112">Q$106+IF($C112&lt;&gt;0,SUMPRODUCT((Q$107:Q$108)*TRANSPOSE(($D112:$E112))),0)</f>
        <v>1696645.4852014242</v>
      </c>
      <c r="R112" s="31" cm="1">
        <f t="array" ref="R112">R$106+IF($C112&lt;&gt;0,SUMPRODUCT((R$107:R$108)*TRANSPOSE(($D112:$E112))),0)</f>
        <v>1696645.4852014242</v>
      </c>
      <c r="S112" s="31" cm="1">
        <f t="array" ref="S112">S$106+IF($C112&lt;&gt;0,SUMPRODUCT((S$107:S$108)*TRANSPOSE(($D112:$E112))),0)</f>
        <v>1696645.4852014242</v>
      </c>
      <c r="T112" s="31" cm="1">
        <f t="array" ref="T112">T$106+IF($C112&lt;&gt;0,SUMPRODUCT((T$107:T$108)*TRANSPOSE(($D112:$E112))),0)</f>
        <v>1696645.4852014242</v>
      </c>
      <c r="U112" s="31" cm="1">
        <f t="array" ref="U112">U$106+IF($C112&lt;&gt;0,SUMPRODUCT((U$107:U$108)*TRANSPOSE(($D112:$E112))),0)</f>
        <v>1696645.4852014242</v>
      </c>
      <c r="V112" s="31" cm="1">
        <f t="array" ref="V112">V$106+IF($C112&lt;&gt;0,SUMPRODUCT((V$107:V$108)*TRANSPOSE(($D112:$E112))),0)</f>
        <v>1696645.4852014242</v>
      </c>
      <c r="W112" s="31" cm="1">
        <f t="array" ref="W112">W$106+IF($C112&lt;&gt;0,SUMPRODUCT((W$107:W$108)*TRANSPOSE(($D112:$E112))),0)</f>
        <v>1696645.4852014242</v>
      </c>
      <c r="X112" s="31" cm="1">
        <f t="array" ref="X112">X$106+IF($C112&lt;&gt;0,SUMPRODUCT((X$107:X$108)*TRANSPOSE(($D112:$E112))),0)</f>
        <v>1696645.4852014242</v>
      </c>
      <c r="Y112" s="31" cm="1">
        <f t="array" ref="Y112">Y$106+IF($C112&lt;&gt;0,SUMPRODUCT((Y$107:Y$108)*TRANSPOSE(($D112:$E112))),0)</f>
        <v>1696645.4852014242</v>
      </c>
      <c r="Z112" s="31" cm="1">
        <f t="array" ref="Z112">Z$106+IF($C112&lt;&gt;0,SUMPRODUCT((Z$107:Z$108)*TRANSPOSE(($D112:$E112))),0)</f>
        <v>1696645.4852014242</v>
      </c>
      <c r="AA112" s="31" cm="1">
        <f t="array" ref="AA112">AA$106+IF($C112&lt;&gt;0,SUMPRODUCT((AA$107:AA$108)*TRANSPOSE(($D112:$E112))),0)</f>
        <v>1696645.4852014242</v>
      </c>
      <c r="AB112" s="31" cm="1">
        <f t="array" ref="AB112">AB$106+IF($C112&lt;&gt;0,SUMPRODUCT((AB$107:AB$108)*TRANSPOSE(($D112:$E112))),0)</f>
        <v>1696645.4852014242</v>
      </c>
      <c r="AC112" s="31" cm="1">
        <f t="array" ref="AC112">AC$106+IF($C112&lt;&gt;0,SUMPRODUCT((AC$107:AC$108)*TRANSPOSE(($D112:$E112))),0)</f>
        <v>1696645.4852014242</v>
      </c>
      <c r="AD112" s="31" cm="1">
        <f t="array" ref="AD112">AD$106+IF($C112&lt;&gt;0,SUMPRODUCT((AD$107:AD$108)*TRANSPOSE(($D112:$E112))),0)</f>
        <v>1696645.4852014242</v>
      </c>
      <c r="AE112" s="31" cm="1">
        <f t="array" ref="AE112">AE$106+IF($C112&lt;&gt;0,SUMPRODUCT((AE$107:AE$108)*TRANSPOSE(($D112:$E112))),0)</f>
        <v>1696645.4852014242</v>
      </c>
      <c r="AF112" s="31" cm="1">
        <f t="array" ref="AF112">AF$106+IF($C112&lt;&gt;0,SUMPRODUCT((AF$107:AF$108)*TRANSPOSE(($D112:$E112))),0)</f>
        <v>1696645.4852014242</v>
      </c>
      <c r="AG112" s="31" cm="1">
        <f t="array" ref="AG112">AG$106+IF($C112&lt;&gt;0,SUMPRODUCT((AG$107:AG$108)*TRANSPOSE(($D112:$E112))),0)</f>
        <v>1696645.4852014242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-24362.138023902949</v>
      </c>
      <c r="L113" s="31" cm="1">
        <f t="array" ref="L113">L$106+IF($C113&lt;&gt;0,SUMPRODUCT((L$107:L$108)*TRANSPOSE(($D113:$E113))),0)</f>
        <v>-121810.6048520956</v>
      </c>
      <c r="M113" s="31" cm="1">
        <f t="array" ref="M113">M$106+IF($C113&lt;&gt;0,SUMPRODUCT((M$107:M$108)*TRANSPOSE(($D113:$E113))),0)</f>
        <v>6688395.485201424</v>
      </c>
      <c r="N113" s="31" cm="1">
        <f t="array" ref="N113">N$106+IF($C113&lt;&gt;0,SUMPRODUCT((N$107:N$108)*TRANSPOSE(($D113:$E113))),0)</f>
        <v>1295145.4852014242</v>
      </c>
      <c r="O113" s="31" cm="1">
        <f t="array" ref="O113">O$106+IF($C113&lt;&gt;0,SUMPRODUCT((O$107:O$108)*TRANSPOSE(($D113:$E113))),0)</f>
        <v>1295145.4852014242</v>
      </c>
      <c r="P113" s="31" cm="1">
        <f t="array" ref="P113">P$106+IF($C113&lt;&gt;0,SUMPRODUCT((P$107:P$108)*TRANSPOSE(($D113:$E113))),0)</f>
        <v>1295145.4852014242</v>
      </c>
      <c r="Q113" s="31" cm="1">
        <f t="array" ref="Q113">Q$106+IF($C113&lt;&gt;0,SUMPRODUCT((Q$107:Q$108)*TRANSPOSE(($D113:$E113))),0)</f>
        <v>1295145.4852014242</v>
      </c>
      <c r="R113" s="31" cm="1">
        <f t="array" ref="R113">R$106+IF($C113&lt;&gt;0,SUMPRODUCT((R$107:R$108)*TRANSPOSE(($D113:$E113))),0)</f>
        <v>1295145.4852014242</v>
      </c>
      <c r="S113" s="31" cm="1">
        <f t="array" ref="S113">S$106+IF($C113&lt;&gt;0,SUMPRODUCT((S$107:S$108)*TRANSPOSE(($D113:$E113))),0)</f>
        <v>1295145.4852014242</v>
      </c>
      <c r="T113" s="31" cm="1">
        <f t="array" ref="T113">T$106+IF($C113&lt;&gt;0,SUMPRODUCT((T$107:T$108)*TRANSPOSE(($D113:$E113))),0)</f>
        <v>1295145.4852014242</v>
      </c>
      <c r="U113" s="31" cm="1">
        <f t="array" ref="U113">U$106+IF($C113&lt;&gt;0,SUMPRODUCT((U$107:U$108)*TRANSPOSE(($D113:$E113))),0)</f>
        <v>1295145.4852014242</v>
      </c>
      <c r="V113" s="31" cm="1">
        <f t="array" ref="V113">V$106+IF($C113&lt;&gt;0,SUMPRODUCT((V$107:V$108)*TRANSPOSE(($D113:$E113))),0)</f>
        <v>1295145.4852014242</v>
      </c>
      <c r="W113" s="31" cm="1">
        <f t="array" ref="W113">W$106+IF($C113&lt;&gt;0,SUMPRODUCT((W$107:W$108)*TRANSPOSE(($D113:$E113))),0)</f>
        <v>1295145.4852014242</v>
      </c>
      <c r="X113" s="31" cm="1">
        <f t="array" ref="X113">X$106+IF($C113&lt;&gt;0,SUMPRODUCT((X$107:X$108)*TRANSPOSE(($D113:$E113))),0)</f>
        <v>1295145.4852014242</v>
      </c>
      <c r="Y113" s="31" cm="1">
        <f t="array" ref="Y113">Y$106+IF($C113&lt;&gt;0,SUMPRODUCT((Y$107:Y$108)*TRANSPOSE(($D113:$E113))),0)</f>
        <v>1295145.4852014242</v>
      </c>
      <c r="Z113" s="31" cm="1">
        <f t="array" ref="Z113">Z$106+IF($C113&lt;&gt;0,SUMPRODUCT((Z$107:Z$108)*TRANSPOSE(($D113:$E113))),0)</f>
        <v>1295145.4852014242</v>
      </c>
      <c r="AA113" s="31" cm="1">
        <f t="array" ref="AA113">AA$106+IF($C113&lt;&gt;0,SUMPRODUCT((AA$107:AA$108)*TRANSPOSE(($D113:$E113))),0)</f>
        <v>1295145.4852014242</v>
      </c>
      <c r="AB113" s="31" cm="1">
        <f t="array" ref="AB113">AB$106+IF($C113&lt;&gt;0,SUMPRODUCT((AB$107:AB$108)*TRANSPOSE(($D113:$E113))),0)</f>
        <v>1295145.4852014242</v>
      </c>
      <c r="AC113" s="31" cm="1">
        <f t="array" ref="AC113">AC$106+IF($C113&lt;&gt;0,SUMPRODUCT((AC$107:AC$108)*TRANSPOSE(($D113:$E113))),0)</f>
        <v>1295145.4852014242</v>
      </c>
      <c r="AD113" s="31" cm="1">
        <f t="array" ref="AD113">AD$106+IF($C113&lt;&gt;0,SUMPRODUCT((AD$107:AD$108)*TRANSPOSE(($D113:$E113))),0)</f>
        <v>1295145.4852014242</v>
      </c>
      <c r="AE113" s="31" cm="1">
        <f t="array" ref="AE113">AE$106+IF($C113&lt;&gt;0,SUMPRODUCT((AE$107:AE$108)*TRANSPOSE(($D113:$E113))),0)</f>
        <v>1295145.4852014242</v>
      </c>
      <c r="AF113" s="31" cm="1">
        <f t="array" ref="AF113">AF$106+IF($C113&lt;&gt;0,SUMPRODUCT((AF$107:AF$108)*TRANSPOSE(($D113:$E113))),0)</f>
        <v>1295145.4852014242</v>
      </c>
      <c r="AG113" s="31" cm="1">
        <f t="array" ref="AG113">AG$106+IF($C113&lt;&gt;0,SUMPRODUCT((AG$107:AG$108)*TRANSPOSE(($D113:$E113))),0)</f>
        <v>1295145.4852014242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-26798.351826293245</v>
      </c>
      <c r="L114" s="31" cm="1">
        <f t="array" ref="L114">L$106+IF($C114&lt;&gt;0,SUMPRODUCT((L$107:L$108)*TRANSPOSE(($D114:$E114))),0)</f>
        <v>-133991.66533730517</v>
      </c>
      <c r="M114" s="31" cm="1">
        <f t="array" ref="M114">M$106+IF($C114&lt;&gt;0,SUMPRODUCT((M$107:M$108)*TRANSPOSE(($D114:$E114))),0)</f>
        <v>6637235.0337215662</v>
      </c>
      <c r="N114" s="31" cm="1">
        <f t="array" ref="N114">N$106+IF($C114&lt;&gt;0,SUMPRODUCT((N$107:N$108)*TRANSPOSE(($D114:$E114))),0)</f>
        <v>1243985.0337215667</v>
      </c>
      <c r="O114" s="31" cm="1">
        <f t="array" ref="O114">O$106+IF($C114&lt;&gt;0,SUMPRODUCT((O$107:O$108)*TRANSPOSE(($D114:$E114))),0)</f>
        <v>1243985.0337215667</v>
      </c>
      <c r="P114" s="31" cm="1">
        <f t="array" ref="P114">P$106+IF($C114&lt;&gt;0,SUMPRODUCT((P$107:P$108)*TRANSPOSE(($D114:$E114))),0)</f>
        <v>1243985.0337215667</v>
      </c>
      <c r="Q114" s="31" cm="1">
        <f t="array" ref="Q114">Q$106+IF($C114&lt;&gt;0,SUMPRODUCT((Q$107:Q$108)*TRANSPOSE(($D114:$E114))),0)</f>
        <v>1243985.0337215667</v>
      </c>
      <c r="R114" s="31" cm="1">
        <f t="array" ref="R114">R$106+IF($C114&lt;&gt;0,SUMPRODUCT((R$107:R$108)*TRANSPOSE(($D114:$E114))),0)</f>
        <v>1243985.0337215667</v>
      </c>
      <c r="S114" s="31" cm="1">
        <f t="array" ref="S114">S$106+IF($C114&lt;&gt;0,SUMPRODUCT((S$107:S$108)*TRANSPOSE(($D114:$E114))),0)</f>
        <v>1243985.0337215667</v>
      </c>
      <c r="T114" s="31" cm="1">
        <f t="array" ref="T114">T$106+IF($C114&lt;&gt;0,SUMPRODUCT((T$107:T$108)*TRANSPOSE(($D114:$E114))),0)</f>
        <v>1243985.0337215667</v>
      </c>
      <c r="U114" s="31" cm="1">
        <f t="array" ref="U114">U$106+IF($C114&lt;&gt;0,SUMPRODUCT((U$107:U$108)*TRANSPOSE(($D114:$E114))),0)</f>
        <v>1243985.0337215667</v>
      </c>
      <c r="V114" s="31" cm="1">
        <f t="array" ref="V114">V$106+IF($C114&lt;&gt;0,SUMPRODUCT((V$107:V$108)*TRANSPOSE(($D114:$E114))),0)</f>
        <v>1243985.0337215667</v>
      </c>
      <c r="W114" s="31" cm="1">
        <f t="array" ref="W114">W$106+IF($C114&lt;&gt;0,SUMPRODUCT((W$107:W$108)*TRANSPOSE(($D114:$E114))),0)</f>
        <v>1243985.0337215667</v>
      </c>
      <c r="X114" s="31" cm="1">
        <f t="array" ref="X114">X$106+IF($C114&lt;&gt;0,SUMPRODUCT((X$107:X$108)*TRANSPOSE(($D114:$E114))),0)</f>
        <v>1243985.0337215667</v>
      </c>
      <c r="Y114" s="31" cm="1">
        <f t="array" ref="Y114">Y$106+IF($C114&lt;&gt;0,SUMPRODUCT((Y$107:Y$108)*TRANSPOSE(($D114:$E114))),0)</f>
        <v>1243985.0337215667</v>
      </c>
      <c r="Z114" s="31" cm="1">
        <f t="array" ref="Z114">Z$106+IF($C114&lt;&gt;0,SUMPRODUCT((Z$107:Z$108)*TRANSPOSE(($D114:$E114))),0)</f>
        <v>1243985.0337215667</v>
      </c>
      <c r="AA114" s="31" cm="1">
        <f t="array" ref="AA114">AA$106+IF($C114&lt;&gt;0,SUMPRODUCT((AA$107:AA$108)*TRANSPOSE(($D114:$E114))),0)</f>
        <v>1243985.0337215667</v>
      </c>
      <c r="AB114" s="31" cm="1">
        <f t="array" ref="AB114">AB$106+IF($C114&lt;&gt;0,SUMPRODUCT((AB$107:AB$108)*TRANSPOSE(($D114:$E114))),0)</f>
        <v>1243985.0337215667</v>
      </c>
      <c r="AC114" s="31" cm="1">
        <f t="array" ref="AC114">AC$106+IF($C114&lt;&gt;0,SUMPRODUCT((AC$107:AC$108)*TRANSPOSE(($D114:$E114))),0)</f>
        <v>1243985.0337215667</v>
      </c>
      <c r="AD114" s="31" cm="1">
        <f t="array" ref="AD114">AD$106+IF($C114&lt;&gt;0,SUMPRODUCT((AD$107:AD$108)*TRANSPOSE(($D114:$E114))),0)</f>
        <v>1243985.0337215667</v>
      </c>
      <c r="AE114" s="31" cm="1">
        <f t="array" ref="AE114">AE$106+IF($C114&lt;&gt;0,SUMPRODUCT((AE$107:AE$108)*TRANSPOSE(($D114:$E114))),0)</f>
        <v>1243985.0337215667</v>
      </c>
      <c r="AF114" s="31" cm="1">
        <f t="array" ref="AF114">AF$106+IF($C114&lt;&gt;0,SUMPRODUCT((AF$107:AF$108)*TRANSPOSE(($D114:$E114))),0)</f>
        <v>1243985.0337215667</v>
      </c>
      <c r="AG114" s="31" cm="1">
        <f t="array" ref="AG114">AG$106+IF($C114&lt;&gt;0,SUMPRODUCT((AG$107:AG$108)*TRANSPOSE(($D114:$E114))),0)</f>
        <v>1243985.0337215667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-24362.138023902949</v>
      </c>
      <c r="L115" s="31" cm="1">
        <f t="array" ref="L115">L$106+IF($C115&lt;&gt;0,SUMPRODUCT((L$107:L$108)*TRANSPOSE(($D115:$E115))),0)</f>
        <v>-121810.6048520956</v>
      </c>
      <c r="M115" s="31" cm="1">
        <f t="array" ref="M115">M$106+IF($C115&lt;&gt;0,SUMPRODUCT((M$107:M$108)*TRANSPOSE(($D115:$E115))),0)</f>
        <v>7488395.485201424</v>
      </c>
      <c r="N115" s="31" cm="1">
        <f t="array" ref="N115">N$106+IF($C115&lt;&gt;0,SUMPRODUCT((N$107:N$108)*TRANSPOSE(($D115:$E115))),0)</f>
        <v>1495895.4852014242</v>
      </c>
      <c r="O115" s="31" cm="1">
        <f t="array" ref="O115">O$106+IF($C115&lt;&gt;0,SUMPRODUCT((O$107:O$108)*TRANSPOSE(($D115:$E115))),0)</f>
        <v>1495895.4852014242</v>
      </c>
      <c r="P115" s="31" cm="1">
        <f t="array" ref="P115">P$106+IF($C115&lt;&gt;0,SUMPRODUCT((P$107:P$108)*TRANSPOSE(($D115:$E115))),0)</f>
        <v>1495895.4852014242</v>
      </c>
      <c r="Q115" s="31" cm="1">
        <f t="array" ref="Q115">Q$106+IF($C115&lt;&gt;0,SUMPRODUCT((Q$107:Q$108)*TRANSPOSE(($D115:$E115))),0)</f>
        <v>1495895.4852014242</v>
      </c>
      <c r="R115" s="31" cm="1">
        <f t="array" ref="R115">R$106+IF($C115&lt;&gt;0,SUMPRODUCT((R$107:R$108)*TRANSPOSE(($D115:$E115))),0)</f>
        <v>1495895.4852014242</v>
      </c>
      <c r="S115" s="31" cm="1">
        <f t="array" ref="S115">S$106+IF($C115&lt;&gt;0,SUMPRODUCT((S$107:S$108)*TRANSPOSE(($D115:$E115))),0)</f>
        <v>1495895.4852014242</v>
      </c>
      <c r="T115" s="31" cm="1">
        <f t="array" ref="T115">T$106+IF($C115&lt;&gt;0,SUMPRODUCT((T$107:T$108)*TRANSPOSE(($D115:$E115))),0)</f>
        <v>1495895.4852014242</v>
      </c>
      <c r="U115" s="31" cm="1">
        <f t="array" ref="U115">U$106+IF($C115&lt;&gt;0,SUMPRODUCT((U$107:U$108)*TRANSPOSE(($D115:$E115))),0)</f>
        <v>1495895.4852014242</v>
      </c>
      <c r="V115" s="31" cm="1">
        <f t="array" ref="V115">V$106+IF($C115&lt;&gt;0,SUMPRODUCT((V$107:V$108)*TRANSPOSE(($D115:$E115))),0)</f>
        <v>1495895.4852014242</v>
      </c>
      <c r="W115" s="31" cm="1">
        <f t="array" ref="W115">W$106+IF($C115&lt;&gt;0,SUMPRODUCT((W$107:W$108)*TRANSPOSE(($D115:$E115))),0)</f>
        <v>1495895.4852014242</v>
      </c>
      <c r="X115" s="31" cm="1">
        <f t="array" ref="X115">X$106+IF($C115&lt;&gt;0,SUMPRODUCT((X$107:X$108)*TRANSPOSE(($D115:$E115))),0)</f>
        <v>1495895.4852014242</v>
      </c>
      <c r="Y115" s="31" cm="1">
        <f t="array" ref="Y115">Y$106+IF($C115&lt;&gt;0,SUMPRODUCT((Y$107:Y$108)*TRANSPOSE(($D115:$E115))),0)</f>
        <v>1495895.4852014242</v>
      </c>
      <c r="Z115" s="31" cm="1">
        <f t="array" ref="Z115">Z$106+IF($C115&lt;&gt;0,SUMPRODUCT((Z$107:Z$108)*TRANSPOSE(($D115:$E115))),0)</f>
        <v>1495895.4852014242</v>
      </c>
      <c r="AA115" s="31" cm="1">
        <f t="array" ref="AA115">AA$106+IF($C115&lt;&gt;0,SUMPRODUCT((AA$107:AA$108)*TRANSPOSE(($D115:$E115))),0)</f>
        <v>1495895.4852014242</v>
      </c>
      <c r="AB115" s="31" cm="1">
        <f t="array" ref="AB115">AB$106+IF($C115&lt;&gt;0,SUMPRODUCT((AB$107:AB$108)*TRANSPOSE(($D115:$E115))),0)</f>
        <v>1495895.4852014242</v>
      </c>
      <c r="AC115" s="31" cm="1">
        <f t="array" ref="AC115">AC$106+IF($C115&lt;&gt;0,SUMPRODUCT((AC$107:AC$108)*TRANSPOSE(($D115:$E115))),0)</f>
        <v>1495895.4852014242</v>
      </c>
      <c r="AD115" s="31" cm="1">
        <f t="array" ref="AD115">AD$106+IF($C115&lt;&gt;0,SUMPRODUCT((AD$107:AD$108)*TRANSPOSE(($D115:$E115))),0)</f>
        <v>1495895.4852014242</v>
      </c>
      <c r="AE115" s="31" cm="1">
        <f t="array" ref="AE115">AE$106+IF($C115&lt;&gt;0,SUMPRODUCT((AE$107:AE$108)*TRANSPOSE(($D115:$E115))),0)</f>
        <v>1495895.4852014242</v>
      </c>
      <c r="AF115" s="31" cm="1">
        <f t="array" ref="AF115">AF$106+IF($C115&lt;&gt;0,SUMPRODUCT((AF$107:AF$108)*TRANSPOSE(($D115:$E115))),0)</f>
        <v>1495895.4852014242</v>
      </c>
      <c r="AG115" s="31" cm="1">
        <f t="array" ref="AG115">AG$106+IF($C115&lt;&gt;0,SUMPRODUCT((AG$107:AG$108)*TRANSPOSE(($D115:$E115))),0)</f>
        <v>1495895.4852014242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-24362.138023902949</v>
      </c>
      <c r="L116" s="31" cm="1">
        <f t="array" ref="L116">L$106+IF($C116&lt;&gt;0,SUMPRODUCT((L$107:L$108)*TRANSPOSE(($D116:$E116))),0)</f>
        <v>-121810.6048520956</v>
      </c>
      <c r="M116" s="31" cm="1">
        <f t="array" ref="M116">M$106+IF($C116&lt;&gt;0,SUMPRODUCT((M$107:M$108)*TRANSPOSE(($D116:$E116))),0)</f>
        <v>7488395.485201424</v>
      </c>
      <c r="N116" s="31" cm="1">
        <f t="array" ref="N116">N$106+IF($C116&lt;&gt;0,SUMPRODUCT((N$107:N$108)*TRANSPOSE(($D116:$E116))),0)</f>
        <v>1495895.4852014242</v>
      </c>
      <c r="O116" s="31" cm="1">
        <f t="array" ref="O116">O$106+IF($C116&lt;&gt;0,SUMPRODUCT((O$107:O$108)*TRANSPOSE(($D116:$E116))),0)</f>
        <v>1495895.4852014242</v>
      </c>
      <c r="P116" s="31" cm="1">
        <f t="array" ref="P116">P$106+IF($C116&lt;&gt;0,SUMPRODUCT((P$107:P$108)*TRANSPOSE(($D116:$E116))),0)</f>
        <v>1495895.4852014242</v>
      </c>
      <c r="Q116" s="31" cm="1">
        <f t="array" ref="Q116">Q$106+IF($C116&lt;&gt;0,SUMPRODUCT((Q$107:Q$108)*TRANSPOSE(($D116:$E116))),0)</f>
        <v>1495895.4852014242</v>
      </c>
      <c r="R116" s="31" cm="1">
        <f t="array" ref="R116">R$106+IF($C116&lt;&gt;0,SUMPRODUCT((R$107:R$108)*TRANSPOSE(($D116:$E116))),0)</f>
        <v>1495895.4852014242</v>
      </c>
      <c r="S116" s="31" cm="1">
        <f t="array" ref="S116">S$106+IF($C116&lt;&gt;0,SUMPRODUCT((S$107:S$108)*TRANSPOSE(($D116:$E116))),0)</f>
        <v>1495895.4852014242</v>
      </c>
      <c r="T116" s="31" cm="1">
        <f t="array" ref="T116">T$106+IF($C116&lt;&gt;0,SUMPRODUCT((T$107:T$108)*TRANSPOSE(($D116:$E116))),0)</f>
        <v>1495895.4852014242</v>
      </c>
      <c r="U116" s="31" cm="1">
        <f t="array" ref="U116">U$106+IF($C116&lt;&gt;0,SUMPRODUCT((U$107:U$108)*TRANSPOSE(($D116:$E116))),0)</f>
        <v>1495895.4852014242</v>
      </c>
      <c r="V116" s="31" cm="1">
        <f t="array" ref="V116">V$106+IF($C116&lt;&gt;0,SUMPRODUCT((V$107:V$108)*TRANSPOSE(($D116:$E116))),0)</f>
        <v>1495895.4852014242</v>
      </c>
      <c r="W116" s="31" cm="1">
        <f t="array" ref="W116">W$106+IF($C116&lt;&gt;0,SUMPRODUCT((W$107:W$108)*TRANSPOSE(($D116:$E116))),0)</f>
        <v>1495895.4852014242</v>
      </c>
      <c r="X116" s="31" cm="1">
        <f t="array" ref="X116">X$106+IF($C116&lt;&gt;0,SUMPRODUCT((X$107:X$108)*TRANSPOSE(($D116:$E116))),0)</f>
        <v>1495895.4852014242</v>
      </c>
      <c r="Y116" s="31" cm="1">
        <f t="array" ref="Y116">Y$106+IF($C116&lt;&gt;0,SUMPRODUCT((Y$107:Y$108)*TRANSPOSE(($D116:$E116))),0)</f>
        <v>1495895.4852014242</v>
      </c>
      <c r="Z116" s="31" cm="1">
        <f t="array" ref="Z116">Z$106+IF($C116&lt;&gt;0,SUMPRODUCT((Z$107:Z$108)*TRANSPOSE(($D116:$E116))),0)</f>
        <v>1495895.4852014242</v>
      </c>
      <c r="AA116" s="31" cm="1">
        <f t="array" ref="AA116">AA$106+IF($C116&lt;&gt;0,SUMPRODUCT((AA$107:AA$108)*TRANSPOSE(($D116:$E116))),0)</f>
        <v>1495895.4852014242</v>
      </c>
      <c r="AB116" s="31" cm="1">
        <f t="array" ref="AB116">AB$106+IF($C116&lt;&gt;0,SUMPRODUCT((AB$107:AB$108)*TRANSPOSE(($D116:$E116))),0)</f>
        <v>1495895.4852014242</v>
      </c>
      <c r="AC116" s="31" cm="1">
        <f t="array" ref="AC116">AC$106+IF($C116&lt;&gt;0,SUMPRODUCT((AC$107:AC$108)*TRANSPOSE(($D116:$E116))),0)</f>
        <v>1495895.4852014242</v>
      </c>
      <c r="AD116" s="31" cm="1">
        <f t="array" ref="AD116">AD$106+IF($C116&lt;&gt;0,SUMPRODUCT((AD$107:AD$108)*TRANSPOSE(($D116:$E116))),0)</f>
        <v>1495895.4852014242</v>
      </c>
      <c r="AE116" s="31" cm="1">
        <f t="array" ref="AE116">AE$106+IF($C116&lt;&gt;0,SUMPRODUCT((AE$107:AE$108)*TRANSPOSE(($D116:$E116))),0)</f>
        <v>1495895.4852014242</v>
      </c>
      <c r="AF116" s="31" cm="1">
        <f t="array" ref="AF116">AF$106+IF($C116&lt;&gt;0,SUMPRODUCT((AF$107:AF$108)*TRANSPOSE(($D116:$E116))),0)</f>
        <v>1495895.4852014242</v>
      </c>
      <c r="AG116" s="31" cm="1">
        <f t="array" ref="AG116">AG$106+IF($C116&lt;&gt;0,SUMPRODUCT((AG$107:AG$108)*TRANSPOSE(($D116:$E116))),0)</f>
        <v>1495895.4852014242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-24362.138023902949</v>
      </c>
      <c r="L117" s="31" cm="1">
        <f t="array" ref="L117">L$106+IF($C117&lt;&gt;0,SUMPRODUCT((L$107:L$108)*TRANSPOSE(($D117:$E117))),0)</f>
        <v>-121810.6048520956</v>
      </c>
      <c r="M117" s="31" cm="1">
        <f t="array" ref="M117">M$106+IF($C117&lt;&gt;0,SUMPRODUCT((M$107:M$108)*TRANSPOSE(($D117:$E117))),0)</f>
        <v>7488395.485201424</v>
      </c>
      <c r="N117" s="31" cm="1">
        <f t="array" ref="N117">N$106+IF($C117&lt;&gt;0,SUMPRODUCT((N$107:N$108)*TRANSPOSE(($D117:$E117))),0)</f>
        <v>1495895.4852014242</v>
      </c>
      <c r="O117" s="31" cm="1">
        <f t="array" ref="O117">O$106+IF($C117&lt;&gt;0,SUMPRODUCT((O$107:O$108)*TRANSPOSE(($D117:$E117))),0)</f>
        <v>1495895.4852014242</v>
      </c>
      <c r="P117" s="31" cm="1">
        <f t="array" ref="P117">P$106+IF($C117&lt;&gt;0,SUMPRODUCT((P$107:P$108)*TRANSPOSE(($D117:$E117))),0)</f>
        <v>1495895.4852014242</v>
      </c>
      <c r="Q117" s="31" cm="1">
        <f t="array" ref="Q117">Q$106+IF($C117&lt;&gt;0,SUMPRODUCT((Q$107:Q$108)*TRANSPOSE(($D117:$E117))),0)</f>
        <v>1495895.4852014242</v>
      </c>
      <c r="R117" s="31" cm="1">
        <f t="array" ref="R117">R$106+IF($C117&lt;&gt;0,SUMPRODUCT((R$107:R$108)*TRANSPOSE(($D117:$E117))),0)</f>
        <v>1495895.4852014242</v>
      </c>
      <c r="S117" s="31" cm="1">
        <f t="array" ref="S117">S$106+IF($C117&lt;&gt;0,SUMPRODUCT((S$107:S$108)*TRANSPOSE(($D117:$E117))),0)</f>
        <v>1495895.4852014242</v>
      </c>
      <c r="T117" s="31" cm="1">
        <f t="array" ref="T117">T$106+IF($C117&lt;&gt;0,SUMPRODUCT((T$107:T$108)*TRANSPOSE(($D117:$E117))),0)</f>
        <v>1495895.4852014242</v>
      </c>
      <c r="U117" s="31" cm="1">
        <f t="array" ref="U117">U$106+IF($C117&lt;&gt;0,SUMPRODUCT((U$107:U$108)*TRANSPOSE(($D117:$E117))),0)</f>
        <v>1495895.4852014242</v>
      </c>
      <c r="V117" s="31" cm="1">
        <f t="array" ref="V117">V$106+IF($C117&lt;&gt;0,SUMPRODUCT((V$107:V$108)*TRANSPOSE(($D117:$E117))),0)</f>
        <v>1495895.4852014242</v>
      </c>
      <c r="W117" s="31" cm="1">
        <f t="array" ref="W117">W$106+IF($C117&lt;&gt;0,SUMPRODUCT((W$107:W$108)*TRANSPOSE(($D117:$E117))),0)</f>
        <v>1495895.4852014242</v>
      </c>
      <c r="X117" s="31" cm="1">
        <f t="array" ref="X117">X$106+IF($C117&lt;&gt;0,SUMPRODUCT((X$107:X$108)*TRANSPOSE(($D117:$E117))),0)</f>
        <v>1495895.4852014242</v>
      </c>
      <c r="Y117" s="31" cm="1">
        <f t="array" ref="Y117">Y$106+IF($C117&lt;&gt;0,SUMPRODUCT((Y$107:Y$108)*TRANSPOSE(($D117:$E117))),0)</f>
        <v>1495895.4852014242</v>
      </c>
      <c r="Z117" s="31" cm="1">
        <f t="array" ref="Z117">Z$106+IF($C117&lt;&gt;0,SUMPRODUCT((Z$107:Z$108)*TRANSPOSE(($D117:$E117))),0)</f>
        <v>1495895.4852014242</v>
      </c>
      <c r="AA117" s="31" cm="1">
        <f t="array" ref="AA117">AA$106+IF($C117&lt;&gt;0,SUMPRODUCT((AA$107:AA$108)*TRANSPOSE(($D117:$E117))),0)</f>
        <v>1495895.4852014242</v>
      </c>
      <c r="AB117" s="31" cm="1">
        <f t="array" ref="AB117">AB$106+IF($C117&lt;&gt;0,SUMPRODUCT((AB$107:AB$108)*TRANSPOSE(($D117:$E117))),0)</f>
        <v>1495895.4852014242</v>
      </c>
      <c r="AC117" s="31" cm="1">
        <f t="array" ref="AC117">AC$106+IF($C117&lt;&gt;0,SUMPRODUCT((AC$107:AC$108)*TRANSPOSE(($D117:$E117))),0)</f>
        <v>1495895.4852014242</v>
      </c>
      <c r="AD117" s="31" cm="1">
        <f t="array" ref="AD117">AD$106+IF($C117&lt;&gt;0,SUMPRODUCT((AD$107:AD$108)*TRANSPOSE(($D117:$E117))),0)</f>
        <v>1495895.4852014242</v>
      </c>
      <c r="AE117" s="31" cm="1">
        <f t="array" ref="AE117">AE$106+IF($C117&lt;&gt;0,SUMPRODUCT((AE$107:AE$108)*TRANSPOSE(($D117:$E117))),0)</f>
        <v>1495895.4852014242</v>
      </c>
      <c r="AF117" s="31" cm="1">
        <f t="array" ref="AF117">AF$106+IF($C117&lt;&gt;0,SUMPRODUCT((AF$107:AF$108)*TRANSPOSE(($D117:$E117))),0)</f>
        <v>1495895.4852014242</v>
      </c>
      <c r="AG117" s="31" cm="1">
        <f t="array" ref="AG117">AG$106+IF($C117&lt;&gt;0,SUMPRODUCT((AG$107:AG$108)*TRANSPOSE(($D117:$E117))),0)</f>
        <v>1495895.4852014242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4" sqref="H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TQY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183</v>
      </c>
      <c r="B3" s="5"/>
      <c r="C3" s="199" t="str">
        <f>INDEX(Assumptions!$E$14:$E$18, MATCH(A3,_xlfn.ANCHORARRAY( Assumptions!$C$14),0))</f>
        <v>New zone substation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27" t="s">
        <v>245</v>
      </c>
      <c r="D14"/>
      <c r="E14" s="147">
        <v>50</v>
      </c>
      <c r="G14" s="206">
        <f>input_dollars</f>
        <v>45291</v>
      </c>
      <c r="H14" s="148"/>
      <c r="I14" s="32">
        <v>0</v>
      </c>
      <c r="J14" s="32">
        <v>9000000</v>
      </c>
      <c r="K14" s="32">
        <v>27450000</v>
      </c>
      <c r="L14" s="32">
        <v>8550000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9000000</v>
      </c>
      <c r="K17" s="106">
        <f>SUM(K14:K16)</f>
        <v>27450000</v>
      </c>
      <c r="L17" s="106">
        <f t="shared" si="0"/>
        <v>8550000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36500.422687525541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8000000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-9000000</v>
      </c>
      <c r="K67" s="119">
        <f t="shared" si="5"/>
        <v>-27450000</v>
      </c>
      <c r="L67" s="119">
        <f t="shared" si="5"/>
        <v>-8550000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-9000000</v>
      </c>
      <c r="K72" s="119" cm="1">
        <f t="array" ref="K72">SUMPRODUCT(($I67:K67))-SUMPRODUCT(($I67:K67)*($I$6:K$6&lt;=(K$6-$E14)))</f>
        <v>-36450000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-383703.38609893183</v>
      </c>
      <c r="L77" s="119">
        <f t="shared" si="8"/>
        <v>-1553998.7137006738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-383703.38609893183</v>
      </c>
      <c r="L80" s="175">
        <f t="shared" si="11"/>
        <v>-1553998.7137006738</v>
      </c>
      <c r="M80" s="175">
        <f t="shared" si="11"/>
        <v>-1918516.9304946591</v>
      </c>
      <c r="N80" s="175">
        <f t="shared" si="11"/>
        <v>-1918516.9304946591</v>
      </c>
      <c r="O80" s="175">
        <f t="shared" si="11"/>
        <v>-1918516.9304946591</v>
      </c>
      <c r="P80" s="175">
        <f t="shared" si="11"/>
        <v>-1918516.9304946591</v>
      </c>
      <c r="Q80" s="175">
        <f t="shared" si="11"/>
        <v>-1918516.9304946591</v>
      </c>
      <c r="R80" s="175">
        <f t="shared" si="11"/>
        <v>-1918516.9304946591</v>
      </c>
      <c r="S80" s="175">
        <f t="shared" si="11"/>
        <v>-1918516.9304946591</v>
      </c>
      <c r="T80" s="175">
        <f t="shared" si="11"/>
        <v>-1918516.9304946591</v>
      </c>
      <c r="U80" s="175">
        <f t="shared" si="11"/>
        <v>-1918516.9304946591</v>
      </c>
      <c r="V80" s="175">
        <f t="shared" si="11"/>
        <v>-1918516.9304946591</v>
      </c>
      <c r="W80" s="175">
        <f t="shared" si="11"/>
        <v>-1918516.9304946591</v>
      </c>
      <c r="X80" s="175">
        <f t="shared" si="11"/>
        <v>-1918516.9304946591</v>
      </c>
      <c r="Y80" s="175">
        <f t="shared" si="11"/>
        <v>-1918516.9304946591</v>
      </c>
      <c r="Z80" s="175">
        <f t="shared" si="11"/>
        <v>-1918516.9304946591</v>
      </c>
      <c r="AA80" s="175">
        <f t="shared" si="11"/>
        <v>-1918516.9304946591</v>
      </c>
      <c r="AB80" s="175">
        <f t="shared" si="11"/>
        <v>-1918516.9304946591</v>
      </c>
      <c r="AC80" s="175">
        <f>SUM(AC77:AC79)</f>
        <v>-1918516.9304946591</v>
      </c>
      <c r="AD80" s="175">
        <f>SUM(AD77:AD79)</f>
        <v>-1918516.9304946591</v>
      </c>
      <c r="AE80" s="175">
        <f>SUM(AE77:AE79)</f>
        <v>-1918516.9304946591</v>
      </c>
      <c r="AF80" s="175">
        <f>SUM(AF77:AF79)</f>
        <v>-1918516.9304946591</v>
      </c>
      <c r="AG80" s="175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-383703.38609893183</v>
      </c>
      <c r="L82" s="119">
        <f t="shared" si="13"/>
        <v>-1553998.7137006738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8000000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-383703.38609893183</v>
      </c>
      <c r="L87" s="178">
        <f t="shared" si="17"/>
        <v>-1553998.7137006738</v>
      </c>
      <c r="M87" s="178">
        <f t="shared" si="17"/>
        <v>6081483.0695053414</v>
      </c>
      <c r="N87" s="178">
        <f t="shared" si="17"/>
        <v>88983.069505340885</v>
      </c>
      <c r="O87" s="178">
        <f t="shared" si="17"/>
        <v>88983.069505340885</v>
      </c>
      <c r="P87" s="178">
        <f t="shared" si="17"/>
        <v>88983.069505340885</v>
      </c>
      <c r="Q87" s="178">
        <f t="shared" si="17"/>
        <v>88983.069505340885</v>
      </c>
      <c r="R87" s="178">
        <f t="shared" si="17"/>
        <v>88983.069505340885</v>
      </c>
      <c r="S87" s="178">
        <f t="shared" si="17"/>
        <v>88983.069505340885</v>
      </c>
      <c r="T87" s="178">
        <f t="shared" si="17"/>
        <v>88983.069505340885</v>
      </c>
      <c r="U87" s="178">
        <f t="shared" si="17"/>
        <v>88983.069505340885</v>
      </c>
      <c r="V87" s="178">
        <f t="shared" si="17"/>
        <v>88983.069505340885</v>
      </c>
      <c r="W87" s="178">
        <f t="shared" si="17"/>
        <v>88983.069505340885</v>
      </c>
      <c r="X87" s="178">
        <f t="shared" si="17"/>
        <v>88983.069505340885</v>
      </c>
      <c r="Y87" s="178">
        <f t="shared" si="17"/>
        <v>88983.069505340885</v>
      </c>
      <c r="Z87" s="178">
        <f t="shared" si="17"/>
        <v>88983.069505340885</v>
      </c>
      <c r="AA87" s="178">
        <f t="shared" si="17"/>
        <v>88983.069505340885</v>
      </c>
      <c r="AB87" s="178">
        <f t="shared" si="17"/>
        <v>88983.069505340885</v>
      </c>
      <c r="AC87" s="178">
        <f>SUM(AC82:AC86)</f>
        <v>88983.069505340885</v>
      </c>
      <c r="AD87" s="178">
        <f>SUM(AD82:AD86)</f>
        <v>88983.069505340885</v>
      </c>
      <c r="AE87" s="178">
        <f>SUM(AE82:AE86)</f>
        <v>88983.069505340885</v>
      </c>
      <c r="AF87" s="178">
        <f>SUM(AF82:AF86)</f>
        <v>88983.069505340885</v>
      </c>
      <c r="AG87" s="178">
        <f>SUM(AG82:AG86)</f>
        <v>88983.069505340885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2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-383703.38609893183</v>
      </c>
      <c r="L106" s="31">
        <f t="shared" si="18"/>
        <v>-1553998.7137006738</v>
      </c>
      <c r="M106" s="31">
        <f t="shared" si="18"/>
        <v>6081483.0695053414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-383703.38609893183</v>
      </c>
      <c r="L107" s="31">
        <f t="shared" si="19"/>
        <v>-1553998.7137006738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8000000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-422073.724708825</v>
      </c>
      <c r="L110" s="31" cm="1">
        <f t="array" ref="L110">L$106+IF($C110&lt;&gt;0,SUMPRODUCT((L$107:L$108)*TRANSPOSE(($D110:$E110))),0)</f>
        <v>-1709398.5850707411</v>
      </c>
      <c r="M110" s="31" cm="1">
        <f t="array" ref="M110">M$106+IF($C110&lt;&gt;0,SUMPRODUCT((M$107:M$108)*TRANSPOSE(($D110:$E110))),0)</f>
        <v>5889631.3764558751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-345333.04748903867</v>
      </c>
      <c r="L111" s="31" cm="1">
        <f t="array" ref="L111">L$106+IF($C111&lt;&gt;0,SUMPRODUCT((L$107:L$108)*TRANSPOSE(($D111:$E111))),0)</f>
        <v>-1398598.8423306064</v>
      </c>
      <c r="M111" s="31" cm="1">
        <f t="array" ref="M111">M$106+IF($C111&lt;&gt;0,SUMPRODUCT((M$107:M$108)*TRANSPOSE(($D111:$E111))),0)</f>
        <v>6273334.7625548076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-383703.38609893183</v>
      </c>
      <c r="L112" s="31" cm="1">
        <f t="array" ref="L112">L$106+IF($C112&lt;&gt;0,SUMPRODUCT((L$107:L$108)*TRANSPOSE(($D112:$E112))),0)</f>
        <v>-1553998.7137006738</v>
      </c>
      <c r="M112" s="31" cm="1">
        <f t="array" ref="M112">M$106+IF($C112&lt;&gt;0,SUMPRODUCT((M$107:M$108)*TRANSPOSE(($D112:$E112))),0)</f>
        <v>6881483.0695053414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-383703.38609893183</v>
      </c>
      <c r="L113" s="31" cm="1">
        <f t="array" ref="L113">L$106+IF($C113&lt;&gt;0,SUMPRODUCT((L$107:L$108)*TRANSPOSE(($D113:$E113))),0)</f>
        <v>-1553998.7137006738</v>
      </c>
      <c r="M113" s="31" cm="1">
        <f t="array" ref="M113">M$106+IF($C113&lt;&gt;0,SUMPRODUCT((M$107:M$108)*TRANSPOSE(($D113:$E113))),0)</f>
        <v>5281483.0695053414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-422073.724708825</v>
      </c>
      <c r="L114" s="31" cm="1">
        <f t="array" ref="L114">L$106+IF($C114&lt;&gt;0,SUMPRODUCT((L$107:L$108)*TRANSPOSE(($D114:$E114))),0)</f>
        <v>-1709398.5850707411</v>
      </c>
      <c r="M114" s="31" cm="1">
        <f t="array" ref="M114">M$106+IF($C114&lt;&gt;0,SUMPRODUCT((M$107:M$108)*TRANSPOSE(($D114:$E114))),0)</f>
        <v>5089631.3764558751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-383703.38609893183</v>
      </c>
      <c r="L115" s="31" cm="1">
        <f t="array" ref="L115">L$106+IF($C115&lt;&gt;0,SUMPRODUCT((L$107:L$108)*TRANSPOSE(($D115:$E115))),0)</f>
        <v>-1553998.7137006738</v>
      </c>
      <c r="M115" s="31" cm="1">
        <f t="array" ref="M115">M$106+IF($C115&lt;&gt;0,SUMPRODUCT((M$107:M$108)*TRANSPOSE(($D115:$E115))),0)</f>
        <v>6081483.0695053414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-383703.38609893183</v>
      </c>
      <c r="L116" s="31" cm="1">
        <f t="array" ref="L116">L$106+IF($C116&lt;&gt;0,SUMPRODUCT((L$107:L$108)*TRANSPOSE(($D116:$E116))),0)</f>
        <v>-1553998.7137006738</v>
      </c>
      <c r="M116" s="31" cm="1">
        <f t="array" ref="M116">M$106+IF($C116&lt;&gt;0,SUMPRODUCT((M$107:M$108)*TRANSPOSE(($D116:$E116))),0)</f>
        <v>6081483.0695053414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-383703.38609893183</v>
      </c>
      <c r="L117" s="31" cm="1">
        <f t="array" ref="L117">L$106+IF($C117&lt;&gt;0,SUMPRODUCT((L$107:L$108)*TRANSPOSE(($D117:$E117))),0)</f>
        <v>-1553998.7137006738</v>
      </c>
      <c r="M117" s="31" cm="1">
        <f t="array" ref="M117">M$106+IF($C117&lt;&gt;0,SUMPRODUCT((M$107:M$108)*TRANSPOSE(($D117:$E117))),0)</f>
        <v>6081483.0695053414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TQY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6"/>
      <c r="C6" s="117"/>
      <c r="D6" s="116"/>
      <c r="E6" s="116"/>
      <c r="F6" s="116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1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3"/>
      <c r="H12" s="11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3"/>
      <c r="B13" s="123"/>
      <c r="C13" s="123"/>
      <c r="D13" s="118"/>
      <c r="F13" s="118"/>
      <c r="G13" s="220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7">
        <f>SUMPRODUCT($H14:$AG14, $H$5:$AG$5)</f>
        <v>0</v>
      </c>
      <c r="G14" s="270">
        <f>output_dollars</f>
        <v>46203</v>
      </c>
      <c r="H14" s="271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30771506.668888617</v>
      </c>
      <c r="G16" s="224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0</v>
      </c>
      <c r="M16" s="31">
        <f>'Option1 (base case)'!M$36*conv_2026</f>
        <v>8903301.1713327747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9" t="str">
        <f t="shared" si="2"/>
        <v>Option 1 (base case)Net benefits</v>
      </c>
      <c r="E22" s="110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0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7">
        <f>SUMPRODUCT($H28:$AG28, $H$5:$AG$5)</f>
        <v>0</v>
      </c>
      <c r="G28" s="270">
        <f>output_dollars</f>
        <v>46203</v>
      </c>
      <c r="H28" s="271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-2762792.083125324</v>
      </c>
      <c r="G29" s="224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-3116301.2015231517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4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-1490174.701568431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-132859.48034762256</v>
      </c>
      <c r="N32" s="31">
        <f>Option2!N$82*conv_2026*N$7</f>
        <v>-132859.48034762256</v>
      </c>
      <c r="O32" s="31">
        <f>Option2!O$82*conv_2026*O$7</f>
        <v>-132859.48034762256</v>
      </c>
      <c r="P32" s="31">
        <f>Option2!P$82*conv_2026*P$7</f>
        <v>-132859.48034762256</v>
      </c>
      <c r="Q32" s="31">
        <f>Option2!Q$82*conv_2026*Q$7</f>
        <v>-132859.48034762256</v>
      </c>
      <c r="R32" s="31">
        <f>Option2!R$82*conv_2026*R$7</f>
        <v>-132859.48034762256</v>
      </c>
      <c r="S32" s="31">
        <f>Option2!S$82*conv_2026*S$7</f>
        <v>-132859.48034762256</v>
      </c>
      <c r="T32" s="31">
        <f>Option2!T$82*conv_2026*T$7</f>
        <v>-132859.48034762256</v>
      </c>
      <c r="U32" s="31">
        <f>Option2!U$82*conv_2026*U$7</f>
        <v>-132859.48034762256</v>
      </c>
      <c r="V32" s="31">
        <f>Option2!V$82*conv_2026*V$7</f>
        <v>-132859.48034762256</v>
      </c>
      <c r="W32" s="31">
        <f>Option2!W$82*conv_2026*W$7</f>
        <v>-132859.48034762256</v>
      </c>
      <c r="X32" s="31">
        <f>Option2!X$82*conv_2026*X$7</f>
        <v>-132859.48034762256</v>
      </c>
      <c r="Y32" s="31">
        <f>Option2!Y$82*conv_2026*Y$7</f>
        <v>-132859.48034762256</v>
      </c>
      <c r="Z32" s="31">
        <f>Option2!Z$82*conv_2026*Z$7</f>
        <v>-132859.48034762256</v>
      </c>
      <c r="AA32" s="31">
        <f>Option2!AA$82*conv_2026*AA$7</f>
        <v>-132859.48034762256</v>
      </c>
      <c r="AB32" s="31">
        <f>Option2!AB$82*conv_2026*AB$7</f>
        <v>-132859.48034762256</v>
      </c>
      <c r="AC32" s="31">
        <f>Option2!AC$82*conv_2026*AC$7</f>
        <v>-132859.48034762256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30771506.668888617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8903301.1713327747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2234172.137681318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5" t="str">
        <f>Option2!C87</f>
        <v>Net benefits</v>
      </c>
      <c r="D36" s="109" t="str">
        <f t="shared" si="6"/>
        <v>Option 2Net benefits</v>
      </c>
      <c r="E36" s="110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8770441.6909851525</v>
      </c>
      <c r="N36" s="52">
        <f t="shared" si="9"/>
        <v>2101312.6573336953</v>
      </c>
      <c r="O36" s="52">
        <f t="shared" si="9"/>
        <v>2101312.6573336953</v>
      </c>
      <c r="P36" s="52">
        <f t="shared" si="9"/>
        <v>2101312.6573336953</v>
      </c>
      <c r="Q36" s="52">
        <f t="shared" si="9"/>
        <v>2101312.6573336953</v>
      </c>
      <c r="R36" s="52">
        <f t="shared" si="9"/>
        <v>2101312.6573336953</v>
      </c>
      <c r="S36" s="52">
        <f t="shared" si="9"/>
        <v>2101312.6573336953</v>
      </c>
      <c r="T36" s="52">
        <f t="shared" si="9"/>
        <v>2101312.6573336953</v>
      </c>
      <c r="U36" s="52">
        <f t="shared" si="9"/>
        <v>2101312.6573336953</v>
      </c>
      <c r="V36" s="52">
        <f t="shared" si="9"/>
        <v>2101312.6573336953</v>
      </c>
      <c r="W36" s="52">
        <f t="shared" si="9"/>
        <v>2101312.6573336953</v>
      </c>
      <c r="X36" s="52">
        <f t="shared" si="9"/>
        <v>2101312.6573336953</v>
      </c>
      <c r="Y36" s="52">
        <f t="shared" si="9"/>
        <v>2101312.6573336953</v>
      </c>
      <c r="Z36" s="52">
        <f t="shared" si="9"/>
        <v>2101312.6573336953</v>
      </c>
      <c r="AA36" s="52">
        <f t="shared" si="9"/>
        <v>2101312.6573336953</v>
      </c>
      <c r="AB36" s="52">
        <f t="shared" si="9"/>
        <v>2101312.6573336953</v>
      </c>
      <c r="AC36" s="52">
        <f t="shared" si="9"/>
        <v>2101312.6573336953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29281331.967320181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187</v>
      </c>
      <c r="D38" s="38" t="str">
        <f t="shared" si="6"/>
        <v>Option 2PV of costs</v>
      </c>
      <c r="E38" s="1"/>
      <c r="F38" s="108">
        <f>SUM(F32:F33)</f>
        <v>-1490174.701568431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188</v>
      </c>
      <c r="D39" s="38" t="str">
        <f t="shared" si="6"/>
        <v>Option 2PV of benefits</v>
      </c>
      <c r="E39" s="1"/>
      <c r="F39" s="108">
        <f>SUM(F34:F35)</f>
        <v>30771506.668888617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0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7">
        <f>SUMPRODUCT($H42:$AG42, $H$5:$AG$5)</f>
        <v>0</v>
      </c>
      <c r="G42" s="270">
        <f>output_dollars</f>
        <v>46203</v>
      </c>
      <c r="H42" s="271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-6936873.6996315448</v>
      </c>
      <c r="G43" s="224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-973798.5656145222</v>
      </c>
      <c r="L43" s="31">
        <f>SUM(Option3!L$67:L$69)*conv_2026*L$7</f>
        <v>-6816589.9593016552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4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-3762069.5163317891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-41516.645222730556</v>
      </c>
      <c r="M46" s="31">
        <f>Option3!M$82*conv_2026*M$7</f>
        <v>-332133.16178184445</v>
      </c>
      <c r="N46" s="31">
        <f>Option3!N$82*conv_2026*N$7</f>
        <v>-332133.16178184445</v>
      </c>
      <c r="O46" s="31">
        <f>Option3!O$82*conv_2026*O$7</f>
        <v>-332133.16178184445</v>
      </c>
      <c r="P46" s="31">
        <f>Option3!P$82*conv_2026*P$7</f>
        <v>-332133.16178184445</v>
      </c>
      <c r="Q46" s="31">
        <f>Option3!Q$82*conv_2026*Q$7</f>
        <v>-332133.16178184445</v>
      </c>
      <c r="R46" s="31">
        <f>Option3!R$82*conv_2026*R$7</f>
        <v>-332133.16178184445</v>
      </c>
      <c r="S46" s="31">
        <f>Option3!S$82*conv_2026*S$7</f>
        <v>-332133.16178184445</v>
      </c>
      <c r="T46" s="31">
        <f>Option3!T$82*conv_2026*T$7</f>
        <v>-332133.16178184445</v>
      </c>
      <c r="U46" s="31">
        <f>Option3!U$82*conv_2026*U$7</f>
        <v>-332133.16178184445</v>
      </c>
      <c r="V46" s="31">
        <f>Option3!V$82*conv_2026*V$7</f>
        <v>-332133.16178184445</v>
      </c>
      <c r="W46" s="31">
        <f>Option3!W$82*conv_2026*W$7</f>
        <v>-332133.16178184445</v>
      </c>
      <c r="X46" s="31">
        <f>Option3!X$82*conv_2026*X$7</f>
        <v>-332133.16178184445</v>
      </c>
      <c r="Y46" s="31">
        <f>Option3!Y$82*conv_2026*Y$7</f>
        <v>-332133.16178184445</v>
      </c>
      <c r="Z46" s="31">
        <f>Option3!Z$82*conv_2026*Z$7</f>
        <v>-332133.16178184445</v>
      </c>
      <c r="AA46" s="31">
        <f>Option3!AA$82*conv_2026*AA$7</f>
        <v>-332133.16178184445</v>
      </c>
      <c r="AB46" s="31">
        <f>Option3!AB$82*conv_2026*AB$7</f>
        <v>-332133.16178184445</v>
      </c>
      <c r="AC46" s="31">
        <f>Option3!AC$82*conv_2026*AC$7</f>
        <v>-332133.16178184445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30771506.668888617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8903301.1713327747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2234172.137681318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5" t="str">
        <f>Option3!C87</f>
        <v>Net benefits</v>
      </c>
      <c r="D50" s="109" t="str">
        <f t="shared" si="11"/>
        <v>Option 3Net benefits</v>
      </c>
      <c r="E50" s="110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-41516.645222730556</v>
      </c>
      <c r="M50" s="52">
        <f t="shared" si="13"/>
        <v>8571168.0095509309</v>
      </c>
      <c r="N50" s="52">
        <f t="shared" si="13"/>
        <v>1902038.9758994735</v>
      </c>
      <c r="O50" s="52">
        <f t="shared" si="13"/>
        <v>1902038.9758994735</v>
      </c>
      <c r="P50" s="52">
        <f t="shared" si="13"/>
        <v>1902038.9758994735</v>
      </c>
      <c r="Q50" s="52">
        <f t="shared" si="13"/>
        <v>1902038.9758994735</v>
      </c>
      <c r="R50" s="52">
        <f t="shared" si="13"/>
        <v>1902038.9758994735</v>
      </c>
      <c r="S50" s="52">
        <f t="shared" si="13"/>
        <v>1902038.9758994735</v>
      </c>
      <c r="T50" s="52">
        <f t="shared" si="13"/>
        <v>1902038.9758994735</v>
      </c>
      <c r="U50" s="52">
        <f t="shared" si="13"/>
        <v>1902038.9758994735</v>
      </c>
      <c r="V50" s="52">
        <f t="shared" si="13"/>
        <v>1902038.9758994735</v>
      </c>
      <c r="W50" s="52">
        <f t="shared" si="13"/>
        <v>1902038.9758994735</v>
      </c>
      <c r="X50" s="52">
        <f t="shared" si="13"/>
        <v>1902038.9758994735</v>
      </c>
      <c r="Y50" s="52">
        <f t="shared" si="13"/>
        <v>1902038.9758994735</v>
      </c>
      <c r="Z50" s="52">
        <f t="shared" si="13"/>
        <v>1902038.9758994735</v>
      </c>
      <c r="AA50" s="52">
        <f t="shared" si="13"/>
        <v>1902038.9758994735</v>
      </c>
      <c r="AB50" s="52">
        <f t="shared" si="13"/>
        <v>1902038.9758994735</v>
      </c>
      <c r="AC50" s="52">
        <f>SUM(AC46:AC49)</f>
        <v>1902038.9758994735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27009437.152556825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187</v>
      </c>
      <c r="D52" s="38" t="str">
        <f t="shared" si="11"/>
        <v>Option 3PV of costs</v>
      </c>
      <c r="E52" s="1"/>
      <c r="F52" s="108">
        <f>SUM(F46:F47)</f>
        <v>-3762069.5163317891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188</v>
      </c>
      <c r="D53" s="38" t="str">
        <f t="shared" si="11"/>
        <v>Option 3PV of benefits</v>
      </c>
      <c r="E53" s="1"/>
      <c r="F53" s="108">
        <f>SUM(F48:F49)</f>
        <v>30771506.668888617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0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-11959074.078549689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-635950.56062918948</v>
      </c>
      <c r="K57" s="31">
        <f>SUM(Option4!K$67:K$69)*conv_2026*K$7</f>
        <v>-2543800.0166914654</v>
      </c>
      <c r="L57" s="31">
        <f>SUM(Option4!L$67:L$69)*conv_2026*L$7</f>
        <v>-10175201.179678507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-6531229.1028097635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-27112.931500548231</v>
      </c>
      <c r="L60" s="31">
        <f>Option4!L$82*conv_2026*L$7</f>
        <v>-135564.56260755207</v>
      </c>
      <c r="M60" s="31">
        <f>Option4!M$82*conv_2026*M$7</f>
        <v>-569371.13448316185</v>
      </c>
      <c r="N60" s="31">
        <f>Option4!N$82*conv_2026*N$7</f>
        <v>-569371.13448316185</v>
      </c>
      <c r="O60" s="31">
        <f>Option4!O$82*conv_2026*O$7</f>
        <v>-569371.13448316185</v>
      </c>
      <c r="P60" s="31">
        <f>Option4!P$82*conv_2026*P$7</f>
        <v>-569371.13448316185</v>
      </c>
      <c r="Q60" s="31">
        <f>Option4!Q$82*conv_2026*Q$7</f>
        <v>-569371.13448316185</v>
      </c>
      <c r="R60" s="31">
        <f>Option4!R$82*conv_2026*R$7</f>
        <v>-569371.13448316185</v>
      </c>
      <c r="S60" s="31">
        <f>Option4!S$82*conv_2026*S$7</f>
        <v>-569371.13448316185</v>
      </c>
      <c r="T60" s="31">
        <f>Option4!T$82*conv_2026*T$7</f>
        <v>-569371.13448316185</v>
      </c>
      <c r="U60" s="31">
        <f>Option4!U$82*conv_2026*U$7</f>
        <v>-569371.13448316185</v>
      </c>
      <c r="V60" s="31">
        <f>Option4!V$82*conv_2026*V$7</f>
        <v>-569371.13448316185</v>
      </c>
      <c r="W60" s="31">
        <f>Option4!W$82*conv_2026*W$7</f>
        <v>-569371.13448316185</v>
      </c>
      <c r="X60" s="31">
        <f>Option4!X$82*conv_2026*X$7</f>
        <v>-569371.13448316185</v>
      </c>
      <c r="Y60" s="31">
        <f>Option4!Y$82*conv_2026*Y$7</f>
        <v>-569371.13448316185</v>
      </c>
      <c r="Z60" s="31">
        <f>Option4!Z$82*conv_2026*Z$7</f>
        <v>-569371.13448316185</v>
      </c>
      <c r="AA60" s="31">
        <f>Option4!AA$82*conv_2026*AA$7</f>
        <v>-569371.13448316185</v>
      </c>
      <c r="AB60" s="31">
        <f>Option4!AB$82*conv_2026*AB$7</f>
        <v>-569371.13448316185</v>
      </c>
      <c r="AC60" s="31">
        <f>Option4!AC$82*conv_2026*AC$7</f>
        <v>-569371.13448316185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30771506.668888617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8903301.1713327747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2234172.137681318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5" t="str">
        <f>Option4!C87</f>
        <v>Net benefits</v>
      </c>
      <c r="D64" s="109" t="str">
        <f t="shared" si="14"/>
        <v>Option 4Net benefits</v>
      </c>
      <c r="E64" s="110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-27112.931500548231</v>
      </c>
      <c r="L64" s="52">
        <f t="shared" si="17"/>
        <v>-135564.56260755207</v>
      </c>
      <c r="M64" s="52">
        <f t="shared" si="17"/>
        <v>8333930.0368496124</v>
      </c>
      <c r="N64" s="52">
        <f t="shared" si="17"/>
        <v>1664801.0031981561</v>
      </c>
      <c r="O64" s="52">
        <f t="shared" si="17"/>
        <v>1664801.0031981561</v>
      </c>
      <c r="P64" s="52">
        <f t="shared" si="17"/>
        <v>1664801.0031981561</v>
      </c>
      <c r="Q64" s="52">
        <f t="shared" si="17"/>
        <v>1664801.0031981561</v>
      </c>
      <c r="R64" s="52">
        <f t="shared" si="17"/>
        <v>1664801.0031981561</v>
      </c>
      <c r="S64" s="52">
        <f t="shared" si="17"/>
        <v>1664801.0031981561</v>
      </c>
      <c r="T64" s="52">
        <f t="shared" si="17"/>
        <v>1664801.0031981561</v>
      </c>
      <c r="U64" s="52">
        <f t="shared" si="17"/>
        <v>1664801.0031981561</v>
      </c>
      <c r="V64" s="52">
        <f t="shared" si="17"/>
        <v>1664801.0031981561</v>
      </c>
      <c r="W64" s="52">
        <f t="shared" si="17"/>
        <v>1664801.0031981561</v>
      </c>
      <c r="X64" s="52">
        <f t="shared" si="17"/>
        <v>1664801.0031981561</v>
      </c>
      <c r="Y64" s="52">
        <f t="shared" si="17"/>
        <v>1664801.0031981561</v>
      </c>
      <c r="Z64" s="52">
        <f t="shared" si="17"/>
        <v>1664801.0031981561</v>
      </c>
      <c r="AA64" s="52">
        <f t="shared" si="17"/>
        <v>1664801.0031981561</v>
      </c>
      <c r="AB64" s="52">
        <f t="shared" si="17"/>
        <v>1664801.0031981561</v>
      </c>
      <c r="AC64" s="52">
        <f>SUM(AC60:AC63)</f>
        <v>1664801.0031981561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24240277.566078853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187</v>
      </c>
      <c r="D66" s="38" t="str">
        <f t="shared" si="14"/>
        <v>Option 4PV of costs</v>
      </c>
      <c r="E66" s="1"/>
      <c r="F66" s="108">
        <f>SUM(F60:F61)</f>
        <v>-6531229.1028097635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188</v>
      </c>
      <c r="D67" s="38" t="str">
        <f t="shared" si="14"/>
        <v>Option 4PV of benefits</v>
      </c>
      <c r="E67" s="1"/>
      <c r="F67" s="108">
        <f>SUM(F62:F63)</f>
        <v>30771506.668888617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-45980354.143998131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-10016213.817749372</v>
      </c>
      <c r="K71" s="31">
        <f>SUM(Option5!K$67:K$69)*conv_2026*K$7</f>
        <v>-30549452.144135583</v>
      </c>
      <c r="L71" s="31">
        <f>SUM(Option5!L$67:L$69)*conv_2026*L$7</f>
        <v>-9515403.126861902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-25873229.800701983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-427028.35086237144</v>
      </c>
      <c r="L74" s="31">
        <f>Option5!L$82*conv_2026*L$7</f>
        <v>-1729464.8209926041</v>
      </c>
      <c r="M74" s="31">
        <f>Option5!M$82*conv_2026*M$7</f>
        <v>-2135141.7543118573</v>
      </c>
      <c r="N74" s="31">
        <f>Option5!N$82*conv_2026*N$7</f>
        <v>-2135141.7543118573</v>
      </c>
      <c r="O74" s="31">
        <f>Option5!O$82*conv_2026*O$7</f>
        <v>-2135141.7543118573</v>
      </c>
      <c r="P74" s="31">
        <f>Option5!P$82*conv_2026*P$7</f>
        <v>-2135141.7543118573</v>
      </c>
      <c r="Q74" s="31">
        <f>Option5!Q$82*conv_2026*Q$7</f>
        <v>-2135141.7543118573</v>
      </c>
      <c r="R74" s="31">
        <f>Option5!R$82*conv_2026*R$7</f>
        <v>-2135141.7543118573</v>
      </c>
      <c r="S74" s="31">
        <f>Option5!S$82*conv_2026*S$7</f>
        <v>-2135141.7543118573</v>
      </c>
      <c r="T74" s="31">
        <f>Option5!T$82*conv_2026*T$7</f>
        <v>-2135141.7543118573</v>
      </c>
      <c r="U74" s="31">
        <f>Option5!U$82*conv_2026*U$7</f>
        <v>-2135141.7543118573</v>
      </c>
      <c r="V74" s="31">
        <f>Option5!V$82*conv_2026*V$7</f>
        <v>-2135141.7543118573</v>
      </c>
      <c r="W74" s="31">
        <f>Option5!W$82*conv_2026*W$7</f>
        <v>-2135141.7543118573</v>
      </c>
      <c r="X74" s="31">
        <f>Option5!X$82*conv_2026*X$7</f>
        <v>-2135141.7543118573</v>
      </c>
      <c r="Y74" s="31">
        <f>Option5!Y$82*conv_2026*Y$7</f>
        <v>-2135141.7543118573</v>
      </c>
      <c r="Z74" s="31">
        <f>Option5!Z$82*conv_2026*Z$7</f>
        <v>-2135141.7543118573</v>
      </c>
      <c r="AA74" s="31">
        <f>Option5!AA$82*conv_2026*AA$7</f>
        <v>-2135141.7543118573</v>
      </c>
      <c r="AB74" s="31">
        <f>Option5!AB$82*conv_2026*AB$7</f>
        <v>-2135141.7543118573</v>
      </c>
      <c r="AC74" s="31">
        <f>Option5!AC$82*conv_2026*AC$7</f>
        <v>-2135141.7543118573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30771506.668888617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8903301.1713327747</v>
      </c>
      <c r="N76" s="31">
        <f>Option5!N$84*conv_2026*N$7</f>
        <v>2234172.137681318</v>
      </c>
      <c r="O76" s="31">
        <f>Option5!O$84*conv_2026*O$7</f>
        <v>2234172.137681318</v>
      </c>
      <c r="P76" s="31">
        <f>Option5!P$84*conv_2026*P$7</f>
        <v>2234172.137681318</v>
      </c>
      <c r="Q76" s="31">
        <f>Option5!Q$84*conv_2026*Q$7</f>
        <v>2234172.137681318</v>
      </c>
      <c r="R76" s="31">
        <f>Option5!R$84*conv_2026*R$7</f>
        <v>2234172.137681318</v>
      </c>
      <c r="S76" s="31">
        <f>Option5!S$84*conv_2026*S$7</f>
        <v>2234172.137681318</v>
      </c>
      <c r="T76" s="31">
        <f>Option5!T$84*conv_2026*T$7</f>
        <v>2234172.137681318</v>
      </c>
      <c r="U76" s="31">
        <f>Option5!U$84*conv_2026*U$7</f>
        <v>2234172.137681318</v>
      </c>
      <c r="V76" s="31">
        <f>Option5!V$84*conv_2026*V$7</f>
        <v>2234172.137681318</v>
      </c>
      <c r="W76" s="31">
        <f>Option5!W$84*conv_2026*W$7</f>
        <v>2234172.137681318</v>
      </c>
      <c r="X76" s="31">
        <f>Option5!X$84*conv_2026*X$7</f>
        <v>2234172.137681318</v>
      </c>
      <c r="Y76" s="31">
        <f>Option5!Y$84*conv_2026*Y$7</f>
        <v>2234172.137681318</v>
      </c>
      <c r="Z76" s="31">
        <f>Option5!Z$84*conv_2026*Z$7</f>
        <v>2234172.137681318</v>
      </c>
      <c r="AA76" s="31">
        <f>Option5!AA$84*conv_2026*AA$7</f>
        <v>2234172.137681318</v>
      </c>
      <c r="AB76" s="31">
        <f>Option5!AB$84*conv_2026*AB$7</f>
        <v>2234172.137681318</v>
      </c>
      <c r="AC76" s="31">
        <f>Option5!AC$84*conv_2026*AC$7</f>
        <v>2234172.137681318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5" t="str">
        <f>Option5!C87</f>
        <v>Net benefits</v>
      </c>
      <c r="D78" s="109" t="str">
        <f t="shared" si="18"/>
        <v>Option 5Net benefits</v>
      </c>
      <c r="E78" s="110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-427028.35086237144</v>
      </c>
      <c r="L78" s="52">
        <f t="shared" si="21"/>
        <v>-1729464.8209926041</v>
      </c>
      <c r="M78" s="52">
        <f t="shared" si="21"/>
        <v>6768159.4170209169</v>
      </c>
      <c r="N78" s="52">
        <f t="shared" si="21"/>
        <v>99030.383369460702</v>
      </c>
      <c r="O78" s="52">
        <f t="shared" si="21"/>
        <v>99030.383369460702</v>
      </c>
      <c r="P78" s="52">
        <f t="shared" si="21"/>
        <v>99030.383369460702</v>
      </c>
      <c r="Q78" s="52">
        <f t="shared" si="21"/>
        <v>99030.383369460702</v>
      </c>
      <c r="R78" s="52">
        <f t="shared" si="21"/>
        <v>99030.383369460702</v>
      </c>
      <c r="S78" s="52">
        <f t="shared" si="21"/>
        <v>99030.383369460702</v>
      </c>
      <c r="T78" s="52">
        <f t="shared" si="21"/>
        <v>99030.383369460702</v>
      </c>
      <c r="U78" s="52">
        <f t="shared" si="21"/>
        <v>99030.383369460702</v>
      </c>
      <c r="V78" s="52">
        <f t="shared" si="21"/>
        <v>99030.383369460702</v>
      </c>
      <c r="W78" s="52">
        <f t="shared" si="21"/>
        <v>99030.383369460702</v>
      </c>
      <c r="X78" s="52">
        <f t="shared" si="21"/>
        <v>99030.383369460702</v>
      </c>
      <c r="Y78" s="52">
        <f t="shared" si="21"/>
        <v>99030.383369460702</v>
      </c>
      <c r="Z78" s="52">
        <f t="shared" si="21"/>
        <v>99030.383369460702</v>
      </c>
      <c r="AA78" s="52">
        <f t="shared" si="21"/>
        <v>99030.383369460702</v>
      </c>
      <c r="AB78" s="52">
        <f t="shared" si="21"/>
        <v>99030.383369460702</v>
      </c>
      <c r="AC78" s="52">
        <f>SUM(AC74:AC77)</f>
        <v>99030.383369460702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4898276.8681866303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187</v>
      </c>
      <c r="D80" s="38" t="str">
        <f t="shared" si="18"/>
        <v>Option 5PV of costs</v>
      </c>
      <c r="E80" s="1"/>
      <c r="F80" s="108">
        <f>SUM(F74:F75)</f>
        <v>-25873229.800701983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188</v>
      </c>
      <c r="D81" s="38" t="str">
        <f t="shared" si="18"/>
        <v>Option 5PV of benefits</v>
      </c>
      <c r="E81" s="1"/>
      <c r="F81" s="108">
        <f>SUM(F76:F77)</f>
        <v>30771506.668888617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0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200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6" cm="1">
        <f t="array" ref="I91">MAX($D91*INDEX(I$15:W$81, MATCH($A91&amp;$C91, $D$15:$D$81,0),))/mill_conv</f>
        <v>0.13285948034762257</v>
      </c>
      <c r="J91" s="296" cm="1">
        <f t="array" ref="J91">MAX($D91*INDEX(J$15:X$81, MATCH($A91&amp;$C91, $D$15:$D$81,0),))/mill_conv</f>
        <v>0.13285948034762257</v>
      </c>
      <c r="K91" s="296" cm="1">
        <f t="array" ref="K91">MAX($D91*INDEX(K$15:Y$81, MATCH($A91&amp;$C91, $D$15:$D$81,0),))/mill_conv</f>
        <v>0.13285948034762257</v>
      </c>
      <c r="L91" s="296" cm="1">
        <f t="array" ref="L91">MAX($D91*INDEX(L$15:Z$81, MATCH($A91&amp;$C91, $D$15:$D$81,0),))/mill_conv</f>
        <v>0.13285948034762257</v>
      </c>
      <c r="M91" s="296" cm="1">
        <f t="array" ref="M91">MAX($D91*INDEX(M$15:AA$81, MATCH($A91&amp;$C91, $D$15:$D$81,0),))/mill_conv</f>
        <v>0.13285948034762257</v>
      </c>
      <c r="N91" s="296" cm="1">
        <f t="array" ref="N91">MAX($D91*INDEX(N$15:AB$81, MATCH($A91&amp;$C91, $D$15:$D$81,0),))/mill_conv</f>
        <v>0.13285948034762257</v>
      </c>
      <c r="O91" s="296" cm="1">
        <f t="array" ref="O91">MAX($D91*INDEX(O$15:AC$81, MATCH($A91&amp;$C91, $D$15:$D$81,0),))/mill_conv</f>
        <v>0.13285948034762257</v>
      </c>
      <c r="P91" s="296" cm="1">
        <f t="array" ref="P91">MAX($D91*INDEX(P$15:AD$81, MATCH($A91&amp;$C91, $D$15:$D$81,0),))/mill_conv</f>
        <v>0.13285948034762257</v>
      </c>
      <c r="Q91" s="296" cm="1">
        <f t="array" ref="Q91">MAX($D91*INDEX(Q$15:AE$81, MATCH($A91&amp;$C91, $D$15:$D$81,0),))/mill_conv</f>
        <v>0.13285948034762257</v>
      </c>
      <c r="R91" s="296" cm="1">
        <f t="array" ref="R91">MAX($D91*INDEX(R$15:AF$81, MATCH($A91&amp;$C91, $D$15:$D$81,0),))/mill_conv</f>
        <v>0.13285948034762257</v>
      </c>
      <c r="S91" s="296" cm="1">
        <f t="array" ref="S91">MAX($D91*INDEX(S$15:AG$81, MATCH($A91&amp;$C91, $D$15:$D$81,0),))/mill_conv</f>
        <v>0.13285948034762257</v>
      </c>
      <c r="T91" s="296" cm="1">
        <f t="array" ref="T91">MAX($D91*INDEX(T$15:AH$81, MATCH($A91&amp;$C91, $D$15:$D$81,0),))/mill_conv</f>
        <v>0.13285948034762257</v>
      </c>
      <c r="U91" s="296" cm="1">
        <f t="array" ref="U91">MAX($D91*INDEX(U$15:AI$81, MATCH($A91&amp;$C91, $D$15:$D$81,0),))/mill_conv</f>
        <v>0.13285948034762257</v>
      </c>
      <c r="V91" s="296" cm="1">
        <f t="array" ref="V91">MAX($D91*INDEX(V$15:AJ$81, MATCH($A91&amp;$C91, $D$15:$D$81,0),))/mill_conv</f>
        <v>0.13285948034762257</v>
      </c>
      <c r="W91" s="296" cm="1">
        <f t="array" ref="W91">MAX($D91*INDEX(W$15:AK$81, MATCH($A91&amp;$C91, $D$15:$D$81,0),))/mill_conv</f>
        <v>0.13285948034762257</v>
      </c>
      <c r="X91" s="296" cm="1">
        <f t="array" ref="X91">MAX($D91*INDEX(X$15:AL$81, MATCH($A91&amp;$C91, $D$15:$D$81,0),))/mill_conv</f>
        <v>0.13285948034762257</v>
      </c>
      <c r="Y91" s="296" cm="1">
        <f t="array" ref="Y91">MAX($D91*INDEX(Y$15:AM$81, MATCH($A91&amp;$C91, $D$15:$D$81,0),))/mill_conv</f>
        <v>0.13285948034762257</v>
      </c>
      <c r="Z91" s="296" cm="1">
        <f t="array" ref="Z91">MAX($D91*INDEX(Z$15:AN$81, MATCH($A91&amp;$C91, $D$15:$D$81,0),))/mill_conv</f>
        <v>0.13285948034762257</v>
      </c>
      <c r="AA91" s="296" cm="1">
        <f t="array" ref="AA91">MAX($D91*INDEX(AA$15:AO$81, MATCH($A91&amp;$C91, $D$15:$D$81,0),))/mill_conv</f>
        <v>0.13285948034762257</v>
      </c>
      <c r="AB91" s="296" cm="1">
        <f t="array" ref="AB91">MAX($D91*INDEX(AB$15:AP$81, MATCH($A91&amp;$C91, $D$15:$D$81,0),))/mill_conv</f>
        <v>0.13285948034762257</v>
      </c>
      <c r="AC91" s="296" cm="1">
        <f t="array" ref="AC91">MAX($D91*INDEX(AC$15:AQ$81, MATCH($A91&amp;$C91, $D$15:$D$81,0),))/mill_conv</f>
        <v>0.13285948034762257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6">
        <f t="shared" ref="I92:R92" si="23">$D92*INDEX(I$15:I$81, MATCH($A92&amp;$C92, $D$15:$D$81,0))/mill_conv</f>
        <v>0</v>
      </c>
      <c r="J92" s="296">
        <f t="shared" si="23"/>
        <v>0</v>
      </c>
      <c r="K92" s="296">
        <f t="shared" si="23"/>
        <v>0</v>
      </c>
      <c r="L92" s="296">
        <f t="shared" si="23"/>
        <v>0</v>
      </c>
      <c r="M92" s="296">
        <f t="shared" si="23"/>
        <v>8.9033011713327745</v>
      </c>
      <c r="N92" s="296">
        <f t="shared" si="23"/>
        <v>2.2341721376813179</v>
      </c>
      <c r="O92" s="296">
        <f t="shared" si="23"/>
        <v>2.2341721376813179</v>
      </c>
      <c r="P92" s="296">
        <f t="shared" si="23"/>
        <v>2.2341721376813179</v>
      </c>
      <c r="Q92" s="296">
        <f t="shared" si="23"/>
        <v>2.2341721376813179</v>
      </c>
      <c r="R92" s="296">
        <f t="shared" si="23"/>
        <v>2.2341721376813179</v>
      </c>
      <c r="S92" s="296">
        <f t="shared" ref="S92:AG92" si="24">$D92*INDEX(S$15:S$81, MATCH($A92&amp;$C92, $D$15:$D$81,0))/mill_conv</f>
        <v>2.2341721376813179</v>
      </c>
      <c r="T92" s="296">
        <f t="shared" si="24"/>
        <v>2.2341721376813179</v>
      </c>
      <c r="U92" s="296">
        <f t="shared" si="24"/>
        <v>2.2341721376813179</v>
      </c>
      <c r="V92" s="296">
        <f t="shared" si="24"/>
        <v>2.2341721376813179</v>
      </c>
      <c r="W92" s="296">
        <f t="shared" si="24"/>
        <v>2.2341721376813179</v>
      </c>
      <c r="X92" s="296">
        <f t="shared" si="24"/>
        <v>2.2341721376813179</v>
      </c>
      <c r="Y92" s="296">
        <f t="shared" si="24"/>
        <v>2.2341721376813179</v>
      </c>
      <c r="Z92" s="296">
        <f t="shared" si="24"/>
        <v>2.2341721376813179</v>
      </c>
      <c r="AA92" s="296">
        <f t="shared" si="24"/>
        <v>2.2341721376813179</v>
      </c>
      <c r="AB92" s="296">
        <f t="shared" si="24"/>
        <v>2.2341721376813179</v>
      </c>
      <c r="AC92" s="296">
        <f t="shared" si="24"/>
        <v>2.2341721376813179</v>
      </c>
      <c r="AD92" s="296">
        <f t="shared" si="24"/>
        <v>2.2341721376813179</v>
      </c>
      <c r="AE92" s="296">
        <f t="shared" si="24"/>
        <v>2.2341721376813179</v>
      </c>
      <c r="AF92" s="296">
        <f t="shared" si="24"/>
        <v>2.2341721376813179</v>
      </c>
      <c r="AG92" s="296">
        <f t="shared" si="24"/>
        <v>2.2341721376813179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231</v>
      </c>
      <c r="B98" s="138"/>
      <c r="C98" s="195" t="s">
        <v>123</v>
      </c>
      <c r="D98" s="189">
        <f>MAX(H98:AG98)</f>
        <v>0</v>
      </c>
      <c r="E98" s="292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0</v>
      </c>
      <c r="E99" s="292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4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TQY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6"/>
      <c r="D6" s="117"/>
      <c r="E6" s="116"/>
      <c r="F6" s="116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1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1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2101312.6573336953</v>
      </c>
      <c r="AA12" s="31">
        <f>Consol!AB36</f>
        <v>2101312.6573336953</v>
      </c>
      <c r="AB12" s="31">
        <f>Consol!AC36</f>
        <v>2101312.6573336953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141</v>
      </c>
      <c r="B14" s="252" t="s">
        <v>119</v>
      </c>
      <c r="C14" s="252" t="s">
        <v>186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141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141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141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141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141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141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141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141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186</v>
      </c>
      <c r="D28" s="252" t="str">
        <f>A28&amp;B28</f>
        <v>Option 2NPV</v>
      </c>
      <c r="E28" s="253"/>
      <c r="F28" s="31">
        <f>SUMPRODUCT($H28:$AG28, $H$5:$AG$5)</f>
        <v>29281331.967320185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8770441.6909851525</v>
      </c>
      <c r="N28" s="31">
        <f>(INDEX(Option2!N$106:N$117, MATCH($D28, Option2!$G$106:$G$117,0)))*conv_2026*N$7</f>
        <v>2101312.6573336958</v>
      </c>
      <c r="O28" s="31">
        <f>(INDEX(Option2!O$106:O$117, MATCH($D28, Option2!$G$106:$G$117,0)))*conv_2026*O$7</f>
        <v>2101312.6573336958</v>
      </c>
      <c r="P28" s="31">
        <f>(INDEX(Option2!P$106:P$117, MATCH($D28, Option2!$G$106:$G$117,0)))*conv_2026*P$7</f>
        <v>2101312.6573336958</v>
      </c>
      <c r="Q28" s="31">
        <f>(INDEX(Option2!Q$106:Q$117, MATCH($D28, Option2!$G$106:$G$117,0)))*conv_2026*Q$7</f>
        <v>2101312.6573336958</v>
      </c>
      <c r="R28" s="31">
        <f>(INDEX(Option2!R$106:R$117, MATCH($D28, Option2!$G$106:$G$117,0)))*conv_2026*R$7</f>
        <v>2101312.6573336958</v>
      </c>
      <c r="S28" s="31">
        <f>(INDEX(Option2!S$106:S$117, MATCH($D28, Option2!$G$106:$G$117,0)))*conv_2026*S$7</f>
        <v>2101312.6573336958</v>
      </c>
      <c r="T28" s="31">
        <f>(INDEX(Option2!T$106:T$117, MATCH($D28, Option2!$G$106:$G$117,0)))*conv_2026*T$7</f>
        <v>2101312.6573336958</v>
      </c>
      <c r="U28" s="31">
        <f>(INDEX(Option2!U$106:U$117, MATCH($D28, Option2!$G$106:$G$117,0)))*conv_2026*U$7</f>
        <v>2101312.6573336958</v>
      </c>
      <c r="V28" s="31">
        <f>(INDEX(Option2!V$106:V$117, MATCH($D28, Option2!$G$106:$G$117,0)))*conv_2026*V$7</f>
        <v>2101312.6573336958</v>
      </c>
      <c r="W28" s="31">
        <f>(INDEX(Option2!W$106:W$117, MATCH($D28, Option2!$G$106:$G$117,0)))*conv_2026*W$7</f>
        <v>2101312.6573336958</v>
      </c>
      <c r="X28" s="31">
        <f>(INDEX(Option2!X$106:X$117, MATCH($D28, Option2!$G$106:$G$117,0)))*conv_2026*X$7</f>
        <v>2101312.6573336958</v>
      </c>
      <c r="Y28" s="31">
        <f>(INDEX(Option2!Y$106:Y$117, MATCH($D28, Option2!$G$106:$G$117,0)))*conv_2026*Y$7</f>
        <v>2101312.6573336958</v>
      </c>
      <c r="Z28" s="31">
        <f>(INDEX(Option2!Z$106:Z$117, MATCH($D28, Option2!$G$106:$G$117,0)))*conv_2026*Z$7</f>
        <v>2101312.6573336958</v>
      </c>
      <c r="AA28" s="31">
        <f>(INDEX(Option2!AA$106:AA$117, MATCH($D28, Option2!$G$106:$G$117,0)))*conv_2026*AA$7</f>
        <v>2101312.6573336958</v>
      </c>
      <c r="AB28" s="31">
        <f>(INDEX(Option2!AB$106:AB$117, MATCH($D28, Option2!$G$106:$G$117,0)))*conv_2026*AB$7</f>
        <v>2101312.6573336958</v>
      </c>
      <c r="AC28" s="31">
        <f>(INDEX(Option2!AC$106:AC$117, MATCH($D28, Option2!$G$106:$G$117,0)))*conv_2026*AC$7</f>
        <v>2101312.6573336958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29132314.49716334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8757155.7429503892</v>
      </c>
      <c r="N30" s="31">
        <f>IF($B30=0,0, (INDEX(Option2!N$106:N$117, MATCH($D30, Option2!$G$106:$G$117,0)))*conv_2026*N$7)</f>
        <v>2088026.7092989334</v>
      </c>
      <c r="O30" s="31">
        <f>IF($B30=0,0, (INDEX(Option2!O$106:O$117, MATCH($D30, Option2!$G$106:$G$117,0)))*conv_2026*O$7)</f>
        <v>2088026.7092989334</v>
      </c>
      <c r="P30" s="31">
        <f>IF($B30=0,0, (INDEX(Option2!P$106:P$117, MATCH($D30, Option2!$G$106:$G$117,0)))*conv_2026*P$7)</f>
        <v>2088026.7092989334</v>
      </c>
      <c r="Q30" s="31">
        <f>IF($B30=0,0, (INDEX(Option2!Q$106:Q$117, MATCH($D30, Option2!$G$106:$G$117,0)))*conv_2026*Q$7)</f>
        <v>2088026.7092989334</v>
      </c>
      <c r="R30" s="31">
        <f>IF($B30=0,0, (INDEX(Option2!R$106:R$117, MATCH($D30, Option2!$G$106:$G$117,0)))*conv_2026*R$7)</f>
        <v>2088026.7092989334</v>
      </c>
      <c r="S30" s="31">
        <f>IF($B30=0,0, (INDEX(Option2!S$106:S$117, MATCH($D30, Option2!$G$106:$G$117,0)))*conv_2026*S$7)</f>
        <v>2088026.7092989334</v>
      </c>
      <c r="T30" s="31">
        <f>IF($B30=0,0, (INDEX(Option2!T$106:T$117, MATCH($D30, Option2!$G$106:$G$117,0)))*conv_2026*T$7)</f>
        <v>2088026.7092989334</v>
      </c>
      <c r="U30" s="31">
        <f>IF($B30=0,0, (INDEX(Option2!U$106:U$117, MATCH($D30, Option2!$G$106:$G$117,0)))*conv_2026*U$7)</f>
        <v>2088026.7092989334</v>
      </c>
      <c r="V30" s="31">
        <f>IF($B30=0,0, (INDEX(Option2!V$106:V$117, MATCH($D30, Option2!$G$106:$G$117,0)))*conv_2026*V$7)</f>
        <v>2088026.7092989334</v>
      </c>
      <c r="W30" s="31">
        <f>IF($B30=0,0, (INDEX(Option2!W$106:W$117, MATCH($D30, Option2!$G$106:$G$117,0)))*conv_2026*W$7)</f>
        <v>2088026.7092989334</v>
      </c>
      <c r="X30" s="31">
        <f>IF($B30=0,0, (INDEX(Option2!X$106:X$117, MATCH($D30, Option2!$G$106:$G$117,0)))*conv_2026*X$7)</f>
        <v>2088026.7092989334</v>
      </c>
      <c r="Y30" s="31">
        <f>IF($B30=0,0, (INDEX(Option2!Y$106:Y$117, MATCH($D30, Option2!$G$106:$G$117,0)))*conv_2026*Y$7)</f>
        <v>2088026.7092989334</v>
      </c>
      <c r="Z30" s="31">
        <f>IF($B30=0,0, (INDEX(Option2!Z$106:Z$117, MATCH($D30, Option2!$G$106:$G$117,0)))*conv_2026*Z$7)</f>
        <v>2088026.7092989334</v>
      </c>
      <c r="AA30" s="31">
        <f>IF($B30=0,0, (INDEX(Option2!AA$106:AA$117, MATCH($D30, Option2!$G$106:$G$117,0)))*conv_2026*AA$7)</f>
        <v>2088026.7092989334</v>
      </c>
      <c r="AB30" s="31">
        <f>IF($B30=0,0, (INDEX(Option2!AB$106:AB$117, MATCH($D30, Option2!$G$106:$G$117,0)))*conv_2026*AB$7)</f>
        <v>2088026.7092989334</v>
      </c>
      <c r="AC30" s="31">
        <f>IF($B30=0,0, (INDEX(Option2!AC$106:AC$117, MATCH($D30, Option2!$G$106:$G$117,0)))*conv_2026*AC$7)</f>
        <v>2088026.7092989334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29430349.43747703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8783727.639019914</v>
      </c>
      <c r="N31" s="31">
        <f>IF($B31=0,0, (INDEX(Option2!N$106:N$117, MATCH($D31, Option2!$G$106:$G$117,0)))*conv_2026*N$7)</f>
        <v>2114598.6053684577</v>
      </c>
      <c r="O31" s="31">
        <f>IF($B31=0,0, (INDEX(Option2!O$106:O$117, MATCH($D31, Option2!$G$106:$G$117,0)))*conv_2026*O$7)</f>
        <v>2114598.6053684577</v>
      </c>
      <c r="P31" s="31">
        <f>IF($B31=0,0, (INDEX(Option2!P$106:P$117, MATCH($D31, Option2!$G$106:$G$117,0)))*conv_2026*P$7)</f>
        <v>2114598.6053684577</v>
      </c>
      <c r="Q31" s="31">
        <f>IF($B31=0,0, (INDEX(Option2!Q$106:Q$117, MATCH($D31, Option2!$G$106:$G$117,0)))*conv_2026*Q$7)</f>
        <v>2114598.6053684577</v>
      </c>
      <c r="R31" s="31">
        <f>IF($B31=0,0, (INDEX(Option2!R$106:R$117, MATCH($D31, Option2!$G$106:$G$117,0)))*conv_2026*R$7)</f>
        <v>2114598.6053684577</v>
      </c>
      <c r="S31" s="31">
        <f>IF($B31=0,0, (INDEX(Option2!S$106:S$117, MATCH($D31, Option2!$G$106:$G$117,0)))*conv_2026*S$7)</f>
        <v>2114598.6053684577</v>
      </c>
      <c r="T31" s="31">
        <f>IF($B31=0,0, (INDEX(Option2!T$106:T$117, MATCH($D31, Option2!$G$106:$G$117,0)))*conv_2026*T$7)</f>
        <v>2114598.6053684577</v>
      </c>
      <c r="U31" s="31">
        <f>IF($B31=0,0, (INDEX(Option2!U$106:U$117, MATCH($D31, Option2!$G$106:$G$117,0)))*conv_2026*U$7)</f>
        <v>2114598.6053684577</v>
      </c>
      <c r="V31" s="31">
        <f>IF($B31=0,0, (INDEX(Option2!V$106:V$117, MATCH($D31, Option2!$G$106:$G$117,0)))*conv_2026*V$7)</f>
        <v>2114598.6053684577</v>
      </c>
      <c r="W31" s="31">
        <f>IF($B31=0,0, (INDEX(Option2!W$106:W$117, MATCH($D31, Option2!$G$106:$G$117,0)))*conv_2026*W$7)</f>
        <v>2114598.6053684577</v>
      </c>
      <c r="X31" s="31">
        <f>IF($B31=0,0, (INDEX(Option2!X$106:X$117, MATCH($D31, Option2!$G$106:$G$117,0)))*conv_2026*X$7)</f>
        <v>2114598.6053684577</v>
      </c>
      <c r="Y31" s="31">
        <f>IF($B31=0,0, (INDEX(Option2!Y$106:Y$117, MATCH($D31, Option2!$G$106:$G$117,0)))*conv_2026*Y$7)</f>
        <v>2114598.6053684577</v>
      </c>
      <c r="Z31" s="31">
        <f>IF($B31=0,0, (INDEX(Option2!Z$106:Z$117, MATCH($D31, Option2!$G$106:$G$117,0)))*conv_2026*Z$7)</f>
        <v>2114598.6053684577</v>
      </c>
      <c r="AA31" s="31">
        <f>IF($B31=0,0, (INDEX(Option2!AA$106:AA$117, MATCH($D31, Option2!$G$106:$G$117,0)))*conv_2026*AA$7)</f>
        <v>2114598.6053684577</v>
      </c>
      <c r="AB31" s="31">
        <f>IF($B31=0,0, (INDEX(Option2!AB$106:AB$117, MATCH($D31, Option2!$G$106:$G$117,0)))*conv_2026*AB$7)</f>
        <v>2114598.6053684577</v>
      </c>
      <c r="AC31" s="31">
        <f>IF($B31=0,0, (INDEX(Option2!AC$106:AC$117, MATCH($D31, Option2!$G$106:$G$117,0)))*conv_2026*AC$7)</f>
        <v>2114598.6053684577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32358482.634209044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9660771.8081184309</v>
      </c>
      <c r="N32" s="31">
        <f>IF($B32=0,0, (INDEX(Option2!N$106:N$117, MATCH($D32, Option2!$G$106:$G$117,0)))*conv_2026*N$7)</f>
        <v>2324729.8711018274</v>
      </c>
      <c r="O32" s="31">
        <f>IF($B32=0,0, (INDEX(Option2!O$106:O$117, MATCH($D32, Option2!$G$106:$G$117,0)))*conv_2026*O$7)</f>
        <v>2324729.8711018274</v>
      </c>
      <c r="P32" s="31">
        <f>IF($B32=0,0, (INDEX(Option2!P$106:P$117, MATCH($D32, Option2!$G$106:$G$117,0)))*conv_2026*P$7)</f>
        <v>2324729.8711018274</v>
      </c>
      <c r="Q32" s="31">
        <f>IF($B32=0,0, (INDEX(Option2!Q$106:Q$117, MATCH($D32, Option2!$G$106:$G$117,0)))*conv_2026*Q$7)</f>
        <v>2324729.8711018274</v>
      </c>
      <c r="R32" s="31">
        <f>IF($B32=0,0, (INDEX(Option2!R$106:R$117, MATCH($D32, Option2!$G$106:$G$117,0)))*conv_2026*R$7)</f>
        <v>2324729.8711018274</v>
      </c>
      <c r="S32" s="31">
        <f>IF($B32=0,0, (INDEX(Option2!S$106:S$117, MATCH($D32, Option2!$G$106:$G$117,0)))*conv_2026*S$7)</f>
        <v>2324729.8711018274</v>
      </c>
      <c r="T32" s="31">
        <f>IF($B32=0,0, (INDEX(Option2!T$106:T$117, MATCH($D32, Option2!$G$106:$G$117,0)))*conv_2026*T$7)</f>
        <v>2324729.8711018274</v>
      </c>
      <c r="U32" s="31">
        <f>IF($B32=0,0, (INDEX(Option2!U$106:U$117, MATCH($D32, Option2!$G$106:$G$117,0)))*conv_2026*U$7)</f>
        <v>2324729.8711018274</v>
      </c>
      <c r="V32" s="31">
        <f>IF($B32=0,0, (INDEX(Option2!V$106:V$117, MATCH($D32, Option2!$G$106:$G$117,0)))*conv_2026*V$7)</f>
        <v>2324729.8711018274</v>
      </c>
      <c r="W32" s="31">
        <f>IF($B32=0,0, (INDEX(Option2!W$106:W$117, MATCH($D32, Option2!$G$106:$G$117,0)))*conv_2026*W$7)</f>
        <v>2324729.8711018274</v>
      </c>
      <c r="X32" s="31">
        <f>IF($B32=0,0, (INDEX(Option2!X$106:X$117, MATCH($D32, Option2!$G$106:$G$117,0)))*conv_2026*X$7)</f>
        <v>2324729.8711018274</v>
      </c>
      <c r="Y32" s="31">
        <f>IF($B32=0,0, (INDEX(Option2!Y$106:Y$117, MATCH($D32, Option2!$G$106:$G$117,0)))*conv_2026*Y$7)</f>
        <v>2324729.8711018274</v>
      </c>
      <c r="Z32" s="31">
        <f>IF($B32=0,0, (INDEX(Option2!Z$106:Z$117, MATCH($D32, Option2!$G$106:$G$117,0)))*conv_2026*Z$7)</f>
        <v>2324729.8711018274</v>
      </c>
      <c r="AA32" s="31">
        <f>IF($B32=0,0, (INDEX(Option2!AA$106:AA$117, MATCH($D32, Option2!$G$106:$G$117,0)))*conv_2026*AA$7)</f>
        <v>2324729.8711018274</v>
      </c>
      <c r="AB32" s="31">
        <f>IF($B32=0,0, (INDEX(Option2!AB$106:AB$117, MATCH($D32, Option2!$G$106:$G$117,0)))*conv_2026*AB$7)</f>
        <v>2324729.8711018274</v>
      </c>
      <c r="AC32" s="31">
        <f>IF($B32=0,0, (INDEX(Option2!AC$106:AC$117, MATCH($D32, Option2!$G$106:$G$117,0)))*conv_2026*AC$7)</f>
        <v>2324729.8711018274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26204181.300431319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7880111.5738518741</v>
      </c>
      <c r="N33" s="31">
        <f>IF($B33=0,0, (INDEX(Option2!N$106:N$117, MATCH($D33, Option2!$G$106:$G$117,0)))*conv_2026*N$7)</f>
        <v>1877895.4435655638</v>
      </c>
      <c r="O33" s="31">
        <f>IF($B33=0,0, (INDEX(Option2!O$106:O$117, MATCH($D33, Option2!$G$106:$G$117,0)))*conv_2026*O$7)</f>
        <v>1877895.4435655638</v>
      </c>
      <c r="P33" s="31">
        <f>IF($B33=0,0, (INDEX(Option2!P$106:P$117, MATCH($D33, Option2!$G$106:$G$117,0)))*conv_2026*P$7)</f>
        <v>1877895.4435655638</v>
      </c>
      <c r="Q33" s="31">
        <f>IF($B33=0,0, (INDEX(Option2!Q$106:Q$117, MATCH($D33, Option2!$G$106:$G$117,0)))*conv_2026*Q$7)</f>
        <v>1877895.4435655638</v>
      </c>
      <c r="R33" s="31">
        <f>IF($B33=0,0, (INDEX(Option2!R$106:R$117, MATCH($D33, Option2!$G$106:$G$117,0)))*conv_2026*R$7)</f>
        <v>1877895.4435655638</v>
      </c>
      <c r="S33" s="31">
        <f>IF($B33=0,0, (INDEX(Option2!S$106:S$117, MATCH($D33, Option2!$G$106:$G$117,0)))*conv_2026*S$7)</f>
        <v>1877895.4435655638</v>
      </c>
      <c r="T33" s="31">
        <f>IF($B33=0,0, (INDEX(Option2!T$106:T$117, MATCH($D33, Option2!$G$106:$G$117,0)))*conv_2026*T$7)</f>
        <v>1877895.4435655638</v>
      </c>
      <c r="U33" s="31">
        <f>IF($B33=0,0, (INDEX(Option2!U$106:U$117, MATCH($D33, Option2!$G$106:$G$117,0)))*conv_2026*U$7)</f>
        <v>1877895.4435655638</v>
      </c>
      <c r="V33" s="31">
        <f>IF($B33=0,0, (INDEX(Option2!V$106:V$117, MATCH($D33, Option2!$G$106:$G$117,0)))*conv_2026*V$7)</f>
        <v>1877895.4435655638</v>
      </c>
      <c r="W33" s="31">
        <f>IF($B33=0,0, (INDEX(Option2!W$106:W$117, MATCH($D33, Option2!$G$106:$G$117,0)))*conv_2026*W$7)</f>
        <v>1877895.4435655638</v>
      </c>
      <c r="X33" s="31">
        <f>IF($B33=0,0, (INDEX(Option2!X$106:X$117, MATCH($D33, Option2!$G$106:$G$117,0)))*conv_2026*X$7)</f>
        <v>1877895.4435655638</v>
      </c>
      <c r="Y33" s="31">
        <f>IF($B33=0,0, (INDEX(Option2!Y$106:Y$117, MATCH($D33, Option2!$G$106:$G$117,0)))*conv_2026*Y$7)</f>
        <v>1877895.4435655638</v>
      </c>
      <c r="Z33" s="31">
        <f>IF($B33=0,0, (INDEX(Option2!Z$106:Z$117, MATCH($D33, Option2!$G$106:$G$117,0)))*conv_2026*Z$7)</f>
        <v>1877895.4435655638</v>
      </c>
      <c r="AA33" s="31">
        <f>IF($B33=0,0, (INDEX(Option2!AA$106:AA$117, MATCH($D33, Option2!$G$106:$G$117,0)))*conv_2026*AA$7)</f>
        <v>1877895.4435655638</v>
      </c>
      <c r="AB33" s="31">
        <f>IF($B33=0,0, (INDEX(Option2!AB$106:AB$117, MATCH($D33, Option2!$G$106:$G$117,0)))*conv_2026*AB$7)</f>
        <v>1877895.4435655638</v>
      </c>
      <c r="AC33" s="31">
        <f>IF($B33=0,0, (INDEX(Option2!AC$106:AC$117, MATCH($D33, Option2!$G$106:$G$117,0)))*conv_2026*AC$7)</f>
        <v>1877895.4435655638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26055163.830274478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7866825.6258171117</v>
      </c>
      <c r="N34" s="31">
        <f>IF($B34=0,0, (INDEX(Option2!N$106:N$117, MATCH($D34, Option2!$G$106:$G$117,0)))*conv_2026*N$7)</f>
        <v>1864609.4955308016</v>
      </c>
      <c r="O34" s="31">
        <f>IF($B34=0,0, (INDEX(Option2!O$106:O$117, MATCH($D34, Option2!$G$106:$G$117,0)))*conv_2026*O$7)</f>
        <v>1864609.4955308016</v>
      </c>
      <c r="P34" s="31">
        <f>IF($B34=0,0, (INDEX(Option2!P$106:P$117, MATCH($D34, Option2!$G$106:$G$117,0)))*conv_2026*P$7)</f>
        <v>1864609.4955308016</v>
      </c>
      <c r="Q34" s="31">
        <f>IF($B34=0,0, (INDEX(Option2!Q$106:Q$117, MATCH($D34, Option2!$G$106:$G$117,0)))*conv_2026*Q$7)</f>
        <v>1864609.4955308016</v>
      </c>
      <c r="R34" s="31">
        <f>IF($B34=0,0, (INDEX(Option2!R$106:R$117, MATCH($D34, Option2!$G$106:$G$117,0)))*conv_2026*R$7)</f>
        <v>1864609.4955308016</v>
      </c>
      <c r="S34" s="31">
        <f>IF($B34=0,0, (INDEX(Option2!S$106:S$117, MATCH($D34, Option2!$G$106:$G$117,0)))*conv_2026*S$7)</f>
        <v>1864609.4955308016</v>
      </c>
      <c r="T34" s="31">
        <f>IF($B34=0,0, (INDEX(Option2!T$106:T$117, MATCH($D34, Option2!$G$106:$G$117,0)))*conv_2026*T$7)</f>
        <v>1864609.4955308016</v>
      </c>
      <c r="U34" s="31">
        <f>IF($B34=0,0, (INDEX(Option2!U$106:U$117, MATCH($D34, Option2!$G$106:$G$117,0)))*conv_2026*U$7)</f>
        <v>1864609.4955308016</v>
      </c>
      <c r="V34" s="31">
        <f>IF($B34=0,0, (INDEX(Option2!V$106:V$117, MATCH($D34, Option2!$G$106:$G$117,0)))*conv_2026*V$7)</f>
        <v>1864609.4955308016</v>
      </c>
      <c r="W34" s="31">
        <f>IF($B34=0,0, (INDEX(Option2!W$106:W$117, MATCH($D34, Option2!$G$106:$G$117,0)))*conv_2026*W$7)</f>
        <v>1864609.4955308016</v>
      </c>
      <c r="X34" s="31">
        <f>IF($B34=0,0, (INDEX(Option2!X$106:X$117, MATCH($D34, Option2!$G$106:$G$117,0)))*conv_2026*X$7)</f>
        <v>1864609.4955308016</v>
      </c>
      <c r="Y34" s="31">
        <f>IF($B34=0,0, (INDEX(Option2!Y$106:Y$117, MATCH($D34, Option2!$G$106:$G$117,0)))*conv_2026*Y$7)</f>
        <v>1864609.4955308016</v>
      </c>
      <c r="Z34" s="31">
        <f>IF($B34=0,0, (INDEX(Option2!Z$106:Z$117, MATCH($D34, Option2!$G$106:$G$117,0)))*conv_2026*Z$7)</f>
        <v>1864609.4955308016</v>
      </c>
      <c r="AA34" s="31">
        <f>IF($B34=0,0, (INDEX(Option2!AA$106:AA$117, MATCH($D34, Option2!$G$106:$G$117,0)))*conv_2026*AA$7)</f>
        <v>1864609.4955308016</v>
      </c>
      <c r="AB34" s="31">
        <f>IF($B34=0,0, (INDEX(Option2!AB$106:AB$117, MATCH($D34, Option2!$G$106:$G$117,0)))*conv_2026*AB$7)</f>
        <v>1864609.4955308016</v>
      </c>
      <c r="AC34" s="31">
        <f>IF($B34=0,0, (INDEX(Option2!AC$106:AC$117, MATCH($D34, Option2!$G$106:$G$117,0)))*conv_2026*AC$7)</f>
        <v>1864609.4955308016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29281331.967320185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8770441.6909851525</v>
      </c>
      <c r="N35" s="31">
        <f>IF($B35=0,0, (INDEX(Option2!N$106:N$117, MATCH($D35, Option2!$G$106:$G$117,0)))*conv_2026*N$7)</f>
        <v>2101312.6573336958</v>
      </c>
      <c r="O35" s="31">
        <f>IF($B35=0,0, (INDEX(Option2!O$106:O$117, MATCH($D35, Option2!$G$106:$G$117,0)))*conv_2026*O$7)</f>
        <v>2101312.6573336958</v>
      </c>
      <c r="P35" s="31">
        <f>IF($B35=0,0, (INDEX(Option2!P$106:P$117, MATCH($D35, Option2!$G$106:$G$117,0)))*conv_2026*P$7)</f>
        <v>2101312.6573336958</v>
      </c>
      <c r="Q35" s="31">
        <f>IF($B35=0,0, (INDEX(Option2!Q$106:Q$117, MATCH($D35, Option2!$G$106:$G$117,0)))*conv_2026*Q$7)</f>
        <v>2101312.6573336958</v>
      </c>
      <c r="R35" s="31">
        <f>IF($B35=0,0, (INDEX(Option2!R$106:R$117, MATCH($D35, Option2!$G$106:$G$117,0)))*conv_2026*R$7)</f>
        <v>2101312.6573336958</v>
      </c>
      <c r="S35" s="31">
        <f>IF($B35=0,0, (INDEX(Option2!S$106:S$117, MATCH($D35, Option2!$G$106:$G$117,0)))*conv_2026*S$7)</f>
        <v>2101312.6573336958</v>
      </c>
      <c r="T35" s="31">
        <f>IF($B35=0,0, (INDEX(Option2!T$106:T$117, MATCH($D35, Option2!$G$106:$G$117,0)))*conv_2026*T$7)</f>
        <v>2101312.6573336958</v>
      </c>
      <c r="U35" s="31">
        <f>IF($B35=0,0, (INDEX(Option2!U$106:U$117, MATCH($D35, Option2!$G$106:$G$117,0)))*conv_2026*U$7)</f>
        <v>2101312.6573336958</v>
      </c>
      <c r="V35" s="31">
        <f>IF($B35=0,0, (INDEX(Option2!V$106:V$117, MATCH($D35, Option2!$G$106:$G$117,0)))*conv_2026*V$7)</f>
        <v>2101312.6573336958</v>
      </c>
      <c r="W35" s="31">
        <f>IF($B35=0,0, (INDEX(Option2!W$106:W$117, MATCH($D35, Option2!$G$106:$G$117,0)))*conv_2026*W$7)</f>
        <v>2101312.6573336958</v>
      </c>
      <c r="X35" s="31">
        <f>IF($B35=0,0, (INDEX(Option2!X$106:X$117, MATCH($D35, Option2!$G$106:$G$117,0)))*conv_2026*X$7)</f>
        <v>2101312.6573336958</v>
      </c>
      <c r="Y35" s="31">
        <f>IF($B35=0,0, (INDEX(Option2!Y$106:Y$117, MATCH($D35, Option2!$G$106:$G$117,0)))*conv_2026*Y$7)</f>
        <v>2101312.6573336958</v>
      </c>
      <c r="Z35" s="31">
        <f>IF($B35=0,0, (INDEX(Option2!Z$106:Z$117, MATCH($D35, Option2!$G$106:$G$117,0)))*conv_2026*Z$7)</f>
        <v>2101312.6573336958</v>
      </c>
      <c r="AA35" s="31">
        <f>IF($B35=0,0, (INDEX(Option2!AA$106:AA$117, MATCH($D35, Option2!$G$106:$G$117,0)))*conv_2026*AA$7)</f>
        <v>2101312.6573336958</v>
      </c>
      <c r="AB35" s="31">
        <f>IF($B35=0,0, (INDEX(Option2!AB$106:AB$117, MATCH($D35, Option2!$G$106:$G$117,0)))*conv_2026*AB$7)</f>
        <v>2101312.6573336958</v>
      </c>
      <c r="AC35" s="31">
        <f>IF($B35=0,0, (INDEX(Option2!AC$106:AC$117, MATCH($D35, Option2!$G$106:$G$117,0)))*conv_2026*AC$7)</f>
        <v>2101312.6573336958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29281331.967320185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8770441.6909851525</v>
      </c>
      <c r="N36" s="31">
        <f>IF($B36=0,0, (INDEX(Option2!N$106:N$117, MATCH($D36, Option2!$G$106:$G$117,0)))*conv_2026*N$7)</f>
        <v>2101312.6573336958</v>
      </c>
      <c r="O36" s="31">
        <f>IF($B36=0,0, (INDEX(Option2!O$106:O$117, MATCH($D36, Option2!$G$106:$G$117,0)))*conv_2026*O$7)</f>
        <v>2101312.6573336958</v>
      </c>
      <c r="P36" s="31">
        <f>IF($B36=0,0, (INDEX(Option2!P$106:P$117, MATCH($D36, Option2!$G$106:$G$117,0)))*conv_2026*P$7)</f>
        <v>2101312.6573336958</v>
      </c>
      <c r="Q36" s="31">
        <f>IF($B36=0,0, (INDEX(Option2!Q$106:Q$117, MATCH($D36, Option2!$G$106:$G$117,0)))*conv_2026*Q$7)</f>
        <v>2101312.6573336958</v>
      </c>
      <c r="R36" s="31">
        <f>IF($B36=0,0, (INDEX(Option2!R$106:R$117, MATCH($D36, Option2!$G$106:$G$117,0)))*conv_2026*R$7)</f>
        <v>2101312.6573336958</v>
      </c>
      <c r="S36" s="31">
        <f>IF($B36=0,0, (INDEX(Option2!S$106:S$117, MATCH($D36, Option2!$G$106:$G$117,0)))*conv_2026*S$7)</f>
        <v>2101312.6573336958</v>
      </c>
      <c r="T36" s="31">
        <f>IF($B36=0,0, (INDEX(Option2!T$106:T$117, MATCH($D36, Option2!$G$106:$G$117,0)))*conv_2026*T$7)</f>
        <v>2101312.6573336958</v>
      </c>
      <c r="U36" s="31">
        <f>IF($B36=0,0, (INDEX(Option2!U$106:U$117, MATCH($D36, Option2!$G$106:$G$117,0)))*conv_2026*U$7)</f>
        <v>2101312.6573336958</v>
      </c>
      <c r="V36" s="31">
        <f>IF($B36=0,0, (INDEX(Option2!V$106:V$117, MATCH($D36, Option2!$G$106:$G$117,0)))*conv_2026*V$7)</f>
        <v>2101312.6573336958</v>
      </c>
      <c r="W36" s="31">
        <f>IF($B36=0,0, (INDEX(Option2!W$106:W$117, MATCH($D36, Option2!$G$106:$G$117,0)))*conv_2026*W$7)</f>
        <v>2101312.6573336958</v>
      </c>
      <c r="X36" s="31">
        <f>IF($B36=0,0, (INDEX(Option2!X$106:X$117, MATCH($D36, Option2!$G$106:$G$117,0)))*conv_2026*X$7)</f>
        <v>2101312.6573336958</v>
      </c>
      <c r="Y36" s="31">
        <f>IF($B36=0,0, (INDEX(Option2!Y$106:Y$117, MATCH($D36, Option2!$G$106:$G$117,0)))*conv_2026*Y$7)</f>
        <v>2101312.6573336958</v>
      </c>
      <c r="Z36" s="31">
        <f>IF($B36=0,0, (INDEX(Option2!Z$106:Z$117, MATCH($D36, Option2!$G$106:$G$117,0)))*conv_2026*Z$7)</f>
        <v>2101312.6573336958</v>
      </c>
      <c r="AA36" s="31">
        <f>IF($B36=0,0, (INDEX(Option2!AA$106:AA$117, MATCH($D36, Option2!$G$106:$G$117,0)))*conv_2026*AA$7)</f>
        <v>2101312.6573336958</v>
      </c>
      <c r="AB36" s="31">
        <f>IF($B36=0,0, (INDEX(Option2!AB$106:AB$117, MATCH($D36, Option2!$G$106:$G$117,0)))*conv_2026*AB$7)</f>
        <v>2101312.6573336958</v>
      </c>
      <c r="AC36" s="31">
        <f>IF($B36=0,0, (INDEX(Option2!AC$106:AC$117, MATCH($D36, Option2!$G$106:$G$117,0)))*conv_2026*AC$7)</f>
        <v>2101312.6573336958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29281331.967320185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8770441.6909851525</v>
      </c>
      <c r="N37" s="31">
        <f>IF($B37=0,0, (INDEX(Option2!N$106:N$117, MATCH($D37, Option2!$G$106:$G$117,0)))*conv_2026*N$7)</f>
        <v>2101312.6573336958</v>
      </c>
      <c r="O37" s="31">
        <f>IF($B37=0,0, (INDEX(Option2!O$106:O$117, MATCH($D37, Option2!$G$106:$G$117,0)))*conv_2026*O$7)</f>
        <v>2101312.6573336958</v>
      </c>
      <c r="P37" s="31">
        <f>IF($B37=0,0, (INDEX(Option2!P$106:P$117, MATCH($D37, Option2!$G$106:$G$117,0)))*conv_2026*P$7)</f>
        <v>2101312.6573336958</v>
      </c>
      <c r="Q37" s="31">
        <f>IF($B37=0,0, (INDEX(Option2!Q$106:Q$117, MATCH($D37, Option2!$G$106:$G$117,0)))*conv_2026*Q$7)</f>
        <v>2101312.6573336958</v>
      </c>
      <c r="R37" s="31">
        <f>IF($B37=0,0, (INDEX(Option2!R$106:R$117, MATCH($D37, Option2!$G$106:$G$117,0)))*conv_2026*R$7)</f>
        <v>2101312.6573336958</v>
      </c>
      <c r="S37" s="31">
        <f>IF($B37=0,0, (INDEX(Option2!S$106:S$117, MATCH($D37, Option2!$G$106:$G$117,0)))*conv_2026*S$7)</f>
        <v>2101312.6573336958</v>
      </c>
      <c r="T37" s="31">
        <f>IF($B37=0,0, (INDEX(Option2!T$106:T$117, MATCH($D37, Option2!$G$106:$G$117,0)))*conv_2026*T$7)</f>
        <v>2101312.6573336958</v>
      </c>
      <c r="U37" s="31">
        <f>IF($B37=0,0, (INDEX(Option2!U$106:U$117, MATCH($D37, Option2!$G$106:$G$117,0)))*conv_2026*U$7)</f>
        <v>2101312.6573336958</v>
      </c>
      <c r="V37" s="31">
        <f>IF($B37=0,0, (INDEX(Option2!V$106:V$117, MATCH($D37, Option2!$G$106:$G$117,0)))*conv_2026*V$7)</f>
        <v>2101312.6573336958</v>
      </c>
      <c r="W37" s="31">
        <f>IF($B37=0,0, (INDEX(Option2!W$106:W$117, MATCH($D37, Option2!$G$106:$G$117,0)))*conv_2026*W$7)</f>
        <v>2101312.6573336958</v>
      </c>
      <c r="X37" s="31">
        <f>IF($B37=0,0, (INDEX(Option2!X$106:X$117, MATCH($D37, Option2!$G$106:$G$117,0)))*conv_2026*X$7)</f>
        <v>2101312.6573336958</v>
      </c>
      <c r="Y37" s="31">
        <f>IF($B37=0,0, (INDEX(Option2!Y$106:Y$117, MATCH($D37, Option2!$G$106:$G$117,0)))*conv_2026*Y$7)</f>
        <v>2101312.6573336958</v>
      </c>
      <c r="Z37" s="31">
        <f>IF($B37=0,0, (INDEX(Option2!Z$106:Z$117, MATCH($D37, Option2!$G$106:$G$117,0)))*conv_2026*Z$7)</f>
        <v>2101312.6573336958</v>
      </c>
      <c r="AA37" s="31">
        <f>IF($B37=0,0, (INDEX(Option2!AA$106:AA$117, MATCH($D37, Option2!$G$106:$G$117,0)))*conv_2026*AA$7)</f>
        <v>2101312.6573336958</v>
      </c>
      <c r="AB37" s="31">
        <f>IF($B37=0,0, (INDEX(Option2!AB$106:AB$117, MATCH($D37, Option2!$G$106:$G$117,0)))*conv_2026*AB$7)</f>
        <v>2101312.6573336958</v>
      </c>
      <c r="AC37" s="31">
        <f>IF($B37=0,0, (INDEX(Option2!AC$106:AC$117, MATCH($D37, Option2!$G$106:$G$117,0)))*conv_2026*AC$7)</f>
        <v>2101312.6573336958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-41516.645222730556</v>
      </c>
      <c r="M40" s="31">
        <f>Consol!M50</f>
        <v>8571168.0095509309</v>
      </c>
      <c r="N40" s="31">
        <f>Consol!N50</f>
        <v>1902038.9758994735</v>
      </c>
      <c r="O40" s="31">
        <f>Consol!O50</f>
        <v>1902038.9758994735</v>
      </c>
      <c r="P40" s="31">
        <f>Consol!P50</f>
        <v>1902038.9758994735</v>
      </c>
      <c r="Q40" s="31">
        <f>Consol!Q50</f>
        <v>1902038.9758994735</v>
      </c>
      <c r="R40" s="31">
        <f>Consol!R50</f>
        <v>1902038.9758994735</v>
      </c>
      <c r="S40" s="31">
        <f>Consol!S50</f>
        <v>1902038.9758994735</v>
      </c>
      <c r="T40" s="31">
        <f>Consol!T50</f>
        <v>1902038.9758994735</v>
      </c>
      <c r="U40" s="31">
        <f>Consol!U50</f>
        <v>1902038.9758994735</v>
      </c>
      <c r="V40" s="31">
        <f>Consol!V50</f>
        <v>1902038.9758994735</v>
      </c>
      <c r="W40" s="31">
        <f>Consol!W50</f>
        <v>1902038.9758994735</v>
      </c>
      <c r="X40" s="31">
        <f>Consol!X50</f>
        <v>1902038.9758994735</v>
      </c>
      <c r="Y40" s="31">
        <f>Consol!Y50</f>
        <v>1902038.9758994735</v>
      </c>
      <c r="Z40" s="31">
        <f>Consol!Z50</f>
        <v>1902038.9758994735</v>
      </c>
      <c r="AA40" s="31">
        <f>Consol!AA50</f>
        <v>1902038.9758994735</v>
      </c>
      <c r="AB40" s="31">
        <f>Consol!AB50</f>
        <v>1902038.9758994735</v>
      </c>
      <c r="AC40" s="31">
        <f>Consol!AC50</f>
        <v>1902038.9758994735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186</v>
      </c>
      <c r="D42" s="252" t="str">
        <f>A42&amp;B42</f>
        <v>Option 3NPV</v>
      </c>
      <c r="E42" s="253"/>
      <c r="F42" s="31">
        <f t="shared" ref="F42:F51" si="4">SUMPRODUCT($H42:$AG42, $H$5:$AG$5)</f>
        <v>27009437.152556825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-41516.645222730556</v>
      </c>
      <c r="M42" s="31">
        <f>(INDEX(Option3!M$106:M$117, MATCH($D42, Option3!$G$106:$G$117,0)))*conv_2026*M$7</f>
        <v>8571168.0095509309</v>
      </c>
      <c r="N42" s="31">
        <f>(INDEX(Option3!N$106:N$117, MATCH($D42, Option3!$G$106:$G$117,0)))*conv_2026*N$7</f>
        <v>1902038.9758994738</v>
      </c>
      <c r="O42" s="31">
        <f>(INDEX(Option3!O$106:O$117, MATCH($D42, Option3!$G$106:$G$117,0)))*conv_2026*O$7</f>
        <v>1902038.9758994738</v>
      </c>
      <c r="P42" s="31">
        <f>(INDEX(Option3!P$106:P$117, MATCH($D42, Option3!$G$106:$G$117,0)))*conv_2026*P$7</f>
        <v>1902038.9758994738</v>
      </c>
      <c r="Q42" s="31">
        <f>(INDEX(Option3!Q$106:Q$117, MATCH($D42, Option3!$G$106:$G$117,0)))*conv_2026*Q$7</f>
        <v>1902038.9758994738</v>
      </c>
      <c r="R42" s="31">
        <f>(INDEX(Option3!R$106:R$117, MATCH($D42, Option3!$G$106:$G$117,0)))*conv_2026*R$7</f>
        <v>1902038.9758994738</v>
      </c>
      <c r="S42" s="31">
        <f>(INDEX(Option3!S$106:S$117, MATCH($D42, Option3!$G$106:$G$117,0)))*conv_2026*S$7</f>
        <v>1902038.9758994738</v>
      </c>
      <c r="T42" s="31">
        <f>(INDEX(Option3!T$106:T$117, MATCH($D42, Option3!$G$106:$G$117,0)))*conv_2026*T$7</f>
        <v>1902038.9758994738</v>
      </c>
      <c r="U42" s="31">
        <f>(INDEX(Option3!U$106:U$117, MATCH($D42, Option3!$G$106:$G$117,0)))*conv_2026*U$7</f>
        <v>1902038.9758994738</v>
      </c>
      <c r="V42" s="31">
        <f>(INDEX(Option3!V$106:V$117, MATCH($D42, Option3!$G$106:$G$117,0)))*conv_2026*V$7</f>
        <v>1902038.9758994738</v>
      </c>
      <c r="W42" s="31">
        <f>(INDEX(Option3!W$106:W$117, MATCH($D42, Option3!$G$106:$G$117,0)))*conv_2026*W$7</f>
        <v>1902038.9758994738</v>
      </c>
      <c r="X42" s="31">
        <f>(INDEX(Option3!X$106:X$117, MATCH($D42, Option3!$G$106:$G$117,0)))*conv_2026*X$7</f>
        <v>1902038.9758994738</v>
      </c>
      <c r="Y42" s="31">
        <f>(INDEX(Option3!Y$106:Y$117, MATCH($D42, Option3!$G$106:$G$117,0)))*conv_2026*Y$7</f>
        <v>1902038.9758994738</v>
      </c>
      <c r="Z42" s="31">
        <f>(INDEX(Option3!Z$106:Z$117, MATCH($D42, Option3!$G$106:$G$117,0)))*conv_2026*Z$7</f>
        <v>1902038.9758994738</v>
      </c>
      <c r="AA42" s="31">
        <f>(INDEX(Option3!AA$106:AA$117, MATCH($D42, Option3!$G$106:$G$117,0)))*conv_2026*AA$7</f>
        <v>1902038.9758994738</v>
      </c>
      <c r="AB42" s="31">
        <f>(INDEX(Option3!AB$106:AB$117, MATCH($D42, Option3!$G$106:$G$117,0)))*conv_2026*AB$7</f>
        <v>1902038.9758994738</v>
      </c>
      <c r="AC42" s="31">
        <f>(INDEX(Option3!AC$106:AC$117, MATCH($D42, Option3!$G$106:$G$117,0)))*conv_2026*AC$7</f>
        <v>1902038.9758994738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26633230.200923651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-45668.309745003615</v>
      </c>
      <c r="M44" s="31">
        <f>(INDEX(Option3!M$106:M$117, MATCH($D44, Option3!$G$106:$G$117,0)))*conv_2026*M$7</f>
        <v>8537954.6933727469</v>
      </c>
      <c r="N44" s="31">
        <f>(INDEX(Option3!N$106:N$117, MATCH($D44, Option3!$G$106:$G$117,0)))*conv_2026*N$7</f>
        <v>1868825.6597212893</v>
      </c>
      <c r="O44" s="31">
        <f>(INDEX(Option3!O$106:O$117, MATCH($D44, Option3!$G$106:$G$117,0)))*conv_2026*O$7</f>
        <v>1868825.6597212893</v>
      </c>
      <c r="P44" s="31">
        <f>(INDEX(Option3!P$106:P$117, MATCH($D44, Option3!$G$106:$G$117,0)))*conv_2026*P$7</f>
        <v>1868825.6597212893</v>
      </c>
      <c r="Q44" s="31">
        <f>(INDEX(Option3!Q$106:Q$117, MATCH($D44, Option3!$G$106:$G$117,0)))*conv_2026*Q$7</f>
        <v>1868825.6597212893</v>
      </c>
      <c r="R44" s="31">
        <f>(INDEX(Option3!R$106:R$117, MATCH($D44, Option3!$G$106:$G$117,0)))*conv_2026*R$7</f>
        <v>1868825.6597212893</v>
      </c>
      <c r="S44" s="31">
        <f>(INDEX(Option3!S$106:S$117, MATCH($D44, Option3!$G$106:$G$117,0)))*conv_2026*S$7</f>
        <v>1868825.6597212893</v>
      </c>
      <c r="T44" s="31">
        <f>(INDEX(Option3!T$106:T$117, MATCH($D44, Option3!$G$106:$G$117,0)))*conv_2026*T$7</f>
        <v>1868825.6597212893</v>
      </c>
      <c r="U44" s="31">
        <f>(INDEX(Option3!U$106:U$117, MATCH($D44, Option3!$G$106:$G$117,0)))*conv_2026*U$7</f>
        <v>1868825.6597212893</v>
      </c>
      <c r="V44" s="31">
        <f>(INDEX(Option3!V$106:V$117, MATCH($D44, Option3!$G$106:$G$117,0)))*conv_2026*V$7</f>
        <v>1868825.6597212893</v>
      </c>
      <c r="W44" s="31">
        <f>(INDEX(Option3!W$106:W$117, MATCH($D44, Option3!$G$106:$G$117,0)))*conv_2026*W$7</f>
        <v>1868825.6597212893</v>
      </c>
      <c r="X44" s="31">
        <f>(INDEX(Option3!X$106:X$117, MATCH($D44, Option3!$G$106:$G$117,0)))*conv_2026*X$7</f>
        <v>1868825.6597212893</v>
      </c>
      <c r="Y44" s="31">
        <f>(INDEX(Option3!Y$106:Y$117, MATCH($D44, Option3!$G$106:$G$117,0)))*conv_2026*Y$7</f>
        <v>1868825.6597212893</v>
      </c>
      <c r="Z44" s="31">
        <f>(INDEX(Option3!Z$106:Z$117, MATCH($D44, Option3!$G$106:$G$117,0)))*conv_2026*Z$7</f>
        <v>1868825.6597212893</v>
      </c>
      <c r="AA44" s="31">
        <f>(INDEX(Option3!AA$106:AA$117, MATCH($D44, Option3!$G$106:$G$117,0)))*conv_2026*AA$7</f>
        <v>1868825.6597212893</v>
      </c>
      <c r="AB44" s="31">
        <f>(INDEX(Option3!AB$106:AB$117, MATCH($D44, Option3!$G$106:$G$117,0)))*conv_2026*AB$7</f>
        <v>1868825.6597212893</v>
      </c>
      <c r="AC44" s="31">
        <f>(INDEX(Option3!AC$106:AC$117, MATCH($D44, Option3!$G$106:$G$117,0)))*conv_2026*AC$7</f>
        <v>1868825.6597212893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27385644.104190011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-37364.98070045749</v>
      </c>
      <c r="M45" s="31">
        <f>(INDEX(Option3!M$106:M$117, MATCH($D45, Option3!$G$106:$G$117,0)))*conv_2026*M$7</f>
        <v>8604381.3257291149</v>
      </c>
      <c r="N45" s="31">
        <f>(INDEX(Option3!N$106:N$117, MATCH($D45, Option3!$G$106:$G$117,0)))*conv_2026*N$7</f>
        <v>1935252.2920776582</v>
      </c>
      <c r="O45" s="31">
        <f>(INDEX(Option3!O$106:O$117, MATCH($D45, Option3!$G$106:$G$117,0)))*conv_2026*O$7</f>
        <v>1935252.2920776582</v>
      </c>
      <c r="P45" s="31">
        <f>(INDEX(Option3!P$106:P$117, MATCH($D45, Option3!$G$106:$G$117,0)))*conv_2026*P$7</f>
        <v>1935252.2920776582</v>
      </c>
      <c r="Q45" s="31">
        <f>(INDEX(Option3!Q$106:Q$117, MATCH($D45, Option3!$G$106:$G$117,0)))*conv_2026*Q$7</f>
        <v>1935252.2920776582</v>
      </c>
      <c r="R45" s="31">
        <f>(INDEX(Option3!R$106:R$117, MATCH($D45, Option3!$G$106:$G$117,0)))*conv_2026*R$7</f>
        <v>1935252.2920776582</v>
      </c>
      <c r="S45" s="31">
        <f>(INDEX(Option3!S$106:S$117, MATCH($D45, Option3!$G$106:$G$117,0)))*conv_2026*S$7</f>
        <v>1935252.2920776582</v>
      </c>
      <c r="T45" s="31">
        <f>(INDEX(Option3!T$106:T$117, MATCH($D45, Option3!$G$106:$G$117,0)))*conv_2026*T$7</f>
        <v>1935252.2920776582</v>
      </c>
      <c r="U45" s="31">
        <f>(INDEX(Option3!U$106:U$117, MATCH($D45, Option3!$G$106:$G$117,0)))*conv_2026*U$7</f>
        <v>1935252.2920776582</v>
      </c>
      <c r="V45" s="31">
        <f>(INDEX(Option3!V$106:V$117, MATCH($D45, Option3!$G$106:$G$117,0)))*conv_2026*V$7</f>
        <v>1935252.2920776582</v>
      </c>
      <c r="W45" s="31">
        <f>(INDEX(Option3!W$106:W$117, MATCH($D45, Option3!$G$106:$G$117,0)))*conv_2026*W$7</f>
        <v>1935252.2920776582</v>
      </c>
      <c r="X45" s="31">
        <f>(INDEX(Option3!X$106:X$117, MATCH($D45, Option3!$G$106:$G$117,0)))*conv_2026*X$7</f>
        <v>1935252.2920776582</v>
      </c>
      <c r="Y45" s="31">
        <f>(INDEX(Option3!Y$106:Y$117, MATCH($D45, Option3!$G$106:$G$117,0)))*conv_2026*Y$7</f>
        <v>1935252.2920776582</v>
      </c>
      <c r="Z45" s="31">
        <f>(INDEX(Option3!Z$106:Z$117, MATCH($D45, Option3!$G$106:$G$117,0)))*conv_2026*Z$7</f>
        <v>1935252.2920776582</v>
      </c>
      <c r="AA45" s="31">
        <f>(INDEX(Option3!AA$106:AA$117, MATCH($D45, Option3!$G$106:$G$117,0)))*conv_2026*AA$7</f>
        <v>1935252.2920776582</v>
      </c>
      <c r="AB45" s="31">
        <f>(INDEX(Option3!AB$106:AB$117, MATCH($D45, Option3!$G$106:$G$117,0)))*conv_2026*AB$7</f>
        <v>1935252.2920776582</v>
      </c>
      <c r="AC45" s="31">
        <f>(INDEX(Option3!AC$106:AC$117, MATCH($D45, Option3!$G$106:$G$117,0)))*conv_2026*AC$7</f>
        <v>1935252.2920776582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30086587.819445696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-41516.645222730556</v>
      </c>
      <c r="M46" s="31">
        <f>(INDEX(Option3!M$106:M$117, MATCH($D46, Option3!$G$106:$G$117,0)))*conv_2026*M$7</f>
        <v>9461498.1266842075</v>
      </c>
      <c r="N46" s="31">
        <f>(INDEX(Option3!N$106:N$117, MATCH($D46, Option3!$G$106:$G$117,0)))*conv_2026*N$7</f>
        <v>2125456.1896676058</v>
      </c>
      <c r="O46" s="31">
        <f>(INDEX(Option3!O$106:O$117, MATCH($D46, Option3!$G$106:$G$117,0)))*conv_2026*O$7</f>
        <v>2125456.1896676058</v>
      </c>
      <c r="P46" s="31">
        <f>(INDEX(Option3!P$106:P$117, MATCH($D46, Option3!$G$106:$G$117,0)))*conv_2026*P$7</f>
        <v>2125456.1896676058</v>
      </c>
      <c r="Q46" s="31">
        <f>(INDEX(Option3!Q$106:Q$117, MATCH($D46, Option3!$G$106:$G$117,0)))*conv_2026*Q$7</f>
        <v>2125456.1896676058</v>
      </c>
      <c r="R46" s="31">
        <f>(INDEX(Option3!R$106:R$117, MATCH($D46, Option3!$G$106:$G$117,0)))*conv_2026*R$7</f>
        <v>2125456.1896676058</v>
      </c>
      <c r="S46" s="31">
        <f>(INDEX(Option3!S$106:S$117, MATCH($D46, Option3!$G$106:$G$117,0)))*conv_2026*S$7</f>
        <v>2125456.1896676058</v>
      </c>
      <c r="T46" s="31">
        <f>(INDEX(Option3!T$106:T$117, MATCH($D46, Option3!$G$106:$G$117,0)))*conv_2026*T$7</f>
        <v>2125456.1896676058</v>
      </c>
      <c r="U46" s="31">
        <f>(INDEX(Option3!U$106:U$117, MATCH($D46, Option3!$G$106:$G$117,0)))*conv_2026*U$7</f>
        <v>2125456.1896676058</v>
      </c>
      <c r="V46" s="31">
        <f>(INDEX(Option3!V$106:V$117, MATCH($D46, Option3!$G$106:$G$117,0)))*conv_2026*V$7</f>
        <v>2125456.1896676058</v>
      </c>
      <c r="W46" s="31">
        <f>(INDEX(Option3!W$106:W$117, MATCH($D46, Option3!$G$106:$G$117,0)))*conv_2026*W$7</f>
        <v>2125456.1896676058</v>
      </c>
      <c r="X46" s="31">
        <f>(INDEX(Option3!X$106:X$117, MATCH($D46, Option3!$G$106:$G$117,0)))*conv_2026*X$7</f>
        <v>2125456.1896676058</v>
      </c>
      <c r="Y46" s="31">
        <f>(INDEX(Option3!Y$106:Y$117, MATCH($D46, Option3!$G$106:$G$117,0)))*conv_2026*Y$7</f>
        <v>2125456.1896676058</v>
      </c>
      <c r="Z46" s="31">
        <f>(INDEX(Option3!Z$106:Z$117, MATCH($D46, Option3!$G$106:$G$117,0)))*conv_2026*Z$7</f>
        <v>2125456.1896676058</v>
      </c>
      <c r="AA46" s="31">
        <f>(INDEX(Option3!AA$106:AA$117, MATCH($D46, Option3!$G$106:$G$117,0)))*conv_2026*AA$7</f>
        <v>2125456.1896676058</v>
      </c>
      <c r="AB46" s="31">
        <f>(INDEX(Option3!AB$106:AB$117, MATCH($D46, Option3!$G$106:$G$117,0)))*conv_2026*AB$7</f>
        <v>2125456.1896676058</v>
      </c>
      <c r="AC46" s="31">
        <f>(INDEX(Option3!AC$106:AC$117, MATCH($D46, Option3!$G$106:$G$117,0)))*conv_2026*AC$7</f>
        <v>2125456.1896676058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23932286.485667963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-41516.645222730556</v>
      </c>
      <c r="M47" s="31">
        <f>(INDEX(Option3!M$106:M$117, MATCH($D47, Option3!$G$106:$G$117,0)))*conv_2026*M$7</f>
        <v>7680837.8924176525</v>
      </c>
      <c r="N47" s="31">
        <f>(INDEX(Option3!N$106:N$117, MATCH($D47, Option3!$G$106:$G$117,0)))*conv_2026*N$7</f>
        <v>1678621.762131342</v>
      </c>
      <c r="O47" s="31">
        <f>(INDEX(Option3!O$106:O$117, MATCH($D47, Option3!$G$106:$G$117,0)))*conv_2026*O$7</f>
        <v>1678621.762131342</v>
      </c>
      <c r="P47" s="31">
        <f>(INDEX(Option3!P$106:P$117, MATCH($D47, Option3!$G$106:$G$117,0)))*conv_2026*P$7</f>
        <v>1678621.762131342</v>
      </c>
      <c r="Q47" s="31">
        <f>(INDEX(Option3!Q$106:Q$117, MATCH($D47, Option3!$G$106:$G$117,0)))*conv_2026*Q$7</f>
        <v>1678621.762131342</v>
      </c>
      <c r="R47" s="31">
        <f>(INDEX(Option3!R$106:R$117, MATCH($D47, Option3!$G$106:$G$117,0)))*conv_2026*R$7</f>
        <v>1678621.762131342</v>
      </c>
      <c r="S47" s="31">
        <f>(INDEX(Option3!S$106:S$117, MATCH($D47, Option3!$G$106:$G$117,0)))*conv_2026*S$7</f>
        <v>1678621.762131342</v>
      </c>
      <c r="T47" s="31">
        <f>(INDEX(Option3!T$106:T$117, MATCH($D47, Option3!$G$106:$G$117,0)))*conv_2026*T$7</f>
        <v>1678621.762131342</v>
      </c>
      <c r="U47" s="31">
        <f>(INDEX(Option3!U$106:U$117, MATCH($D47, Option3!$G$106:$G$117,0)))*conv_2026*U$7</f>
        <v>1678621.762131342</v>
      </c>
      <c r="V47" s="31">
        <f>(INDEX(Option3!V$106:V$117, MATCH($D47, Option3!$G$106:$G$117,0)))*conv_2026*V$7</f>
        <v>1678621.762131342</v>
      </c>
      <c r="W47" s="31">
        <f>(INDEX(Option3!W$106:W$117, MATCH($D47, Option3!$G$106:$G$117,0)))*conv_2026*W$7</f>
        <v>1678621.762131342</v>
      </c>
      <c r="X47" s="31">
        <f>(INDEX(Option3!X$106:X$117, MATCH($D47, Option3!$G$106:$G$117,0)))*conv_2026*X$7</f>
        <v>1678621.762131342</v>
      </c>
      <c r="Y47" s="31">
        <f>(INDEX(Option3!Y$106:Y$117, MATCH($D47, Option3!$G$106:$G$117,0)))*conv_2026*Y$7</f>
        <v>1678621.762131342</v>
      </c>
      <c r="Z47" s="31">
        <f>(INDEX(Option3!Z$106:Z$117, MATCH($D47, Option3!$G$106:$G$117,0)))*conv_2026*Z$7</f>
        <v>1678621.762131342</v>
      </c>
      <c r="AA47" s="31">
        <f>(INDEX(Option3!AA$106:AA$117, MATCH($D47, Option3!$G$106:$G$117,0)))*conv_2026*AA$7</f>
        <v>1678621.762131342</v>
      </c>
      <c r="AB47" s="31">
        <f>(INDEX(Option3!AB$106:AB$117, MATCH($D47, Option3!$G$106:$G$117,0)))*conv_2026*AB$7</f>
        <v>1678621.762131342</v>
      </c>
      <c r="AC47" s="31">
        <f>(INDEX(Option3!AC$106:AC$117, MATCH($D47, Option3!$G$106:$G$117,0)))*conv_2026*AC$7</f>
        <v>1678621.762131342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23556079.534034781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-45668.309745003615</v>
      </c>
      <c r="M48" s="31">
        <f>(INDEX(Option3!M$106:M$117, MATCH($D48, Option3!$G$106:$G$117,0)))*conv_2026*M$7</f>
        <v>7647624.5762394685</v>
      </c>
      <c r="N48" s="31">
        <f>(INDEX(Option3!N$106:N$117, MATCH($D48, Option3!$G$106:$G$117,0)))*conv_2026*N$7</f>
        <v>1645408.4459531575</v>
      </c>
      <c r="O48" s="31">
        <f>(INDEX(Option3!O$106:O$117, MATCH($D48, Option3!$G$106:$G$117,0)))*conv_2026*O$7</f>
        <v>1645408.4459531575</v>
      </c>
      <c r="P48" s="31">
        <f>(INDEX(Option3!P$106:P$117, MATCH($D48, Option3!$G$106:$G$117,0)))*conv_2026*P$7</f>
        <v>1645408.4459531575</v>
      </c>
      <c r="Q48" s="31">
        <f>(INDEX(Option3!Q$106:Q$117, MATCH($D48, Option3!$G$106:$G$117,0)))*conv_2026*Q$7</f>
        <v>1645408.4459531575</v>
      </c>
      <c r="R48" s="31">
        <f>(INDEX(Option3!R$106:R$117, MATCH($D48, Option3!$G$106:$G$117,0)))*conv_2026*R$7</f>
        <v>1645408.4459531575</v>
      </c>
      <c r="S48" s="31">
        <f>(INDEX(Option3!S$106:S$117, MATCH($D48, Option3!$G$106:$G$117,0)))*conv_2026*S$7</f>
        <v>1645408.4459531575</v>
      </c>
      <c r="T48" s="31">
        <f>(INDEX(Option3!T$106:T$117, MATCH($D48, Option3!$G$106:$G$117,0)))*conv_2026*T$7</f>
        <v>1645408.4459531575</v>
      </c>
      <c r="U48" s="31">
        <f>(INDEX(Option3!U$106:U$117, MATCH($D48, Option3!$G$106:$G$117,0)))*conv_2026*U$7</f>
        <v>1645408.4459531575</v>
      </c>
      <c r="V48" s="31">
        <f>(INDEX(Option3!V$106:V$117, MATCH($D48, Option3!$G$106:$G$117,0)))*conv_2026*V$7</f>
        <v>1645408.4459531575</v>
      </c>
      <c r="W48" s="31">
        <f>(INDEX(Option3!W$106:W$117, MATCH($D48, Option3!$G$106:$G$117,0)))*conv_2026*W$7</f>
        <v>1645408.4459531575</v>
      </c>
      <c r="X48" s="31">
        <f>(INDEX(Option3!X$106:X$117, MATCH($D48, Option3!$G$106:$G$117,0)))*conv_2026*X$7</f>
        <v>1645408.4459531575</v>
      </c>
      <c r="Y48" s="31">
        <f>(INDEX(Option3!Y$106:Y$117, MATCH($D48, Option3!$G$106:$G$117,0)))*conv_2026*Y$7</f>
        <v>1645408.4459531575</v>
      </c>
      <c r="Z48" s="31">
        <f>(INDEX(Option3!Z$106:Z$117, MATCH($D48, Option3!$G$106:$G$117,0)))*conv_2026*Z$7</f>
        <v>1645408.4459531575</v>
      </c>
      <c r="AA48" s="31">
        <f>(INDEX(Option3!AA$106:AA$117, MATCH($D48, Option3!$G$106:$G$117,0)))*conv_2026*AA$7</f>
        <v>1645408.4459531575</v>
      </c>
      <c r="AB48" s="31">
        <f>(INDEX(Option3!AB$106:AB$117, MATCH($D48, Option3!$G$106:$G$117,0)))*conv_2026*AB$7</f>
        <v>1645408.4459531575</v>
      </c>
      <c r="AC48" s="31">
        <f>(INDEX(Option3!AC$106:AC$117, MATCH($D48, Option3!$G$106:$G$117,0)))*conv_2026*AC$7</f>
        <v>1645408.4459531575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27009437.152556825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-41516.645222730556</v>
      </c>
      <c r="M49" s="31">
        <f>(INDEX(Option3!M$106:M$117, MATCH($D49, Option3!$G$106:$G$117,0)))*conv_2026*M$7</f>
        <v>8571168.0095509309</v>
      </c>
      <c r="N49" s="31">
        <f>(INDEX(Option3!N$106:N$117, MATCH($D49, Option3!$G$106:$G$117,0)))*conv_2026*N$7</f>
        <v>1902038.9758994738</v>
      </c>
      <c r="O49" s="31">
        <f>(INDEX(Option3!O$106:O$117, MATCH($D49, Option3!$G$106:$G$117,0)))*conv_2026*O$7</f>
        <v>1902038.9758994738</v>
      </c>
      <c r="P49" s="31">
        <f>(INDEX(Option3!P$106:P$117, MATCH($D49, Option3!$G$106:$G$117,0)))*conv_2026*P$7</f>
        <v>1902038.9758994738</v>
      </c>
      <c r="Q49" s="31">
        <f>(INDEX(Option3!Q$106:Q$117, MATCH($D49, Option3!$G$106:$G$117,0)))*conv_2026*Q$7</f>
        <v>1902038.9758994738</v>
      </c>
      <c r="R49" s="31">
        <f>(INDEX(Option3!R$106:R$117, MATCH($D49, Option3!$G$106:$G$117,0)))*conv_2026*R$7</f>
        <v>1902038.9758994738</v>
      </c>
      <c r="S49" s="31">
        <f>(INDEX(Option3!S$106:S$117, MATCH($D49, Option3!$G$106:$G$117,0)))*conv_2026*S$7</f>
        <v>1902038.9758994738</v>
      </c>
      <c r="T49" s="31">
        <f>(INDEX(Option3!T$106:T$117, MATCH($D49, Option3!$G$106:$G$117,0)))*conv_2026*T$7</f>
        <v>1902038.9758994738</v>
      </c>
      <c r="U49" s="31">
        <f>(INDEX(Option3!U$106:U$117, MATCH($D49, Option3!$G$106:$G$117,0)))*conv_2026*U$7</f>
        <v>1902038.9758994738</v>
      </c>
      <c r="V49" s="31">
        <f>(INDEX(Option3!V$106:V$117, MATCH($D49, Option3!$G$106:$G$117,0)))*conv_2026*V$7</f>
        <v>1902038.9758994738</v>
      </c>
      <c r="W49" s="31">
        <f>(INDEX(Option3!W$106:W$117, MATCH($D49, Option3!$G$106:$G$117,0)))*conv_2026*W$7</f>
        <v>1902038.9758994738</v>
      </c>
      <c r="X49" s="31">
        <f>(INDEX(Option3!X$106:X$117, MATCH($D49, Option3!$G$106:$G$117,0)))*conv_2026*X$7</f>
        <v>1902038.9758994738</v>
      </c>
      <c r="Y49" s="31">
        <f>(INDEX(Option3!Y$106:Y$117, MATCH($D49, Option3!$G$106:$G$117,0)))*conv_2026*Y$7</f>
        <v>1902038.9758994738</v>
      </c>
      <c r="Z49" s="31">
        <f>(INDEX(Option3!Z$106:Z$117, MATCH($D49, Option3!$G$106:$G$117,0)))*conv_2026*Z$7</f>
        <v>1902038.9758994738</v>
      </c>
      <c r="AA49" s="31">
        <f>(INDEX(Option3!AA$106:AA$117, MATCH($D49, Option3!$G$106:$G$117,0)))*conv_2026*AA$7</f>
        <v>1902038.9758994738</v>
      </c>
      <c r="AB49" s="31">
        <f>(INDEX(Option3!AB$106:AB$117, MATCH($D49, Option3!$G$106:$G$117,0)))*conv_2026*AB$7</f>
        <v>1902038.9758994738</v>
      </c>
      <c r="AC49" s="31">
        <f>(INDEX(Option3!AC$106:AC$117, MATCH($D49, Option3!$G$106:$G$117,0)))*conv_2026*AC$7</f>
        <v>1902038.9758994738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27009437.152556825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-41516.645222730556</v>
      </c>
      <c r="M50" s="31">
        <f>(INDEX(Option3!M$106:M$117, MATCH($D50, Option3!$G$106:$G$117,0)))*conv_2026*M$7</f>
        <v>8571168.0095509309</v>
      </c>
      <c r="N50" s="31">
        <f>(INDEX(Option3!N$106:N$117, MATCH($D50, Option3!$G$106:$G$117,0)))*conv_2026*N$7</f>
        <v>1902038.9758994738</v>
      </c>
      <c r="O50" s="31">
        <f>(INDEX(Option3!O$106:O$117, MATCH($D50, Option3!$G$106:$G$117,0)))*conv_2026*O$7</f>
        <v>1902038.9758994738</v>
      </c>
      <c r="P50" s="31">
        <f>(INDEX(Option3!P$106:P$117, MATCH($D50, Option3!$G$106:$G$117,0)))*conv_2026*P$7</f>
        <v>1902038.9758994738</v>
      </c>
      <c r="Q50" s="31">
        <f>(INDEX(Option3!Q$106:Q$117, MATCH($D50, Option3!$G$106:$G$117,0)))*conv_2026*Q$7</f>
        <v>1902038.9758994738</v>
      </c>
      <c r="R50" s="31">
        <f>(INDEX(Option3!R$106:R$117, MATCH($D50, Option3!$G$106:$G$117,0)))*conv_2026*R$7</f>
        <v>1902038.9758994738</v>
      </c>
      <c r="S50" s="31">
        <f>(INDEX(Option3!S$106:S$117, MATCH($D50, Option3!$G$106:$G$117,0)))*conv_2026*S$7</f>
        <v>1902038.9758994738</v>
      </c>
      <c r="T50" s="31">
        <f>(INDEX(Option3!T$106:T$117, MATCH($D50, Option3!$G$106:$G$117,0)))*conv_2026*T$7</f>
        <v>1902038.9758994738</v>
      </c>
      <c r="U50" s="31">
        <f>(INDEX(Option3!U$106:U$117, MATCH($D50, Option3!$G$106:$G$117,0)))*conv_2026*U$7</f>
        <v>1902038.9758994738</v>
      </c>
      <c r="V50" s="31">
        <f>(INDEX(Option3!V$106:V$117, MATCH($D50, Option3!$G$106:$G$117,0)))*conv_2026*V$7</f>
        <v>1902038.9758994738</v>
      </c>
      <c r="W50" s="31">
        <f>(INDEX(Option3!W$106:W$117, MATCH($D50, Option3!$G$106:$G$117,0)))*conv_2026*W$7</f>
        <v>1902038.9758994738</v>
      </c>
      <c r="X50" s="31">
        <f>(INDEX(Option3!X$106:X$117, MATCH($D50, Option3!$G$106:$G$117,0)))*conv_2026*X$7</f>
        <v>1902038.9758994738</v>
      </c>
      <c r="Y50" s="31">
        <f>(INDEX(Option3!Y$106:Y$117, MATCH($D50, Option3!$G$106:$G$117,0)))*conv_2026*Y$7</f>
        <v>1902038.9758994738</v>
      </c>
      <c r="Z50" s="31">
        <f>(INDEX(Option3!Z$106:Z$117, MATCH($D50, Option3!$G$106:$G$117,0)))*conv_2026*Z$7</f>
        <v>1902038.9758994738</v>
      </c>
      <c r="AA50" s="31">
        <f>(INDEX(Option3!AA$106:AA$117, MATCH($D50, Option3!$G$106:$G$117,0)))*conv_2026*AA$7</f>
        <v>1902038.9758994738</v>
      </c>
      <c r="AB50" s="31">
        <f>(INDEX(Option3!AB$106:AB$117, MATCH($D50, Option3!$G$106:$G$117,0)))*conv_2026*AB$7</f>
        <v>1902038.9758994738</v>
      </c>
      <c r="AC50" s="31">
        <f>(INDEX(Option3!AC$106:AC$117, MATCH($D50, Option3!$G$106:$G$117,0)))*conv_2026*AC$7</f>
        <v>1902038.9758994738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27009437.152556825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-41516.645222730556</v>
      </c>
      <c r="M51" s="31">
        <f>(INDEX(Option3!M$106:M$117, MATCH($D51, Option3!$G$106:$G$117,0)))*conv_2026*M$7</f>
        <v>8571168.0095509309</v>
      </c>
      <c r="N51" s="31">
        <f>(INDEX(Option3!N$106:N$117, MATCH($D51, Option3!$G$106:$G$117,0)))*conv_2026*N$7</f>
        <v>1902038.9758994738</v>
      </c>
      <c r="O51" s="31">
        <f>(INDEX(Option3!O$106:O$117, MATCH($D51, Option3!$G$106:$G$117,0)))*conv_2026*O$7</f>
        <v>1902038.9758994738</v>
      </c>
      <c r="P51" s="31">
        <f>(INDEX(Option3!P$106:P$117, MATCH($D51, Option3!$G$106:$G$117,0)))*conv_2026*P$7</f>
        <v>1902038.9758994738</v>
      </c>
      <c r="Q51" s="31">
        <f>(INDEX(Option3!Q$106:Q$117, MATCH($D51, Option3!$G$106:$G$117,0)))*conv_2026*Q$7</f>
        <v>1902038.9758994738</v>
      </c>
      <c r="R51" s="31">
        <f>(INDEX(Option3!R$106:R$117, MATCH($D51, Option3!$G$106:$G$117,0)))*conv_2026*R$7</f>
        <v>1902038.9758994738</v>
      </c>
      <c r="S51" s="31">
        <f>(INDEX(Option3!S$106:S$117, MATCH($D51, Option3!$G$106:$G$117,0)))*conv_2026*S$7</f>
        <v>1902038.9758994738</v>
      </c>
      <c r="T51" s="31">
        <f>(INDEX(Option3!T$106:T$117, MATCH($D51, Option3!$G$106:$G$117,0)))*conv_2026*T$7</f>
        <v>1902038.9758994738</v>
      </c>
      <c r="U51" s="31">
        <f>(INDEX(Option3!U$106:U$117, MATCH($D51, Option3!$G$106:$G$117,0)))*conv_2026*U$7</f>
        <v>1902038.9758994738</v>
      </c>
      <c r="V51" s="31">
        <f>(INDEX(Option3!V$106:V$117, MATCH($D51, Option3!$G$106:$G$117,0)))*conv_2026*V$7</f>
        <v>1902038.9758994738</v>
      </c>
      <c r="W51" s="31">
        <f>(INDEX(Option3!W$106:W$117, MATCH($D51, Option3!$G$106:$G$117,0)))*conv_2026*W$7</f>
        <v>1902038.9758994738</v>
      </c>
      <c r="X51" s="31">
        <f>(INDEX(Option3!X$106:X$117, MATCH($D51, Option3!$G$106:$G$117,0)))*conv_2026*X$7</f>
        <v>1902038.9758994738</v>
      </c>
      <c r="Y51" s="31">
        <f>(INDEX(Option3!Y$106:Y$117, MATCH($D51, Option3!$G$106:$G$117,0)))*conv_2026*Y$7</f>
        <v>1902038.9758994738</v>
      </c>
      <c r="Z51" s="31">
        <f>(INDEX(Option3!Z$106:Z$117, MATCH($D51, Option3!$G$106:$G$117,0)))*conv_2026*Z$7</f>
        <v>1902038.9758994738</v>
      </c>
      <c r="AA51" s="31">
        <f>(INDEX(Option3!AA$106:AA$117, MATCH($D51, Option3!$G$106:$G$117,0)))*conv_2026*AA$7</f>
        <v>1902038.9758994738</v>
      </c>
      <c r="AB51" s="31">
        <f>(INDEX(Option3!AB$106:AB$117, MATCH($D51, Option3!$G$106:$G$117,0)))*conv_2026*AB$7</f>
        <v>1902038.9758994738</v>
      </c>
      <c r="AC51" s="31">
        <f>(INDEX(Option3!AC$106:AC$117, MATCH($D51, Option3!$G$106:$G$117,0)))*conv_2026*AC$7</f>
        <v>1902038.9758994738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186</v>
      </c>
      <c r="D56" s="252" t="str">
        <f>A56&amp;B56</f>
        <v>Option 4NPV</v>
      </c>
      <c r="E56" s="253"/>
      <c r="F56" s="31">
        <f t="shared" ref="F56:F65" si="6">SUMPRODUCT($H56:$AG56, $H$5:$AG$5)</f>
        <v>24240277.566078853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-27112.931500548231</v>
      </c>
      <c r="L56" s="31">
        <f>(INDEX(Option4!L$106:L$117, MATCH($D56, Option4!$G$106:$G$117,0)))*conv_2026*L$7</f>
        <v>-135564.56260755207</v>
      </c>
      <c r="M56" s="31">
        <f>(INDEX(Option4!M$106:M$117, MATCH($D56, Option4!$G$106:$G$117,0)))*conv_2026*M$7</f>
        <v>8333930.0368496124</v>
      </c>
      <c r="N56" s="31">
        <f>(INDEX(Option4!N$106:N$117, MATCH($D56, Option4!$G$106:$G$117,0)))*conv_2026*N$7</f>
        <v>1664801.0031981561</v>
      </c>
      <c r="O56" s="31">
        <f>(INDEX(Option4!O$106:O$117, MATCH($D56, Option4!$G$106:$G$117,0)))*conv_2026*O$7</f>
        <v>1664801.0031981561</v>
      </c>
      <c r="P56" s="31">
        <f>(INDEX(Option4!P$106:P$117, MATCH($D56, Option4!$G$106:$G$117,0)))*conv_2026*P$7</f>
        <v>1664801.0031981561</v>
      </c>
      <c r="Q56" s="31">
        <f>(INDEX(Option4!Q$106:Q$117, MATCH($D56, Option4!$G$106:$G$117,0)))*conv_2026*Q$7</f>
        <v>1664801.0031981561</v>
      </c>
      <c r="R56" s="31">
        <f>(INDEX(Option4!R$106:R$117, MATCH($D56, Option4!$G$106:$G$117,0)))*conv_2026*R$7</f>
        <v>1664801.0031981561</v>
      </c>
      <c r="S56" s="31">
        <f>(INDEX(Option4!S$106:S$117, MATCH($D56, Option4!$G$106:$G$117,0)))*conv_2026*S$7</f>
        <v>1664801.0031981561</v>
      </c>
      <c r="T56" s="31">
        <f>(INDEX(Option4!T$106:T$117, MATCH($D56, Option4!$G$106:$G$117,0)))*conv_2026*T$7</f>
        <v>1664801.0031981561</v>
      </c>
      <c r="U56" s="31">
        <f>(INDEX(Option4!U$106:U$117, MATCH($D56, Option4!$G$106:$G$117,0)))*conv_2026*U$7</f>
        <v>1664801.0031981561</v>
      </c>
      <c r="V56" s="31">
        <f>(INDEX(Option4!V$106:V$117, MATCH($D56, Option4!$G$106:$G$117,0)))*conv_2026*V$7</f>
        <v>1664801.0031981561</v>
      </c>
      <c r="W56" s="31">
        <f>(INDEX(Option4!W$106:W$117, MATCH($D56, Option4!$G$106:$G$117,0)))*conv_2026*W$7</f>
        <v>1664801.0031981561</v>
      </c>
      <c r="X56" s="31">
        <f>(INDEX(Option4!X$106:X$117, MATCH($D56, Option4!$G$106:$G$117,0)))*conv_2026*X$7</f>
        <v>1664801.0031981561</v>
      </c>
      <c r="Y56" s="31">
        <f>(INDEX(Option4!Y$106:Y$117, MATCH($D56, Option4!$G$106:$G$117,0)))*conv_2026*Y$7</f>
        <v>1664801.0031981561</v>
      </c>
      <c r="Z56" s="31">
        <f>(INDEX(Option4!Z$106:Z$117, MATCH($D56, Option4!$G$106:$G$117,0)))*conv_2026*Z$7</f>
        <v>1664801.0031981561</v>
      </c>
      <c r="AA56" s="31">
        <f>(INDEX(Option4!AA$106:AA$117, MATCH($D56, Option4!$G$106:$G$117,0)))*conv_2026*AA$7</f>
        <v>1664801.0031981561</v>
      </c>
      <c r="AB56" s="31">
        <f>(INDEX(Option4!AB$106:AB$117, MATCH($D56, Option4!$G$106:$G$117,0)))*conv_2026*AB$7</f>
        <v>1664801.0031981561</v>
      </c>
      <c r="AC56" s="31">
        <f>(INDEX(Option4!AC$106:AC$117, MATCH($D56, Option4!$G$106:$G$117,0)))*conv_2026*AC$7</f>
        <v>1664801.0031981561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23587154.655797876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-29824.224650603057</v>
      </c>
      <c r="L58" s="31">
        <f>(INDEX(Option4!L$106:L$117, MATCH($D58, Option4!$G$106:$G$117,0)))*conv_2026*L$7</f>
        <v>-149121.01886830726</v>
      </c>
      <c r="M58" s="31">
        <f>(INDEX(Option4!M$106:M$117, MATCH($D58, Option4!$G$106:$G$117,0)))*conv_2026*M$7</f>
        <v>8276992.9234012961</v>
      </c>
      <c r="N58" s="31">
        <f>(INDEX(Option4!N$106:N$117, MATCH($D58, Option4!$G$106:$G$117,0)))*conv_2026*N$7</f>
        <v>1607863.8897498399</v>
      </c>
      <c r="O58" s="31">
        <f>(INDEX(Option4!O$106:O$117, MATCH($D58, Option4!$G$106:$G$117,0)))*conv_2026*O$7</f>
        <v>1607863.8897498399</v>
      </c>
      <c r="P58" s="31">
        <f>(INDEX(Option4!P$106:P$117, MATCH($D58, Option4!$G$106:$G$117,0)))*conv_2026*P$7</f>
        <v>1607863.8897498399</v>
      </c>
      <c r="Q58" s="31">
        <f>(INDEX(Option4!Q$106:Q$117, MATCH($D58, Option4!$G$106:$G$117,0)))*conv_2026*Q$7</f>
        <v>1607863.8897498399</v>
      </c>
      <c r="R58" s="31">
        <f>(INDEX(Option4!R$106:R$117, MATCH($D58, Option4!$G$106:$G$117,0)))*conv_2026*R$7</f>
        <v>1607863.8897498399</v>
      </c>
      <c r="S58" s="31">
        <f>(INDEX(Option4!S$106:S$117, MATCH($D58, Option4!$G$106:$G$117,0)))*conv_2026*S$7</f>
        <v>1607863.8897498399</v>
      </c>
      <c r="T58" s="31">
        <f>(INDEX(Option4!T$106:T$117, MATCH($D58, Option4!$G$106:$G$117,0)))*conv_2026*T$7</f>
        <v>1607863.8897498399</v>
      </c>
      <c r="U58" s="31">
        <f>(INDEX(Option4!U$106:U$117, MATCH($D58, Option4!$G$106:$G$117,0)))*conv_2026*U$7</f>
        <v>1607863.8897498399</v>
      </c>
      <c r="V58" s="31">
        <f>(INDEX(Option4!V$106:V$117, MATCH($D58, Option4!$G$106:$G$117,0)))*conv_2026*V$7</f>
        <v>1607863.8897498399</v>
      </c>
      <c r="W58" s="31">
        <f>(INDEX(Option4!W$106:W$117, MATCH($D58, Option4!$G$106:$G$117,0)))*conv_2026*W$7</f>
        <v>1607863.8897498399</v>
      </c>
      <c r="X58" s="31">
        <f>(INDEX(Option4!X$106:X$117, MATCH($D58, Option4!$G$106:$G$117,0)))*conv_2026*X$7</f>
        <v>1607863.8897498399</v>
      </c>
      <c r="Y58" s="31">
        <f>(INDEX(Option4!Y$106:Y$117, MATCH($D58, Option4!$G$106:$G$117,0)))*conv_2026*Y$7</f>
        <v>1607863.8897498399</v>
      </c>
      <c r="Z58" s="31">
        <f>(INDEX(Option4!Z$106:Z$117, MATCH($D58, Option4!$G$106:$G$117,0)))*conv_2026*Z$7</f>
        <v>1607863.8897498399</v>
      </c>
      <c r="AA58" s="31">
        <f>(INDEX(Option4!AA$106:AA$117, MATCH($D58, Option4!$G$106:$G$117,0)))*conv_2026*AA$7</f>
        <v>1607863.8897498399</v>
      </c>
      <c r="AB58" s="31">
        <f>(INDEX(Option4!AB$106:AB$117, MATCH($D58, Option4!$G$106:$G$117,0)))*conv_2026*AB$7</f>
        <v>1607863.8897498399</v>
      </c>
      <c r="AC58" s="31">
        <f>(INDEX(Option4!AC$106:AC$117, MATCH($D58, Option4!$G$106:$G$117,0)))*conv_2026*AC$7</f>
        <v>1607863.8897498399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24893400.476359826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-24401.638350493409</v>
      </c>
      <c r="L59" s="31">
        <f>(INDEX(Option4!L$106:L$117, MATCH($D59, Option4!$G$106:$G$117,0)))*conv_2026*L$7</f>
        <v>-122008.10634679685</v>
      </c>
      <c r="M59" s="31">
        <f>(INDEX(Option4!M$106:M$117, MATCH($D59, Option4!$G$106:$G$117,0)))*conv_2026*M$7</f>
        <v>8390867.1502979286</v>
      </c>
      <c r="N59" s="31">
        <f>(INDEX(Option4!N$106:N$117, MATCH($D59, Option4!$G$106:$G$117,0)))*conv_2026*N$7</f>
        <v>1721738.1166464724</v>
      </c>
      <c r="O59" s="31">
        <f>(INDEX(Option4!O$106:O$117, MATCH($D59, Option4!$G$106:$G$117,0)))*conv_2026*O$7</f>
        <v>1721738.1166464724</v>
      </c>
      <c r="P59" s="31">
        <f>(INDEX(Option4!P$106:P$117, MATCH($D59, Option4!$G$106:$G$117,0)))*conv_2026*P$7</f>
        <v>1721738.1166464724</v>
      </c>
      <c r="Q59" s="31">
        <f>(INDEX(Option4!Q$106:Q$117, MATCH($D59, Option4!$G$106:$G$117,0)))*conv_2026*Q$7</f>
        <v>1721738.1166464724</v>
      </c>
      <c r="R59" s="31">
        <f>(INDEX(Option4!R$106:R$117, MATCH($D59, Option4!$G$106:$G$117,0)))*conv_2026*R$7</f>
        <v>1721738.1166464724</v>
      </c>
      <c r="S59" s="31">
        <f>(INDEX(Option4!S$106:S$117, MATCH($D59, Option4!$G$106:$G$117,0)))*conv_2026*S$7</f>
        <v>1721738.1166464724</v>
      </c>
      <c r="T59" s="31">
        <f>(INDEX(Option4!T$106:T$117, MATCH($D59, Option4!$G$106:$G$117,0)))*conv_2026*T$7</f>
        <v>1721738.1166464724</v>
      </c>
      <c r="U59" s="31">
        <f>(INDEX(Option4!U$106:U$117, MATCH($D59, Option4!$G$106:$G$117,0)))*conv_2026*U$7</f>
        <v>1721738.1166464724</v>
      </c>
      <c r="V59" s="31">
        <f>(INDEX(Option4!V$106:V$117, MATCH($D59, Option4!$G$106:$G$117,0)))*conv_2026*V$7</f>
        <v>1721738.1166464724</v>
      </c>
      <c r="W59" s="31">
        <f>(INDEX(Option4!W$106:W$117, MATCH($D59, Option4!$G$106:$G$117,0)))*conv_2026*W$7</f>
        <v>1721738.1166464724</v>
      </c>
      <c r="X59" s="31">
        <f>(INDEX(Option4!X$106:X$117, MATCH($D59, Option4!$G$106:$G$117,0)))*conv_2026*X$7</f>
        <v>1721738.1166464724</v>
      </c>
      <c r="Y59" s="31">
        <f>(INDEX(Option4!Y$106:Y$117, MATCH($D59, Option4!$G$106:$G$117,0)))*conv_2026*Y$7</f>
        <v>1721738.1166464724</v>
      </c>
      <c r="Z59" s="31">
        <f>(INDEX(Option4!Z$106:Z$117, MATCH($D59, Option4!$G$106:$G$117,0)))*conv_2026*Z$7</f>
        <v>1721738.1166464724</v>
      </c>
      <c r="AA59" s="31">
        <f>(INDEX(Option4!AA$106:AA$117, MATCH($D59, Option4!$G$106:$G$117,0)))*conv_2026*AA$7</f>
        <v>1721738.1166464724</v>
      </c>
      <c r="AB59" s="31">
        <f>(INDEX(Option4!AB$106:AB$117, MATCH($D59, Option4!$G$106:$G$117,0)))*conv_2026*AB$7</f>
        <v>1721738.1166464724</v>
      </c>
      <c r="AC59" s="31">
        <f>(INDEX(Option4!AC$106:AC$117, MATCH($D59, Option4!$G$106:$G$117,0)))*conv_2026*AC$7</f>
        <v>1721738.1166464724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27317428.232967708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-27112.931500548231</v>
      </c>
      <c r="L60" s="31">
        <f>(INDEX(Option4!L$106:L$117, MATCH($D60, Option4!$G$106:$G$117,0)))*conv_2026*L$7</f>
        <v>-135564.56260755207</v>
      </c>
      <c r="M60" s="31">
        <f>(INDEX(Option4!M$106:M$117, MATCH($D60, Option4!$G$106:$G$117,0)))*conv_2026*M$7</f>
        <v>9224260.1539828889</v>
      </c>
      <c r="N60" s="31">
        <f>(INDEX(Option4!N$106:N$117, MATCH($D60, Option4!$G$106:$G$117,0)))*conv_2026*N$7</f>
        <v>1888218.2169662879</v>
      </c>
      <c r="O60" s="31">
        <f>(INDEX(Option4!O$106:O$117, MATCH($D60, Option4!$G$106:$G$117,0)))*conv_2026*O$7</f>
        <v>1888218.2169662879</v>
      </c>
      <c r="P60" s="31">
        <f>(INDEX(Option4!P$106:P$117, MATCH($D60, Option4!$G$106:$G$117,0)))*conv_2026*P$7</f>
        <v>1888218.2169662879</v>
      </c>
      <c r="Q60" s="31">
        <f>(INDEX(Option4!Q$106:Q$117, MATCH($D60, Option4!$G$106:$G$117,0)))*conv_2026*Q$7</f>
        <v>1888218.2169662879</v>
      </c>
      <c r="R60" s="31">
        <f>(INDEX(Option4!R$106:R$117, MATCH($D60, Option4!$G$106:$G$117,0)))*conv_2026*R$7</f>
        <v>1888218.2169662879</v>
      </c>
      <c r="S60" s="31">
        <f>(INDEX(Option4!S$106:S$117, MATCH($D60, Option4!$G$106:$G$117,0)))*conv_2026*S$7</f>
        <v>1888218.2169662879</v>
      </c>
      <c r="T60" s="31">
        <f>(INDEX(Option4!T$106:T$117, MATCH($D60, Option4!$G$106:$G$117,0)))*conv_2026*T$7</f>
        <v>1888218.2169662879</v>
      </c>
      <c r="U60" s="31">
        <f>(INDEX(Option4!U$106:U$117, MATCH($D60, Option4!$G$106:$G$117,0)))*conv_2026*U$7</f>
        <v>1888218.2169662879</v>
      </c>
      <c r="V60" s="31">
        <f>(INDEX(Option4!V$106:V$117, MATCH($D60, Option4!$G$106:$G$117,0)))*conv_2026*V$7</f>
        <v>1888218.2169662879</v>
      </c>
      <c r="W60" s="31">
        <f>(INDEX(Option4!W$106:W$117, MATCH($D60, Option4!$G$106:$G$117,0)))*conv_2026*W$7</f>
        <v>1888218.2169662879</v>
      </c>
      <c r="X60" s="31">
        <f>(INDEX(Option4!X$106:X$117, MATCH($D60, Option4!$G$106:$G$117,0)))*conv_2026*X$7</f>
        <v>1888218.2169662879</v>
      </c>
      <c r="Y60" s="31">
        <f>(INDEX(Option4!Y$106:Y$117, MATCH($D60, Option4!$G$106:$G$117,0)))*conv_2026*Y$7</f>
        <v>1888218.2169662879</v>
      </c>
      <c r="Z60" s="31">
        <f>(INDEX(Option4!Z$106:Z$117, MATCH($D60, Option4!$G$106:$G$117,0)))*conv_2026*Z$7</f>
        <v>1888218.2169662879</v>
      </c>
      <c r="AA60" s="31">
        <f>(INDEX(Option4!AA$106:AA$117, MATCH($D60, Option4!$G$106:$G$117,0)))*conv_2026*AA$7</f>
        <v>1888218.2169662879</v>
      </c>
      <c r="AB60" s="31">
        <f>(INDEX(Option4!AB$106:AB$117, MATCH($D60, Option4!$G$106:$G$117,0)))*conv_2026*AB$7</f>
        <v>1888218.2169662879</v>
      </c>
      <c r="AC60" s="31">
        <f>(INDEX(Option4!AC$106:AC$117, MATCH($D60, Option4!$G$106:$G$117,0)))*conv_2026*AC$7</f>
        <v>1888218.2169662879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21163126.89918999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-27112.931500548231</v>
      </c>
      <c r="L61" s="31">
        <f>(INDEX(Option4!L$106:L$117, MATCH($D61, Option4!$G$106:$G$117,0)))*conv_2026*L$7</f>
        <v>-135564.56260755207</v>
      </c>
      <c r="M61" s="31">
        <f>(INDEX(Option4!M$106:M$117, MATCH($D61, Option4!$G$106:$G$117,0)))*conv_2026*M$7</f>
        <v>7443599.9197163349</v>
      </c>
      <c r="N61" s="31">
        <f>(INDEX(Option4!N$106:N$117, MATCH($D61, Option4!$G$106:$G$117,0)))*conv_2026*N$7</f>
        <v>1441383.7894300243</v>
      </c>
      <c r="O61" s="31">
        <f>(INDEX(Option4!O$106:O$117, MATCH($D61, Option4!$G$106:$G$117,0)))*conv_2026*O$7</f>
        <v>1441383.7894300243</v>
      </c>
      <c r="P61" s="31">
        <f>(INDEX(Option4!P$106:P$117, MATCH($D61, Option4!$G$106:$G$117,0)))*conv_2026*P$7</f>
        <v>1441383.7894300243</v>
      </c>
      <c r="Q61" s="31">
        <f>(INDEX(Option4!Q$106:Q$117, MATCH($D61, Option4!$G$106:$G$117,0)))*conv_2026*Q$7</f>
        <v>1441383.7894300243</v>
      </c>
      <c r="R61" s="31">
        <f>(INDEX(Option4!R$106:R$117, MATCH($D61, Option4!$G$106:$G$117,0)))*conv_2026*R$7</f>
        <v>1441383.7894300243</v>
      </c>
      <c r="S61" s="31">
        <f>(INDEX(Option4!S$106:S$117, MATCH($D61, Option4!$G$106:$G$117,0)))*conv_2026*S$7</f>
        <v>1441383.7894300243</v>
      </c>
      <c r="T61" s="31">
        <f>(INDEX(Option4!T$106:T$117, MATCH($D61, Option4!$G$106:$G$117,0)))*conv_2026*T$7</f>
        <v>1441383.7894300243</v>
      </c>
      <c r="U61" s="31">
        <f>(INDEX(Option4!U$106:U$117, MATCH($D61, Option4!$G$106:$G$117,0)))*conv_2026*U$7</f>
        <v>1441383.7894300243</v>
      </c>
      <c r="V61" s="31">
        <f>(INDEX(Option4!V$106:V$117, MATCH($D61, Option4!$G$106:$G$117,0)))*conv_2026*V$7</f>
        <v>1441383.7894300243</v>
      </c>
      <c r="W61" s="31">
        <f>(INDEX(Option4!W$106:W$117, MATCH($D61, Option4!$G$106:$G$117,0)))*conv_2026*W$7</f>
        <v>1441383.7894300243</v>
      </c>
      <c r="X61" s="31">
        <f>(INDEX(Option4!X$106:X$117, MATCH($D61, Option4!$G$106:$G$117,0)))*conv_2026*X$7</f>
        <v>1441383.7894300243</v>
      </c>
      <c r="Y61" s="31">
        <f>(INDEX(Option4!Y$106:Y$117, MATCH($D61, Option4!$G$106:$G$117,0)))*conv_2026*Y$7</f>
        <v>1441383.7894300243</v>
      </c>
      <c r="Z61" s="31">
        <f>(INDEX(Option4!Z$106:Z$117, MATCH($D61, Option4!$G$106:$G$117,0)))*conv_2026*Z$7</f>
        <v>1441383.7894300243</v>
      </c>
      <c r="AA61" s="31">
        <f>(INDEX(Option4!AA$106:AA$117, MATCH($D61, Option4!$G$106:$G$117,0)))*conv_2026*AA$7</f>
        <v>1441383.7894300243</v>
      </c>
      <c r="AB61" s="31">
        <f>(INDEX(Option4!AB$106:AB$117, MATCH($D61, Option4!$G$106:$G$117,0)))*conv_2026*AB$7</f>
        <v>1441383.7894300243</v>
      </c>
      <c r="AC61" s="31">
        <f>(INDEX(Option4!AC$106:AC$117, MATCH($D61, Option4!$G$106:$G$117,0)))*conv_2026*AC$7</f>
        <v>1441383.7894300243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20510003.98890901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-29824.224650603057</v>
      </c>
      <c r="L62" s="31">
        <f>(INDEX(Option4!L$106:L$117, MATCH($D62, Option4!$G$106:$G$117,0)))*conv_2026*L$7</f>
        <v>-149121.01886830726</v>
      </c>
      <c r="M62" s="31">
        <f>(INDEX(Option4!M$106:M$117, MATCH($D62, Option4!$G$106:$G$117,0)))*conv_2026*M$7</f>
        <v>7386662.8062680187</v>
      </c>
      <c r="N62" s="31">
        <f>(INDEX(Option4!N$106:N$117, MATCH($D62, Option4!$G$106:$G$117,0)))*conv_2026*N$7</f>
        <v>1384446.6759817081</v>
      </c>
      <c r="O62" s="31">
        <f>(INDEX(Option4!O$106:O$117, MATCH($D62, Option4!$G$106:$G$117,0)))*conv_2026*O$7</f>
        <v>1384446.6759817081</v>
      </c>
      <c r="P62" s="31">
        <f>(INDEX(Option4!P$106:P$117, MATCH($D62, Option4!$G$106:$G$117,0)))*conv_2026*P$7</f>
        <v>1384446.6759817081</v>
      </c>
      <c r="Q62" s="31">
        <f>(INDEX(Option4!Q$106:Q$117, MATCH($D62, Option4!$G$106:$G$117,0)))*conv_2026*Q$7</f>
        <v>1384446.6759817081</v>
      </c>
      <c r="R62" s="31">
        <f>(INDEX(Option4!R$106:R$117, MATCH($D62, Option4!$G$106:$G$117,0)))*conv_2026*R$7</f>
        <v>1384446.6759817081</v>
      </c>
      <c r="S62" s="31">
        <f>(INDEX(Option4!S$106:S$117, MATCH($D62, Option4!$G$106:$G$117,0)))*conv_2026*S$7</f>
        <v>1384446.6759817081</v>
      </c>
      <c r="T62" s="31">
        <f>(INDEX(Option4!T$106:T$117, MATCH($D62, Option4!$G$106:$G$117,0)))*conv_2026*T$7</f>
        <v>1384446.6759817081</v>
      </c>
      <c r="U62" s="31">
        <f>(INDEX(Option4!U$106:U$117, MATCH($D62, Option4!$G$106:$G$117,0)))*conv_2026*U$7</f>
        <v>1384446.6759817081</v>
      </c>
      <c r="V62" s="31">
        <f>(INDEX(Option4!V$106:V$117, MATCH($D62, Option4!$G$106:$G$117,0)))*conv_2026*V$7</f>
        <v>1384446.6759817081</v>
      </c>
      <c r="W62" s="31">
        <f>(INDEX(Option4!W$106:W$117, MATCH($D62, Option4!$G$106:$G$117,0)))*conv_2026*W$7</f>
        <v>1384446.6759817081</v>
      </c>
      <c r="X62" s="31">
        <f>(INDEX(Option4!X$106:X$117, MATCH($D62, Option4!$G$106:$G$117,0)))*conv_2026*X$7</f>
        <v>1384446.6759817081</v>
      </c>
      <c r="Y62" s="31">
        <f>(INDEX(Option4!Y$106:Y$117, MATCH($D62, Option4!$G$106:$G$117,0)))*conv_2026*Y$7</f>
        <v>1384446.6759817081</v>
      </c>
      <c r="Z62" s="31">
        <f>(INDEX(Option4!Z$106:Z$117, MATCH($D62, Option4!$G$106:$G$117,0)))*conv_2026*Z$7</f>
        <v>1384446.6759817081</v>
      </c>
      <c r="AA62" s="31">
        <f>(INDEX(Option4!AA$106:AA$117, MATCH($D62, Option4!$G$106:$G$117,0)))*conv_2026*AA$7</f>
        <v>1384446.6759817081</v>
      </c>
      <c r="AB62" s="31">
        <f>(INDEX(Option4!AB$106:AB$117, MATCH($D62, Option4!$G$106:$G$117,0)))*conv_2026*AB$7</f>
        <v>1384446.6759817081</v>
      </c>
      <c r="AC62" s="31">
        <f>(INDEX(Option4!AC$106:AC$117, MATCH($D62, Option4!$G$106:$G$117,0)))*conv_2026*AC$7</f>
        <v>1384446.6759817081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24240277.566078853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-27112.931500548231</v>
      </c>
      <c r="L63" s="31">
        <f>(INDEX(Option4!L$106:L$117, MATCH($D63, Option4!$G$106:$G$117,0)))*conv_2026*L$7</f>
        <v>-135564.56260755207</v>
      </c>
      <c r="M63" s="31">
        <f>(INDEX(Option4!M$106:M$117, MATCH($D63, Option4!$G$106:$G$117,0)))*conv_2026*M$7</f>
        <v>8333930.0368496124</v>
      </c>
      <c r="N63" s="31">
        <f>(INDEX(Option4!N$106:N$117, MATCH($D63, Option4!$G$106:$G$117,0)))*conv_2026*N$7</f>
        <v>1664801.0031981561</v>
      </c>
      <c r="O63" s="31">
        <f>(INDEX(Option4!O$106:O$117, MATCH($D63, Option4!$G$106:$G$117,0)))*conv_2026*O$7</f>
        <v>1664801.0031981561</v>
      </c>
      <c r="P63" s="31">
        <f>(INDEX(Option4!P$106:P$117, MATCH($D63, Option4!$G$106:$G$117,0)))*conv_2026*P$7</f>
        <v>1664801.0031981561</v>
      </c>
      <c r="Q63" s="31">
        <f>(INDEX(Option4!Q$106:Q$117, MATCH($D63, Option4!$G$106:$G$117,0)))*conv_2026*Q$7</f>
        <v>1664801.0031981561</v>
      </c>
      <c r="R63" s="31">
        <f>(INDEX(Option4!R$106:R$117, MATCH($D63, Option4!$G$106:$G$117,0)))*conv_2026*R$7</f>
        <v>1664801.0031981561</v>
      </c>
      <c r="S63" s="31">
        <f>(INDEX(Option4!S$106:S$117, MATCH($D63, Option4!$G$106:$G$117,0)))*conv_2026*S$7</f>
        <v>1664801.0031981561</v>
      </c>
      <c r="T63" s="31">
        <f>(INDEX(Option4!T$106:T$117, MATCH($D63, Option4!$G$106:$G$117,0)))*conv_2026*T$7</f>
        <v>1664801.0031981561</v>
      </c>
      <c r="U63" s="31">
        <f>(INDEX(Option4!U$106:U$117, MATCH($D63, Option4!$G$106:$G$117,0)))*conv_2026*U$7</f>
        <v>1664801.0031981561</v>
      </c>
      <c r="V63" s="31">
        <f>(INDEX(Option4!V$106:V$117, MATCH($D63, Option4!$G$106:$G$117,0)))*conv_2026*V$7</f>
        <v>1664801.0031981561</v>
      </c>
      <c r="W63" s="31">
        <f>(INDEX(Option4!W$106:W$117, MATCH($D63, Option4!$G$106:$G$117,0)))*conv_2026*W$7</f>
        <v>1664801.0031981561</v>
      </c>
      <c r="X63" s="31">
        <f>(INDEX(Option4!X$106:X$117, MATCH($D63, Option4!$G$106:$G$117,0)))*conv_2026*X$7</f>
        <v>1664801.0031981561</v>
      </c>
      <c r="Y63" s="31">
        <f>(INDEX(Option4!Y$106:Y$117, MATCH($D63, Option4!$G$106:$G$117,0)))*conv_2026*Y$7</f>
        <v>1664801.0031981561</v>
      </c>
      <c r="Z63" s="31">
        <f>(INDEX(Option4!Z$106:Z$117, MATCH($D63, Option4!$G$106:$G$117,0)))*conv_2026*Z$7</f>
        <v>1664801.0031981561</v>
      </c>
      <c r="AA63" s="31">
        <f>(INDEX(Option4!AA$106:AA$117, MATCH($D63, Option4!$G$106:$G$117,0)))*conv_2026*AA$7</f>
        <v>1664801.0031981561</v>
      </c>
      <c r="AB63" s="31">
        <f>(INDEX(Option4!AB$106:AB$117, MATCH($D63, Option4!$G$106:$G$117,0)))*conv_2026*AB$7</f>
        <v>1664801.0031981561</v>
      </c>
      <c r="AC63" s="31">
        <f>(INDEX(Option4!AC$106:AC$117, MATCH($D63, Option4!$G$106:$G$117,0)))*conv_2026*AC$7</f>
        <v>1664801.0031981561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24240277.566078853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-27112.931500548231</v>
      </c>
      <c r="L64" s="31">
        <f>(INDEX(Option4!L$106:L$117, MATCH($D64, Option4!$G$106:$G$117,0)))*conv_2026*L$7</f>
        <v>-135564.56260755207</v>
      </c>
      <c r="M64" s="31">
        <f>(INDEX(Option4!M$106:M$117, MATCH($D64, Option4!$G$106:$G$117,0)))*conv_2026*M$7</f>
        <v>8333930.0368496124</v>
      </c>
      <c r="N64" s="31">
        <f>(INDEX(Option4!N$106:N$117, MATCH($D64, Option4!$G$106:$G$117,0)))*conv_2026*N$7</f>
        <v>1664801.0031981561</v>
      </c>
      <c r="O64" s="31">
        <f>(INDEX(Option4!O$106:O$117, MATCH($D64, Option4!$G$106:$G$117,0)))*conv_2026*O$7</f>
        <v>1664801.0031981561</v>
      </c>
      <c r="P64" s="31">
        <f>(INDEX(Option4!P$106:P$117, MATCH($D64, Option4!$G$106:$G$117,0)))*conv_2026*P$7</f>
        <v>1664801.0031981561</v>
      </c>
      <c r="Q64" s="31">
        <f>(INDEX(Option4!Q$106:Q$117, MATCH($D64, Option4!$G$106:$G$117,0)))*conv_2026*Q$7</f>
        <v>1664801.0031981561</v>
      </c>
      <c r="R64" s="31">
        <f>(INDEX(Option4!R$106:R$117, MATCH($D64, Option4!$G$106:$G$117,0)))*conv_2026*R$7</f>
        <v>1664801.0031981561</v>
      </c>
      <c r="S64" s="31">
        <f>(INDEX(Option4!S$106:S$117, MATCH($D64, Option4!$G$106:$G$117,0)))*conv_2026*S$7</f>
        <v>1664801.0031981561</v>
      </c>
      <c r="T64" s="31">
        <f>(INDEX(Option4!T$106:T$117, MATCH($D64, Option4!$G$106:$G$117,0)))*conv_2026*T$7</f>
        <v>1664801.0031981561</v>
      </c>
      <c r="U64" s="31">
        <f>(INDEX(Option4!U$106:U$117, MATCH($D64, Option4!$G$106:$G$117,0)))*conv_2026*U$7</f>
        <v>1664801.0031981561</v>
      </c>
      <c r="V64" s="31">
        <f>(INDEX(Option4!V$106:V$117, MATCH($D64, Option4!$G$106:$G$117,0)))*conv_2026*V$7</f>
        <v>1664801.0031981561</v>
      </c>
      <c r="W64" s="31">
        <f>(INDEX(Option4!W$106:W$117, MATCH($D64, Option4!$G$106:$G$117,0)))*conv_2026*W$7</f>
        <v>1664801.0031981561</v>
      </c>
      <c r="X64" s="31">
        <f>(INDEX(Option4!X$106:X$117, MATCH($D64, Option4!$G$106:$G$117,0)))*conv_2026*X$7</f>
        <v>1664801.0031981561</v>
      </c>
      <c r="Y64" s="31">
        <f>(INDEX(Option4!Y$106:Y$117, MATCH($D64, Option4!$G$106:$G$117,0)))*conv_2026*Y$7</f>
        <v>1664801.0031981561</v>
      </c>
      <c r="Z64" s="31">
        <f>(INDEX(Option4!Z$106:Z$117, MATCH($D64, Option4!$G$106:$G$117,0)))*conv_2026*Z$7</f>
        <v>1664801.0031981561</v>
      </c>
      <c r="AA64" s="31">
        <f>(INDEX(Option4!AA$106:AA$117, MATCH($D64, Option4!$G$106:$G$117,0)))*conv_2026*AA$7</f>
        <v>1664801.0031981561</v>
      </c>
      <c r="AB64" s="31">
        <f>(INDEX(Option4!AB$106:AB$117, MATCH($D64, Option4!$G$106:$G$117,0)))*conv_2026*AB$7</f>
        <v>1664801.0031981561</v>
      </c>
      <c r="AC64" s="31">
        <f>(INDEX(Option4!AC$106:AC$117, MATCH($D64, Option4!$G$106:$G$117,0)))*conv_2026*AC$7</f>
        <v>1664801.0031981561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24240277.566078853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-27112.931500548231</v>
      </c>
      <c r="L65" s="31">
        <f>(INDEX(Option4!L$106:L$117, MATCH($D65, Option4!$G$106:$G$117,0)))*conv_2026*L$7</f>
        <v>-135564.56260755207</v>
      </c>
      <c r="M65" s="31">
        <f>(INDEX(Option4!M$106:M$117, MATCH($D65, Option4!$G$106:$G$117,0)))*conv_2026*M$7</f>
        <v>8333930.0368496124</v>
      </c>
      <c r="N65" s="31">
        <f>(INDEX(Option4!N$106:N$117, MATCH($D65, Option4!$G$106:$G$117,0)))*conv_2026*N$7</f>
        <v>1664801.0031981561</v>
      </c>
      <c r="O65" s="31">
        <f>(INDEX(Option4!O$106:O$117, MATCH($D65, Option4!$G$106:$G$117,0)))*conv_2026*O$7</f>
        <v>1664801.0031981561</v>
      </c>
      <c r="P65" s="31">
        <f>(INDEX(Option4!P$106:P$117, MATCH($D65, Option4!$G$106:$G$117,0)))*conv_2026*P$7</f>
        <v>1664801.0031981561</v>
      </c>
      <c r="Q65" s="31">
        <f>(INDEX(Option4!Q$106:Q$117, MATCH($D65, Option4!$G$106:$G$117,0)))*conv_2026*Q$7</f>
        <v>1664801.0031981561</v>
      </c>
      <c r="R65" s="31">
        <f>(INDEX(Option4!R$106:R$117, MATCH($D65, Option4!$G$106:$G$117,0)))*conv_2026*R$7</f>
        <v>1664801.0031981561</v>
      </c>
      <c r="S65" s="31">
        <f>(INDEX(Option4!S$106:S$117, MATCH($D65, Option4!$G$106:$G$117,0)))*conv_2026*S$7</f>
        <v>1664801.0031981561</v>
      </c>
      <c r="T65" s="31">
        <f>(INDEX(Option4!T$106:T$117, MATCH($D65, Option4!$G$106:$G$117,0)))*conv_2026*T$7</f>
        <v>1664801.0031981561</v>
      </c>
      <c r="U65" s="31">
        <f>(INDEX(Option4!U$106:U$117, MATCH($D65, Option4!$G$106:$G$117,0)))*conv_2026*U$7</f>
        <v>1664801.0031981561</v>
      </c>
      <c r="V65" s="31">
        <f>(INDEX(Option4!V$106:V$117, MATCH($D65, Option4!$G$106:$G$117,0)))*conv_2026*V$7</f>
        <v>1664801.0031981561</v>
      </c>
      <c r="W65" s="31">
        <f>(INDEX(Option4!W$106:W$117, MATCH($D65, Option4!$G$106:$G$117,0)))*conv_2026*W$7</f>
        <v>1664801.0031981561</v>
      </c>
      <c r="X65" s="31">
        <f>(INDEX(Option4!X$106:X$117, MATCH($D65, Option4!$G$106:$G$117,0)))*conv_2026*X$7</f>
        <v>1664801.0031981561</v>
      </c>
      <c r="Y65" s="31">
        <f>(INDEX(Option4!Y$106:Y$117, MATCH($D65, Option4!$G$106:$G$117,0)))*conv_2026*Y$7</f>
        <v>1664801.0031981561</v>
      </c>
      <c r="Z65" s="31">
        <f>(INDEX(Option4!Z$106:Z$117, MATCH($D65, Option4!$G$106:$G$117,0)))*conv_2026*Z$7</f>
        <v>1664801.0031981561</v>
      </c>
      <c r="AA65" s="31">
        <f>(INDEX(Option4!AA$106:AA$117, MATCH($D65, Option4!$G$106:$G$117,0)))*conv_2026*AA$7</f>
        <v>1664801.0031981561</v>
      </c>
      <c r="AB65" s="31">
        <f>(INDEX(Option4!AB$106:AB$117, MATCH($D65, Option4!$G$106:$G$117,0)))*conv_2026*AB$7</f>
        <v>1664801.0031981561</v>
      </c>
      <c r="AC65" s="31">
        <f>(INDEX(Option4!AC$106:AC$117, MATCH($D65, Option4!$G$106:$G$117,0)))*conv_2026*AC$7</f>
        <v>1664801.0031981561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153</v>
      </c>
      <c r="B70" s="252" t="s">
        <v>119</v>
      </c>
      <c r="C70" s="252" t="s">
        <v>186</v>
      </c>
      <c r="D70" s="252" t="str">
        <f>A70&amp;B70</f>
        <v>Option 5NPV</v>
      </c>
      <c r="E70" s="253"/>
      <c r="F70" s="31">
        <f t="shared" ref="F70:F79" si="8">SUMPRODUCT($H70:$AG70, $H$5:$AG$5)</f>
        <v>4898276.8681866312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-427028.35086237144</v>
      </c>
      <c r="L70" s="31">
        <f>(INDEX(Option5!L$106:L$117, MATCH($D70, Option5!$G$106:$G$117,0)))*conv_2026*L$7</f>
        <v>-1729464.8209926041</v>
      </c>
      <c r="M70" s="31">
        <f>(INDEX(Option5!M$106:M$117, MATCH($D70, Option5!$G$106:$G$117,0)))*conv_2026*M$7</f>
        <v>6768159.4170209179</v>
      </c>
      <c r="N70" s="31">
        <f>(INDEX(Option5!N$106:N$117, MATCH($D70, Option5!$G$106:$G$117,0)))*conv_2026*N$7</f>
        <v>99030.383369460906</v>
      </c>
      <c r="O70" s="31">
        <f>(INDEX(Option5!O$106:O$117, MATCH($D70, Option5!$G$106:$G$117,0)))*conv_2026*O$7</f>
        <v>99030.383369460906</v>
      </c>
      <c r="P70" s="31">
        <f>(INDEX(Option5!P$106:P$117, MATCH($D70, Option5!$G$106:$G$117,0)))*conv_2026*P$7</f>
        <v>99030.383369460906</v>
      </c>
      <c r="Q70" s="31">
        <f>(INDEX(Option5!Q$106:Q$117, MATCH($D70, Option5!$G$106:$G$117,0)))*conv_2026*Q$7</f>
        <v>99030.383369460906</v>
      </c>
      <c r="R70" s="31">
        <f>(INDEX(Option5!R$106:R$117, MATCH($D70, Option5!$G$106:$G$117,0)))*conv_2026*R$7</f>
        <v>99030.383369460906</v>
      </c>
      <c r="S70" s="31">
        <f>(INDEX(Option5!S$106:S$117, MATCH($D70, Option5!$G$106:$G$117,0)))*conv_2026*S$7</f>
        <v>99030.383369460906</v>
      </c>
      <c r="T70" s="31">
        <f>(INDEX(Option5!T$106:T$117, MATCH($D70, Option5!$G$106:$G$117,0)))*conv_2026*T$7</f>
        <v>99030.383369460906</v>
      </c>
      <c r="U70" s="31">
        <f>(INDEX(Option5!U$106:U$117, MATCH($D70, Option5!$G$106:$G$117,0)))*conv_2026*U$7</f>
        <v>99030.383369460906</v>
      </c>
      <c r="V70" s="31">
        <f>(INDEX(Option5!V$106:V$117, MATCH($D70, Option5!$G$106:$G$117,0)))*conv_2026*V$7</f>
        <v>99030.383369460906</v>
      </c>
      <c r="W70" s="31">
        <f>(INDEX(Option5!W$106:W$117, MATCH($D70, Option5!$G$106:$G$117,0)))*conv_2026*W$7</f>
        <v>99030.383369460906</v>
      </c>
      <c r="X70" s="31">
        <f>(INDEX(Option5!X$106:X$117, MATCH($D70, Option5!$G$106:$G$117,0)))*conv_2026*X$7</f>
        <v>99030.383369460906</v>
      </c>
      <c r="Y70" s="31">
        <f>(INDEX(Option5!Y$106:Y$117, MATCH($D70, Option5!$G$106:$G$117,0)))*conv_2026*Y$7</f>
        <v>99030.383369460906</v>
      </c>
      <c r="Z70" s="31">
        <f>(INDEX(Option5!Z$106:Z$117, MATCH($D70, Option5!$G$106:$G$117,0)))*conv_2026*Z$7</f>
        <v>99030.383369460906</v>
      </c>
      <c r="AA70" s="31">
        <f>(INDEX(Option5!AA$106:AA$117, MATCH($D70, Option5!$G$106:$G$117,0)))*conv_2026*AA$7</f>
        <v>99030.383369460906</v>
      </c>
      <c r="AB70" s="31">
        <f>(INDEX(Option5!AB$106:AB$117, MATCH($D70, Option5!$G$106:$G$117,0)))*conv_2026*AB$7</f>
        <v>99030.383369460906</v>
      </c>
      <c r="AC70" s="31">
        <f>(INDEX(Option5!AC$106:AC$117, MATCH($D70, Option5!$G$106:$G$117,0)))*conv_2026*AC$7</f>
        <v>99030.383369460906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153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2310953.8881164328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-469731.18594860856</v>
      </c>
      <c r="L72" s="31">
        <f>(INDEX(Option5!L$106:L$117, MATCH($D72, Option5!$G$106:$G$117,0)))*conv_2026*L$7</f>
        <v>-1902411.3030918646</v>
      </c>
      <c r="M72" s="31">
        <f>(INDEX(Option5!M$106:M$117, MATCH($D72, Option5!$G$106:$G$117,0)))*conv_2026*M$7</f>
        <v>6554645.2415897315</v>
      </c>
      <c r="N72" s="31">
        <f>(INDEX(Option5!N$106:N$117, MATCH($D72, Option5!$G$106:$G$117,0)))*conv_2026*N$7</f>
        <v>-114483.79206172483</v>
      </c>
      <c r="O72" s="31">
        <f>(INDEX(Option5!O$106:O$117, MATCH($D72, Option5!$G$106:$G$117,0)))*conv_2026*O$7</f>
        <v>-114483.79206172483</v>
      </c>
      <c r="P72" s="31">
        <f>(INDEX(Option5!P$106:P$117, MATCH($D72, Option5!$G$106:$G$117,0)))*conv_2026*P$7</f>
        <v>-114483.79206172483</v>
      </c>
      <c r="Q72" s="31">
        <f>(INDEX(Option5!Q$106:Q$117, MATCH($D72, Option5!$G$106:$G$117,0)))*conv_2026*Q$7</f>
        <v>-114483.79206172483</v>
      </c>
      <c r="R72" s="31">
        <f>(INDEX(Option5!R$106:R$117, MATCH($D72, Option5!$G$106:$G$117,0)))*conv_2026*R$7</f>
        <v>-114483.79206172483</v>
      </c>
      <c r="S72" s="31">
        <f>(INDEX(Option5!S$106:S$117, MATCH($D72, Option5!$G$106:$G$117,0)))*conv_2026*S$7</f>
        <v>-114483.79206172483</v>
      </c>
      <c r="T72" s="31">
        <f>(INDEX(Option5!T$106:T$117, MATCH($D72, Option5!$G$106:$G$117,0)))*conv_2026*T$7</f>
        <v>-114483.79206172483</v>
      </c>
      <c r="U72" s="31">
        <f>(INDEX(Option5!U$106:U$117, MATCH($D72, Option5!$G$106:$G$117,0)))*conv_2026*U$7</f>
        <v>-114483.79206172483</v>
      </c>
      <c r="V72" s="31">
        <f>(INDEX(Option5!V$106:V$117, MATCH($D72, Option5!$G$106:$G$117,0)))*conv_2026*V$7</f>
        <v>-114483.79206172483</v>
      </c>
      <c r="W72" s="31">
        <f>(INDEX(Option5!W$106:W$117, MATCH($D72, Option5!$G$106:$G$117,0)))*conv_2026*W$7</f>
        <v>-114483.79206172483</v>
      </c>
      <c r="X72" s="31">
        <f>(INDEX(Option5!X$106:X$117, MATCH($D72, Option5!$G$106:$G$117,0)))*conv_2026*X$7</f>
        <v>-114483.79206172483</v>
      </c>
      <c r="Y72" s="31">
        <f>(INDEX(Option5!Y$106:Y$117, MATCH($D72, Option5!$G$106:$G$117,0)))*conv_2026*Y$7</f>
        <v>-114483.79206172483</v>
      </c>
      <c r="Z72" s="31">
        <f>(INDEX(Option5!Z$106:Z$117, MATCH($D72, Option5!$G$106:$G$117,0)))*conv_2026*Z$7</f>
        <v>-114483.79206172483</v>
      </c>
      <c r="AA72" s="31">
        <f>(INDEX(Option5!AA$106:AA$117, MATCH($D72, Option5!$G$106:$G$117,0)))*conv_2026*AA$7</f>
        <v>-114483.79206172483</v>
      </c>
      <c r="AB72" s="31">
        <f>(INDEX(Option5!AB$106:AB$117, MATCH($D72, Option5!$G$106:$G$117,0)))*conv_2026*AB$7</f>
        <v>-114483.79206172483</v>
      </c>
      <c r="AC72" s="31">
        <f>(INDEX(Option5!AC$106:AC$117, MATCH($D72, Option5!$G$106:$G$117,0)))*conv_2026*AC$7</f>
        <v>-114483.79206172483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153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7485599.8482568301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-384325.51577613433</v>
      </c>
      <c r="L73" s="31">
        <f>(INDEX(Option5!L$106:L$117, MATCH($D73, Option5!$G$106:$G$117,0)))*conv_2026*L$7</f>
        <v>-1556518.3388933439</v>
      </c>
      <c r="M73" s="31">
        <f>(INDEX(Option5!M$106:M$117, MATCH($D73, Option5!$G$106:$G$117,0)))*conv_2026*M$7</f>
        <v>6981673.5924521042</v>
      </c>
      <c r="N73" s="31">
        <f>(INDEX(Option5!N$106:N$117, MATCH($D73, Option5!$G$106:$G$117,0)))*conv_2026*N$7</f>
        <v>312544.55880064657</v>
      </c>
      <c r="O73" s="31">
        <f>(INDEX(Option5!O$106:O$117, MATCH($D73, Option5!$G$106:$G$117,0)))*conv_2026*O$7</f>
        <v>312544.55880064657</v>
      </c>
      <c r="P73" s="31">
        <f>(INDEX(Option5!P$106:P$117, MATCH($D73, Option5!$G$106:$G$117,0)))*conv_2026*P$7</f>
        <v>312544.55880064657</v>
      </c>
      <c r="Q73" s="31">
        <f>(INDEX(Option5!Q$106:Q$117, MATCH($D73, Option5!$G$106:$G$117,0)))*conv_2026*Q$7</f>
        <v>312544.55880064657</v>
      </c>
      <c r="R73" s="31">
        <f>(INDEX(Option5!R$106:R$117, MATCH($D73, Option5!$G$106:$G$117,0)))*conv_2026*R$7</f>
        <v>312544.55880064657</v>
      </c>
      <c r="S73" s="31">
        <f>(INDEX(Option5!S$106:S$117, MATCH($D73, Option5!$G$106:$G$117,0)))*conv_2026*S$7</f>
        <v>312544.55880064657</v>
      </c>
      <c r="T73" s="31">
        <f>(INDEX(Option5!T$106:T$117, MATCH($D73, Option5!$G$106:$G$117,0)))*conv_2026*T$7</f>
        <v>312544.55880064657</v>
      </c>
      <c r="U73" s="31">
        <f>(INDEX(Option5!U$106:U$117, MATCH($D73, Option5!$G$106:$G$117,0)))*conv_2026*U$7</f>
        <v>312544.55880064657</v>
      </c>
      <c r="V73" s="31">
        <f>(INDEX(Option5!V$106:V$117, MATCH($D73, Option5!$G$106:$G$117,0)))*conv_2026*V$7</f>
        <v>312544.55880064657</v>
      </c>
      <c r="W73" s="31">
        <f>(INDEX(Option5!W$106:W$117, MATCH($D73, Option5!$G$106:$G$117,0)))*conv_2026*W$7</f>
        <v>312544.55880064657</v>
      </c>
      <c r="X73" s="31">
        <f>(INDEX(Option5!X$106:X$117, MATCH($D73, Option5!$G$106:$G$117,0)))*conv_2026*X$7</f>
        <v>312544.55880064657</v>
      </c>
      <c r="Y73" s="31">
        <f>(INDEX(Option5!Y$106:Y$117, MATCH($D73, Option5!$G$106:$G$117,0)))*conv_2026*Y$7</f>
        <v>312544.55880064657</v>
      </c>
      <c r="Z73" s="31">
        <f>(INDEX(Option5!Z$106:Z$117, MATCH($D73, Option5!$G$106:$G$117,0)))*conv_2026*Z$7</f>
        <v>312544.55880064657</v>
      </c>
      <c r="AA73" s="31">
        <f>(INDEX(Option5!AA$106:AA$117, MATCH($D73, Option5!$G$106:$G$117,0)))*conv_2026*AA$7</f>
        <v>312544.55880064657</v>
      </c>
      <c r="AB73" s="31">
        <f>(INDEX(Option5!AB$106:AB$117, MATCH($D73, Option5!$G$106:$G$117,0)))*conv_2026*AB$7</f>
        <v>312544.55880064657</v>
      </c>
      <c r="AC73" s="31">
        <f>(INDEX(Option5!AC$106:AC$117, MATCH($D73, Option5!$G$106:$G$117,0)))*conv_2026*AC$7</f>
        <v>312544.55880064657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153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7975427.5350754941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-427028.35086237144</v>
      </c>
      <c r="L74" s="31">
        <f>(INDEX(Option5!L$106:L$117, MATCH($D74, Option5!$G$106:$G$117,0)))*conv_2026*L$7</f>
        <v>-1729464.8209926041</v>
      </c>
      <c r="M74" s="31">
        <f>(INDEX(Option5!M$106:M$117, MATCH($D74, Option5!$G$106:$G$117,0)))*conv_2026*M$7</f>
        <v>7658489.5341541953</v>
      </c>
      <c r="N74" s="31">
        <f>(INDEX(Option5!N$106:N$117, MATCH($D74, Option5!$G$106:$G$117,0)))*conv_2026*N$7</f>
        <v>322447.59713759273</v>
      </c>
      <c r="O74" s="31">
        <f>(INDEX(Option5!O$106:O$117, MATCH($D74, Option5!$G$106:$G$117,0)))*conv_2026*O$7</f>
        <v>322447.59713759273</v>
      </c>
      <c r="P74" s="31">
        <f>(INDEX(Option5!P$106:P$117, MATCH($D74, Option5!$G$106:$G$117,0)))*conv_2026*P$7</f>
        <v>322447.59713759273</v>
      </c>
      <c r="Q74" s="31">
        <f>(INDEX(Option5!Q$106:Q$117, MATCH($D74, Option5!$G$106:$G$117,0)))*conv_2026*Q$7</f>
        <v>322447.59713759273</v>
      </c>
      <c r="R74" s="31">
        <f>(INDEX(Option5!R$106:R$117, MATCH($D74, Option5!$G$106:$G$117,0)))*conv_2026*R$7</f>
        <v>322447.59713759273</v>
      </c>
      <c r="S74" s="31">
        <f>(INDEX(Option5!S$106:S$117, MATCH($D74, Option5!$G$106:$G$117,0)))*conv_2026*S$7</f>
        <v>322447.59713759273</v>
      </c>
      <c r="T74" s="31">
        <f>(INDEX(Option5!T$106:T$117, MATCH($D74, Option5!$G$106:$G$117,0)))*conv_2026*T$7</f>
        <v>322447.59713759273</v>
      </c>
      <c r="U74" s="31">
        <f>(INDEX(Option5!U$106:U$117, MATCH($D74, Option5!$G$106:$G$117,0)))*conv_2026*U$7</f>
        <v>322447.59713759273</v>
      </c>
      <c r="V74" s="31">
        <f>(INDEX(Option5!V$106:V$117, MATCH($D74, Option5!$G$106:$G$117,0)))*conv_2026*V$7</f>
        <v>322447.59713759273</v>
      </c>
      <c r="W74" s="31">
        <f>(INDEX(Option5!W$106:W$117, MATCH($D74, Option5!$G$106:$G$117,0)))*conv_2026*W$7</f>
        <v>322447.59713759273</v>
      </c>
      <c r="X74" s="31">
        <f>(INDEX(Option5!X$106:X$117, MATCH($D74, Option5!$G$106:$G$117,0)))*conv_2026*X$7</f>
        <v>322447.59713759273</v>
      </c>
      <c r="Y74" s="31">
        <f>(INDEX(Option5!Y$106:Y$117, MATCH($D74, Option5!$G$106:$G$117,0)))*conv_2026*Y$7</f>
        <v>322447.59713759273</v>
      </c>
      <c r="Z74" s="31">
        <f>(INDEX(Option5!Z$106:Z$117, MATCH($D74, Option5!$G$106:$G$117,0)))*conv_2026*Z$7</f>
        <v>322447.59713759273</v>
      </c>
      <c r="AA74" s="31">
        <f>(INDEX(Option5!AA$106:AA$117, MATCH($D74, Option5!$G$106:$G$117,0)))*conv_2026*AA$7</f>
        <v>322447.59713759273</v>
      </c>
      <c r="AB74" s="31">
        <f>(INDEX(Option5!AB$106:AB$117, MATCH($D74, Option5!$G$106:$G$117,0)))*conv_2026*AB$7</f>
        <v>322447.59713759273</v>
      </c>
      <c r="AC74" s="31">
        <f>(INDEX(Option5!AC$106:AC$117, MATCH($D74, Option5!$G$106:$G$117,0)))*conv_2026*AC$7</f>
        <v>322447.59713759273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153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1821126.2012977707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-427028.35086237144</v>
      </c>
      <c r="L75" s="31">
        <f>(INDEX(Option5!L$106:L$117, MATCH($D75, Option5!$G$106:$G$117,0)))*conv_2026*L$7</f>
        <v>-1729464.8209926041</v>
      </c>
      <c r="M75" s="31">
        <f>(INDEX(Option5!M$106:M$117, MATCH($D75, Option5!$G$106:$G$117,0)))*conv_2026*M$7</f>
        <v>5877829.2998876404</v>
      </c>
      <c r="N75" s="31">
        <f>(INDEX(Option5!N$106:N$117, MATCH($D75, Option5!$G$106:$G$117,0)))*conv_2026*N$7</f>
        <v>-124386.83039867091</v>
      </c>
      <c r="O75" s="31">
        <f>(INDEX(Option5!O$106:O$117, MATCH($D75, Option5!$G$106:$G$117,0)))*conv_2026*O$7</f>
        <v>-124386.83039867091</v>
      </c>
      <c r="P75" s="31">
        <f>(INDEX(Option5!P$106:P$117, MATCH($D75, Option5!$G$106:$G$117,0)))*conv_2026*P$7</f>
        <v>-124386.83039867091</v>
      </c>
      <c r="Q75" s="31">
        <f>(INDEX(Option5!Q$106:Q$117, MATCH($D75, Option5!$G$106:$G$117,0)))*conv_2026*Q$7</f>
        <v>-124386.83039867091</v>
      </c>
      <c r="R75" s="31">
        <f>(INDEX(Option5!R$106:R$117, MATCH($D75, Option5!$G$106:$G$117,0)))*conv_2026*R$7</f>
        <v>-124386.83039867091</v>
      </c>
      <c r="S75" s="31">
        <f>(INDEX(Option5!S$106:S$117, MATCH($D75, Option5!$G$106:$G$117,0)))*conv_2026*S$7</f>
        <v>-124386.83039867091</v>
      </c>
      <c r="T75" s="31">
        <f>(INDEX(Option5!T$106:T$117, MATCH($D75, Option5!$G$106:$G$117,0)))*conv_2026*T$7</f>
        <v>-124386.83039867091</v>
      </c>
      <c r="U75" s="31">
        <f>(INDEX(Option5!U$106:U$117, MATCH($D75, Option5!$G$106:$G$117,0)))*conv_2026*U$7</f>
        <v>-124386.83039867091</v>
      </c>
      <c r="V75" s="31">
        <f>(INDEX(Option5!V$106:V$117, MATCH($D75, Option5!$G$106:$G$117,0)))*conv_2026*V$7</f>
        <v>-124386.83039867091</v>
      </c>
      <c r="W75" s="31">
        <f>(INDEX(Option5!W$106:W$117, MATCH($D75, Option5!$G$106:$G$117,0)))*conv_2026*W$7</f>
        <v>-124386.83039867091</v>
      </c>
      <c r="X75" s="31">
        <f>(INDEX(Option5!X$106:X$117, MATCH($D75, Option5!$G$106:$G$117,0)))*conv_2026*X$7</f>
        <v>-124386.83039867091</v>
      </c>
      <c r="Y75" s="31">
        <f>(INDEX(Option5!Y$106:Y$117, MATCH($D75, Option5!$G$106:$G$117,0)))*conv_2026*Y$7</f>
        <v>-124386.83039867091</v>
      </c>
      <c r="Z75" s="31">
        <f>(INDEX(Option5!Z$106:Z$117, MATCH($D75, Option5!$G$106:$G$117,0)))*conv_2026*Z$7</f>
        <v>-124386.83039867091</v>
      </c>
      <c r="AA75" s="31">
        <f>(INDEX(Option5!AA$106:AA$117, MATCH($D75, Option5!$G$106:$G$117,0)))*conv_2026*AA$7</f>
        <v>-124386.83039867091</v>
      </c>
      <c r="AB75" s="31">
        <f>(INDEX(Option5!AB$106:AB$117, MATCH($D75, Option5!$G$106:$G$117,0)))*conv_2026*AB$7</f>
        <v>-124386.83039867091</v>
      </c>
      <c r="AC75" s="31">
        <f>(INDEX(Option5!AC$106:AC$117, MATCH($D75, Option5!$G$106:$G$117,0)))*conv_2026*AC$7</f>
        <v>-124386.83039867091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153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-766196.77877242817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-469731.18594860856</v>
      </c>
      <c r="L76" s="31">
        <f>(INDEX(Option5!L$106:L$117, MATCH($D76, Option5!$G$106:$G$117,0)))*conv_2026*L$7</f>
        <v>-1902411.3030918646</v>
      </c>
      <c r="M76" s="31">
        <f>(INDEX(Option5!M$106:M$117, MATCH($D76, Option5!$G$106:$G$117,0)))*conv_2026*M$7</f>
        <v>5664315.1244564541</v>
      </c>
      <c r="N76" s="31">
        <f>(INDEX(Option5!N$106:N$117, MATCH($D76, Option5!$G$106:$G$117,0)))*conv_2026*N$7</f>
        <v>-337901.00582985661</v>
      </c>
      <c r="O76" s="31">
        <f>(INDEX(Option5!O$106:O$117, MATCH($D76, Option5!$G$106:$G$117,0)))*conv_2026*O$7</f>
        <v>-337901.00582985661</v>
      </c>
      <c r="P76" s="31">
        <f>(INDEX(Option5!P$106:P$117, MATCH($D76, Option5!$G$106:$G$117,0)))*conv_2026*P$7</f>
        <v>-337901.00582985661</v>
      </c>
      <c r="Q76" s="31">
        <f>(INDEX(Option5!Q$106:Q$117, MATCH($D76, Option5!$G$106:$G$117,0)))*conv_2026*Q$7</f>
        <v>-337901.00582985661</v>
      </c>
      <c r="R76" s="31">
        <f>(INDEX(Option5!R$106:R$117, MATCH($D76, Option5!$G$106:$G$117,0)))*conv_2026*R$7</f>
        <v>-337901.00582985661</v>
      </c>
      <c r="S76" s="31">
        <f>(INDEX(Option5!S$106:S$117, MATCH($D76, Option5!$G$106:$G$117,0)))*conv_2026*S$7</f>
        <v>-337901.00582985661</v>
      </c>
      <c r="T76" s="31">
        <f>(INDEX(Option5!T$106:T$117, MATCH($D76, Option5!$G$106:$G$117,0)))*conv_2026*T$7</f>
        <v>-337901.00582985661</v>
      </c>
      <c r="U76" s="31">
        <f>(INDEX(Option5!U$106:U$117, MATCH($D76, Option5!$G$106:$G$117,0)))*conv_2026*U$7</f>
        <v>-337901.00582985661</v>
      </c>
      <c r="V76" s="31">
        <f>(INDEX(Option5!V$106:V$117, MATCH($D76, Option5!$G$106:$G$117,0)))*conv_2026*V$7</f>
        <v>-337901.00582985661</v>
      </c>
      <c r="W76" s="31">
        <f>(INDEX(Option5!W$106:W$117, MATCH($D76, Option5!$G$106:$G$117,0)))*conv_2026*W$7</f>
        <v>-337901.00582985661</v>
      </c>
      <c r="X76" s="31">
        <f>(INDEX(Option5!X$106:X$117, MATCH($D76, Option5!$G$106:$G$117,0)))*conv_2026*X$7</f>
        <v>-337901.00582985661</v>
      </c>
      <c r="Y76" s="31">
        <f>(INDEX(Option5!Y$106:Y$117, MATCH($D76, Option5!$G$106:$G$117,0)))*conv_2026*Y$7</f>
        <v>-337901.00582985661</v>
      </c>
      <c r="Z76" s="31">
        <f>(INDEX(Option5!Z$106:Z$117, MATCH($D76, Option5!$G$106:$G$117,0)))*conv_2026*Z$7</f>
        <v>-337901.00582985661</v>
      </c>
      <c r="AA76" s="31">
        <f>(INDEX(Option5!AA$106:AA$117, MATCH($D76, Option5!$G$106:$G$117,0)))*conv_2026*AA$7</f>
        <v>-337901.00582985661</v>
      </c>
      <c r="AB76" s="31">
        <f>(INDEX(Option5!AB$106:AB$117, MATCH($D76, Option5!$G$106:$G$117,0)))*conv_2026*AB$7</f>
        <v>-337901.00582985661</v>
      </c>
      <c r="AC76" s="31">
        <f>(INDEX(Option5!AC$106:AC$117, MATCH($D76, Option5!$G$106:$G$117,0)))*conv_2026*AC$7</f>
        <v>-337901.00582985661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153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4898276.8681866312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-427028.35086237144</v>
      </c>
      <c r="L77" s="31">
        <f>(INDEX(Option5!L$106:L$117, MATCH($D77, Option5!$G$106:$G$117,0)))*conv_2026*L$7</f>
        <v>-1729464.8209926041</v>
      </c>
      <c r="M77" s="31">
        <f>(INDEX(Option5!M$106:M$117, MATCH($D77, Option5!$G$106:$G$117,0)))*conv_2026*M$7</f>
        <v>6768159.4170209179</v>
      </c>
      <c r="N77" s="31">
        <f>(INDEX(Option5!N$106:N$117, MATCH($D77, Option5!$G$106:$G$117,0)))*conv_2026*N$7</f>
        <v>99030.383369460906</v>
      </c>
      <c r="O77" s="31">
        <f>(INDEX(Option5!O$106:O$117, MATCH($D77, Option5!$G$106:$G$117,0)))*conv_2026*O$7</f>
        <v>99030.383369460906</v>
      </c>
      <c r="P77" s="31">
        <f>(INDEX(Option5!P$106:P$117, MATCH($D77, Option5!$G$106:$G$117,0)))*conv_2026*P$7</f>
        <v>99030.383369460906</v>
      </c>
      <c r="Q77" s="31">
        <f>(INDEX(Option5!Q$106:Q$117, MATCH($D77, Option5!$G$106:$G$117,0)))*conv_2026*Q$7</f>
        <v>99030.383369460906</v>
      </c>
      <c r="R77" s="31">
        <f>(INDEX(Option5!R$106:R$117, MATCH($D77, Option5!$G$106:$G$117,0)))*conv_2026*R$7</f>
        <v>99030.383369460906</v>
      </c>
      <c r="S77" s="31">
        <f>(INDEX(Option5!S$106:S$117, MATCH($D77, Option5!$G$106:$G$117,0)))*conv_2026*S$7</f>
        <v>99030.383369460906</v>
      </c>
      <c r="T77" s="31">
        <f>(INDEX(Option5!T$106:T$117, MATCH($D77, Option5!$G$106:$G$117,0)))*conv_2026*T$7</f>
        <v>99030.383369460906</v>
      </c>
      <c r="U77" s="31">
        <f>(INDEX(Option5!U$106:U$117, MATCH($D77, Option5!$G$106:$G$117,0)))*conv_2026*U$7</f>
        <v>99030.383369460906</v>
      </c>
      <c r="V77" s="31">
        <f>(INDEX(Option5!V$106:V$117, MATCH($D77, Option5!$G$106:$G$117,0)))*conv_2026*V$7</f>
        <v>99030.383369460906</v>
      </c>
      <c r="W77" s="31">
        <f>(INDEX(Option5!W$106:W$117, MATCH($D77, Option5!$G$106:$G$117,0)))*conv_2026*W$7</f>
        <v>99030.383369460906</v>
      </c>
      <c r="X77" s="31">
        <f>(INDEX(Option5!X$106:X$117, MATCH($D77, Option5!$G$106:$G$117,0)))*conv_2026*X$7</f>
        <v>99030.383369460906</v>
      </c>
      <c r="Y77" s="31">
        <f>(INDEX(Option5!Y$106:Y$117, MATCH($D77, Option5!$G$106:$G$117,0)))*conv_2026*Y$7</f>
        <v>99030.383369460906</v>
      </c>
      <c r="Z77" s="31">
        <f>(INDEX(Option5!Z$106:Z$117, MATCH($D77, Option5!$G$106:$G$117,0)))*conv_2026*Z$7</f>
        <v>99030.383369460906</v>
      </c>
      <c r="AA77" s="31">
        <f>(INDEX(Option5!AA$106:AA$117, MATCH($D77, Option5!$G$106:$G$117,0)))*conv_2026*AA$7</f>
        <v>99030.383369460906</v>
      </c>
      <c r="AB77" s="31">
        <f>(INDEX(Option5!AB$106:AB$117, MATCH($D77, Option5!$G$106:$G$117,0)))*conv_2026*AB$7</f>
        <v>99030.383369460906</v>
      </c>
      <c r="AC77" s="31">
        <f>(INDEX(Option5!AC$106:AC$117, MATCH($D77, Option5!$G$106:$G$117,0)))*conv_2026*AC$7</f>
        <v>99030.383369460906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153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4898276.8681866312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-427028.35086237144</v>
      </c>
      <c r="L78" s="31">
        <f>(INDEX(Option5!L$106:L$117, MATCH($D78, Option5!$G$106:$G$117,0)))*conv_2026*L$7</f>
        <v>-1729464.8209926041</v>
      </c>
      <c r="M78" s="31">
        <f>(INDEX(Option5!M$106:M$117, MATCH($D78, Option5!$G$106:$G$117,0)))*conv_2026*M$7</f>
        <v>6768159.4170209179</v>
      </c>
      <c r="N78" s="31">
        <f>(INDEX(Option5!N$106:N$117, MATCH($D78, Option5!$G$106:$G$117,0)))*conv_2026*N$7</f>
        <v>99030.383369460906</v>
      </c>
      <c r="O78" s="31">
        <f>(INDEX(Option5!O$106:O$117, MATCH($D78, Option5!$G$106:$G$117,0)))*conv_2026*O$7</f>
        <v>99030.383369460906</v>
      </c>
      <c r="P78" s="31">
        <f>(INDEX(Option5!P$106:P$117, MATCH($D78, Option5!$G$106:$G$117,0)))*conv_2026*P$7</f>
        <v>99030.383369460906</v>
      </c>
      <c r="Q78" s="31">
        <f>(INDEX(Option5!Q$106:Q$117, MATCH($D78, Option5!$G$106:$G$117,0)))*conv_2026*Q$7</f>
        <v>99030.383369460906</v>
      </c>
      <c r="R78" s="31">
        <f>(INDEX(Option5!R$106:R$117, MATCH($D78, Option5!$G$106:$G$117,0)))*conv_2026*R$7</f>
        <v>99030.383369460906</v>
      </c>
      <c r="S78" s="31">
        <f>(INDEX(Option5!S$106:S$117, MATCH($D78, Option5!$G$106:$G$117,0)))*conv_2026*S$7</f>
        <v>99030.383369460906</v>
      </c>
      <c r="T78" s="31">
        <f>(INDEX(Option5!T$106:T$117, MATCH($D78, Option5!$G$106:$G$117,0)))*conv_2026*T$7</f>
        <v>99030.383369460906</v>
      </c>
      <c r="U78" s="31">
        <f>(INDEX(Option5!U$106:U$117, MATCH($D78, Option5!$G$106:$G$117,0)))*conv_2026*U$7</f>
        <v>99030.383369460906</v>
      </c>
      <c r="V78" s="31">
        <f>(INDEX(Option5!V$106:V$117, MATCH($D78, Option5!$G$106:$G$117,0)))*conv_2026*V$7</f>
        <v>99030.383369460906</v>
      </c>
      <c r="W78" s="31">
        <f>(INDEX(Option5!W$106:W$117, MATCH($D78, Option5!$G$106:$G$117,0)))*conv_2026*W$7</f>
        <v>99030.383369460906</v>
      </c>
      <c r="X78" s="31">
        <f>(INDEX(Option5!X$106:X$117, MATCH($D78, Option5!$G$106:$G$117,0)))*conv_2026*X$7</f>
        <v>99030.383369460906</v>
      </c>
      <c r="Y78" s="31">
        <f>(INDEX(Option5!Y$106:Y$117, MATCH($D78, Option5!$G$106:$G$117,0)))*conv_2026*Y$7</f>
        <v>99030.383369460906</v>
      </c>
      <c r="Z78" s="31">
        <f>(INDEX(Option5!Z$106:Z$117, MATCH($D78, Option5!$G$106:$G$117,0)))*conv_2026*Z$7</f>
        <v>99030.383369460906</v>
      </c>
      <c r="AA78" s="31">
        <f>(INDEX(Option5!AA$106:AA$117, MATCH($D78, Option5!$G$106:$G$117,0)))*conv_2026*AA$7</f>
        <v>99030.383369460906</v>
      </c>
      <c r="AB78" s="31">
        <f>(INDEX(Option5!AB$106:AB$117, MATCH($D78, Option5!$G$106:$G$117,0)))*conv_2026*AB$7</f>
        <v>99030.383369460906</v>
      </c>
      <c r="AC78" s="31">
        <f>(INDEX(Option5!AC$106:AC$117, MATCH($D78, Option5!$G$106:$G$117,0)))*conv_2026*AC$7</f>
        <v>99030.383369460906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153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4898276.8681866312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-427028.35086237144</v>
      </c>
      <c r="L79" s="31">
        <f>(INDEX(Option5!L$106:L$117, MATCH($D79, Option5!$G$106:$G$117,0)))*conv_2026*L$7</f>
        <v>-1729464.8209926041</v>
      </c>
      <c r="M79" s="31">
        <f>(INDEX(Option5!M$106:M$117, MATCH($D79, Option5!$G$106:$G$117,0)))*conv_2026*M$7</f>
        <v>6768159.4170209179</v>
      </c>
      <c r="N79" s="31">
        <f>(INDEX(Option5!N$106:N$117, MATCH($D79, Option5!$G$106:$G$117,0)))*conv_2026*N$7</f>
        <v>99030.383369460906</v>
      </c>
      <c r="O79" s="31">
        <f>(INDEX(Option5!O$106:O$117, MATCH($D79, Option5!$G$106:$G$117,0)))*conv_2026*O$7</f>
        <v>99030.383369460906</v>
      </c>
      <c r="P79" s="31">
        <f>(INDEX(Option5!P$106:P$117, MATCH($D79, Option5!$G$106:$G$117,0)))*conv_2026*P$7</f>
        <v>99030.383369460906</v>
      </c>
      <c r="Q79" s="31">
        <f>(INDEX(Option5!Q$106:Q$117, MATCH($D79, Option5!$G$106:$G$117,0)))*conv_2026*Q$7</f>
        <v>99030.383369460906</v>
      </c>
      <c r="R79" s="31">
        <f>(INDEX(Option5!R$106:R$117, MATCH($D79, Option5!$G$106:$G$117,0)))*conv_2026*R$7</f>
        <v>99030.383369460906</v>
      </c>
      <c r="S79" s="31">
        <f>(INDEX(Option5!S$106:S$117, MATCH($D79, Option5!$G$106:$G$117,0)))*conv_2026*S$7</f>
        <v>99030.383369460906</v>
      </c>
      <c r="T79" s="31">
        <f>(INDEX(Option5!T$106:T$117, MATCH($D79, Option5!$G$106:$G$117,0)))*conv_2026*T$7</f>
        <v>99030.383369460906</v>
      </c>
      <c r="U79" s="31">
        <f>(INDEX(Option5!U$106:U$117, MATCH($D79, Option5!$G$106:$G$117,0)))*conv_2026*U$7</f>
        <v>99030.383369460906</v>
      </c>
      <c r="V79" s="31">
        <f>(INDEX(Option5!V$106:V$117, MATCH($D79, Option5!$G$106:$G$117,0)))*conv_2026*V$7</f>
        <v>99030.383369460906</v>
      </c>
      <c r="W79" s="31">
        <f>(INDEX(Option5!W$106:W$117, MATCH($D79, Option5!$G$106:$G$117,0)))*conv_2026*W$7</f>
        <v>99030.383369460906</v>
      </c>
      <c r="X79" s="31">
        <f>(INDEX(Option5!X$106:X$117, MATCH($D79, Option5!$G$106:$G$117,0)))*conv_2026*X$7</f>
        <v>99030.383369460906</v>
      </c>
      <c r="Y79" s="31">
        <f>(INDEX(Option5!Y$106:Y$117, MATCH($D79, Option5!$G$106:$G$117,0)))*conv_2026*Y$7</f>
        <v>99030.383369460906</v>
      </c>
      <c r="Z79" s="31">
        <f>(INDEX(Option5!Z$106:Z$117, MATCH($D79, Option5!$G$106:$G$117,0)))*conv_2026*Z$7</f>
        <v>99030.383369460906</v>
      </c>
      <c r="AA79" s="31">
        <f>(INDEX(Option5!AA$106:AA$117, MATCH($D79, Option5!$G$106:$G$117,0)))*conv_2026*AA$7</f>
        <v>99030.383369460906</v>
      </c>
      <c r="AB79" s="31">
        <f>(INDEX(Option5!AB$106:AB$117, MATCH($D79, Option5!$G$106:$G$117,0)))*conv_2026*AB$7</f>
        <v>99030.383369460906</v>
      </c>
      <c r="AC79" s="31">
        <f>(INDEX(Option5!AC$106:AC$117, MATCH($D79, Option5!$G$106:$G$117,0)))*conv_2026*AC$7</f>
        <v>99030.383369460906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157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1</v>
      </c>
      <c r="D88" s="274" t="b">
        <v>0</v>
      </c>
      <c r="E88" s="275" t="b">
        <v>0</v>
      </c>
      <c r="F88" s="274" t="b">
        <v>0</v>
      </c>
      <c r="G88" s="274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226</v>
      </c>
      <c r="K89" s="282" t="s">
        <v>227</v>
      </c>
    </row>
    <row r="90" spans="1:34" s="8" customFormat="1" x14ac:dyDescent="0.2">
      <c r="A90" s="260" t="s">
        <v>119</v>
      </c>
      <c r="B90" s="260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29.281331967320185</v>
      </c>
      <c r="E90" s="105">
        <f t="shared" si="10"/>
        <v>27.009437152556824</v>
      </c>
      <c r="F90" s="105">
        <f t="shared" si="10"/>
        <v>24.240277566078852</v>
      </c>
      <c r="G90" s="105">
        <f t="shared" si="10"/>
        <v>4.8982768681866311</v>
      </c>
      <c r="H90" s="185"/>
      <c r="I90" s="105">
        <f t="shared" ref="I90:I98" si="11">_xlfn.MAXIFS(C90:G90,_xlfn.ANCHORARRAY( C$88),FALSE)</f>
        <v>29.281331967320185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5" t="str">
        <f t="shared" si="10"/>
        <v/>
      </c>
      <c r="D91" s="105">
        <f t="shared" si="10"/>
        <v>29.132314497163339</v>
      </c>
      <c r="E91" s="105">
        <f t="shared" si="10"/>
        <v>26.633230200923652</v>
      </c>
      <c r="F91" s="105">
        <f t="shared" si="10"/>
        <v>23.587154655797878</v>
      </c>
      <c r="G91" s="105">
        <f t="shared" si="10"/>
        <v>2.3109538881164329</v>
      </c>
      <c r="H91" s="185"/>
      <c r="I91" s="105">
        <f t="shared" si="11"/>
        <v>29.132314497163339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5" t="str">
        <f t="shared" si="10"/>
        <v/>
      </c>
      <c r="D92" s="105">
        <f t="shared" si="10"/>
        <v>29.43034943747703</v>
      </c>
      <c r="E92" s="105">
        <f t="shared" si="10"/>
        <v>27.38564410419001</v>
      </c>
      <c r="F92" s="105">
        <f t="shared" si="10"/>
        <v>24.893400476359826</v>
      </c>
      <c r="G92" s="105">
        <f t="shared" si="10"/>
        <v>7.4855998482568298</v>
      </c>
      <c r="H92" s="185"/>
      <c r="I92" s="105">
        <f t="shared" si="11"/>
        <v>29.43034943747703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5" t="str">
        <f t="shared" si="10"/>
        <v/>
      </c>
      <c r="D93" s="105">
        <f t="shared" si="10"/>
        <v>32.358482634209047</v>
      </c>
      <c r="E93" s="105">
        <f t="shared" si="10"/>
        <v>30.086587819445697</v>
      </c>
      <c r="F93" s="105">
        <f t="shared" si="10"/>
        <v>27.317428232967707</v>
      </c>
      <c r="G93" s="105">
        <f t="shared" si="10"/>
        <v>7.975427535075494</v>
      </c>
      <c r="H93" s="185"/>
      <c r="I93" s="105">
        <f t="shared" si="11"/>
        <v>32.358482634209047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5" t="str">
        <f t="shared" si="10"/>
        <v/>
      </c>
      <c r="D94" s="105">
        <f t="shared" si="10"/>
        <v>26.204181300431319</v>
      </c>
      <c r="E94" s="105">
        <f t="shared" si="10"/>
        <v>23.932286485667962</v>
      </c>
      <c r="F94" s="105">
        <f t="shared" si="10"/>
        <v>21.16312689918999</v>
      </c>
      <c r="G94" s="105">
        <f t="shared" si="10"/>
        <v>1.8211262012977707</v>
      </c>
      <c r="H94" s="185"/>
      <c r="I94" s="105">
        <f t="shared" si="11"/>
        <v>26.204181300431319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5" t="str">
        <f t="shared" si="10"/>
        <v/>
      </c>
      <c r="D95" s="105">
        <f t="shared" si="10"/>
        <v>26.055163830274477</v>
      </c>
      <c r="E95" s="105">
        <f t="shared" si="10"/>
        <v>23.556079534034779</v>
      </c>
      <c r="F95" s="105">
        <f t="shared" si="10"/>
        <v>20.510003988909009</v>
      </c>
      <c r="G95" s="105">
        <f t="shared" si="10"/>
        <v>-0.7661967787724282</v>
      </c>
      <c r="H95" s="185"/>
      <c r="I95" s="105">
        <f t="shared" si="11"/>
        <v>26.055163830274477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6"/>
  <sheetViews>
    <sheetView showGridLines="0" zoomScale="90" zoomScaleNormal="90" workbookViewId="0">
      <selection activeCell="F13" sqref="F13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TQY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246</v>
      </c>
      <c r="B3" s="340"/>
      <c r="C3" s="5"/>
      <c r="D3" s="5"/>
    </row>
    <row r="5" spans="1:29" ht="15" x14ac:dyDescent="0.2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</row>
    <row r="6" spans="1:29" x14ac:dyDescent="0.2">
      <c r="C6" s="3"/>
      <c r="D6" s="3"/>
    </row>
    <row r="7" spans="1:29" x14ac:dyDescent="0.2">
      <c r="E7" s="1" t="s">
        <v>247</v>
      </c>
    </row>
    <row r="8" spans="1:29" x14ac:dyDescent="0.2">
      <c r="E8" s="1" t="s">
        <v>248</v>
      </c>
      <c r="H8" s="342">
        <f>$F$10*F9</f>
        <v>8000000</v>
      </c>
      <c r="I8" s="1" t="s">
        <v>249</v>
      </c>
    </row>
    <row r="9" spans="1:29" x14ac:dyDescent="0.2">
      <c r="E9" s="1" t="s">
        <v>254</v>
      </c>
      <c r="F9" s="344">
        <v>2000000</v>
      </c>
    </row>
    <row r="10" spans="1:29" x14ac:dyDescent="0.2">
      <c r="E10" s="1" t="str">
        <f>MID(proj, 7,3)&amp;" points:"</f>
        <v>TQY points:</v>
      </c>
      <c r="F10" s="343">
        <v>4</v>
      </c>
    </row>
    <row r="12" spans="1:29" x14ac:dyDescent="0.2">
      <c r="E12" s="1" t="s">
        <v>250</v>
      </c>
      <c r="H12" s="342">
        <f>365*5500</f>
        <v>2007500</v>
      </c>
      <c r="I12" s="1" t="s">
        <v>249</v>
      </c>
    </row>
    <row r="13" spans="1:29" x14ac:dyDescent="0.2">
      <c r="E13" s="1" t="s">
        <v>251</v>
      </c>
    </row>
    <row r="15" spans="1:29" x14ac:dyDescent="0.2">
      <c r="E15" s="1" t="s">
        <v>258</v>
      </c>
    </row>
    <row r="16" spans="1:29" x14ac:dyDescent="0.2">
      <c r="E16" s="1" t="s">
        <v>259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TQY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191</v>
      </c>
      <c r="D31" s="193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>
        <f>Option4!$G$92</f>
        <v>2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153</v>
      </c>
      <c r="C35" s="190">
        <f>Option5!$G$92</f>
        <v>2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191</v>
      </c>
      <c r="C38" s="194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8" t="s">
        <v>209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REFCL TQY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2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2025-01-28T01:58:51Z</dcterms:modified>
</cp:coreProperties>
</file>